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640" windowHeight="9225" activeTab="0"/>
  </bookViews>
  <sheets>
    <sheet name="B58" sheetId="1" r:id="rId1"/>
  </sheets>
  <externalReferences>
    <externalReference r:id="rId4"/>
  </externalReferences>
  <definedNames>
    <definedName name="_xlnm.Print_Titles" localSheetId="0">'B58'!$6:$9</definedName>
  </definedNames>
  <calcPr fullCalcOnLoad="1"/>
</workbook>
</file>

<file path=xl/sharedStrings.xml><?xml version="1.0" encoding="utf-8"?>
<sst xmlns="http://schemas.openxmlformats.org/spreadsheetml/2006/main" count="581" uniqueCount="352">
  <si>
    <t>UBND TỈNH LẠNG SƠN</t>
  </si>
  <si>
    <t>SỐ TT</t>
  </si>
  <si>
    <t>Danh mục dự án</t>
  </si>
  <si>
    <t>Địa điểm XD</t>
  </si>
  <si>
    <t>Năng lực thiết kế</t>
  </si>
  <si>
    <t>Thời gian KC-HT</t>
  </si>
  <si>
    <t>Quyết định đầu tư</t>
  </si>
  <si>
    <t>Giá trị khối lượng thực hiện từ khởi công đến 30/12/2022</t>
  </si>
  <si>
    <t>Chủ đầu tư</t>
  </si>
  <si>
    <t>Ghi chú</t>
  </si>
  <si>
    <t>Số quyết định ngày, tháng, năm ban hành</t>
  </si>
  <si>
    <t xml:space="preserve">TMĐT </t>
  </si>
  <si>
    <t>Tổng số (tất cả các nguồn vốn)</t>
  </si>
  <si>
    <t>NSĐP</t>
  </si>
  <si>
    <t>NSTW</t>
  </si>
  <si>
    <t>ODA</t>
  </si>
  <si>
    <t>A</t>
  </si>
  <si>
    <t>B</t>
  </si>
  <si>
    <t>TỔNG CỘNG</t>
  </si>
  <si>
    <t>VỐN NGÂN SÁCH ĐỊA PHƯƠNG</t>
  </si>
  <si>
    <t>A1</t>
  </si>
  <si>
    <t>VỐN ĐẦU TƯ TRONG CÂN ĐỐI THEO TIÊU CHÍ</t>
  </si>
  <si>
    <t>I</t>
  </si>
  <si>
    <t>Dự án hoàn thành đưa vào sử dụng đến ngày 31/12/2022</t>
  </si>
  <si>
    <t>Văn Lãng</t>
  </si>
  <si>
    <t>TPLS</t>
  </si>
  <si>
    <t>Công an tỉnh Lạng Sơn</t>
  </si>
  <si>
    <t>Dự án chuyển tiếp</t>
  </si>
  <si>
    <t>2021-2023</t>
  </si>
  <si>
    <t>II</t>
  </si>
  <si>
    <t>Giáo dục và đào tạo, giáo dục nghề nghiệp</t>
  </si>
  <si>
    <t>1</t>
  </si>
  <si>
    <t>Đình Lập</t>
  </si>
  <si>
    <t>Ban QLDA ĐTXD tỉnh</t>
  </si>
  <si>
    <t>Trường PTDTNT THPT tỉnh</t>
  </si>
  <si>
    <t>3 tầng, diện tich sàn 1.166m2</t>
  </si>
  <si>
    <t>2022-2024</t>
  </si>
  <si>
    <t>1180/QĐ-UBND ngày15/6/2021</t>
  </si>
  <si>
    <t>Trường PTDTNT THPT Tràng Định</t>
  </si>
  <si>
    <t>Tràng Định</t>
  </si>
  <si>
    <t>3 tầng, diện tich sàn 1.262m2</t>
  </si>
  <si>
    <t>1206/QĐ-UBND ngày 15/6/2021</t>
  </si>
  <si>
    <t>Cải tạo, sửa chữa Trường THPT Hữu Lũng</t>
  </si>
  <si>
    <t>Xây dựng mới khối nhà 3 tầng, cải tạo nhà đa năng</t>
  </si>
  <si>
    <t>2023-2025</t>
  </si>
  <si>
    <t>1046/QĐ-UBND ngày 21/6/2022</t>
  </si>
  <si>
    <t>III</t>
  </si>
  <si>
    <t>IV</t>
  </si>
  <si>
    <t>Y tế</t>
  </si>
  <si>
    <t>Nâng cấp, cải tạo bệnh viện phục hồi chức năng tỉnh</t>
  </si>
  <si>
    <t>Xây mới nhà điều trị kỹ thuật 02 tầng và hạng mục phụ</t>
  </si>
  <si>
    <t>1585/QĐ-UBND ngày 09/8/2021</t>
  </si>
  <si>
    <t>Dự án đầu tư xây dựng khoa Truyền nhiễm Bệnh viện đa khoa</t>
  </si>
  <si>
    <t>03 tầng, 83 giường bệnh</t>
  </si>
  <si>
    <t>1584/QĐ-UBND ngày 09/8/2021</t>
  </si>
  <si>
    <t>VI</t>
  </si>
  <si>
    <t>Nông nghiệp, lâm nghiệp, thủy lợi và thủy sản</t>
  </si>
  <si>
    <t>Lộc Bình</t>
  </si>
  <si>
    <t>Hồ Bản Chành, xã Lợi Bác, huyện Lộc Bình</t>
  </si>
  <si>
    <t>2314/QĐ-UBND ngày 27/11/2021</t>
  </si>
  <si>
    <t>Ban QLDA ĐTXD CT NN&amp;PTNT</t>
  </si>
  <si>
    <t>VIII</t>
  </si>
  <si>
    <t>Giao thông</t>
  </si>
  <si>
    <t>Bình Gia</t>
  </si>
  <si>
    <t>UBND huyện Bình Gia</t>
  </si>
  <si>
    <t>Xây dựng mở mới tuyến liên xã từ trung tâm thị trấn Chi Lăng vào xã Y Tịch, huyện Chi Lăng</t>
  </si>
  <si>
    <t>Chi Lăng</t>
  </si>
  <si>
    <t>2021-2024</t>
  </si>
  <si>
    <t>1169/QĐ-UBND ngày 14/6/2021</t>
  </si>
  <si>
    <t>Sở Giao thông vận tải</t>
  </si>
  <si>
    <t>Hữu Lũng</t>
  </si>
  <si>
    <t xml:space="preserve"> Ban Quản lý xây dựng và bảo trì HTGT</t>
  </si>
  <si>
    <t>Cải tạo, sửa chữa đường tỉnh ĐT.246 (Bính Xá - Bắc Xa) đoạn từ Km19 đến Km43.</t>
  </si>
  <si>
    <t>Cải tạo, sửa chữa 23,3km</t>
  </si>
  <si>
    <t>1148/QĐ-UBND ngày 12/6/2021; 2028/QĐ-UBND ngày 13/10/2021</t>
  </si>
  <si>
    <t>Ban Quản lý xây dựng và bảo trì HTGT</t>
  </si>
  <si>
    <t>Cải tạo sửa chữa đường tỉnh ĐT. 239 (Pác Ve - Điềm He) đoạn từ Km15+700 đến Km23+500</t>
  </si>
  <si>
    <t>7,8km</t>
  </si>
  <si>
    <t>2313/QĐ-UBND ngày 27/11/2021</t>
  </si>
  <si>
    <t>IX</t>
  </si>
  <si>
    <t>XII</t>
  </si>
  <si>
    <t>Hoạt động của các cơ quan quản lý nhà nước</t>
  </si>
  <si>
    <t>Cao Lộc</t>
  </si>
  <si>
    <t>XIII</t>
  </si>
  <si>
    <t>Công trình công cộng tại các đô thị</t>
  </si>
  <si>
    <t>Công viên bờ sông Kỳ Cùng (Đoạn từ cầu Đông Kinh đến khách sạn Đông Kinh)</t>
  </si>
  <si>
    <t>32/NQ-HĐND ngày 14/12/2020; 1354/QĐ-UBND ngày 10/7/2021</t>
  </si>
  <si>
    <t>UBND TP Lạng Sơn</t>
  </si>
  <si>
    <t>XIV</t>
  </si>
  <si>
    <t>Xã hội</t>
  </si>
  <si>
    <t xml:space="preserve"> Khu tái định cư Phú Lộc IV - Điểm tái định cư tiếp giáp nút giao thông số 4 (giải phóng mặt bằng nút giao thông số 3) </t>
  </si>
  <si>
    <t>2013-2022</t>
  </si>
  <si>
    <t>1047/QĐ-UBND ngày 6/6/2019; 155/QĐ-UBND ngày 18/01/2022</t>
  </si>
  <si>
    <t>UBND thành phố Lạng Sơn</t>
  </si>
  <si>
    <t>XV</t>
  </si>
  <si>
    <t>Đối ứng dự án ODA</t>
  </si>
  <si>
    <t>Hạ tầng cơ bản cho phát triển toàn diện các tỉnh Đông Bắc : Hà Giang, Cao Bằng, Bắc Kạn, Lạng Sơn - Tiểu dự án tỉnh Lạng Sơn</t>
  </si>
  <si>
    <t>tỉnh LS</t>
  </si>
  <si>
    <t>2016-2023</t>
  </si>
  <si>
    <t>1205/QĐ-TTg 17/8/2017;1553/QĐ-UBND ngày 24/8/2017</t>
  </si>
  <si>
    <t>-</t>
  </si>
  <si>
    <t>Hợp phần 1: Hệ thống giao thông liên kết vùng; Họp phần  2: Cấp nước sinh hoạt và sản xuất, Hợp phần 4: Nâng cao năng lực quản lý tài sản công</t>
  </si>
  <si>
    <t>1205/QĐ-TTg 17/8/2017; 1553/ QĐ-UBND  24/8/2017, 1272/QĐ-UBND ngày 29/6/2021</t>
  </si>
  <si>
    <t>Ban Quản lý ĐTXD tỉnh</t>
  </si>
  <si>
    <t>Hợp phần 3: Cơ sở hạ tầng chuỗi giá trị nông nghiệp</t>
  </si>
  <si>
    <t>699/QĐ-UBND và 449/QĐ-UBND</t>
  </si>
  <si>
    <t xml:space="preserve"> Sở NN&amp;PTNT</t>
  </si>
  <si>
    <t>2022-2025</t>
  </si>
  <si>
    <t>Hỗ trợ các Chương trình, dự án khác</t>
  </si>
  <si>
    <t>tỉnh Lạng Sơn</t>
  </si>
  <si>
    <t>Ban QLDA ĐTXD tỉnh đại diện cơ quan nhà nước có thẩm quyền</t>
  </si>
  <si>
    <t>UBND huyện Hữu Lũng</t>
  </si>
  <si>
    <t>Hỗ trợ đề án GTNT giai đoạn 2021-2025</t>
  </si>
  <si>
    <t>toàn tỉnh</t>
  </si>
  <si>
    <t>2021-2025</t>
  </si>
  <si>
    <t>162/QĐ-UBND ngày 15/01/2021</t>
  </si>
  <si>
    <t>2022-2023</t>
  </si>
  <si>
    <t>Hỗ trợ GPMB dự án Mở rộng khuôn viên tượng đài Lương Văn Tri, thị trấn Văn Quan, huyện Văn Quan, tỉnh Lạng Sơn</t>
  </si>
  <si>
    <t>Văn Quan</t>
  </si>
  <si>
    <t>846-TB/VPTU ngày 30/8/2021; 3760/VP-KT ngày 06/9/2021; 65/NQ-HĐND ngày 21/12/2021 (Văn Quan)</t>
  </si>
  <si>
    <t>UBND huyện Văn Quan</t>
  </si>
  <si>
    <t>GPMB dự án Hồ chứa nước Bản Lải</t>
  </si>
  <si>
    <t>Lộc Bình, Đình Lập</t>
  </si>
  <si>
    <t xml:space="preserve"> 5042/QĐ-BNN-XD ngày 30/12/2019</t>
  </si>
  <si>
    <t>Sở Nông nghiệp và Phát triển nông thôn</t>
  </si>
  <si>
    <t>Các chính sách hỗ trợ đầu tư</t>
  </si>
  <si>
    <t>Sở Kế hoạch và Đầu tư</t>
  </si>
  <si>
    <t>Đối ứng các Chương trình MTQG</t>
  </si>
  <si>
    <t>Chương trình MTQG phát triển kinh tế - xã hội vùng đồng bào dân tộc thiểu số và miền núi</t>
  </si>
  <si>
    <t>Chương trình MTQG giảm nghèo bền vững</t>
  </si>
  <si>
    <t>Chương trình MTQG Xây dựng nông thôn mới</t>
  </si>
  <si>
    <t>Trả  nợ gốc, lãi vay</t>
  </si>
  <si>
    <t>Sở Tài chính</t>
  </si>
  <si>
    <t>Bội chi NSĐP</t>
  </si>
  <si>
    <t>Ban Quản lý xây dựng và bảo trì hạ tầng giao thông</t>
  </si>
  <si>
    <t>Chuẩn bị đầu tư</t>
  </si>
  <si>
    <t>Phân cấp cho cấp huyện</t>
  </si>
  <si>
    <t>Thành phố</t>
  </si>
  <si>
    <t>Bắc Sơn</t>
  </si>
  <si>
    <t>A2</t>
  </si>
  <si>
    <t>VỐN ĐẦU TƯ TỪ NGUỒN THU SỬ DỤNG ĐẤT</t>
  </si>
  <si>
    <t>Văn hóa, du lịch</t>
  </si>
  <si>
    <t>Tôn tạo  Di tích  Đội cứu quốc quan bắc sơn; hạng mục nhà đón tiếp, nhà ban quản lý, bãi đỗ xe.</t>
  </si>
  <si>
    <t>Xây mới nhà đón tiếp, BQL, bảo vệ, hạng mục phụ</t>
  </si>
  <si>
    <t>2023-2024</t>
  </si>
  <si>
    <t>2358/QĐ-UBND ngày 04/12/2021</t>
  </si>
  <si>
    <t>Đường GTNT Khuổi Vai, xã Đề Thám - Pàn Dào, Kéo Vèng, xã Kim Đồng, huyện Tràng Định</t>
  </si>
  <si>
    <t>1689/QĐ-UBND ngày 23/8/2021</t>
  </si>
  <si>
    <t>UBND huyện Tràng Định</t>
  </si>
  <si>
    <t>CTSC đường Khuổi Khỉn - Bản Chắt (ĐT237), đoạn từ K14+320 đến Km32</t>
  </si>
  <si>
    <t>2199/QĐ-UBND ngày 10/11/2021; 1447/QĐ-UBND ngày 06/9/2022</t>
  </si>
  <si>
    <t>VII</t>
  </si>
  <si>
    <t>Khu công nghiệp và Khu kinh tế</t>
  </si>
  <si>
    <t xml:space="preserve">Khu tái định cư, dân cư xã Hồ Sơn và xã Hòa Thắng, huyện Hữu Lũng </t>
  </si>
  <si>
    <t>35/NQ-HĐND ngày 28/9/2021; 781/QĐ-UBND ngày 04/5/2022</t>
  </si>
  <si>
    <t>Trụ sở Đội phòng cháy chữa cháy và cứu hộ cứu nạn Đồng Đăng</t>
  </si>
  <si>
    <t>430/QĐ-UBND ngày 25/3/2016, 1372/QĐ-UBND ngày 23/8/2022</t>
  </si>
  <si>
    <t>X</t>
  </si>
  <si>
    <t>KHCN</t>
  </si>
  <si>
    <t>Đầu tư trang thiết bị trạm quan trắc và cảnh báo phóng xạ môi trường</t>
  </si>
  <si>
    <t>Trạm và thiết bị</t>
  </si>
  <si>
    <t>2272/QĐ-UBND ngày 20/11/2021</t>
  </si>
  <si>
    <t>Sở Khoa học và Công nghệ</t>
  </si>
  <si>
    <t>XI</t>
  </si>
  <si>
    <t>Cân đối cho cấp huyện</t>
  </si>
  <si>
    <t>phân cấp cho huyện</t>
  </si>
  <si>
    <t>Quỹ phát triển đất</t>
  </si>
  <si>
    <t>Ban Quản lý dự án đầu tư xây dựng tỉnh</t>
  </si>
  <si>
    <t>A3</t>
  </si>
  <si>
    <t>Xổ số kiến thiết</t>
  </si>
  <si>
    <t>Sở Giáo dục và Đào tạo</t>
  </si>
  <si>
    <t>Cải tạo sửa chữa cơ sở vật chất các Trung tâm: Kiểm soát bệnh tật, Giám định Y khoa, Giám định Pháp y</t>
  </si>
  <si>
    <t>Cải tạo, sửa chữa nhà A, xây mới 02 nhà bảo vệ, cải tạo HTKT</t>
  </si>
  <si>
    <t>1317/QĐ-UBND ngày 04/7/2021; 702/QĐ-UBND ngày 18/4/2022</t>
  </si>
  <si>
    <t xml:space="preserve"> Ban Quản lý dự án đầu tư xây dựng tỉnh</t>
  </si>
  <si>
    <t>VỐN NGÂN SÁCH TRUNG ƯƠNG TRONG NƯỚC</t>
  </si>
  <si>
    <t>Danh mục dự án khác</t>
  </si>
  <si>
    <t>Ngành/Lĩnh vực Nông nghiệp, lâm nghiệp, diêm nghiệp, thủy lợi và thủy sản</t>
  </si>
  <si>
    <t>Hệ thống trạm bơm điện Bản Chúc, huyện Văn Lãng, Văn Quan</t>
  </si>
  <si>
    <t>Huyện Văn Lãng, Văn Quan</t>
  </si>
  <si>
    <t>Đảm bảo tưới 803ha</t>
  </si>
  <si>
    <t>227/QĐ-UBND ngày 29/01/2022; 736a/QĐ-UBND ngày 26/4/2022</t>
  </si>
  <si>
    <t>Ban QLDA ĐTXD CT NN&amp;PTNT- Sở Nông nghiệp và PTNT</t>
  </si>
  <si>
    <t>Ngành/Lĩnh vực Khu công nghiệp và Khu Kinh tế</t>
  </si>
  <si>
    <t>2</t>
  </si>
  <si>
    <t>Cải tạo, mở rộng đường Bà Triệu (đoạn Lý Thái Tổ - Nguyễn Đình chiểu)</t>
  </si>
  <si>
    <t>Đường giao thông cấp II. Chiều dài tuyến 654m</t>
  </si>
  <si>
    <t>57/QĐ-UBND ngày 07/01/2022</t>
  </si>
  <si>
    <t>Nút giao cao tốc vào khu công nghiệp Hữu Lũng</t>
  </si>
  <si>
    <t>Xây dựng 01 nút giao đường ô tô cao tốc theo tiêu chuẩn TCVN 5729:2012</t>
  </si>
  <si>
    <t>560/QĐ-UBND ngày 30/3/2022</t>
  </si>
  <si>
    <t>Dự án Mở rộng đường vận chuyển hàng hóa chuyên dụng tại khu vực mốc 1119-1120 cửa khẩu quốc tế Hữu Nghị</t>
  </si>
  <si>
    <t>Huyện Cao Lộc</t>
  </si>
  <si>
    <t>400m đường 54m</t>
  </si>
  <si>
    <t>39/NQ-HĐND ngày 25/11/2021</t>
  </si>
  <si>
    <t>Ngành/Lĩnh vực Giao thông</t>
  </si>
  <si>
    <t>Danh mục dự án quan trọng quốc gia, các dự án cao tốc, các dự án trọng điểm, có sức lan tỏa cao, có ý nghĩa thúc đẩy phát triển kinh tế - xã hội</t>
  </si>
  <si>
    <t>Dự án tuyến cao tốc cửa khẩu Hữu Nghị - Chi Lăng theo hình thức BOT</t>
  </si>
  <si>
    <t>Ban Quản lý dự án đầu tư xây dựng tỉnh đại diện cơ quan nhà nước có thẩm quyền</t>
  </si>
  <si>
    <t>2015-2024</t>
  </si>
  <si>
    <t>3</t>
  </si>
  <si>
    <t xml:space="preserve">Đường tránh ngập vào trung tâm các xã nghèo miền núi 30A: Đồng Thắng, Cường Lợi, Lâm Ca; bảo đảm an sinh xã hội và phục vụ an ninh - quốc phòng huyện Đình Lập </t>
  </si>
  <si>
    <t>Huyện Đình Lập</t>
  </si>
  <si>
    <t>39,2 Km đường cấp V miền núi</t>
  </si>
  <si>
    <t>2262/QĐ-UBND ngày 02/11/2020; 1570a/QĐ-UBND ngày 06/8/2021</t>
  </si>
  <si>
    <t>Cải tạo, nâng cấp đường Cao Lộc - Ba Sơn (ĐH.28), huyện Cao Lộc</t>
  </si>
  <si>
    <t>25,532 km cấp IV miền núi</t>
  </si>
  <si>
    <t>789/QĐ-UBND ngày 13/4/2021</t>
  </si>
  <si>
    <t>Dự án Đường Tân Tri - Nghinh Tường (ĐH.77), huyện Bắc Sơn</t>
  </si>
  <si>
    <t>Huyện Bắc Sơn</t>
  </si>
  <si>
    <t>7,655 Km đường cấp VI miền núi</t>
  </si>
  <si>
    <t>543/QĐ-UBND ngày 29/3/2022</t>
  </si>
  <si>
    <t xml:space="preserve">Đường giao thông kết nối Quốc lộ 4B đến Quốc lộ 18 </t>
  </si>
  <si>
    <t>10,3Km đường cấp III miền núi</t>
  </si>
  <si>
    <t>2023-2026</t>
  </si>
  <si>
    <t>44/NQ-HĐND ngày 25/11/2021</t>
  </si>
  <si>
    <t>Đường tránh ĐT.226 (đoạn qua thị trấn Bình Gia, Văn Mịch) và khu TĐC, DC thị trấn Bình Gia</t>
  </si>
  <si>
    <t>Huyện Bình Gia</t>
  </si>
  <si>
    <t>21,9 km cấp VI miền núi</t>
  </si>
  <si>
    <t>46/NQ-HĐND ngày 25/11/2021</t>
  </si>
  <si>
    <t>Ngành/Lĩnh vực Giáo dục và Đào tạo</t>
  </si>
  <si>
    <t>Cải tạo, nâng cấp Trường cao đẳng nghề Lạng Sơn (phòng  học + KTX)</t>
  </si>
  <si>
    <t>nhà 04 tầng, diện tích sàn 4680m</t>
  </si>
  <si>
    <t>551/QĐ-UBND ngày 30/3/2022</t>
  </si>
  <si>
    <t>Ngành/Lĩnh vực Công nghệ thông tin</t>
  </si>
  <si>
    <t>Đầu tư hạ tầng trang thiết bị công nghệ thông tin, các phần mềm nền tảng, số hóa cơ sở dữ liệu phục vụ chương trình chuyển đổi số trên địa bàn tỉnh giai đoạn 2021-2025</t>
  </si>
  <si>
    <t>xây dựng hạ tầng số và nền tảng số dùng chung của tỉnh</t>
  </si>
  <si>
    <t>38/NQ-HĐND ngày 25/11/2021; 1690/QĐ-UBND ngày 25/10/2022</t>
  </si>
  <si>
    <t>Sở Thông tin và Truyền thông</t>
  </si>
  <si>
    <t>NHIỆM VỤ DỰ ÁN THUỘC CHƯƠNG TRÌNH PHỤC HỒI VÀ PHÁT TRIỂN KTXH</t>
  </si>
  <si>
    <t>Dự án đầu tư xây mới, cải tạo, nâng cấp 03 Trung tâm y tế tuyến huyện, tỉnh Lạng Sơn</t>
  </si>
  <si>
    <t>Xây mới, cải tạo, nâng cấp 03 trung tâm y tế huyện Cao Lộc, Lộc Bình, Bắc Sơn</t>
  </si>
  <si>
    <t xml:space="preserve"> 17/NQ-HĐND ngày 29/8/2022</t>
  </si>
  <si>
    <t>huyện Văn Quan</t>
  </si>
  <si>
    <t>huyện Bình Gia</t>
  </si>
  <si>
    <t>UBND huyện Bắc Sơn</t>
  </si>
  <si>
    <t>thành phố Lạng Sơn</t>
  </si>
  <si>
    <t>C</t>
  </si>
  <si>
    <t>V</t>
  </si>
  <si>
    <t>Kế hoạch vốn đầu tư công năm 2024</t>
  </si>
  <si>
    <t>Dự án Khởi công mới 2024</t>
  </si>
  <si>
    <t>Kè bờ phải sông Kỳ Cùng, thành phố Lạng Sơn, đoạn từ trường THPT Chu Văn An đến Cầu 17/10</t>
  </si>
  <si>
    <t>1563m</t>
  </si>
  <si>
    <t>2024-2026</t>
  </si>
  <si>
    <t>2213/QĐ-UBND ngày 11/11/2021; 1787/QĐ-UBND ngày 09/11/2022</t>
  </si>
  <si>
    <t>Đường Lý Thái Tổ kéo dài và khu dân cư, tái định cư TPLS</t>
  </si>
  <si>
    <t>40/NQ-HĐND ngày 25/11/2021; 2075/QĐ-UBND 29/12/2022</t>
  </si>
  <si>
    <t xml:space="preserve">Nhà hành chính Trụ sở HĐND và UBND huyện Bình Gia </t>
  </si>
  <si>
    <t>05 tầng + 01 tầng bán hầm</t>
  </si>
  <si>
    <t>968/QĐ-UBND ngày 23/6/2023</t>
  </si>
  <si>
    <t>Đầu tư xây dựng Trụ sở Huyện Ủy Bắc Sơn, tỉnh Lạng Sơn</t>
  </si>
  <si>
    <t>Xây mới khối nhà 05 tầng</t>
  </si>
  <si>
    <t>1475/QĐ-UBND ngày 18/9/2023</t>
  </si>
  <si>
    <t>Tuyến cao tốc cửa khẩu Hữu Nghị - Chi Lăng theo hình thức BOT</t>
  </si>
  <si>
    <t>43km tuyến chính, 17km tuyến nối cửa khẩu</t>
  </si>
  <si>
    <t>41/NQ-HĐND ngày 30/12/2022</t>
  </si>
  <si>
    <t>Dự án trình HĐND tỉnh quyết định kéo dài thời gian bố trí vốn</t>
  </si>
  <si>
    <t>Dự án Đường Lũng Vài - Bình Độ -Tân Minh đoạn từ Km12 - Km20</t>
  </si>
  <si>
    <t>7,5km</t>
  </si>
  <si>
    <t>2196/QĐ-UBND ngày 10/11/2021; 942/QĐ-UBND ngày 19/6/2023</t>
  </si>
  <si>
    <t>Dự án khởi công mới 2024</t>
  </si>
  <si>
    <t>Trụ sở Báo Lạng Sơn</t>
  </si>
  <si>
    <t>06 tầng; diện tich sàn 1.830m2</t>
  </si>
  <si>
    <t>2252/QĐ-UBND ngày 17/11/2021; 943/QĐ-UBND ngày 19/6/2023</t>
  </si>
  <si>
    <t>Chi Lăng, thành phố Lạng Sơn, Cao Lộc</t>
  </si>
  <si>
    <t>1180/QĐ-UBND ngày 15/6/2021; 1935/QĐ-UBND ngày 24/11/2023</t>
  </si>
  <si>
    <t>Nâng cấp, mở rộng trường THPT Lộc Bình</t>
  </si>
  <si>
    <t>Xây mới nhà lớp học 03 tầng, các hạng mục phụ trợ</t>
  </si>
  <si>
    <t>1775/QĐ-UBND ngày 07/11/2022; 1887/QĐ-UBND ngày 17/11/2023</t>
  </si>
  <si>
    <t>Các dự án chuyển tiếp hoàn thành sau năm 2024</t>
  </si>
  <si>
    <t>Các dự án khởi công mới năm 2024</t>
  </si>
  <si>
    <t>Các dự án chuyển tiếp hoàn thành năm 2024</t>
  </si>
  <si>
    <t>Xây dựng tuyến đường giao thông kết nối khu công nghiệp Hữu Lũng, ĐT.245 với QL.31 - Cảng Mỹ An (tỉnh Bắc Giang)</t>
  </si>
  <si>
    <t>Huyện Hữu Lũng</t>
  </si>
  <si>
    <t>4,9km đường cấp III miền núi</t>
  </si>
  <si>
    <t>2024-2027</t>
  </si>
  <si>
    <t>thành phố</t>
  </si>
  <si>
    <t>40/NQ-HĐND ngày 25/11/2021; 2075/QĐ-UBND ngày 29/12/2022</t>
  </si>
  <si>
    <t>III.1</t>
  </si>
  <si>
    <t>III.2</t>
  </si>
  <si>
    <t>CHƯƠNG TRÌNH MỤC TIÊU QUỐC GIA</t>
  </si>
  <si>
    <t>C1</t>
  </si>
  <si>
    <t>CHƯƠNG TRÌNH MỤC TIÊU QUỐC GIA PHÁT TRIỂN KTXH VÙNG ĐỒNG BÀO DÂN TỘC THIỂU SỐ VÀ MIỀN NÚI</t>
  </si>
  <si>
    <t>Dự án 5: Phát triển giáo dục đào tạo nâng cao chất lượng nguồn nhân lực</t>
  </si>
  <si>
    <t>Trường PTDTNT THCS&amp;THPT Bắc Sơn</t>
  </si>
  <si>
    <t>thị trấn Bắc Sơn</t>
  </si>
  <si>
    <t>Xây mới khối nhà 2 tầng (gồm phòng học; phòng ở HSNT;  phòng QLHSNT; phòng giáo dục VHDT)</t>
  </si>
  <si>
    <t>834/QĐ-UBND ngày 01/6/202</t>
  </si>
  <si>
    <t>Trường PTDTNT THCS&amp;THPT Đình Lập</t>
  </si>
  <si>
    <t>thị trấn Đình Lập</t>
  </si>
  <si>
    <t>Xây mới phòng học; cải tạo phòng ở HSNT; cải tạo dãy nhà 1 tầng 02 gian cấp 4 làm phòng ở và khu tắm cho HSNT.</t>
  </si>
  <si>
    <t>2061/QĐ-UBND ngày 28/12/2022</t>
  </si>
  <si>
    <t>Trường PTDTNT THCS&amp;THPT huyện Văn Quan</t>
  </si>
  <si>
    <t>thị trấn Văn Quan</t>
  </si>
  <si>
    <t>Xây mới nhà lớp học và nhà nội dung (2 tầng) và các hạng mục phụ trợ</t>
  </si>
  <si>
    <t>1093/QĐ-UBND ngày 17/7/2023</t>
  </si>
  <si>
    <t>Dự án khởi công mới năm 2024</t>
  </si>
  <si>
    <t>Trường PTDTNT THCS&amp;THPT huyện Hữu Lũng</t>
  </si>
  <si>
    <t>thị trấn Hữu Lũng</t>
  </si>
  <si>
    <t>Trường PTDTNT THCS&amp;THPT Lộc Bình</t>
  </si>
  <si>
    <t>thị trấn Lộc Bình</t>
  </si>
  <si>
    <t>Trường PTDTNT THCS&amp;THPT Văn Lãng</t>
  </si>
  <si>
    <t>thị trấn Văn Lãng</t>
  </si>
  <si>
    <t xml:space="preserve">Dự án 6: “Bảo tồn, phát huy giá trị văn hóa truyền thống tốt đẹp của các dân tộc thiểu số gắn với phát triển du lịch” </t>
  </si>
  <si>
    <t xml:space="preserve">Bảo tồn, phát huy giá trị văn hóa truyền thống Làng văn hóa du lịch cộng đồng Quỳnh Sơn xã Bắc Quỳnh, huyện Bắc Sơn, tỉnh Lạng Sơn </t>
  </si>
  <si>
    <t xml:space="preserve"> xã Bắc Quỳnh, huyện Bắc Sơn, tỉnh Lạng Sơn </t>
  </si>
  <si>
    <t>Tôn tạo Khu di tích khu tích khởi nghĩa Băc Sơn, hạng mục: Xây dựng nhà bia ghi dấu sự kiện và các hạng mục phụ trợ tại 08 điểm thuộc Khu di tích</t>
  </si>
  <si>
    <t>Các xã Tân Hương, xã Vũ Lăng, xã Tân Lập huyện Bắc Sơn</t>
  </si>
  <si>
    <t>Xây dựng nhà bia ghi dấu sự kiện và các hạng mục phụ trợ tại 08 điểm thuộc Khu di tích.</t>
  </si>
  <si>
    <t>1328/QĐ-UBND,  ngày 22/8/2023</t>
  </si>
  <si>
    <t>Sở Văn hóa, Thể thao và Du lịch</t>
  </si>
  <si>
    <t>Đầu tư bảo tồn làng văn hóa truyền thống - Làng đá Thạch Khuyên xã Xuất Lễ, huyện Cao Lộc (Khu du lịch sinh thái kết hợp du lịch di tích lịch sử cách mạng).</t>
  </si>
  <si>
    <t xml:space="preserve">xã Xuất Lễ, huyện Cao Lộc </t>
  </si>
  <si>
    <t>2024-2025</t>
  </si>
  <si>
    <t xml:space="preserve">Đầu tư bảo tồn làng văn hóa truyền thống - thôn Lân Châu, xã Hữu Liên, huyện Hữu Liên (văn hóa dân tộc Dao Lô Gang gắn với du lịch cộng đồng, sinh thái, nghỉ dưỡng) </t>
  </si>
  <si>
    <t>thôn Lân Châu, xã Hữu Liên, huyện Hữu Liên</t>
  </si>
  <si>
    <t xml:space="preserve"> Dự án 7: Chăm sóc sức khỏe nhân dân, nâng cao thể trạng, tầm vóc người dân tộc thiểu số; phòng chống suy dinh dưỡng trẻ em</t>
  </si>
  <si>
    <t>Cải tạo, sửa chữa Trung tâm y tế huyện Bình Gia</t>
  </si>
  <si>
    <t>Cải tạo, sửa chữa khối nhà chính và các hạng mục phụ trợ</t>
  </si>
  <si>
    <t>2099/QĐ-UBND ngày 30/12/2022</t>
  </si>
  <si>
    <t>Sở Y tế</t>
  </si>
  <si>
    <t>Dự án 10: Truyền thông, tuyên truyền, vận động trong vùng đồng bào dân tộc thiểu số và miền núi. Kiểm tra, giám sát đánh giá việc tổ chức thực hiện Chương trình</t>
  </si>
  <si>
    <t xml:space="preserve">Dự án chuyển đổi số trong tổ chức triển khai thực hiện Chương trình mục tiêu quốc gia phát triển kinh tế - xã hội vùng đồng bào dân tộc thiểu số và miền núi </t>
  </si>
  <si>
    <t xml:space="preserve">Dự án hỗ trợ thiết lập các điểm hỗ trợ đồng bào dân tộc thiểu số ứng dụng công nghệ thông tin tại Ủy ban nhân dân cấp xã để phục vụ phát triển kinh tế - xã hội và đảm bảo an ninh trật tự. </t>
  </si>
  <si>
    <t>Dự án hỗ trợ xây dựng và duy trì chợ sản phẩm trực tuyến vùng đồng bào dân tộc thiểu số và miền núi</t>
  </si>
  <si>
    <t>Sở Thông tin và Truyền thồng</t>
  </si>
  <si>
    <t>Dự án đầu tư xây dựng mới phòng họp trực tuyến Ban Dân tộc</t>
  </si>
  <si>
    <t>C2</t>
  </si>
  <si>
    <t>CHƯƠNG TRÌNH MỤC TIÊU QUỐC GIA GIẢM NGHÈO BỀN VỮNG</t>
  </si>
  <si>
    <t>Dự án 4: Phát triển giáo dục nghề nghiệp, việc làm</t>
  </si>
  <si>
    <t>Dự án Trường Cao đẳng nghề Lạng Sơn</t>
  </si>
  <si>
    <t>Xây dựng nhà xưởng thực hành, phòng học, nhà đa năng và trang thiết bị, phương tiện đào tạo</t>
  </si>
  <si>
    <t>568/QĐ-UBND ngày 13/4/2023</t>
  </si>
  <si>
    <t>Trường Cao đẳng nghề Lạng Sơn</t>
  </si>
  <si>
    <t>Dự án Trung tâm GDNN-GDTX huyện Bình Gia</t>
  </si>
  <si>
    <t>Sửa chữa, nâng cấp khu vực hành chính và hạng mục phụ trợ</t>
  </si>
  <si>
    <t>Dự án Trung tâm GDNN-GDTX huyện Văn Quan</t>
  </si>
  <si>
    <t>Nâng cấp, sửa chữa các hạng mục công trình, mua sắm máy móc, thiết bị, phương tiện đào tạo</t>
  </si>
  <si>
    <t xml:space="preserve">Đầu tư trang thiết bị công nghệ thông tin để hiện đại hóa hệ thống thông tin thị trường lao động, hình thành sàn giao dịch việc làm trực tuyến và xây dựng các cơ sở dữ liệu </t>
  </si>
  <si>
    <t>Trung tâm dịch vụ việc làm tỉnh Lạng Sơn</t>
  </si>
  <si>
    <t>Đầu tư mới máy chủ;  hệ thống kiosk thông minh;  thiết bị giám sát khai báo ý tế thông minh; hệ thống hội nghị trực tuyến</t>
  </si>
  <si>
    <t>1835/QĐ-UBND ngày 10/11/2023</t>
  </si>
  <si>
    <t>Sở Lao động - Thương binh và Xã hội</t>
  </si>
  <si>
    <t>Dự án chuyển tiếp (Tiểu dự án 3)</t>
  </si>
  <si>
    <t>DANH MỤC CÁC CHƯƠNG TRÌNH, DỰ ÁN SỬ DỤNG VỐN NGÂN SÁCH NHÀ NƯỚC NĂM 2024</t>
  </si>
  <si>
    <t>Biểu số 58/CK-NSNN</t>
  </si>
  <si>
    <t>(Dự toán đã được Hội đồng nhân dân tỉnh quyết định)</t>
  </si>
  <si>
    <t>Đơn vị: triệu đồng</t>
  </si>
  <si>
    <r>
      <t xml:space="preserve"> 43/NQ-HĐND ngày 25/11/2021; 06/NQ-HĐND 
ngày 24/3/2022; 1908/QĐ-UBND ngày 20/11/202</t>
    </r>
    <r>
      <rPr>
        <b/>
        <sz val="12"/>
        <rFont val="Times New Roman"/>
        <family val="1"/>
      </rPr>
      <t>3</t>
    </r>
  </si>
  <si>
    <t>Kế hoạch vốn đã bố trí hết các năm 2021-2023</t>
  </si>
  <si>
    <t>Bảo tồn giá trị văn hóa vật thể: Giếng Tiên, Khu nhà sàn truyền thống tiêu biểu, Nhà văn hóa sinh hoạt cộng đồng…</t>
  </si>
  <si>
    <t>(Kèm theo Quyết định số 2200/QĐ-UBND ngày 25/12/2023 của Ủy ban nhân dân tỉnh)</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</si>
</sst>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Fdj&quot;#,##0;\-&quot;Fdj&quot;#,##0"/>
    <numFmt numFmtId="173" formatCode="&quot;Fdj&quot;#,##0;[Red]\-&quot;Fdj&quot;#,##0"/>
    <numFmt numFmtId="174" formatCode="&quot;Fdj&quot;#,##0.00;\-&quot;Fdj&quot;#,##0.00"/>
    <numFmt numFmtId="175" formatCode="&quot;Fdj&quot;#,##0.00;[Red]\-&quot;Fdj&quot;#,##0.00"/>
    <numFmt numFmtId="176" formatCode="_-&quot;Fdj&quot;* #,##0_-;\-&quot;Fdj&quot;* #,##0_-;_-&quot;Fdj&quot;* &quot;-&quot;_-;_-@_-"/>
    <numFmt numFmtId="177" formatCode="_-* #,##0_-;\-* #,##0_-;_-* &quot;-&quot;_-;_-@_-"/>
    <numFmt numFmtId="178" formatCode="_-&quot;Fdj&quot;* #,##0.00_-;\-&quot;Fdj&quot;* #,##0.00_-;_-&quot;Fdj&quot;* &quot;-&quot;??_-;_-@_-"/>
    <numFmt numFmtId="179" formatCode="_-* #,##0.00_-;\-* #,##0.00_-;_-* &quot;-&quot;??_-;_-@_-"/>
    <numFmt numFmtId="180" formatCode="_(* #,##0_);_(* \(#,##0\);_(* &quot;-&quot;??_);_(@_)"/>
    <numFmt numFmtId="181" formatCode="_(* #,##0.000_);_(* \(#,##0.000\);_(* &quot;-&quot;??_);_(@_)"/>
    <numFmt numFmtId="182" formatCode="0.0"/>
  </numFmts>
  <fonts count="57">
    <font>
      <sz val="11"/>
      <color theme="1"/>
      <name val="Calibri"/>
      <family val="2"/>
    </font>
    <font>
      <sz val="11"/>
      <color indexed="8"/>
      <name val="Calibri"/>
      <family val="2"/>
    </font>
    <font>
      <b/>
      <sz val="14"/>
      <name val="Times New Roman"/>
      <family val="1"/>
    </font>
    <font>
      <sz val="14"/>
      <name val="Calibri"/>
      <family val="2"/>
    </font>
    <font>
      <sz val="14"/>
      <name val="Times New Roman"/>
      <family val="1"/>
    </font>
    <font>
      <i/>
      <sz val="14"/>
      <name val="Times New Roman"/>
      <family val="1"/>
    </font>
    <font>
      <b/>
      <sz val="12"/>
      <name val="Times New Roman"/>
      <family val="1"/>
    </font>
    <font>
      <sz val="10"/>
      <name val="Times New Roman"/>
      <family val="1"/>
    </font>
    <font>
      <sz val="12"/>
      <name val="Times New Roman"/>
      <family val="1"/>
    </font>
    <font>
      <sz val="10"/>
      <name val="Arial"/>
      <family val="2"/>
    </font>
    <font>
      <b/>
      <i/>
      <sz val="10"/>
      <name val="Arial"/>
      <family val="2"/>
    </font>
    <font>
      <b/>
      <sz val="10"/>
      <name val="Times New Roman"/>
      <family val="1"/>
    </font>
    <font>
      <sz val="11"/>
      <name val="Calibri"/>
      <family val="2"/>
    </font>
    <font>
      <sz val="12"/>
      <name val="Arial"/>
      <family val="2"/>
    </font>
    <font>
      <i/>
      <sz val="12"/>
      <name val="Times New Roman"/>
      <family val="1"/>
    </font>
    <font>
      <i/>
      <sz val="11"/>
      <name val="Calibri"/>
      <family val="2"/>
    </font>
    <font>
      <b/>
      <sz val="11"/>
      <name val="Calibri"/>
      <family val="2"/>
    </font>
    <font>
      <b/>
      <i/>
      <sz val="12"/>
      <name val="Times New Roman"/>
      <family val="1"/>
    </font>
    <font>
      <sz val="12"/>
      <color indexed="8"/>
      <name val="Times New Roman"/>
      <family val="2"/>
    </font>
    <font>
      <sz val="10"/>
      <color indexed="8"/>
      <name val="Arial"/>
      <family val="2"/>
    </font>
    <font>
      <b/>
      <sz val="16"/>
      <name val="Times New Roman"/>
      <family val="1"/>
    </font>
    <font>
      <sz val="16"/>
      <name val="Times New Roman"/>
      <family val="1"/>
    </font>
    <font>
      <sz val="16"/>
      <name val="Calibri"/>
      <family val="2"/>
    </font>
    <font>
      <b/>
      <i/>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171" fontId="1"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pplyFont="0" applyFill="0" applyBorder="0" applyAlignment="0" applyProtection="0"/>
    <xf numFmtId="0" fontId="0" fillId="0" borderId="0" applyFont="0" applyFill="0" applyBorder="0" applyAlignment="0" applyProtection="0"/>
    <xf numFmtId="171" fontId="18" fillId="0" borderId="0" applyFont="0" applyFill="0" applyBorder="0" applyAlignment="0" applyProtection="0"/>
    <xf numFmtId="171" fontId="8"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8"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28" borderId="2" applyNumberFormat="0" applyAlignment="0" applyProtection="0"/>
    <xf numFmtId="0" fontId="44" fillId="0" borderId="0" applyNumberFormat="0" applyFill="0" applyBorder="0" applyAlignment="0" applyProtection="0"/>
    <xf numFmtId="0" fontId="9" fillId="0" borderId="0">
      <alignment/>
      <protection/>
    </xf>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13" fillId="0" borderId="0">
      <alignment/>
      <protection/>
    </xf>
    <xf numFmtId="0" fontId="19" fillId="0" borderId="0">
      <alignment/>
      <protection/>
    </xf>
    <xf numFmtId="0" fontId="0" fillId="0" borderId="0">
      <alignment/>
      <protection/>
    </xf>
    <xf numFmtId="0" fontId="52" fillId="0" borderId="0">
      <alignment/>
      <protection/>
    </xf>
    <xf numFmtId="0" fontId="1"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8" fillId="0" borderId="0">
      <alignment/>
      <protection/>
    </xf>
    <xf numFmtId="0" fontId="9" fillId="0" borderId="0">
      <alignment/>
      <protection/>
    </xf>
    <xf numFmtId="0" fontId="9"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47">
    <xf numFmtId="0" fontId="0" fillId="0" borderId="0" xfId="0" applyFont="1" applyAlignment="1">
      <alignment/>
    </xf>
    <xf numFmtId="0" fontId="3" fillId="0" borderId="0" xfId="0" applyFont="1" applyFill="1" applyAlignment="1">
      <alignment vertical="center" wrapText="1"/>
    </xf>
    <xf numFmtId="3" fontId="4" fillId="0" borderId="0" xfId="0" applyNumberFormat="1" applyFont="1" applyFill="1" applyAlignment="1">
      <alignment/>
    </xf>
    <xf numFmtId="0" fontId="4" fillId="0" borderId="0" xfId="0" applyFont="1" applyFill="1" applyAlignment="1">
      <alignment/>
    </xf>
    <xf numFmtId="0" fontId="5" fillId="0" borderId="0" xfId="0" applyFont="1" applyFill="1" applyAlignment="1">
      <alignment horizontal="right"/>
    </xf>
    <xf numFmtId="3" fontId="6" fillId="0" borderId="10" xfId="0" applyNumberFormat="1" applyFont="1" applyFill="1" applyBorder="1" applyAlignment="1" applyProtection="1">
      <alignment horizontal="center" vertical="center"/>
      <protection/>
    </xf>
    <xf numFmtId="3" fontId="6" fillId="0" borderId="10" xfId="0" applyNumberFormat="1" applyFont="1" applyFill="1" applyBorder="1" applyAlignment="1" applyProtection="1">
      <alignment horizontal="center" vertical="center" wrapText="1"/>
      <protection/>
    </xf>
    <xf numFmtId="0" fontId="7" fillId="0" borderId="0" xfId="0" applyFont="1" applyFill="1" applyAlignment="1">
      <alignment/>
    </xf>
    <xf numFmtId="3" fontId="8" fillId="0" borderId="10" xfId="0" applyNumberFormat="1" applyFont="1" applyFill="1" applyBorder="1" applyAlignment="1" applyProtection="1">
      <alignment horizontal="center" vertical="center"/>
      <protection/>
    </xf>
    <xf numFmtId="0" fontId="7" fillId="0" borderId="0" xfId="0" applyFont="1" applyFill="1" applyAlignment="1">
      <alignment/>
    </xf>
    <xf numFmtId="180" fontId="4" fillId="0" borderId="0" xfId="0" applyNumberFormat="1" applyFont="1" applyFill="1" applyAlignment="1">
      <alignment/>
    </xf>
    <xf numFmtId="0" fontId="4" fillId="0" borderId="0" xfId="0" applyFont="1" applyFill="1" applyAlignment="1">
      <alignment/>
    </xf>
    <xf numFmtId="3" fontId="4" fillId="0" borderId="0" xfId="0" applyNumberFormat="1" applyFont="1" applyFill="1" applyAlignment="1">
      <alignment/>
    </xf>
    <xf numFmtId="3" fontId="8" fillId="0" borderId="10" xfId="0" applyNumberFormat="1" applyFont="1" applyFill="1" applyBorder="1" applyAlignment="1" applyProtection="1">
      <alignment horizontal="center" vertical="center" wrapText="1"/>
      <protection/>
    </xf>
    <xf numFmtId="0" fontId="9" fillId="0" borderId="0" xfId="0" applyFont="1" applyFill="1" applyAlignment="1">
      <alignment/>
    </xf>
    <xf numFmtId="180" fontId="8" fillId="0" borderId="10" xfId="41" applyNumberFormat="1" applyFont="1" applyFill="1" applyBorder="1" applyAlignment="1">
      <alignment horizontal="center" vertical="center" wrapText="1"/>
    </xf>
    <xf numFmtId="180" fontId="6" fillId="0" borderId="10" xfId="41" applyNumberFormat="1" applyFont="1" applyFill="1" applyBorder="1" applyAlignment="1">
      <alignment horizontal="center" vertical="center" wrapText="1"/>
    </xf>
    <xf numFmtId="180" fontId="6" fillId="0" borderId="10" xfId="44" applyNumberFormat="1" applyFont="1" applyFill="1" applyBorder="1" applyAlignment="1">
      <alignment horizontal="center" vertical="center" wrapText="1"/>
    </xf>
    <xf numFmtId="0" fontId="10" fillId="0" borderId="0" xfId="0" applyFont="1" applyFill="1" applyAlignment="1">
      <alignment/>
    </xf>
    <xf numFmtId="0" fontId="8" fillId="0" borderId="10" xfId="0" applyFont="1" applyFill="1" applyBorder="1" applyAlignment="1">
      <alignment horizontal="center" vertical="center" wrapText="1"/>
    </xf>
    <xf numFmtId="0" fontId="11" fillId="0" borderId="0" xfId="0" applyFont="1" applyFill="1" applyAlignment="1">
      <alignment/>
    </xf>
    <xf numFmtId="0" fontId="12" fillId="0" borderId="0" xfId="0" applyFont="1" applyFill="1" applyAlignment="1">
      <alignment/>
    </xf>
    <xf numFmtId="3" fontId="6" fillId="0" borderId="10" xfId="96" applyNumberFormat="1" applyFont="1" applyFill="1" applyBorder="1" applyAlignment="1">
      <alignment horizontal="center" vertical="center" wrapText="1"/>
      <protection/>
    </xf>
    <xf numFmtId="180" fontId="8" fillId="0" borderId="10" xfId="60" applyNumberFormat="1" applyFont="1" applyFill="1" applyBorder="1" applyAlignment="1">
      <alignment horizontal="center" vertical="center" wrapText="1"/>
    </xf>
    <xf numFmtId="180" fontId="12" fillId="0" borderId="0" xfId="0" applyNumberFormat="1" applyFont="1" applyFill="1" applyAlignment="1">
      <alignment/>
    </xf>
    <xf numFmtId="180" fontId="8" fillId="0" borderId="10" xfId="44" applyNumberFormat="1" applyFont="1" applyFill="1" applyBorder="1" applyAlignment="1">
      <alignment horizontal="center" vertical="center" wrapText="1"/>
    </xf>
    <xf numFmtId="3" fontId="8" fillId="0" borderId="10" xfId="96" applyNumberFormat="1" applyFont="1" applyFill="1" applyBorder="1" applyAlignment="1">
      <alignment horizontal="center" vertical="center" wrapText="1"/>
      <protection/>
    </xf>
    <xf numFmtId="180" fontId="8" fillId="0" borderId="10" xfId="63" applyNumberFormat="1" applyFont="1" applyFill="1" applyBorder="1" applyAlignment="1">
      <alignment horizontal="center" vertical="center" wrapText="1"/>
    </xf>
    <xf numFmtId="180" fontId="14" fillId="0" borderId="10" xfId="41" applyNumberFormat="1" applyFont="1" applyFill="1" applyBorder="1" applyAlignment="1">
      <alignment horizontal="center" vertical="center" wrapText="1"/>
    </xf>
    <xf numFmtId="0" fontId="15" fillId="0" borderId="0" xfId="0" applyFont="1" applyFill="1" applyAlignment="1">
      <alignment/>
    </xf>
    <xf numFmtId="180" fontId="14" fillId="0" borderId="10" xfId="64" applyNumberFormat="1" applyFont="1" applyFill="1" applyBorder="1" applyAlignment="1">
      <alignment horizontal="center" vertical="center" wrapText="1"/>
    </xf>
    <xf numFmtId="0" fontId="16" fillId="0" borderId="0" xfId="0" applyFont="1" applyFill="1" applyAlignment="1">
      <alignment/>
    </xf>
    <xf numFmtId="180" fontId="16" fillId="0" borderId="0" xfId="0" applyNumberFormat="1" applyFont="1" applyFill="1" applyAlignment="1">
      <alignment/>
    </xf>
    <xf numFmtId="0" fontId="8" fillId="0" borderId="10" xfId="0" applyFont="1" applyFill="1" applyBorder="1" applyAlignment="1">
      <alignment vertical="center" wrapText="1"/>
    </xf>
    <xf numFmtId="180" fontId="8" fillId="0" borderId="10" xfId="65" applyNumberFormat="1" applyFont="1" applyFill="1" applyBorder="1" applyAlignment="1">
      <alignment horizontal="center" vertical="center" wrapText="1"/>
    </xf>
    <xf numFmtId="180" fontId="8" fillId="0" borderId="10" xfId="66" applyNumberFormat="1" applyFont="1" applyFill="1" applyBorder="1" applyAlignment="1">
      <alignment horizontal="center" vertical="center" wrapText="1"/>
    </xf>
    <xf numFmtId="180" fontId="8" fillId="0" borderId="10" xfId="67" applyNumberFormat="1" applyFont="1" applyFill="1" applyBorder="1" applyAlignment="1">
      <alignment horizontal="center" vertical="center" wrapText="1"/>
    </xf>
    <xf numFmtId="180" fontId="8" fillId="0" borderId="10" xfId="59" applyNumberFormat="1" applyFont="1" applyFill="1" applyBorder="1" applyAlignment="1">
      <alignment horizontal="center" vertical="center" wrapText="1"/>
    </xf>
    <xf numFmtId="180" fontId="8" fillId="0" borderId="10" xfId="44" applyNumberFormat="1" applyFont="1" applyFill="1" applyBorder="1" applyAlignment="1">
      <alignment horizontal="justify"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0" xfId="0" applyFont="1" applyFill="1" applyBorder="1" applyAlignment="1" quotePrefix="1">
      <alignment horizontal="center" vertical="center" wrapText="1"/>
    </xf>
    <xf numFmtId="3" fontId="8" fillId="0" borderId="10" xfId="0" applyNumberFormat="1" applyFont="1" applyFill="1" applyBorder="1" applyAlignment="1">
      <alignment horizontal="center" vertical="center" wrapText="1"/>
    </xf>
    <xf numFmtId="1" fontId="6" fillId="0" borderId="10" xfId="96" applyNumberFormat="1" applyFont="1" applyFill="1" applyBorder="1" applyAlignment="1">
      <alignment horizontal="left" vertical="center" wrapText="1"/>
      <protection/>
    </xf>
    <xf numFmtId="3" fontId="6" fillId="0" borderId="10" xfId="0" applyNumberFormat="1" applyFont="1" applyFill="1" applyBorder="1" applyAlignment="1">
      <alignment horizontal="center" vertical="center" wrapText="1"/>
    </xf>
    <xf numFmtId="1" fontId="8" fillId="0" borderId="10" xfId="96" applyNumberFormat="1" applyFont="1" applyFill="1" applyBorder="1" applyAlignment="1" quotePrefix="1">
      <alignment vertical="center" wrapText="1"/>
      <protection/>
    </xf>
    <xf numFmtId="3" fontId="8" fillId="0" borderId="10" xfId="96" applyNumberFormat="1" applyFont="1" applyFill="1" applyBorder="1" applyAlignment="1">
      <alignment horizontal="center" vertical="center"/>
      <protection/>
    </xf>
    <xf numFmtId="1" fontId="8" fillId="0" borderId="10" xfId="96" applyNumberFormat="1" applyFont="1" applyFill="1" applyBorder="1" applyAlignment="1">
      <alignment horizontal="left" vertical="center" wrapText="1"/>
      <protection/>
    </xf>
    <xf numFmtId="1" fontId="8" fillId="0" borderId="10" xfId="96" applyNumberFormat="1" applyFont="1" applyFill="1" applyBorder="1" applyAlignment="1">
      <alignment vertical="center" wrapText="1"/>
      <protection/>
    </xf>
    <xf numFmtId="180" fontId="17" fillId="0" borderId="10" xfId="44" applyNumberFormat="1" applyFont="1" applyFill="1" applyBorder="1" applyAlignment="1">
      <alignment horizontal="center" vertical="center" wrapText="1"/>
    </xf>
    <xf numFmtId="3" fontId="6" fillId="0" borderId="10" xfId="96" applyNumberFormat="1" applyFont="1" applyFill="1" applyBorder="1" applyAlignment="1" quotePrefix="1">
      <alignment horizontal="center" vertical="center" wrapText="1"/>
      <protection/>
    </xf>
    <xf numFmtId="3" fontId="6" fillId="0" borderId="10" xfId="96" applyNumberFormat="1" applyFont="1" applyFill="1" applyBorder="1" applyAlignment="1" quotePrefix="1">
      <alignment horizontal="right" vertical="center" wrapText="1"/>
      <protection/>
    </xf>
    <xf numFmtId="49" fontId="8" fillId="0" borderId="10" xfId="96" applyNumberFormat="1" applyFont="1" applyFill="1" applyBorder="1" applyAlignment="1">
      <alignment horizontal="center" vertical="center" wrapText="1"/>
      <protection/>
    </xf>
    <xf numFmtId="3" fontId="8" fillId="0" borderId="10" xfId="96" applyNumberFormat="1" applyFont="1" applyFill="1" applyBorder="1" applyAlignment="1" quotePrefix="1">
      <alignment horizontal="center" vertical="center" wrapText="1"/>
      <protection/>
    </xf>
    <xf numFmtId="3" fontId="8" fillId="0" borderId="10" xfId="96" applyNumberFormat="1" applyFont="1" applyFill="1" applyBorder="1" applyAlignment="1" quotePrefix="1">
      <alignment horizontal="right" vertical="center" wrapText="1"/>
      <protection/>
    </xf>
    <xf numFmtId="1" fontId="6" fillId="0" borderId="10" xfId="96" applyNumberFormat="1" applyFont="1" applyFill="1" applyBorder="1" applyAlignment="1">
      <alignment horizontal="center" vertical="center"/>
      <protection/>
    </xf>
    <xf numFmtId="49" fontId="6" fillId="0" borderId="10" xfId="96" applyNumberFormat="1" applyFont="1" applyFill="1" applyBorder="1" applyAlignment="1">
      <alignment horizontal="center" vertical="center"/>
      <protection/>
    </xf>
    <xf numFmtId="1" fontId="6" fillId="0" borderId="10" xfId="96" applyNumberFormat="1" applyFont="1" applyFill="1" applyBorder="1" applyAlignment="1">
      <alignment vertical="center" wrapText="1"/>
      <protection/>
    </xf>
    <xf numFmtId="3" fontId="6" fillId="0" borderId="10" xfId="96" applyNumberFormat="1" applyFont="1" applyFill="1" applyBorder="1" applyAlignment="1">
      <alignment horizontal="center" vertical="center"/>
      <protection/>
    </xf>
    <xf numFmtId="3" fontId="6" fillId="0" borderId="10" xfId="96" applyNumberFormat="1" applyFont="1" applyFill="1" applyBorder="1" applyAlignment="1">
      <alignment horizontal="right" vertical="center"/>
      <protection/>
    </xf>
    <xf numFmtId="1" fontId="17" fillId="0" borderId="10" xfId="96" applyNumberFormat="1" applyFont="1" applyFill="1" applyBorder="1" applyAlignment="1">
      <alignment vertical="center" wrapText="1"/>
      <protection/>
    </xf>
    <xf numFmtId="49" fontId="8" fillId="0" borderId="10" xfId="96" applyNumberFormat="1" applyFont="1" applyFill="1" applyBorder="1" applyAlignment="1">
      <alignment horizontal="center" vertical="center"/>
      <protection/>
    </xf>
    <xf numFmtId="1" fontId="8" fillId="0" borderId="10" xfId="96" applyNumberFormat="1" applyFont="1" applyFill="1" applyBorder="1" applyAlignment="1">
      <alignment horizontal="center" vertical="center" wrapText="1"/>
      <protection/>
    </xf>
    <xf numFmtId="1" fontId="8" fillId="0" borderId="10" xfId="96" applyNumberFormat="1" applyFont="1" applyFill="1" applyBorder="1" applyAlignment="1">
      <alignment horizontal="center" vertical="center"/>
      <protection/>
    </xf>
    <xf numFmtId="1" fontId="6" fillId="0" borderId="10" xfId="96" applyNumberFormat="1" applyFont="1" applyFill="1" applyBorder="1" applyAlignment="1">
      <alignment horizontal="center" vertical="center" wrapText="1"/>
      <protection/>
    </xf>
    <xf numFmtId="1" fontId="17" fillId="0" borderId="10" xfId="96" applyNumberFormat="1" applyFont="1" applyFill="1" applyBorder="1" applyAlignment="1">
      <alignment horizontal="center" vertical="center" wrapText="1"/>
      <protection/>
    </xf>
    <xf numFmtId="1" fontId="8" fillId="0" borderId="10" xfId="87" applyNumberFormat="1" applyFont="1" applyFill="1" applyBorder="1" applyAlignment="1">
      <alignment horizontal="center" vertical="center" wrapText="1"/>
      <protection/>
    </xf>
    <xf numFmtId="3" fontId="12" fillId="0" borderId="0" xfId="0" applyNumberFormat="1" applyFont="1" applyFill="1" applyAlignment="1">
      <alignment/>
    </xf>
    <xf numFmtId="3" fontId="7" fillId="0" borderId="0" xfId="0" applyNumberFormat="1" applyFont="1" applyFill="1" applyAlignment="1">
      <alignment/>
    </xf>
    <xf numFmtId="1" fontId="6" fillId="0" borderId="10" xfId="96" applyNumberFormat="1" applyFont="1" applyFill="1" applyBorder="1" applyAlignment="1" quotePrefix="1">
      <alignment vertical="center" wrapText="1"/>
      <protection/>
    </xf>
    <xf numFmtId="3" fontId="6" fillId="0" borderId="10" xfId="96" applyNumberFormat="1" applyFont="1" applyFill="1" applyBorder="1" applyAlignment="1">
      <alignment vertical="center" wrapText="1"/>
      <protection/>
    </xf>
    <xf numFmtId="3" fontId="6" fillId="0" borderId="10" xfId="0" applyNumberFormat="1" applyFont="1" applyFill="1" applyBorder="1" applyAlignment="1" applyProtection="1">
      <alignment horizontal="right" vertical="center"/>
      <protection/>
    </xf>
    <xf numFmtId="0" fontId="6" fillId="0" borderId="10" xfId="86" applyFont="1" applyFill="1" applyBorder="1" applyAlignment="1">
      <alignment horizontal="justify" vertical="center"/>
      <protection/>
    </xf>
    <xf numFmtId="0" fontId="8" fillId="0" borderId="10" xfId="88" applyFont="1" applyFill="1" applyBorder="1" applyAlignment="1">
      <alignment horizontal="justify" vertical="center" wrapText="1"/>
      <protection/>
    </xf>
    <xf numFmtId="0" fontId="8" fillId="0" borderId="10" xfId="88" applyFont="1" applyFill="1" applyBorder="1" applyAlignment="1">
      <alignment horizontal="center" vertical="center" wrapText="1"/>
      <protection/>
    </xf>
    <xf numFmtId="169" fontId="8" fillId="0" borderId="10" xfId="86" applyNumberFormat="1" applyFont="1" applyFill="1" applyBorder="1" applyAlignment="1">
      <alignment horizontal="center" vertical="center" wrapText="1"/>
      <protection/>
    </xf>
    <xf numFmtId="0" fontId="6" fillId="0" borderId="10" xfId="88" applyFont="1" applyFill="1" applyBorder="1" applyAlignment="1">
      <alignment horizontal="center" vertical="center" wrapText="1"/>
      <protection/>
    </xf>
    <xf numFmtId="0" fontId="8" fillId="0" borderId="10" xfId="86" applyFont="1" applyFill="1" applyBorder="1" applyAlignment="1">
      <alignment horizontal="left" vertical="center" wrapText="1"/>
      <protection/>
    </xf>
    <xf numFmtId="0" fontId="8" fillId="0" borderId="10" xfId="86" applyFont="1" applyFill="1" applyBorder="1" applyAlignment="1">
      <alignment horizontal="center" vertical="center" wrapText="1"/>
      <protection/>
    </xf>
    <xf numFmtId="0" fontId="6" fillId="0" borderId="10" xfId="86" applyFont="1" applyFill="1" applyBorder="1" applyAlignment="1">
      <alignment horizontal="center" vertical="center"/>
      <protection/>
    </xf>
    <xf numFmtId="0" fontId="17" fillId="0" borderId="10" xfId="86" applyFont="1" applyFill="1" applyBorder="1" applyAlignment="1">
      <alignment horizontal="justify" vertical="center"/>
      <protection/>
    </xf>
    <xf numFmtId="0" fontId="8" fillId="0" borderId="10" xfId="88" applyFont="1" applyFill="1" applyBorder="1" applyAlignment="1" quotePrefix="1">
      <alignment horizontal="center" vertical="center" wrapText="1"/>
      <protection/>
    </xf>
    <xf numFmtId="0" fontId="4" fillId="0" borderId="0" xfId="0" applyFont="1" applyFill="1" applyAlignment="1">
      <alignment horizontal="center" wrapText="1"/>
    </xf>
    <xf numFmtId="0" fontId="12" fillId="0" borderId="0" xfId="0" applyFont="1" applyFill="1" applyAlignment="1">
      <alignment horizontal="center" wrapText="1"/>
    </xf>
    <xf numFmtId="0" fontId="6" fillId="0" borderId="10" xfId="84" applyFont="1" applyFill="1" applyBorder="1" applyAlignment="1">
      <alignment horizontal="center" vertical="center" wrapText="1"/>
      <protection/>
    </xf>
    <xf numFmtId="1" fontId="6" fillId="0" borderId="10" xfId="49" applyNumberFormat="1" applyFont="1" applyFill="1" applyBorder="1" applyAlignment="1">
      <alignment horizontal="center" vertical="center" wrapText="1"/>
    </xf>
    <xf numFmtId="0" fontId="6" fillId="0" borderId="10" xfId="84" applyFont="1" applyFill="1" applyBorder="1" applyAlignment="1">
      <alignment horizontal="left" vertical="center" wrapText="1"/>
      <protection/>
    </xf>
    <xf numFmtId="180" fontId="6" fillId="0" borderId="10" xfId="84" applyNumberFormat="1" applyFont="1" applyFill="1" applyBorder="1" applyAlignment="1">
      <alignment horizontal="center" vertical="center" wrapText="1"/>
      <protection/>
    </xf>
    <xf numFmtId="0" fontId="8" fillId="0" borderId="10" xfId="84" applyFont="1" applyFill="1" applyBorder="1" applyAlignment="1">
      <alignment horizontal="center" vertical="center" wrapText="1"/>
      <protection/>
    </xf>
    <xf numFmtId="0" fontId="8" fillId="0" borderId="10" xfId="84" applyFont="1" applyFill="1" applyBorder="1" applyAlignment="1">
      <alignment horizontal="left" vertical="center" wrapText="1"/>
      <protection/>
    </xf>
    <xf numFmtId="181" fontId="8" fillId="0" borderId="10" xfId="44" applyNumberFormat="1" applyFont="1" applyFill="1" applyBorder="1" applyAlignment="1">
      <alignment horizontal="center" vertical="center" wrapText="1"/>
    </xf>
    <xf numFmtId="0" fontId="6" fillId="0" borderId="10" xfId="84" applyFont="1" applyFill="1" applyBorder="1" applyAlignment="1" quotePrefix="1">
      <alignment horizontal="center" vertical="center" wrapText="1"/>
      <protection/>
    </xf>
    <xf numFmtId="180" fontId="6" fillId="0" borderId="10" xfId="60" applyNumberFormat="1" applyFont="1" applyFill="1" applyBorder="1" applyAlignment="1">
      <alignment horizontal="center" vertical="center" wrapText="1"/>
    </xf>
    <xf numFmtId="0" fontId="8" fillId="0" borderId="10" xfId="84" applyFont="1" applyFill="1" applyBorder="1" applyAlignment="1">
      <alignment horizontal="justify" vertical="center"/>
      <protection/>
    </xf>
    <xf numFmtId="2" fontId="8" fillId="0" borderId="10" xfId="92" applyNumberFormat="1" applyFont="1" applyFill="1" applyBorder="1" applyAlignment="1">
      <alignment horizontal="left" vertical="center" wrapText="1"/>
      <protection/>
    </xf>
    <xf numFmtId="0" fontId="8" fillId="0" borderId="10" xfId="94" applyFont="1" applyFill="1" applyBorder="1" applyAlignment="1">
      <alignment horizontal="center" vertical="center" wrapText="1"/>
      <protection/>
    </xf>
    <xf numFmtId="181" fontId="6" fillId="0" borderId="10" xfId="44" applyNumberFormat="1" applyFont="1" applyFill="1" applyBorder="1" applyAlignment="1">
      <alignment horizontal="center" vertical="center" wrapText="1"/>
    </xf>
    <xf numFmtId="0" fontId="8" fillId="0" borderId="10" xfId="84" applyFont="1" applyFill="1" applyBorder="1" applyAlignment="1">
      <alignment vertical="center" wrapText="1"/>
      <protection/>
    </xf>
    <xf numFmtId="180" fontId="8" fillId="0" borderId="10" xfId="69" applyNumberFormat="1" applyFont="1" applyFill="1" applyBorder="1" applyAlignment="1">
      <alignment horizontal="center" vertical="center" wrapText="1"/>
    </xf>
    <xf numFmtId="180" fontId="6" fillId="0" borderId="10" xfId="49" applyNumberFormat="1" applyFont="1" applyFill="1" applyBorder="1" applyAlignment="1">
      <alignment horizontal="center" vertical="center" wrapText="1"/>
    </xf>
    <xf numFmtId="0" fontId="6" fillId="0" borderId="10" xfId="84" applyFont="1" applyFill="1" applyBorder="1" applyAlignment="1">
      <alignment horizontal="justify" vertical="center"/>
      <protection/>
    </xf>
    <xf numFmtId="0" fontId="14" fillId="0" borderId="10" xfId="84" applyFont="1" applyFill="1" applyBorder="1" applyAlignment="1">
      <alignment horizontal="center" vertical="center" wrapText="1"/>
      <protection/>
    </xf>
    <xf numFmtId="0" fontId="14" fillId="0" borderId="10" xfId="84" applyFont="1" applyFill="1" applyBorder="1" applyAlignment="1">
      <alignment horizontal="left" vertical="center" wrapText="1"/>
      <protection/>
    </xf>
    <xf numFmtId="180" fontId="8" fillId="0" borderId="10" xfId="49" applyNumberFormat="1" applyFont="1" applyFill="1" applyBorder="1" applyAlignment="1">
      <alignment horizontal="center" vertical="center" wrapText="1"/>
    </xf>
    <xf numFmtId="3" fontId="6" fillId="0" borderId="10" xfId="84" applyNumberFormat="1" applyFont="1" applyFill="1" applyBorder="1" applyAlignment="1">
      <alignment horizontal="center" vertical="center" wrapText="1"/>
      <protection/>
    </xf>
    <xf numFmtId="0" fontId="8" fillId="0" borderId="10" xfId="97" applyFont="1" applyFill="1" applyBorder="1" applyAlignment="1">
      <alignment horizontal="left" vertical="center" wrapText="1"/>
      <protection/>
    </xf>
    <xf numFmtId="0" fontId="8" fillId="0" borderId="10" xfId="97" applyFont="1" applyFill="1" applyBorder="1" applyAlignment="1">
      <alignment horizontal="center" vertical="center" wrapText="1"/>
      <protection/>
    </xf>
    <xf numFmtId="0" fontId="8" fillId="0" borderId="10" xfId="84" applyFont="1" applyFill="1" applyBorder="1" applyAlignment="1" quotePrefix="1">
      <alignment horizontal="center" vertical="center" wrapText="1"/>
      <protection/>
    </xf>
    <xf numFmtId="182" fontId="6" fillId="0" borderId="10" xfId="0" applyNumberFormat="1" applyFont="1" applyFill="1" applyBorder="1" applyAlignment="1">
      <alignment horizontal="center" vertical="center" wrapText="1"/>
    </xf>
    <xf numFmtId="3" fontId="6" fillId="0" borderId="10" xfId="96" applyNumberFormat="1" applyFont="1" applyFill="1" applyBorder="1" applyAlignment="1">
      <alignment horizontal="left" vertical="center" wrapText="1"/>
      <protection/>
    </xf>
    <xf numFmtId="1" fontId="8" fillId="0" borderId="10" xfId="96" applyNumberFormat="1" applyFont="1" applyFill="1" applyBorder="1" applyAlignment="1">
      <alignment vertical="center"/>
      <protection/>
    </xf>
    <xf numFmtId="49" fontId="17" fillId="0" borderId="10" xfId="96" applyNumberFormat="1" applyFont="1" applyFill="1" applyBorder="1" applyAlignment="1">
      <alignment horizontal="center" vertical="center"/>
      <protection/>
    </xf>
    <xf numFmtId="1" fontId="8" fillId="0" borderId="10" xfId="96" applyNumberFormat="1" applyFont="1" applyFill="1" applyBorder="1" applyAlignment="1">
      <alignment horizontal="right" vertical="center"/>
      <protection/>
    </xf>
    <xf numFmtId="0" fontId="8" fillId="0" borderId="10" xfId="86" applyFont="1" applyFill="1" applyBorder="1" applyAlignment="1">
      <alignment horizontal="center" vertical="center"/>
      <protection/>
    </xf>
    <xf numFmtId="0" fontId="8" fillId="0" borderId="10" xfId="88" applyFont="1" applyFill="1" applyBorder="1" applyAlignment="1">
      <alignment horizontal="left" vertical="center" wrapText="1"/>
      <protection/>
    </xf>
    <xf numFmtId="49" fontId="8" fillId="0" borderId="10" xfId="96" applyNumberFormat="1" applyFont="1" applyFill="1" applyBorder="1" applyAlignment="1" quotePrefix="1">
      <alignment horizontal="center" vertical="center"/>
      <protection/>
    </xf>
    <xf numFmtId="0" fontId="8" fillId="0" borderId="10" xfId="88" applyFont="1" applyFill="1" applyBorder="1" applyAlignment="1" quotePrefix="1">
      <alignment horizontal="left" vertical="center" wrapText="1"/>
      <protection/>
    </xf>
    <xf numFmtId="3" fontId="8" fillId="0" borderId="10" xfId="41" applyNumberFormat="1" applyFont="1" applyFill="1" applyBorder="1" applyAlignment="1">
      <alignment vertical="center"/>
    </xf>
    <xf numFmtId="3" fontId="6" fillId="0" borderId="10" xfId="41" applyNumberFormat="1" applyFont="1" applyFill="1" applyBorder="1" applyAlignment="1" applyProtection="1">
      <alignment vertical="center"/>
      <protection/>
    </xf>
    <xf numFmtId="3" fontId="8" fillId="0" borderId="10" xfId="41" applyNumberFormat="1" applyFont="1" applyFill="1" applyBorder="1" applyAlignment="1" applyProtection="1">
      <alignment vertical="center"/>
      <protection/>
    </xf>
    <xf numFmtId="3" fontId="8" fillId="0" borderId="10" xfId="41" applyNumberFormat="1" applyFont="1" applyFill="1" applyBorder="1" applyAlignment="1">
      <alignment vertical="center" wrapText="1"/>
    </xf>
    <xf numFmtId="3" fontId="6" fillId="0" borderId="10" xfId="41" applyNumberFormat="1" applyFont="1" applyFill="1" applyBorder="1" applyAlignment="1">
      <alignment/>
    </xf>
    <xf numFmtId="3" fontId="8" fillId="0" borderId="10" xfId="41" applyNumberFormat="1" applyFont="1" applyFill="1" applyBorder="1" applyAlignment="1">
      <alignment/>
    </xf>
    <xf numFmtId="3" fontId="6" fillId="0" borderId="10" xfId="0" applyNumberFormat="1" applyFont="1" applyFill="1" applyBorder="1" applyAlignment="1" applyProtection="1">
      <alignment vertical="center"/>
      <protection/>
    </xf>
    <xf numFmtId="3" fontId="6" fillId="0" borderId="10" xfId="41" applyNumberFormat="1" applyFont="1" applyFill="1" applyBorder="1" applyAlignment="1">
      <alignment vertical="center" wrapText="1"/>
    </xf>
    <xf numFmtId="3" fontId="6" fillId="0" borderId="10" xfId="41" applyNumberFormat="1" applyFont="1" applyFill="1" applyBorder="1" applyAlignment="1">
      <alignment vertical="center"/>
    </xf>
    <xf numFmtId="3" fontId="14" fillId="0" borderId="10" xfId="41" applyNumberFormat="1" applyFont="1" applyFill="1" applyBorder="1" applyAlignment="1">
      <alignment vertical="center" wrapText="1"/>
    </xf>
    <xf numFmtId="3" fontId="14" fillId="0" borderId="10" xfId="41" applyNumberFormat="1" applyFont="1" applyFill="1" applyBorder="1" applyAlignment="1" applyProtection="1">
      <alignment vertical="center"/>
      <protection/>
    </xf>
    <xf numFmtId="0" fontId="6" fillId="0" borderId="10" xfId="86" applyFont="1" applyFill="1" applyBorder="1" applyAlignment="1">
      <alignment vertical="center" wrapText="1"/>
      <protection/>
    </xf>
    <xf numFmtId="0" fontId="8" fillId="0" borderId="10" xfId="86" applyFont="1" applyFill="1" applyBorder="1" applyAlignment="1" quotePrefix="1">
      <alignment horizontal="center" vertical="center" wrapText="1"/>
      <protection/>
    </xf>
    <xf numFmtId="0" fontId="17" fillId="0" borderId="10" xfId="0" applyFont="1" applyFill="1" applyBorder="1" applyAlignment="1">
      <alignment horizontal="center" vertical="center" wrapText="1"/>
    </xf>
    <xf numFmtId="3" fontId="17" fillId="0" borderId="10" xfId="0" applyNumberFormat="1" applyFont="1" applyFill="1" applyBorder="1" applyAlignment="1">
      <alignment horizontal="center" vertical="center" wrapText="1"/>
    </xf>
    <xf numFmtId="3" fontId="17" fillId="0" borderId="10" xfId="41" applyNumberFormat="1" applyFont="1" applyFill="1" applyBorder="1" applyAlignment="1">
      <alignment vertical="center" wrapText="1"/>
    </xf>
    <xf numFmtId="3" fontId="17" fillId="0" borderId="10" xfId="96" applyNumberFormat="1" applyFont="1" applyFill="1" applyBorder="1" applyAlignment="1" quotePrefix="1">
      <alignment horizontal="center" vertical="center" wrapText="1"/>
      <protection/>
    </xf>
    <xf numFmtId="0" fontId="23" fillId="0" borderId="0" xfId="0" applyFont="1" applyFill="1" applyAlignment="1">
      <alignment/>
    </xf>
    <xf numFmtId="0" fontId="2" fillId="0" borderId="0" xfId="0" applyFont="1" applyFill="1" applyAlignment="1">
      <alignment vertical="center" wrapText="1"/>
    </xf>
    <xf numFmtId="0" fontId="3" fillId="0" borderId="0" xfId="0" applyFont="1" applyFill="1" applyAlignment="1">
      <alignment vertical="center" wrapText="1"/>
    </xf>
    <xf numFmtId="2" fontId="2" fillId="0" borderId="0" xfId="0" applyNumberFormat="1" applyFont="1" applyFill="1" applyAlignment="1">
      <alignment horizontal="right" vertical="center" wrapText="1"/>
    </xf>
    <xf numFmtId="0" fontId="20" fillId="0" borderId="0" xfId="0" applyFont="1" applyFill="1" applyAlignment="1">
      <alignment horizontal="center" vertical="center" wrapText="1"/>
    </xf>
    <xf numFmtId="0" fontId="21" fillId="0" borderId="0" xfId="0" applyFont="1" applyFill="1" applyAlignment="1">
      <alignment vertical="center" wrapText="1"/>
    </xf>
    <xf numFmtId="0" fontId="22" fillId="0" borderId="0" xfId="0" applyFont="1" applyFill="1" applyAlignment="1">
      <alignment vertical="center" wrapText="1"/>
    </xf>
    <xf numFmtId="0" fontId="5" fillId="0" borderId="0" xfId="0" applyFont="1" applyFill="1" applyAlignment="1">
      <alignment horizontal="center" vertical="center" wrapText="1"/>
    </xf>
    <xf numFmtId="0" fontId="4" fillId="0" borderId="0" xfId="0" applyFont="1" applyFill="1" applyAlignment="1">
      <alignment vertical="center" wrapText="1"/>
    </xf>
    <xf numFmtId="0" fontId="5" fillId="0" borderId="11" xfId="0" applyFont="1" applyFill="1" applyBorder="1" applyAlignment="1">
      <alignment horizontal="right" vertical="center" wrapText="1"/>
    </xf>
    <xf numFmtId="3" fontId="6" fillId="0" borderId="10" xfId="0" applyNumberFormat="1" applyFont="1" applyFill="1" applyBorder="1" applyAlignment="1" applyProtection="1">
      <alignment horizontal="center" vertical="center"/>
      <protection/>
    </xf>
    <xf numFmtId="3" fontId="6" fillId="0" borderId="10" xfId="0" applyNumberFormat="1" applyFont="1" applyFill="1" applyBorder="1" applyAlignment="1" applyProtection="1">
      <alignment horizontal="center" vertical="center" wrapText="1"/>
      <protection/>
    </xf>
  </cellXfs>
  <cellStyles count="9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10 10 2" xfId="43"/>
    <cellStyle name="Comma 10 10 2 2" xfId="44"/>
    <cellStyle name="Comma 10 10 2 2 2 2" xfId="45"/>
    <cellStyle name="Comma 10 10 2 2 6 2" xfId="46"/>
    <cellStyle name="Comma 10 3 2" xfId="47"/>
    <cellStyle name="Comma 10 4 2" xfId="48"/>
    <cellStyle name="Comma 11" xfId="49"/>
    <cellStyle name="Comma 12" xfId="50"/>
    <cellStyle name="Comma 13" xfId="51"/>
    <cellStyle name="Comma 2 2 2 2 2 2" xfId="52"/>
    <cellStyle name="Comma 2 5 3 2" xfId="53"/>
    <cellStyle name="Comma 22 18" xfId="54"/>
    <cellStyle name="Comma 3 2 2" xfId="55"/>
    <cellStyle name="Comma 3 4" xfId="56"/>
    <cellStyle name="Comma 3 4 3" xfId="57"/>
    <cellStyle name="Comma 3 4 3 10" xfId="58"/>
    <cellStyle name="Comma 56" xfId="59"/>
    <cellStyle name="Comma 59" xfId="60"/>
    <cellStyle name="Comma 6 2" xfId="61"/>
    <cellStyle name="Comma 63" xfId="62"/>
    <cellStyle name="Comma 77" xfId="63"/>
    <cellStyle name="Comma 80" xfId="64"/>
    <cellStyle name="Comma 81" xfId="65"/>
    <cellStyle name="Comma 82" xfId="66"/>
    <cellStyle name="Comma 83" xfId="67"/>
    <cellStyle name="Comma 86" xfId="68"/>
    <cellStyle name="Comma 87" xfId="69"/>
    <cellStyle name="Comma 88" xfId="70"/>
    <cellStyle name="Currency" xfId="71"/>
    <cellStyle name="Currency [0]" xfId="72"/>
    <cellStyle name="Check Cell" xfId="73"/>
    <cellStyle name="Explanatory Text" xfId="74"/>
    <cellStyle name="f_Danhmuc_Quyhoach2009 2" xfId="75"/>
    <cellStyle name="Good" xfId="76"/>
    <cellStyle name="Heading 1" xfId="77"/>
    <cellStyle name="Heading 2" xfId="78"/>
    <cellStyle name="Heading 3" xfId="79"/>
    <cellStyle name="Heading 4" xfId="80"/>
    <cellStyle name="Input" xfId="81"/>
    <cellStyle name="Linked Cell" xfId="82"/>
    <cellStyle name="Neutral" xfId="83"/>
    <cellStyle name="Normal 11" xfId="84"/>
    <cellStyle name="Normal 15" xfId="85"/>
    <cellStyle name="Normal 18 22" xfId="86"/>
    <cellStyle name="Normal 2 10 2" xfId="87"/>
    <cellStyle name="Normal 2 16 2" xfId="88"/>
    <cellStyle name="Normal 2 2 2" xfId="89"/>
    <cellStyle name="Normal 2 4" xfId="90"/>
    <cellStyle name="Normal 3 2" xfId="91"/>
    <cellStyle name="Normal 39 11" xfId="92"/>
    <cellStyle name="Normal 4" xfId="93"/>
    <cellStyle name="Normal 40 15" xfId="94"/>
    <cellStyle name="Normal 6 2" xfId="95"/>
    <cellStyle name="Normal_Bieu mau (CV )" xfId="96"/>
    <cellStyle name="Normal_Quy I 2016 (BC UBND tinh)" xfId="97"/>
    <cellStyle name="Note" xfId="98"/>
    <cellStyle name="Output" xfId="99"/>
    <cellStyle name="Percent" xfId="100"/>
    <cellStyle name="Title" xfId="101"/>
    <cellStyle name="Total" xfId="102"/>
    <cellStyle name="Warning Text" xfId="10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Downloads\TC&#272;T%20bieu%20cong%20khai%20DT%2020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45"/>
      <sheetName val="2022"/>
      <sheetName val="B38"/>
      <sheetName val="b39"/>
    </sheetNames>
    <sheetDataSet>
      <sheetData sheetId="2">
        <row r="8">
          <cell r="C8">
            <v>3021007.8</v>
          </cell>
        </row>
      </sheetData>
      <sheetData sheetId="3">
        <row r="8">
          <cell r="C8">
            <v>3021007.8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X182"/>
  <sheetViews>
    <sheetView tabSelected="1" zoomScale="70" zoomScaleNormal="70" zoomScalePageLayoutView="0" workbookViewId="0" topLeftCell="A1">
      <selection activeCell="A4" sqref="A4:S4"/>
    </sheetView>
  </sheetViews>
  <sheetFormatPr defaultColWidth="9.140625" defaultRowHeight="15"/>
  <cols>
    <col min="1" max="1" width="7.28125" style="21" customWidth="1"/>
    <col min="2" max="2" width="37.57421875" style="21" customWidth="1"/>
    <col min="3" max="3" width="11.421875" style="21" customWidth="1"/>
    <col min="4" max="4" width="14.00390625" style="68" customWidth="1"/>
    <col min="5" max="5" width="16.00390625" style="21" customWidth="1"/>
    <col min="6" max="6" width="21.421875" style="21" customWidth="1"/>
    <col min="7" max="9" width="16.00390625" style="21" customWidth="1"/>
    <col min="10" max="10" width="10.8515625" style="21" customWidth="1"/>
    <col min="11" max="11" width="15.57421875" style="21" customWidth="1"/>
    <col min="12" max="12" width="15.00390625" style="21" customWidth="1"/>
    <col min="13" max="13" width="14.8515625" style="21" customWidth="1"/>
    <col min="14" max="14" width="10.00390625" style="21" customWidth="1"/>
    <col min="15" max="15" width="13.57421875" style="21" customWidth="1"/>
    <col min="16" max="16" width="16.140625" style="21" customWidth="1"/>
    <col min="17" max="17" width="15.28125" style="21" customWidth="1"/>
    <col min="18" max="18" width="14.7109375" style="21" customWidth="1"/>
    <col min="19" max="19" width="11.140625" style="21" customWidth="1"/>
    <col min="20" max="20" width="21.00390625" style="84" customWidth="1"/>
    <col min="21" max="21" width="14.7109375" style="21" customWidth="1"/>
    <col min="22" max="22" width="13.57421875" style="21" hidden="1" customWidth="1"/>
    <col min="23" max="23" width="11.57421875" style="21" hidden="1" customWidth="1"/>
    <col min="24" max="24" width="11.7109375" style="21" hidden="1" customWidth="1"/>
    <col min="25" max="16384" width="9.140625" style="21" customWidth="1"/>
  </cols>
  <sheetData>
    <row r="1" spans="1:22" s="3" customFormat="1" ht="24.75" customHeight="1">
      <c r="A1" s="136" t="s">
        <v>0</v>
      </c>
      <c r="B1" s="137"/>
      <c r="C1" s="137"/>
      <c r="D1" s="2"/>
      <c r="S1" s="138" t="s">
        <v>345</v>
      </c>
      <c r="T1" s="138"/>
      <c r="U1" s="138"/>
      <c r="V1" s="1"/>
    </row>
    <row r="2" spans="1:20" s="3" customFormat="1" ht="26.25" customHeight="1">
      <c r="A2" s="139" t="s">
        <v>344</v>
      </c>
      <c r="B2" s="140"/>
      <c r="C2" s="140"/>
      <c r="D2" s="140"/>
      <c r="E2" s="140"/>
      <c r="F2" s="140"/>
      <c r="G2" s="140"/>
      <c r="H2" s="140"/>
      <c r="I2" s="140"/>
      <c r="J2" s="140"/>
      <c r="K2" s="140"/>
      <c r="L2" s="140"/>
      <c r="M2" s="140"/>
      <c r="N2" s="140"/>
      <c r="O2" s="140"/>
      <c r="P2" s="140"/>
      <c r="Q2" s="140"/>
      <c r="R2" s="140"/>
      <c r="S2" s="141"/>
      <c r="T2" s="83"/>
    </row>
    <row r="3" spans="1:20" s="3" customFormat="1" ht="26.25" customHeight="1">
      <c r="A3" s="142" t="s">
        <v>346</v>
      </c>
      <c r="B3" s="143"/>
      <c r="C3" s="143"/>
      <c r="D3" s="143"/>
      <c r="E3" s="143"/>
      <c r="F3" s="143"/>
      <c r="G3" s="143"/>
      <c r="H3" s="143"/>
      <c r="I3" s="143"/>
      <c r="J3" s="143"/>
      <c r="K3" s="143"/>
      <c r="L3" s="143"/>
      <c r="M3" s="143"/>
      <c r="N3" s="143"/>
      <c r="O3" s="143"/>
      <c r="P3" s="143"/>
      <c r="Q3" s="143"/>
      <c r="R3" s="143"/>
      <c r="S3" s="137"/>
      <c r="T3" s="83"/>
    </row>
    <row r="4" spans="1:20" s="3" customFormat="1" ht="27.75" customHeight="1">
      <c r="A4" s="142" t="s">
        <v>351</v>
      </c>
      <c r="B4" s="142"/>
      <c r="C4" s="142"/>
      <c r="D4" s="142"/>
      <c r="E4" s="142"/>
      <c r="F4" s="142"/>
      <c r="G4" s="142"/>
      <c r="H4" s="142"/>
      <c r="I4" s="142"/>
      <c r="J4" s="142"/>
      <c r="K4" s="142"/>
      <c r="L4" s="142"/>
      <c r="M4" s="142"/>
      <c r="N4" s="142"/>
      <c r="O4" s="142"/>
      <c r="P4" s="142"/>
      <c r="Q4" s="142"/>
      <c r="R4" s="142"/>
      <c r="S4" s="142"/>
      <c r="T4" s="83"/>
    </row>
    <row r="5" spans="1:21" s="3" customFormat="1" ht="25.5" customHeight="1">
      <c r="A5" s="4"/>
      <c r="D5" s="2"/>
      <c r="P5" s="144" t="s">
        <v>347</v>
      </c>
      <c r="Q5" s="144"/>
      <c r="R5" s="144"/>
      <c r="S5" s="144"/>
      <c r="T5" s="144"/>
      <c r="U5" s="144"/>
    </row>
    <row r="6" spans="1:21" s="7" customFormat="1" ht="29.25" customHeight="1">
      <c r="A6" s="145" t="s">
        <v>1</v>
      </c>
      <c r="B6" s="145" t="s">
        <v>2</v>
      </c>
      <c r="C6" s="146" t="s">
        <v>3</v>
      </c>
      <c r="D6" s="146" t="s">
        <v>4</v>
      </c>
      <c r="E6" s="146" t="s">
        <v>5</v>
      </c>
      <c r="F6" s="145" t="s">
        <v>6</v>
      </c>
      <c r="G6" s="145"/>
      <c r="H6" s="145"/>
      <c r="I6" s="145"/>
      <c r="J6" s="145"/>
      <c r="K6" s="145" t="s">
        <v>349</v>
      </c>
      <c r="L6" s="145"/>
      <c r="M6" s="145"/>
      <c r="N6" s="145"/>
      <c r="O6" s="146" t="s">
        <v>7</v>
      </c>
      <c r="P6" s="145" t="s">
        <v>239</v>
      </c>
      <c r="Q6" s="145"/>
      <c r="R6" s="145"/>
      <c r="S6" s="145"/>
      <c r="T6" s="146" t="s">
        <v>8</v>
      </c>
      <c r="U6" s="145" t="s">
        <v>9</v>
      </c>
    </row>
    <row r="7" spans="1:21" s="7" customFormat="1" ht="29.25" customHeight="1">
      <c r="A7" s="145"/>
      <c r="B7" s="145"/>
      <c r="C7" s="146"/>
      <c r="D7" s="146"/>
      <c r="E7" s="146"/>
      <c r="F7" s="146" t="s">
        <v>10</v>
      </c>
      <c r="G7" s="146" t="s">
        <v>11</v>
      </c>
      <c r="H7" s="146"/>
      <c r="I7" s="146"/>
      <c r="J7" s="146"/>
      <c r="K7" s="146" t="s">
        <v>12</v>
      </c>
      <c r="L7" s="145" t="s">
        <v>13</v>
      </c>
      <c r="M7" s="145" t="s">
        <v>14</v>
      </c>
      <c r="N7" s="145" t="s">
        <v>15</v>
      </c>
      <c r="O7" s="146"/>
      <c r="P7" s="146" t="s">
        <v>12</v>
      </c>
      <c r="Q7" s="145" t="s">
        <v>13</v>
      </c>
      <c r="R7" s="145" t="s">
        <v>14</v>
      </c>
      <c r="S7" s="145" t="s">
        <v>15</v>
      </c>
      <c r="T7" s="146"/>
      <c r="U7" s="145"/>
    </row>
    <row r="8" spans="1:21" s="7" customFormat="1" ht="57" customHeight="1">
      <c r="A8" s="145"/>
      <c r="B8" s="145"/>
      <c r="C8" s="146"/>
      <c r="D8" s="146"/>
      <c r="E8" s="146"/>
      <c r="F8" s="146"/>
      <c r="G8" s="6" t="s">
        <v>12</v>
      </c>
      <c r="H8" s="5" t="s">
        <v>13</v>
      </c>
      <c r="I8" s="5" t="s">
        <v>14</v>
      </c>
      <c r="J8" s="5" t="s">
        <v>15</v>
      </c>
      <c r="K8" s="146"/>
      <c r="L8" s="145"/>
      <c r="M8" s="145"/>
      <c r="N8" s="145"/>
      <c r="O8" s="146"/>
      <c r="P8" s="146"/>
      <c r="Q8" s="145"/>
      <c r="R8" s="145"/>
      <c r="S8" s="145"/>
      <c r="T8" s="146"/>
      <c r="U8" s="145"/>
    </row>
    <row r="9" spans="1:21" s="9" customFormat="1" ht="23.25" customHeight="1">
      <c r="A9" s="8" t="s">
        <v>16</v>
      </c>
      <c r="B9" s="8" t="s">
        <v>17</v>
      </c>
      <c r="C9" s="8">
        <v>1</v>
      </c>
      <c r="D9" s="8">
        <v>2</v>
      </c>
      <c r="E9" s="8">
        <v>3</v>
      </c>
      <c r="F9" s="8">
        <v>4</v>
      </c>
      <c r="G9" s="8">
        <v>5</v>
      </c>
      <c r="H9" s="8">
        <v>6</v>
      </c>
      <c r="I9" s="8">
        <v>7</v>
      </c>
      <c r="J9" s="8">
        <v>8</v>
      </c>
      <c r="K9" s="8">
        <v>9</v>
      </c>
      <c r="L9" s="8">
        <v>10</v>
      </c>
      <c r="M9" s="8">
        <v>11</v>
      </c>
      <c r="N9" s="8">
        <v>12</v>
      </c>
      <c r="O9" s="8">
        <v>13</v>
      </c>
      <c r="P9" s="8">
        <v>14</v>
      </c>
      <c r="Q9" s="8">
        <v>15</v>
      </c>
      <c r="R9" s="8">
        <v>16</v>
      </c>
      <c r="S9" s="8">
        <v>17</v>
      </c>
      <c r="T9" s="13">
        <v>18</v>
      </c>
      <c r="U9" s="8">
        <v>19</v>
      </c>
    </row>
    <row r="10" spans="1:24" s="11" customFormat="1" ht="30" customHeight="1">
      <c r="A10" s="5"/>
      <c r="B10" s="5" t="s">
        <v>18</v>
      </c>
      <c r="C10" s="5"/>
      <c r="D10" s="5"/>
      <c r="E10" s="5"/>
      <c r="F10" s="5"/>
      <c r="G10" s="124">
        <f aca="true" t="shared" si="0" ref="G10:S10">G11+G115+G147</f>
        <v>24903593</v>
      </c>
      <c r="H10" s="124">
        <f t="shared" si="0"/>
        <v>6925116.7</v>
      </c>
      <c r="I10" s="124">
        <f t="shared" si="0"/>
        <v>5401499</v>
      </c>
      <c r="J10" s="124">
        <f t="shared" si="0"/>
        <v>0</v>
      </c>
      <c r="K10" s="124">
        <f t="shared" si="0"/>
        <v>4357381</v>
      </c>
      <c r="L10" s="124">
        <f t="shared" si="0"/>
        <v>2147949</v>
      </c>
      <c r="M10" s="124">
        <f t="shared" si="0"/>
        <v>1587731</v>
      </c>
      <c r="N10" s="124">
        <f t="shared" si="0"/>
        <v>0</v>
      </c>
      <c r="O10" s="124">
        <f t="shared" si="0"/>
        <v>0</v>
      </c>
      <c r="P10" s="124">
        <f t="shared" si="0"/>
        <v>4488784</v>
      </c>
      <c r="Q10" s="124">
        <f t="shared" si="0"/>
        <v>1411132</v>
      </c>
      <c r="R10" s="124">
        <f t="shared" si="0"/>
        <v>1135836</v>
      </c>
      <c r="S10" s="124">
        <f t="shared" si="0"/>
        <v>0</v>
      </c>
      <c r="T10" s="6"/>
      <c r="U10" s="5"/>
      <c r="V10" s="10">
        <f>Q10+R10+S10</f>
        <v>2546968</v>
      </c>
      <c r="W10" s="11">
        <f>'[1]B38'!C8</f>
        <v>3021007.8</v>
      </c>
      <c r="X10" s="12">
        <f>'[1]b39'!C8</f>
        <v>3021007.8</v>
      </c>
    </row>
    <row r="11" spans="1:24" s="7" customFormat="1" ht="30.75" customHeight="1">
      <c r="A11" s="85" t="s">
        <v>16</v>
      </c>
      <c r="B11" s="85" t="s">
        <v>19</v>
      </c>
      <c r="C11" s="85"/>
      <c r="D11" s="86"/>
      <c r="E11" s="86"/>
      <c r="F11" s="85"/>
      <c r="G11" s="125">
        <f>G12+G77+G109</f>
        <v>16394506</v>
      </c>
      <c r="H11" s="125">
        <f aca="true" t="shared" si="1" ref="H11:S11">H12+H77+H109</f>
        <v>6916223.7</v>
      </c>
      <c r="I11" s="125">
        <f t="shared" si="1"/>
        <v>0</v>
      </c>
      <c r="J11" s="125">
        <f t="shared" si="1"/>
        <v>0</v>
      </c>
      <c r="K11" s="125">
        <f t="shared" si="1"/>
        <v>2483741</v>
      </c>
      <c r="L11" s="125">
        <f t="shared" si="1"/>
        <v>2143919</v>
      </c>
      <c r="M11" s="125">
        <f t="shared" si="1"/>
        <v>0</v>
      </c>
      <c r="N11" s="125">
        <f t="shared" si="1"/>
        <v>0</v>
      </c>
      <c r="O11" s="125">
        <f t="shared" si="1"/>
        <v>0</v>
      </c>
      <c r="P11" s="125">
        <f t="shared" si="1"/>
        <v>2966178</v>
      </c>
      <c r="Q11" s="125">
        <f t="shared" si="1"/>
        <v>1411132</v>
      </c>
      <c r="R11" s="125">
        <f t="shared" si="1"/>
        <v>0</v>
      </c>
      <c r="S11" s="125">
        <f t="shared" si="1"/>
        <v>0</v>
      </c>
      <c r="T11" s="6"/>
      <c r="U11" s="6"/>
      <c r="X11" s="69">
        <f>V10-X10</f>
        <v>-474039.7999999998</v>
      </c>
    </row>
    <row r="12" spans="1:21" s="9" customFormat="1" ht="39" customHeight="1">
      <c r="A12" s="85" t="s">
        <v>20</v>
      </c>
      <c r="B12" s="87" t="s">
        <v>21</v>
      </c>
      <c r="C12" s="85"/>
      <c r="D12" s="86"/>
      <c r="E12" s="86"/>
      <c r="F12" s="85"/>
      <c r="G12" s="125">
        <f>G13+G18+G22+G27+G33+G37+G40+G43+G46+G51+G61+G62+G63+G64+G65</f>
        <v>9515458.3</v>
      </c>
      <c r="H12" s="125">
        <f aca="true" t="shared" si="2" ref="H12:S12">H13+H18+H22+H27+H33+H37+H40+H43+H46+H51+H61+H62+H63+H64+H65</f>
        <v>3799790</v>
      </c>
      <c r="I12" s="125">
        <f t="shared" si="2"/>
        <v>0</v>
      </c>
      <c r="J12" s="125">
        <f t="shared" si="2"/>
        <v>0</v>
      </c>
      <c r="K12" s="125">
        <f t="shared" si="2"/>
        <v>1451984</v>
      </c>
      <c r="L12" s="125">
        <f t="shared" si="2"/>
        <v>1368202</v>
      </c>
      <c r="M12" s="125">
        <f t="shared" si="2"/>
        <v>0</v>
      </c>
      <c r="N12" s="125">
        <f t="shared" si="2"/>
        <v>0</v>
      </c>
      <c r="O12" s="125">
        <f t="shared" si="2"/>
        <v>0</v>
      </c>
      <c r="P12" s="125">
        <f t="shared" si="2"/>
        <v>1530586</v>
      </c>
      <c r="Q12" s="125">
        <f t="shared" si="2"/>
        <v>797132</v>
      </c>
      <c r="R12" s="125">
        <f t="shared" si="2"/>
        <v>0</v>
      </c>
      <c r="S12" s="125">
        <f t="shared" si="2"/>
        <v>0</v>
      </c>
      <c r="T12" s="88"/>
      <c r="U12" s="6"/>
    </row>
    <row r="13" spans="1:21" s="18" customFormat="1" ht="38.25" customHeight="1">
      <c r="A13" s="85" t="s">
        <v>22</v>
      </c>
      <c r="B13" s="87" t="s">
        <v>30</v>
      </c>
      <c r="C13" s="85"/>
      <c r="D13" s="86"/>
      <c r="E13" s="86"/>
      <c r="F13" s="85"/>
      <c r="G13" s="125">
        <f>G14</f>
        <v>79189</v>
      </c>
      <c r="H13" s="125">
        <f aca="true" t="shared" si="3" ref="H13:S13">H14</f>
        <v>79189</v>
      </c>
      <c r="I13" s="125">
        <f t="shared" si="3"/>
        <v>0</v>
      </c>
      <c r="J13" s="125">
        <f t="shared" si="3"/>
        <v>0</v>
      </c>
      <c r="K13" s="125">
        <f t="shared" si="3"/>
        <v>41318</v>
      </c>
      <c r="L13" s="125">
        <f t="shared" si="3"/>
        <v>41068</v>
      </c>
      <c r="M13" s="125">
        <f t="shared" si="3"/>
        <v>0</v>
      </c>
      <c r="N13" s="125">
        <f t="shared" si="3"/>
        <v>0</v>
      </c>
      <c r="O13" s="125">
        <f t="shared" si="3"/>
        <v>0</v>
      </c>
      <c r="P13" s="125">
        <f t="shared" si="3"/>
        <v>37871</v>
      </c>
      <c r="Q13" s="125">
        <f t="shared" si="3"/>
        <v>35521</v>
      </c>
      <c r="R13" s="125">
        <f t="shared" si="3"/>
        <v>0</v>
      </c>
      <c r="S13" s="125">
        <f t="shared" si="3"/>
        <v>0</v>
      </c>
      <c r="T13" s="85"/>
      <c r="U13" s="17"/>
    </row>
    <row r="14" spans="1:21" s="18" customFormat="1" ht="29.25" customHeight="1">
      <c r="A14" s="85"/>
      <c r="B14" s="87" t="s">
        <v>27</v>
      </c>
      <c r="C14" s="85"/>
      <c r="D14" s="86"/>
      <c r="E14" s="86"/>
      <c r="F14" s="85"/>
      <c r="G14" s="125">
        <f>SUM(G15:G17)</f>
        <v>79189</v>
      </c>
      <c r="H14" s="125">
        <f>SUM(H15:H17)</f>
        <v>79189</v>
      </c>
      <c r="I14" s="125">
        <f>SUM(I15:I17)</f>
        <v>0</v>
      </c>
      <c r="J14" s="125">
        <f>SUM(J15:J17)</f>
        <v>0</v>
      </c>
      <c r="K14" s="125">
        <f>SUM(K15:K17)</f>
        <v>41318</v>
      </c>
      <c r="L14" s="125">
        <f aca="true" t="shared" si="4" ref="L14:S14">SUM(L15:L17)</f>
        <v>41068</v>
      </c>
      <c r="M14" s="125">
        <f t="shared" si="4"/>
        <v>0</v>
      </c>
      <c r="N14" s="125">
        <f t="shared" si="4"/>
        <v>0</v>
      </c>
      <c r="O14" s="125">
        <f t="shared" si="4"/>
        <v>0</v>
      </c>
      <c r="P14" s="125">
        <f t="shared" si="4"/>
        <v>37871</v>
      </c>
      <c r="Q14" s="125">
        <f t="shared" si="4"/>
        <v>35521</v>
      </c>
      <c r="R14" s="125">
        <f t="shared" si="4"/>
        <v>0</v>
      </c>
      <c r="S14" s="125">
        <f t="shared" si="4"/>
        <v>0</v>
      </c>
      <c r="T14" s="85"/>
      <c r="U14" s="16"/>
    </row>
    <row r="15" spans="1:21" s="14" customFormat="1" ht="52.5" customHeight="1">
      <c r="A15" s="89">
        <v>1</v>
      </c>
      <c r="B15" s="90" t="s">
        <v>34</v>
      </c>
      <c r="C15" s="89" t="s">
        <v>25</v>
      </c>
      <c r="D15" s="89" t="s">
        <v>35</v>
      </c>
      <c r="E15" s="89" t="s">
        <v>36</v>
      </c>
      <c r="F15" s="89" t="s">
        <v>37</v>
      </c>
      <c r="G15" s="118">
        <f>SUM(H15:J15)</f>
        <v>44868</v>
      </c>
      <c r="H15" s="121">
        <v>44868</v>
      </c>
      <c r="I15" s="121"/>
      <c r="J15" s="121"/>
      <c r="K15" s="120">
        <v>20200</v>
      </c>
      <c r="L15" s="121">
        <v>20000</v>
      </c>
      <c r="M15" s="121"/>
      <c r="N15" s="121"/>
      <c r="O15" s="121"/>
      <c r="P15" s="120">
        <v>24668</v>
      </c>
      <c r="Q15" s="121">
        <v>22318</v>
      </c>
      <c r="R15" s="120"/>
      <c r="S15" s="120"/>
      <c r="T15" s="91" t="s">
        <v>33</v>
      </c>
      <c r="U15" s="19"/>
    </row>
    <row r="16" spans="1:21" s="14" customFormat="1" ht="52.5" customHeight="1">
      <c r="A16" s="89">
        <v>2</v>
      </c>
      <c r="B16" s="90" t="s">
        <v>38</v>
      </c>
      <c r="C16" s="89" t="s">
        <v>39</v>
      </c>
      <c r="D16" s="89" t="s">
        <v>40</v>
      </c>
      <c r="E16" s="89" t="s">
        <v>36</v>
      </c>
      <c r="F16" s="89" t="s">
        <v>41</v>
      </c>
      <c r="G16" s="118">
        <f>SUM(H16:J16)</f>
        <v>25011</v>
      </c>
      <c r="H16" s="118">
        <v>25011</v>
      </c>
      <c r="I16" s="121"/>
      <c r="J16" s="121"/>
      <c r="K16" s="120">
        <f>L16+M16+N16</f>
        <v>15000</v>
      </c>
      <c r="L16" s="121">
        <v>15000</v>
      </c>
      <c r="M16" s="121"/>
      <c r="N16" s="121"/>
      <c r="O16" s="121"/>
      <c r="P16" s="120">
        <f>SUM(Q16:S16)</f>
        <v>10011</v>
      </c>
      <c r="Q16" s="121">
        <v>10011</v>
      </c>
      <c r="R16" s="120"/>
      <c r="S16" s="120"/>
      <c r="T16" s="91" t="s">
        <v>33</v>
      </c>
      <c r="U16" s="19"/>
    </row>
    <row r="17" spans="1:21" ht="87" customHeight="1">
      <c r="A17" s="89">
        <v>3</v>
      </c>
      <c r="B17" s="90" t="s">
        <v>42</v>
      </c>
      <c r="C17" s="89" t="s">
        <v>70</v>
      </c>
      <c r="D17" s="89" t="s">
        <v>43</v>
      </c>
      <c r="E17" s="89" t="s">
        <v>44</v>
      </c>
      <c r="F17" s="89" t="s">
        <v>45</v>
      </c>
      <c r="G17" s="121">
        <v>9310</v>
      </c>
      <c r="H17" s="121">
        <v>9310</v>
      </c>
      <c r="I17" s="120"/>
      <c r="J17" s="120"/>
      <c r="K17" s="120">
        <v>6118</v>
      </c>
      <c r="L17" s="121">
        <v>6068</v>
      </c>
      <c r="M17" s="120"/>
      <c r="N17" s="120"/>
      <c r="O17" s="121"/>
      <c r="P17" s="120">
        <f>SUM(Q17:S17)</f>
        <v>3192</v>
      </c>
      <c r="Q17" s="120">
        <v>3192</v>
      </c>
      <c r="R17" s="120"/>
      <c r="S17" s="120"/>
      <c r="T17" s="91" t="s">
        <v>33</v>
      </c>
      <c r="U17" s="91"/>
    </row>
    <row r="18" spans="1:21" ht="23.25" customHeight="1">
      <c r="A18" s="85" t="s">
        <v>29</v>
      </c>
      <c r="B18" s="87" t="s">
        <v>48</v>
      </c>
      <c r="C18" s="85"/>
      <c r="D18" s="86"/>
      <c r="E18" s="86"/>
      <c r="F18" s="85"/>
      <c r="G18" s="125">
        <f>G19</f>
        <v>29999</v>
      </c>
      <c r="H18" s="125">
        <f aca="true" t="shared" si="5" ref="H18:S18">H19</f>
        <v>29999</v>
      </c>
      <c r="I18" s="125">
        <f t="shared" si="5"/>
        <v>0</v>
      </c>
      <c r="J18" s="125">
        <f t="shared" si="5"/>
        <v>0</v>
      </c>
      <c r="K18" s="125">
        <f t="shared" si="5"/>
        <v>22800</v>
      </c>
      <c r="L18" s="125">
        <f t="shared" si="5"/>
        <v>22800</v>
      </c>
      <c r="M18" s="125">
        <f t="shared" si="5"/>
        <v>0</v>
      </c>
      <c r="N18" s="125">
        <f t="shared" si="5"/>
        <v>0</v>
      </c>
      <c r="O18" s="125">
        <f t="shared" si="5"/>
        <v>0</v>
      </c>
      <c r="P18" s="125">
        <f t="shared" si="5"/>
        <v>7199</v>
      </c>
      <c r="Q18" s="125">
        <f t="shared" si="5"/>
        <v>7199</v>
      </c>
      <c r="R18" s="125">
        <f t="shared" si="5"/>
        <v>0</v>
      </c>
      <c r="S18" s="125">
        <f t="shared" si="5"/>
        <v>0</v>
      </c>
      <c r="T18" s="85"/>
      <c r="U18" s="22"/>
    </row>
    <row r="19" spans="1:21" ht="23.25" customHeight="1">
      <c r="A19" s="92"/>
      <c r="B19" s="87" t="s">
        <v>27</v>
      </c>
      <c r="C19" s="85"/>
      <c r="D19" s="86"/>
      <c r="E19" s="86"/>
      <c r="F19" s="93"/>
      <c r="G19" s="125">
        <f>SUM(G20:G21)</f>
        <v>29999</v>
      </c>
      <c r="H19" s="125">
        <f aca="true" t="shared" si="6" ref="H19:S19">SUM(H20:H21)</f>
        <v>29999</v>
      </c>
      <c r="I19" s="125">
        <f t="shared" si="6"/>
        <v>0</v>
      </c>
      <c r="J19" s="125">
        <f t="shared" si="6"/>
        <v>0</v>
      </c>
      <c r="K19" s="125">
        <f t="shared" si="6"/>
        <v>22800</v>
      </c>
      <c r="L19" s="125">
        <f t="shared" si="6"/>
        <v>22800</v>
      </c>
      <c r="M19" s="125">
        <f t="shared" si="6"/>
        <v>0</v>
      </c>
      <c r="N19" s="125">
        <f t="shared" si="6"/>
        <v>0</v>
      </c>
      <c r="O19" s="125">
        <f t="shared" si="6"/>
        <v>0</v>
      </c>
      <c r="P19" s="125">
        <f t="shared" si="6"/>
        <v>7199</v>
      </c>
      <c r="Q19" s="125">
        <f t="shared" si="6"/>
        <v>7199</v>
      </c>
      <c r="R19" s="125">
        <f t="shared" si="6"/>
        <v>0</v>
      </c>
      <c r="S19" s="125">
        <f t="shared" si="6"/>
        <v>0</v>
      </c>
      <c r="T19" s="22"/>
      <c r="U19" s="15"/>
    </row>
    <row r="20" spans="1:21" ht="96.75" customHeight="1">
      <c r="A20" s="89">
        <v>1</v>
      </c>
      <c r="B20" s="49" t="s">
        <v>49</v>
      </c>
      <c r="C20" s="89" t="s">
        <v>236</v>
      </c>
      <c r="D20" s="89" t="s">
        <v>50</v>
      </c>
      <c r="E20" s="89" t="s">
        <v>36</v>
      </c>
      <c r="F20" s="23" t="s">
        <v>51</v>
      </c>
      <c r="G20" s="121">
        <f>SUM(H20:J20)</f>
        <v>6999</v>
      </c>
      <c r="H20" s="121">
        <v>6999</v>
      </c>
      <c r="I20" s="120"/>
      <c r="J20" s="120"/>
      <c r="K20" s="120">
        <f>SUM(L20:N20)</f>
        <v>6300</v>
      </c>
      <c r="L20" s="121">
        <v>6300</v>
      </c>
      <c r="M20" s="120"/>
      <c r="N20" s="120"/>
      <c r="O20" s="121"/>
      <c r="P20" s="120">
        <f>SUM(Q20:S20)</f>
        <v>699</v>
      </c>
      <c r="Q20" s="120">
        <v>699</v>
      </c>
      <c r="R20" s="120"/>
      <c r="S20" s="120"/>
      <c r="T20" s="91" t="s">
        <v>33</v>
      </c>
      <c r="U20" s="91"/>
    </row>
    <row r="21" spans="1:21" ht="54" customHeight="1">
      <c r="A21" s="89">
        <v>2</v>
      </c>
      <c r="B21" s="94" t="s">
        <v>52</v>
      </c>
      <c r="C21" s="89" t="s">
        <v>236</v>
      </c>
      <c r="D21" s="89" t="s">
        <v>53</v>
      </c>
      <c r="E21" s="89" t="s">
        <v>36</v>
      </c>
      <c r="F21" s="23" t="s">
        <v>54</v>
      </c>
      <c r="G21" s="121">
        <f>SUM(H21:J21)</f>
        <v>23000</v>
      </c>
      <c r="H21" s="121">
        <v>23000</v>
      </c>
      <c r="I21" s="120"/>
      <c r="J21" s="120"/>
      <c r="K21" s="120">
        <f>SUM(L21:N21)</f>
        <v>16500</v>
      </c>
      <c r="L21" s="121">
        <v>16500</v>
      </c>
      <c r="M21" s="120"/>
      <c r="N21" s="120"/>
      <c r="O21" s="121"/>
      <c r="P21" s="120">
        <f>SUM(Q21:S21)</f>
        <v>6500</v>
      </c>
      <c r="Q21" s="120">
        <v>6500</v>
      </c>
      <c r="R21" s="120"/>
      <c r="S21" s="120"/>
      <c r="T21" s="91" t="s">
        <v>33</v>
      </c>
      <c r="U21" s="91"/>
    </row>
    <row r="22" spans="1:21" ht="39" customHeight="1">
      <c r="A22" s="85" t="s">
        <v>46</v>
      </c>
      <c r="B22" s="87" t="s">
        <v>56</v>
      </c>
      <c r="C22" s="85"/>
      <c r="D22" s="86"/>
      <c r="E22" s="86"/>
      <c r="F22" s="85"/>
      <c r="G22" s="125">
        <f>G23+G25</f>
        <v>66764</v>
      </c>
      <c r="H22" s="125">
        <f aca="true" t="shared" si="7" ref="H22:S22">H23+H25</f>
        <v>66764</v>
      </c>
      <c r="I22" s="125">
        <f t="shared" si="7"/>
        <v>0</v>
      </c>
      <c r="J22" s="125">
        <f t="shared" si="7"/>
        <v>0</v>
      </c>
      <c r="K22" s="125">
        <f t="shared" si="7"/>
        <v>5300</v>
      </c>
      <c r="L22" s="125">
        <f t="shared" si="7"/>
        <v>5300</v>
      </c>
      <c r="M22" s="125">
        <f t="shared" si="7"/>
        <v>0</v>
      </c>
      <c r="N22" s="125">
        <f t="shared" si="7"/>
        <v>0</v>
      </c>
      <c r="O22" s="125">
        <f t="shared" si="7"/>
        <v>0</v>
      </c>
      <c r="P22" s="125">
        <f t="shared" si="7"/>
        <v>21000</v>
      </c>
      <c r="Q22" s="125">
        <f t="shared" si="7"/>
        <v>21000</v>
      </c>
      <c r="R22" s="125">
        <f t="shared" si="7"/>
        <v>0</v>
      </c>
      <c r="S22" s="125">
        <f t="shared" si="7"/>
        <v>0</v>
      </c>
      <c r="T22" s="85"/>
      <c r="U22" s="15"/>
    </row>
    <row r="23" spans="1:21" ht="23.25" customHeight="1">
      <c r="A23" s="92"/>
      <c r="B23" s="87" t="s">
        <v>27</v>
      </c>
      <c r="C23" s="85"/>
      <c r="D23" s="86"/>
      <c r="E23" s="86"/>
      <c r="F23" s="85"/>
      <c r="G23" s="125">
        <f>G24</f>
        <v>6300</v>
      </c>
      <c r="H23" s="125">
        <f aca="true" t="shared" si="8" ref="H23:S23">H24</f>
        <v>6300</v>
      </c>
      <c r="I23" s="125">
        <f t="shared" si="8"/>
        <v>0</v>
      </c>
      <c r="J23" s="125">
        <f t="shared" si="8"/>
        <v>0</v>
      </c>
      <c r="K23" s="125">
        <f t="shared" si="8"/>
        <v>5300</v>
      </c>
      <c r="L23" s="125">
        <f t="shared" si="8"/>
        <v>5300</v>
      </c>
      <c r="M23" s="125">
        <f t="shared" si="8"/>
        <v>0</v>
      </c>
      <c r="N23" s="125">
        <f t="shared" si="8"/>
        <v>0</v>
      </c>
      <c r="O23" s="125">
        <f t="shared" si="8"/>
        <v>0</v>
      </c>
      <c r="P23" s="125">
        <f t="shared" si="8"/>
        <v>1000</v>
      </c>
      <c r="Q23" s="125">
        <f t="shared" si="8"/>
        <v>1000</v>
      </c>
      <c r="R23" s="125">
        <f t="shared" si="8"/>
        <v>0</v>
      </c>
      <c r="S23" s="125">
        <f t="shared" si="8"/>
        <v>0</v>
      </c>
      <c r="T23" s="85"/>
      <c r="U23" s="23"/>
    </row>
    <row r="24" spans="1:21" ht="36" customHeight="1">
      <c r="A24" s="89">
        <v>1</v>
      </c>
      <c r="B24" s="95" t="s">
        <v>58</v>
      </c>
      <c r="C24" s="89" t="s">
        <v>57</v>
      </c>
      <c r="D24" s="89"/>
      <c r="E24" s="89" t="s">
        <v>36</v>
      </c>
      <c r="F24" s="89" t="s">
        <v>59</v>
      </c>
      <c r="G24" s="121">
        <f>SUM(H24:J24)</f>
        <v>6300</v>
      </c>
      <c r="H24" s="121">
        <v>6300</v>
      </c>
      <c r="I24" s="121"/>
      <c r="J24" s="121"/>
      <c r="K24" s="120">
        <f>L24+M24+N24</f>
        <v>5300</v>
      </c>
      <c r="L24" s="121">
        <v>5300</v>
      </c>
      <c r="M24" s="121"/>
      <c r="N24" s="121"/>
      <c r="O24" s="121"/>
      <c r="P24" s="121">
        <f>SUM(Q24:S24)</f>
        <v>1000</v>
      </c>
      <c r="Q24" s="121">
        <v>1000</v>
      </c>
      <c r="R24" s="120"/>
      <c r="S24" s="120"/>
      <c r="T24" s="96" t="s">
        <v>60</v>
      </c>
      <c r="U24" s="15"/>
    </row>
    <row r="25" spans="1:21" s="20" customFormat="1" ht="26.25" customHeight="1">
      <c r="A25" s="92"/>
      <c r="B25" s="87" t="s">
        <v>240</v>
      </c>
      <c r="C25" s="85"/>
      <c r="D25" s="86"/>
      <c r="E25" s="86"/>
      <c r="F25" s="85"/>
      <c r="G25" s="125">
        <f>G26</f>
        <v>60464</v>
      </c>
      <c r="H25" s="125">
        <f aca="true" t="shared" si="9" ref="H25:S25">H26</f>
        <v>60464</v>
      </c>
      <c r="I25" s="125">
        <f t="shared" si="9"/>
        <v>0</v>
      </c>
      <c r="J25" s="125">
        <f t="shared" si="9"/>
        <v>0</v>
      </c>
      <c r="K25" s="125">
        <f t="shared" si="9"/>
        <v>0</v>
      </c>
      <c r="L25" s="125">
        <f t="shared" si="9"/>
        <v>0</v>
      </c>
      <c r="M25" s="125">
        <f t="shared" si="9"/>
        <v>0</v>
      </c>
      <c r="N25" s="125">
        <f t="shared" si="9"/>
        <v>0</v>
      </c>
      <c r="O25" s="125">
        <f t="shared" si="9"/>
        <v>0</v>
      </c>
      <c r="P25" s="125">
        <f t="shared" si="9"/>
        <v>20000</v>
      </c>
      <c r="Q25" s="125">
        <f t="shared" si="9"/>
        <v>20000</v>
      </c>
      <c r="R25" s="125">
        <f t="shared" si="9"/>
        <v>0</v>
      </c>
      <c r="S25" s="125">
        <f t="shared" si="9"/>
        <v>0</v>
      </c>
      <c r="T25" s="97"/>
      <c r="U25" s="15"/>
    </row>
    <row r="26" spans="1:22" ht="82.5" customHeight="1">
      <c r="A26" s="89">
        <v>1</v>
      </c>
      <c r="B26" s="90" t="s">
        <v>241</v>
      </c>
      <c r="C26" s="89" t="s">
        <v>236</v>
      </c>
      <c r="D26" s="89" t="s">
        <v>242</v>
      </c>
      <c r="E26" s="89" t="s">
        <v>243</v>
      </c>
      <c r="F26" s="89" t="s">
        <v>244</v>
      </c>
      <c r="G26" s="121">
        <f>SUM(H26:J26)</f>
        <v>60464</v>
      </c>
      <c r="H26" s="121">
        <v>60464</v>
      </c>
      <c r="I26" s="121"/>
      <c r="J26" s="121"/>
      <c r="K26" s="120">
        <f>L26+M26+N26</f>
        <v>0</v>
      </c>
      <c r="L26" s="121"/>
      <c r="M26" s="121"/>
      <c r="N26" s="121"/>
      <c r="O26" s="121"/>
      <c r="P26" s="121">
        <f>SUM(Q26:S26)</f>
        <v>20000</v>
      </c>
      <c r="Q26" s="121">
        <v>20000</v>
      </c>
      <c r="R26" s="120"/>
      <c r="S26" s="120"/>
      <c r="T26" s="96" t="s">
        <v>60</v>
      </c>
      <c r="U26" s="15"/>
      <c r="V26" s="24" t="e">
        <f>Q26+Q51+Q59+#REF!+S186</f>
        <v>#REF!</v>
      </c>
    </row>
    <row r="27" spans="1:21" ht="30" customHeight="1">
      <c r="A27" s="85" t="s">
        <v>47</v>
      </c>
      <c r="B27" s="87" t="s">
        <v>62</v>
      </c>
      <c r="C27" s="85"/>
      <c r="D27" s="86"/>
      <c r="E27" s="86"/>
      <c r="F27" s="85"/>
      <c r="G27" s="125">
        <f>G28</f>
        <v>914549</v>
      </c>
      <c r="H27" s="125">
        <f aca="true" t="shared" si="10" ref="H27:S27">H28</f>
        <v>664299</v>
      </c>
      <c r="I27" s="125">
        <f t="shared" si="10"/>
        <v>0</v>
      </c>
      <c r="J27" s="125">
        <f t="shared" si="10"/>
        <v>0</v>
      </c>
      <c r="K27" s="125">
        <f t="shared" si="10"/>
        <v>185678</v>
      </c>
      <c r="L27" s="125">
        <f t="shared" si="10"/>
        <v>185078</v>
      </c>
      <c r="M27" s="125">
        <f t="shared" si="10"/>
        <v>0</v>
      </c>
      <c r="N27" s="125">
        <f t="shared" si="10"/>
        <v>0</v>
      </c>
      <c r="O27" s="125">
        <f t="shared" si="10"/>
        <v>0</v>
      </c>
      <c r="P27" s="125">
        <f t="shared" si="10"/>
        <v>119374</v>
      </c>
      <c r="Q27" s="125">
        <f t="shared" si="10"/>
        <v>119374</v>
      </c>
      <c r="R27" s="125">
        <f t="shared" si="10"/>
        <v>0</v>
      </c>
      <c r="S27" s="125">
        <f t="shared" si="10"/>
        <v>0</v>
      </c>
      <c r="T27" s="85"/>
      <c r="U27" s="25"/>
    </row>
    <row r="28" spans="1:21" ht="33" customHeight="1">
      <c r="A28" s="85"/>
      <c r="B28" s="87" t="s">
        <v>27</v>
      </c>
      <c r="C28" s="85"/>
      <c r="D28" s="86"/>
      <c r="E28" s="86"/>
      <c r="F28" s="85"/>
      <c r="G28" s="125">
        <f>SUM(G29:G32)</f>
        <v>914549</v>
      </c>
      <c r="H28" s="125">
        <f aca="true" t="shared" si="11" ref="H28:S28">SUM(H29:H32)</f>
        <v>664299</v>
      </c>
      <c r="I28" s="125">
        <f t="shared" si="11"/>
        <v>0</v>
      </c>
      <c r="J28" s="125">
        <f t="shared" si="11"/>
        <v>0</v>
      </c>
      <c r="K28" s="125">
        <f t="shared" si="11"/>
        <v>185678</v>
      </c>
      <c r="L28" s="125">
        <f t="shared" si="11"/>
        <v>185078</v>
      </c>
      <c r="M28" s="125">
        <f t="shared" si="11"/>
        <v>0</v>
      </c>
      <c r="N28" s="125">
        <f t="shared" si="11"/>
        <v>0</v>
      </c>
      <c r="O28" s="125">
        <f t="shared" si="11"/>
        <v>0</v>
      </c>
      <c r="P28" s="125">
        <f t="shared" si="11"/>
        <v>119374</v>
      </c>
      <c r="Q28" s="125">
        <f t="shared" si="11"/>
        <v>119374</v>
      </c>
      <c r="R28" s="125">
        <f t="shared" si="11"/>
        <v>0</v>
      </c>
      <c r="S28" s="125">
        <f t="shared" si="11"/>
        <v>0</v>
      </c>
      <c r="T28" s="85"/>
      <c r="U28" s="15"/>
    </row>
    <row r="29" spans="1:22" ht="54" customHeight="1">
      <c r="A29" s="89">
        <v>1</v>
      </c>
      <c r="B29" s="90" t="s">
        <v>65</v>
      </c>
      <c r="C29" s="89" t="s">
        <v>66</v>
      </c>
      <c r="D29" s="89"/>
      <c r="E29" s="89" t="s">
        <v>67</v>
      </c>
      <c r="F29" s="89" t="s">
        <v>68</v>
      </c>
      <c r="G29" s="121">
        <v>164268</v>
      </c>
      <c r="H29" s="121">
        <v>164268</v>
      </c>
      <c r="I29" s="121"/>
      <c r="J29" s="121"/>
      <c r="K29" s="120">
        <f>L29+M29+N29</f>
        <v>50285</v>
      </c>
      <c r="L29" s="121">
        <v>50285</v>
      </c>
      <c r="M29" s="121"/>
      <c r="N29" s="121"/>
      <c r="O29" s="121"/>
      <c r="P29" s="121">
        <f>SUM(Q29:S29)</f>
        <v>95153</v>
      </c>
      <c r="Q29" s="121">
        <v>95153</v>
      </c>
      <c r="R29" s="121"/>
      <c r="S29" s="121"/>
      <c r="T29" s="89" t="s">
        <v>69</v>
      </c>
      <c r="U29" s="15"/>
      <c r="V29" s="24" t="e">
        <f>Q29+#REF!+Q53+#REF!</f>
        <v>#REF!</v>
      </c>
    </row>
    <row r="30" spans="1:22" ht="72" customHeight="1">
      <c r="A30" s="89">
        <v>2</v>
      </c>
      <c r="B30" s="49" t="s">
        <v>245</v>
      </c>
      <c r="C30" s="26" t="s">
        <v>236</v>
      </c>
      <c r="D30" s="26"/>
      <c r="E30" s="26" t="s">
        <v>214</v>
      </c>
      <c r="F30" s="26" t="s">
        <v>246</v>
      </c>
      <c r="G30" s="118">
        <v>690313</v>
      </c>
      <c r="H30" s="118">
        <v>440063</v>
      </c>
      <c r="I30" s="120"/>
      <c r="J30" s="120"/>
      <c r="K30" s="120">
        <f>L30+M30+N30</f>
        <v>80000</v>
      </c>
      <c r="L30" s="121">
        <v>80000</v>
      </c>
      <c r="M30" s="120"/>
      <c r="N30" s="120"/>
      <c r="O30" s="121"/>
      <c r="P30" s="121">
        <f>SUM(Q30:S30)</f>
        <v>20000</v>
      </c>
      <c r="Q30" s="120">
        <v>20000</v>
      </c>
      <c r="R30" s="120"/>
      <c r="S30" s="120"/>
      <c r="T30" s="89" t="s">
        <v>93</v>
      </c>
      <c r="U30" s="23"/>
      <c r="V30" s="24" t="e">
        <f>Q30+Q31+Q32+#REF!+#REF!+Q85+R122+R133+R134+S166</f>
        <v>#REF!</v>
      </c>
    </row>
    <row r="31" spans="1:21" ht="72.75" customHeight="1">
      <c r="A31" s="89">
        <v>3</v>
      </c>
      <c r="B31" s="94" t="s">
        <v>72</v>
      </c>
      <c r="C31" s="89" t="s">
        <v>32</v>
      </c>
      <c r="D31" s="89" t="s">
        <v>73</v>
      </c>
      <c r="E31" s="89" t="s">
        <v>36</v>
      </c>
      <c r="F31" s="89" t="s">
        <v>74</v>
      </c>
      <c r="G31" s="118">
        <v>45068</v>
      </c>
      <c r="H31" s="118">
        <v>45068</v>
      </c>
      <c r="I31" s="120"/>
      <c r="J31" s="120"/>
      <c r="K31" s="120">
        <v>41000</v>
      </c>
      <c r="L31" s="121">
        <v>40400</v>
      </c>
      <c r="M31" s="120"/>
      <c r="N31" s="120"/>
      <c r="O31" s="121"/>
      <c r="P31" s="121">
        <f>SUM(Q31:S31)</f>
        <v>4068</v>
      </c>
      <c r="Q31" s="120">
        <v>4068</v>
      </c>
      <c r="R31" s="120"/>
      <c r="S31" s="120"/>
      <c r="T31" s="54" t="s">
        <v>75</v>
      </c>
      <c r="U31" s="23"/>
    </row>
    <row r="32" spans="1:21" ht="55.5" customHeight="1">
      <c r="A32" s="89">
        <v>4</v>
      </c>
      <c r="B32" s="90" t="s">
        <v>76</v>
      </c>
      <c r="C32" s="89" t="s">
        <v>24</v>
      </c>
      <c r="D32" s="89" t="s">
        <v>77</v>
      </c>
      <c r="E32" s="89" t="s">
        <v>36</v>
      </c>
      <c r="F32" s="89" t="s">
        <v>78</v>
      </c>
      <c r="G32" s="118">
        <v>14900</v>
      </c>
      <c r="H32" s="118">
        <v>14900</v>
      </c>
      <c r="I32" s="121"/>
      <c r="J32" s="121"/>
      <c r="K32" s="120">
        <f>L32+M32+N32</f>
        <v>14393</v>
      </c>
      <c r="L32" s="121">
        <v>14393</v>
      </c>
      <c r="M32" s="121"/>
      <c r="N32" s="121"/>
      <c r="O32" s="121"/>
      <c r="P32" s="121">
        <f>SUM(Q32:S32)</f>
        <v>153</v>
      </c>
      <c r="Q32" s="121">
        <v>153</v>
      </c>
      <c r="R32" s="120"/>
      <c r="S32" s="120"/>
      <c r="T32" s="54" t="s">
        <v>71</v>
      </c>
      <c r="U32" s="15"/>
    </row>
    <row r="33" spans="1:21" ht="39.75" customHeight="1">
      <c r="A33" s="85" t="s">
        <v>238</v>
      </c>
      <c r="B33" s="87" t="s">
        <v>81</v>
      </c>
      <c r="C33" s="85"/>
      <c r="D33" s="86"/>
      <c r="E33" s="86"/>
      <c r="F33" s="85"/>
      <c r="G33" s="125">
        <f>G34</f>
        <v>84700</v>
      </c>
      <c r="H33" s="125">
        <f aca="true" t="shared" si="12" ref="H33:S33">H34</f>
        <v>58126</v>
      </c>
      <c r="I33" s="125">
        <f t="shared" si="12"/>
        <v>0</v>
      </c>
      <c r="J33" s="125">
        <f t="shared" si="12"/>
        <v>0</v>
      </c>
      <c r="K33" s="125">
        <f t="shared" si="12"/>
        <v>0</v>
      </c>
      <c r="L33" s="125">
        <f t="shared" si="12"/>
        <v>0</v>
      </c>
      <c r="M33" s="125">
        <f t="shared" si="12"/>
        <v>0</v>
      </c>
      <c r="N33" s="125">
        <f t="shared" si="12"/>
        <v>0</v>
      </c>
      <c r="O33" s="125">
        <f t="shared" si="12"/>
        <v>0</v>
      </c>
      <c r="P33" s="125">
        <f t="shared" si="12"/>
        <v>8574</v>
      </c>
      <c r="Q33" s="125">
        <f t="shared" si="12"/>
        <v>0</v>
      </c>
      <c r="R33" s="125">
        <f t="shared" si="12"/>
        <v>0</v>
      </c>
      <c r="S33" s="125">
        <f t="shared" si="12"/>
        <v>0</v>
      </c>
      <c r="T33" s="85"/>
      <c r="U33" s="16"/>
    </row>
    <row r="34" spans="1:21" s="20" customFormat="1" ht="27.75" customHeight="1">
      <c r="A34" s="92"/>
      <c r="B34" s="87" t="s">
        <v>240</v>
      </c>
      <c r="C34" s="85"/>
      <c r="D34" s="86"/>
      <c r="E34" s="86"/>
      <c r="F34" s="85"/>
      <c r="G34" s="125">
        <f>SUM(G35:G36)</f>
        <v>84700</v>
      </c>
      <c r="H34" s="125">
        <f aca="true" t="shared" si="13" ref="H34:S34">SUM(H35:H36)</f>
        <v>58126</v>
      </c>
      <c r="I34" s="125">
        <f t="shared" si="13"/>
        <v>0</v>
      </c>
      <c r="J34" s="125">
        <f t="shared" si="13"/>
        <v>0</v>
      </c>
      <c r="K34" s="125">
        <f t="shared" si="13"/>
        <v>0</v>
      </c>
      <c r="L34" s="125">
        <f t="shared" si="13"/>
        <v>0</v>
      </c>
      <c r="M34" s="125">
        <f t="shared" si="13"/>
        <v>0</v>
      </c>
      <c r="N34" s="125">
        <f t="shared" si="13"/>
        <v>0</v>
      </c>
      <c r="O34" s="125">
        <f t="shared" si="13"/>
        <v>0</v>
      </c>
      <c r="P34" s="125">
        <f t="shared" si="13"/>
        <v>8574</v>
      </c>
      <c r="Q34" s="125">
        <f t="shared" si="13"/>
        <v>0</v>
      </c>
      <c r="R34" s="125">
        <f t="shared" si="13"/>
        <v>0</v>
      </c>
      <c r="S34" s="125">
        <f t="shared" si="13"/>
        <v>0</v>
      </c>
      <c r="T34" s="97"/>
      <c r="U34" s="15"/>
    </row>
    <row r="35" spans="1:21" ht="31.5">
      <c r="A35" s="89" t="s">
        <v>31</v>
      </c>
      <c r="B35" s="49" t="s">
        <v>247</v>
      </c>
      <c r="C35" s="26" t="s">
        <v>63</v>
      </c>
      <c r="D35" s="26" t="s">
        <v>248</v>
      </c>
      <c r="E35" s="26" t="s">
        <v>243</v>
      </c>
      <c r="F35" s="26" t="s">
        <v>249</v>
      </c>
      <c r="G35" s="121">
        <v>44900</v>
      </c>
      <c r="H35" s="121">
        <v>29900</v>
      </c>
      <c r="I35" s="119"/>
      <c r="J35" s="119"/>
      <c r="K35" s="119">
        <f>L35+M35+N35</f>
        <v>0</v>
      </c>
      <c r="L35" s="121"/>
      <c r="M35" s="119"/>
      <c r="N35" s="119"/>
      <c r="O35" s="121"/>
      <c r="P35" s="120">
        <v>5000</v>
      </c>
      <c r="Q35" s="120"/>
      <c r="R35" s="119"/>
      <c r="S35" s="119"/>
      <c r="T35" s="89" t="s">
        <v>64</v>
      </c>
      <c r="U35" s="15"/>
    </row>
    <row r="36" spans="1:21" ht="55.5" customHeight="1">
      <c r="A36" s="89">
        <v>2</v>
      </c>
      <c r="B36" s="98" t="s">
        <v>250</v>
      </c>
      <c r="C36" s="89" t="s">
        <v>138</v>
      </c>
      <c r="D36" s="89" t="s">
        <v>251</v>
      </c>
      <c r="E36" s="89" t="s">
        <v>243</v>
      </c>
      <c r="F36" s="99" t="s">
        <v>252</v>
      </c>
      <c r="G36" s="121">
        <v>39800</v>
      </c>
      <c r="H36" s="121">
        <v>28226</v>
      </c>
      <c r="I36" s="119"/>
      <c r="J36" s="119"/>
      <c r="K36" s="119">
        <f>L36+M36+N36</f>
        <v>0</v>
      </c>
      <c r="L36" s="121"/>
      <c r="M36" s="119"/>
      <c r="N36" s="119"/>
      <c r="O36" s="121"/>
      <c r="P36" s="120">
        <v>3574</v>
      </c>
      <c r="Q36" s="120"/>
      <c r="R36" s="119"/>
      <c r="S36" s="119"/>
      <c r="T36" s="89" t="s">
        <v>235</v>
      </c>
      <c r="U36" s="15"/>
    </row>
    <row r="37" spans="1:21" ht="36" customHeight="1">
      <c r="A37" s="85" t="s">
        <v>55</v>
      </c>
      <c r="B37" s="87" t="s">
        <v>84</v>
      </c>
      <c r="C37" s="85"/>
      <c r="D37" s="100"/>
      <c r="E37" s="100"/>
      <c r="F37" s="101"/>
      <c r="G37" s="126">
        <f>G38</f>
        <v>216335</v>
      </c>
      <c r="H37" s="126">
        <f aca="true" t="shared" si="14" ref="H37:S37">H38</f>
        <v>75868</v>
      </c>
      <c r="I37" s="126">
        <f t="shared" si="14"/>
        <v>0</v>
      </c>
      <c r="J37" s="126">
        <f t="shared" si="14"/>
        <v>0</v>
      </c>
      <c r="K37" s="126">
        <f t="shared" si="14"/>
        <v>79016</v>
      </c>
      <c r="L37" s="126">
        <f t="shared" si="14"/>
        <v>73016</v>
      </c>
      <c r="M37" s="126">
        <f t="shared" si="14"/>
        <v>0</v>
      </c>
      <c r="N37" s="126">
        <f t="shared" si="14"/>
        <v>0</v>
      </c>
      <c r="O37" s="126">
        <f t="shared" si="14"/>
        <v>0</v>
      </c>
      <c r="P37" s="126">
        <f t="shared" si="14"/>
        <v>10302</v>
      </c>
      <c r="Q37" s="126">
        <f t="shared" si="14"/>
        <v>2852</v>
      </c>
      <c r="R37" s="126">
        <f t="shared" si="14"/>
        <v>0</v>
      </c>
      <c r="S37" s="126">
        <f t="shared" si="14"/>
        <v>0</v>
      </c>
      <c r="T37" s="85"/>
      <c r="U37" s="15"/>
    </row>
    <row r="38" spans="1:21" ht="32.25" customHeight="1">
      <c r="A38" s="85"/>
      <c r="B38" s="87" t="s">
        <v>27</v>
      </c>
      <c r="C38" s="85"/>
      <c r="D38" s="100"/>
      <c r="E38" s="100"/>
      <c r="F38" s="101"/>
      <c r="G38" s="126">
        <f>G39</f>
        <v>216335</v>
      </c>
      <c r="H38" s="126">
        <f aca="true" t="shared" si="15" ref="H38:S38">H39</f>
        <v>75868</v>
      </c>
      <c r="I38" s="126">
        <f t="shared" si="15"/>
        <v>0</v>
      </c>
      <c r="J38" s="126">
        <f t="shared" si="15"/>
        <v>0</v>
      </c>
      <c r="K38" s="126">
        <f t="shared" si="15"/>
        <v>79016</v>
      </c>
      <c r="L38" s="126">
        <f t="shared" si="15"/>
        <v>73016</v>
      </c>
      <c r="M38" s="126">
        <f t="shared" si="15"/>
        <v>0</v>
      </c>
      <c r="N38" s="126">
        <f t="shared" si="15"/>
        <v>0</v>
      </c>
      <c r="O38" s="126">
        <f t="shared" si="15"/>
        <v>0</v>
      </c>
      <c r="P38" s="126">
        <f t="shared" si="15"/>
        <v>10302</v>
      </c>
      <c r="Q38" s="126">
        <f t="shared" si="15"/>
        <v>2852</v>
      </c>
      <c r="R38" s="126">
        <f t="shared" si="15"/>
        <v>0</v>
      </c>
      <c r="S38" s="126">
        <f t="shared" si="15"/>
        <v>0</v>
      </c>
      <c r="T38" s="85"/>
      <c r="U38" s="16"/>
    </row>
    <row r="39" spans="1:24" ht="75" customHeight="1">
      <c r="A39" s="89" t="s">
        <v>31</v>
      </c>
      <c r="B39" s="90" t="s">
        <v>85</v>
      </c>
      <c r="C39" s="89" t="s">
        <v>25</v>
      </c>
      <c r="D39" s="89"/>
      <c r="E39" s="89" t="s">
        <v>67</v>
      </c>
      <c r="F39" s="89" t="s">
        <v>86</v>
      </c>
      <c r="G39" s="121">
        <v>216335</v>
      </c>
      <c r="H39" s="121">
        <v>75868</v>
      </c>
      <c r="I39" s="120"/>
      <c r="J39" s="120"/>
      <c r="K39" s="120">
        <v>79016</v>
      </c>
      <c r="L39" s="121">
        <v>73016</v>
      </c>
      <c r="M39" s="120"/>
      <c r="N39" s="120"/>
      <c r="O39" s="121"/>
      <c r="P39" s="120">
        <v>10302</v>
      </c>
      <c r="Q39" s="120">
        <v>2852</v>
      </c>
      <c r="R39" s="120"/>
      <c r="S39" s="120"/>
      <c r="T39" s="89" t="s">
        <v>87</v>
      </c>
      <c r="U39" s="23"/>
      <c r="V39" s="24" t="e">
        <f>Q39+Q45+#REF!+#REF!+R121+#REF!</f>
        <v>#REF!</v>
      </c>
      <c r="W39" s="24" t="e">
        <f>#REF!</f>
        <v>#REF!</v>
      </c>
      <c r="X39" s="24" t="e">
        <f>#REF!+R121</f>
        <v>#REF!</v>
      </c>
    </row>
    <row r="40" spans="1:21" ht="26.25" customHeight="1">
      <c r="A40" s="85" t="s">
        <v>151</v>
      </c>
      <c r="B40" s="87" t="s">
        <v>152</v>
      </c>
      <c r="C40" s="85"/>
      <c r="D40" s="85"/>
      <c r="E40" s="85"/>
      <c r="F40" s="85"/>
      <c r="G40" s="125">
        <f>G41</f>
        <v>213430</v>
      </c>
      <c r="H40" s="125">
        <f aca="true" t="shared" si="16" ref="H40:N40">H41</f>
        <v>213430</v>
      </c>
      <c r="I40" s="125">
        <f t="shared" si="16"/>
        <v>0</v>
      </c>
      <c r="J40" s="125">
        <f t="shared" si="16"/>
        <v>0</v>
      </c>
      <c r="K40" s="125">
        <f t="shared" si="16"/>
        <v>87808</v>
      </c>
      <c r="L40" s="125">
        <f t="shared" si="16"/>
        <v>35876</v>
      </c>
      <c r="M40" s="125">
        <f t="shared" si="16"/>
        <v>0</v>
      </c>
      <c r="N40" s="125">
        <f t="shared" si="16"/>
        <v>0</v>
      </c>
      <c r="O40" s="125">
        <f>O41</f>
        <v>0</v>
      </c>
      <c r="P40" s="125">
        <f>P41</f>
        <v>70000</v>
      </c>
      <c r="Q40" s="125">
        <f>Q41</f>
        <v>50000</v>
      </c>
      <c r="R40" s="125">
        <f>R41</f>
        <v>0</v>
      </c>
      <c r="S40" s="125">
        <f>S41</f>
        <v>0</v>
      </c>
      <c r="T40" s="85"/>
      <c r="U40" s="17"/>
    </row>
    <row r="41" spans="1:21" ht="27.75" customHeight="1">
      <c r="A41" s="85"/>
      <c r="B41" s="87" t="s">
        <v>27</v>
      </c>
      <c r="C41" s="85"/>
      <c r="D41" s="100"/>
      <c r="E41" s="100"/>
      <c r="F41" s="101"/>
      <c r="G41" s="126">
        <f>G42</f>
        <v>213430</v>
      </c>
      <c r="H41" s="126">
        <f aca="true" t="shared" si="17" ref="H41:S41">H42</f>
        <v>213430</v>
      </c>
      <c r="I41" s="126">
        <f t="shared" si="17"/>
        <v>0</v>
      </c>
      <c r="J41" s="126">
        <f t="shared" si="17"/>
        <v>0</v>
      </c>
      <c r="K41" s="126">
        <f t="shared" si="17"/>
        <v>87808</v>
      </c>
      <c r="L41" s="126">
        <f t="shared" si="17"/>
        <v>35876</v>
      </c>
      <c r="M41" s="126">
        <f t="shared" si="17"/>
        <v>0</v>
      </c>
      <c r="N41" s="126">
        <f t="shared" si="17"/>
        <v>0</v>
      </c>
      <c r="O41" s="126">
        <f t="shared" si="17"/>
        <v>0</v>
      </c>
      <c r="P41" s="126">
        <f t="shared" si="17"/>
        <v>70000</v>
      </c>
      <c r="Q41" s="126">
        <f t="shared" si="17"/>
        <v>50000</v>
      </c>
      <c r="R41" s="126">
        <f t="shared" si="17"/>
        <v>0</v>
      </c>
      <c r="S41" s="126">
        <f t="shared" si="17"/>
        <v>0</v>
      </c>
      <c r="T41" s="85"/>
      <c r="U41" s="16"/>
    </row>
    <row r="42" spans="1:21" ht="71.25" customHeight="1">
      <c r="A42" s="89">
        <v>1</v>
      </c>
      <c r="B42" s="90" t="s">
        <v>153</v>
      </c>
      <c r="C42" s="89" t="s">
        <v>70</v>
      </c>
      <c r="D42" s="89"/>
      <c r="E42" s="89" t="s">
        <v>107</v>
      </c>
      <c r="F42" s="89" t="s">
        <v>154</v>
      </c>
      <c r="G42" s="118">
        <v>213430</v>
      </c>
      <c r="H42" s="118">
        <v>213430</v>
      </c>
      <c r="I42" s="120"/>
      <c r="J42" s="120"/>
      <c r="K42" s="120">
        <v>87808</v>
      </c>
      <c r="L42" s="120">
        <v>35876</v>
      </c>
      <c r="M42" s="120"/>
      <c r="N42" s="120"/>
      <c r="O42" s="121"/>
      <c r="P42" s="120">
        <v>70000</v>
      </c>
      <c r="Q42" s="120">
        <v>50000</v>
      </c>
      <c r="R42" s="120"/>
      <c r="S42" s="120"/>
      <c r="T42" s="91" t="s">
        <v>111</v>
      </c>
      <c r="U42" s="25"/>
    </row>
    <row r="43" spans="1:21" ht="39.75" customHeight="1">
      <c r="A43" s="85" t="s">
        <v>61</v>
      </c>
      <c r="B43" s="87" t="s">
        <v>89</v>
      </c>
      <c r="C43" s="85"/>
      <c r="D43" s="86"/>
      <c r="E43" s="86"/>
      <c r="F43" s="85"/>
      <c r="G43" s="125">
        <f>G44</f>
        <v>40167.3</v>
      </c>
      <c r="H43" s="125">
        <f aca="true" t="shared" si="18" ref="H43:S43">H44</f>
        <v>14410</v>
      </c>
      <c r="I43" s="125">
        <f t="shared" si="18"/>
        <v>0</v>
      </c>
      <c r="J43" s="125">
        <f t="shared" si="18"/>
        <v>0</v>
      </c>
      <c r="K43" s="125">
        <f t="shared" si="18"/>
        <v>14200</v>
      </c>
      <c r="L43" s="125">
        <f t="shared" si="18"/>
        <v>14200</v>
      </c>
      <c r="M43" s="125">
        <f t="shared" si="18"/>
        <v>0</v>
      </c>
      <c r="N43" s="125">
        <f t="shared" si="18"/>
        <v>0</v>
      </c>
      <c r="O43" s="125">
        <f t="shared" si="18"/>
        <v>0</v>
      </c>
      <c r="P43" s="125">
        <f t="shared" si="18"/>
        <v>210</v>
      </c>
      <c r="Q43" s="125">
        <f t="shared" si="18"/>
        <v>210</v>
      </c>
      <c r="R43" s="125">
        <f t="shared" si="18"/>
        <v>0</v>
      </c>
      <c r="S43" s="125">
        <f t="shared" si="18"/>
        <v>0</v>
      </c>
      <c r="T43" s="85">
        <f>T44</f>
        <v>0</v>
      </c>
      <c r="U43" s="19"/>
    </row>
    <row r="44" spans="1:21" ht="31.5" customHeight="1">
      <c r="A44" s="85"/>
      <c r="B44" s="87" t="s">
        <v>27</v>
      </c>
      <c r="C44" s="85"/>
      <c r="D44" s="86"/>
      <c r="E44" s="86"/>
      <c r="F44" s="85"/>
      <c r="G44" s="125">
        <f>G45</f>
        <v>40167.3</v>
      </c>
      <c r="H44" s="125">
        <f aca="true" t="shared" si="19" ref="H44:S44">H45</f>
        <v>14410</v>
      </c>
      <c r="I44" s="125">
        <f t="shared" si="19"/>
        <v>0</v>
      </c>
      <c r="J44" s="125">
        <f t="shared" si="19"/>
        <v>0</v>
      </c>
      <c r="K44" s="125">
        <f t="shared" si="19"/>
        <v>14200</v>
      </c>
      <c r="L44" s="125">
        <f t="shared" si="19"/>
        <v>14200</v>
      </c>
      <c r="M44" s="125">
        <f t="shared" si="19"/>
        <v>0</v>
      </c>
      <c r="N44" s="125">
        <f t="shared" si="19"/>
        <v>0</v>
      </c>
      <c r="O44" s="125">
        <f t="shared" si="19"/>
        <v>0</v>
      </c>
      <c r="P44" s="125">
        <f t="shared" si="19"/>
        <v>210</v>
      </c>
      <c r="Q44" s="125">
        <f t="shared" si="19"/>
        <v>210</v>
      </c>
      <c r="R44" s="125">
        <f t="shared" si="19"/>
        <v>0</v>
      </c>
      <c r="S44" s="125">
        <f t="shared" si="19"/>
        <v>0</v>
      </c>
      <c r="T44" s="85"/>
      <c r="U44" s="16"/>
    </row>
    <row r="45" spans="1:21" ht="71.25" customHeight="1">
      <c r="A45" s="89">
        <v>1</v>
      </c>
      <c r="B45" s="90" t="s">
        <v>90</v>
      </c>
      <c r="C45" s="89"/>
      <c r="D45" s="89"/>
      <c r="E45" s="89" t="s">
        <v>91</v>
      </c>
      <c r="F45" s="89" t="s">
        <v>92</v>
      </c>
      <c r="G45" s="121">
        <v>40167.3</v>
      </c>
      <c r="H45" s="121">
        <v>14410</v>
      </c>
      <c r="I45" s="125"/>
      <c r="J45" s="125"/>
      <c r="K45" s="120">
        <f>L45+M45+N45</f>
        <v>14200</v>
      </c>
      <c r="L45" s="121">
        <v>14200</v>
      </c>
      <c r="M45" s="125"/>
      <c r="N45" s="125"/>
      <c r="O45" s="125"/>
      <c r="P45" s="121">
        <f>SUM(Q45:S45)</f>
        <v>210</v>
      </c>
      <c r="Q45" s="121">
        <v>210</v>
      </c>
      <c r="R45" s="119"/>
      <c r="S45" s="119"/>
      <c r="T45" s="89" t="s">
        <v>93</v>
      </c>
      <c r="U45" s="16"/>
    </row>
    <row r="46" spans="1:21" ht="38.25" customHeight="1">
      <c r="A46" s="85" t="s">
        <v>79</v>
      </c>
      <c r="B46" s="87" t="s">
        <v>95</v>
      </c>
      <c r="C46" s="85"/>
      <c r="D46" s="86"/>
      <c r="E46" s="86"/>
      <c r="F46" s="85"/>
      <c r="G46" s="125">
        <f>G47</f>
        <v>283663</v>
      </c>
      <c r="H46" s="125">
        <f aca="true" t="shared" si="20" ref="H46:S47">H47</f>
        <v>283663</v>
      </c>
      <c r="I46" s="125">
        <f t="shared" si="20"/>
        <v>0</v>
      </c>
      <c r="J46" s="125">
        <f t="shared" si="20"/>
        <v>0</v>
      </c>
      <c r="K46" s="125">
        <f t="shared" si="20"/>
        <v>145478</v>
      </c>
      <c r="L46" s="125">
        <f t="shared" si="20"/>
        <v>145478</v>
      </c>
      <c r="M46" s="125">
        <f t="shared" si="20"/>
        <v>0</v>
      </c>
      <c r="N46" s="125">
        <f t="shared" si="20"/>
        <v>0</v>
      </c>
      <c r="O46" s="125">
        <f t="shared" si="20"/>
        <v>0</v>
      </c>
      <c r="P46" s="125">
        <f t="shared" si="20"/>
        <v>20000</v>
      </c>
      <c r="Q46" s="125">
        <f t="shared" si="20"/>
        <v>20000</v>
      </c>
      <c r="R46" s="125">
        <f t="shared" si="20"/>
        <v>0</v>
      </c>
      <c r="S46" s="125">
        <f t="shared" si="20"/>
        <v>0</v>
      </c>
      <c r="T46" s="85"/>
      <c r="U46" s="15"/>
    </row>
    <row r="47" spans="1:21" ht="33" customHeight="1">
      <c r="A47" s="85"/>
      <c r="B47" s="87" t="s">
        <v>27</v>
      </c>
      <c r="C47" s="85"/>
      <c r="D47" s="86"/>
      <c r="E47" s="86"/>
      <c r="F47" s="85"/>
      <c r="G47" s="125">
        <f>G48</f>
        <v>283663</v>
      </c>
      <c r="H47" s="125">
        <f t="shared" si="20"/>
        <v>283663</v>
      </c>
      <c r="I47" s="125">
        <f t="shared" si="20"/>
        <v>0</v>
      </c>
      <c r="J47" s="125">
        <f t="shared" si="20"/>
        <v>0</v>
      </c>
      <c r="K47" s="125">
        <f>K48</f>
        <v>145478</v>
      </c>
      <c r="L47" s="125">
        <f t="shared" si="20"/>
        <v>145478</v>
      </c>
      <c r="M47" s="125">
        <f t="shared" si="20"/>
        <v>0</v>
      </c>
      <c r="N47" s="125">
        <f t="shared" si="20"/>
        <v>0</v>
      </c>
      <c r="O47" s="125">
        <f t="shared" si="20"/>
        <v>0</v>
      </c>
      <c r="P47" s="125">
        <f>P48</f>
        <v>20000</v>
      </c>
      <c r="Q47" s="125">
        <f t="shared" si="20"/>
        <v>20000</v>
      </c>
      <c r="R47" s="125">
        <f t="shared" si="20"/>
        <v>0</v>
      </c>
      <c r="S47" s="125">
        <f t="shared" si="20"/>
        <v>0</v>
      </c>
      <c r="T47" s="85"/>
      <c r="U47" s="15"/>
    </row>
    <row r="48" spans="1:21" ht="70.5" customHeight="1">
      <c r="A48" s="89">
        <v>1</v>
      </c>
      <c r="B48" s="90" t="s">
        <v>96</v>
      </c>
      <c r="C48" s="89" t="s">
        <v>97</v>
      </c>
      <c r="D48" s="89"/>
      <c r="E48" s="89" t="s">
        <v>98</v>
      </c>
      <c r="F48" s="89" t="s">
        <v>99</v>
      </c>
      <c r="G48" s="121">
        <v>283663</v>
      </c>
      <c r="H48" s="121">
        <v>283663</v>
      </c>
      <c r="I48" s="119"/>
      <c r="J48" s="119"/>
      <c r="K48" s="120">
        <f>SUM(K49:K50)+117478</f>
        <v>145478</v>
      </c>
      <c r="L48" s="120">
        <f>SUM(L49:L50)+117478</f>
        <v>145478</v>
      </c>
      <c r="M48" s="120">
        <f>SUM(M49:M50)</f>
        <v>0</v>
      </c>
      <c r="N48" s="120">
        <f>SUM(N49:N50)</f>
        <v>0</v>
      </c>
      <c r="O48" s="121"/>
      <c r="P48" s="120">
        <f>SUM(P49:P50)</f>
        <v>20000</v>
      </c>
      <c r="Q48" s="120">
        <f>SUM(Q49:Q50)</f>
        <v>20000</v>
      </c>
      <c r="R48" s="120">
        <f>SUM(R49:R50)</f>
        <v>0</v>
      </c>
      <c r="S48" s="120">
        <f>SUM(S49:S50)</f>
        <v>0</v>
      </c>
      <c r="T48" s="89"/>
      <c r="U48" s="15"/>
    </row>
    <row r="49" spans="1:21" ht="107.25" customHeight="1">
      <c r="A49" s="102" t="s">
        <v>100</v>
      </c>
      <c r="B49" s="103" t="s">
        <v>101</v>
      </c>
      <c r="C49" s="102"/>
      <c r="D49" s="102"/>
      <c r="E49" s="102"/>
      <c r="F49" s="102" t="s">
        <v>102</v>
      </c>
      <c r="G49" s="127">
        <v>240763</v>
      </c>
      <c r="H49" s="127">
        <v>240763</v>
      </c>
      <c r="I49" s="119"/>
      <c r="J49" s="119"/>
      <c r="K49" s="120">
        <f>L49+M49+N49</f>
        <v>18000</v>
      </c>
      <c r="L49" s="121">
        <v>18000</v>
      </c>
      <c r="M49" s="119"/>
      <c r="N49" s="119"/>
      <c r="O49" s="121"/>
      <c r="P49" s="120"/>
      <c r="Q49" s="120"/>
      <c r="R49" s="119"/>
      <c r="S49" s="119"/>
      <c r="T49" s="102" t="s">
        <v>103</v>
      </c>
      <c r="U49" s="15"/>
    </row>
    <row r="50" spans="1:21" ht="51" customHeight="1">
      <c r="A50" s="102" t="s">
        <v>100</v>
      </c>
      <c r="B50" s="103" t="s">
        <v>104</v>
      </c>
      <c r="C50" s="102"/>
      <c r="D50" s="102"/>
      <c r="E50" s="102"/>
      <c r="F50" s="102" t="s">
        <v>105</v>
      </c>
      <c r="G50" s="127">
        <v>42900</v>
      </c>
      <c r="H50" s="127">
        <v>42900</v>
      </c>
      <c r="I50" s="120"/>
      <c r="J50" s="120"/>
      <c r="K50" s="120">
        <f>L50+M50+N50</f>
        <v>10000</v>
      </c>
      <c r="L50" s="121">
        <v>10000</v>
      </c>
      <c r="M50" s="120"/>
      <c r="N50" s="120"/>
      <c r="O50" s="121"/>
      <c r="P50" s="120">
        <f>SUM(Q50:S50)</f>
        <v>20000</v>
      </c>
      <c r="Q50" s="120">
        <v>20000</v>
      </c>
      <c r="R50" s="120"/>
      <c r="S50" s="120"/>
      <c r="T50" s="102" t="s">
        <v>106</v>
      </c>
      <c r="U50" s="26"/>
    </row>
    <row r="51" spans="1:23" ht="44.25" customHeight="1">
      <c r="A51" s="85" t="s">
        <v>157</v>
      </c>
      <c r="B51" s="87" t="s">
        <v>108</v>
      </c>
      <c r="C51" s="85"/>
      <c r="D51" s="86"/>
      <c r="E51" s="86"/>
      <c r="F51" s="85"/>
      <c r="G51" s="125">
        <f>SUM(G52:G57)</f>
        <v>6630975</v>
      </c>
      <c r="H51" s="125">
        <f aca="true" t="shared" si="21" ref="H51:S51">SUM(H52:H57)</f>
        <v>1440000</v>
      </c>
      <c r="I51" s="125">
        <f t="shared" si="21"/>
        <v>0</v>
      </c>
      <c r="J51" s="125">
        <f t="shared" si="21"/>
        <v>0</v>
      </c>
      <c r="K51" s="125">
        <f t="shared" si="21"/>
        <v>282135</v>
      </c>
      <c r="L51" s="125">
        <f t="shared" si="21"/>
        <v>257135</v>
      </c>
      <c r="M51" s="125">
        <f t="shared" si="21"/>
        <v>0</v>
      </c>
      <c r="N51" s="125">
        <f t="shared" si="21"/>
        <v>0</v>
      </c>
      <c r="O51" s="125">
        <f t="shared" si="21"/>
        <v>0</v>
      </c>
      <c r="P51" s="125">
        <f t="shared" si="21"/>
        <v>1088564</v>
      </c>
      <c r="Q51" s="125">
        <f t="shared" si="21"/>
        <v>393484</v>
      </c>
      <c r="R51" s="125">
        <f t="shared" si="21"/>
        <v>0</v>
      </c>
      <c r="S51" s="125">
        <f t="shared" si="21"/>
        <v>0</v>
      </c>
      <c r="T51" s="85"/>
      <c r="U51" s="15"/>
      <c r="W51" s="21">
        <v>2445327</v>
      </c>
    </row>
    <row r="52" spans="1:21" ht="71.25" customHeight="1">
      <c r="A52" s="89" t="s">
        <v>31</v>
      </c>
      <c r="B52" s="90" t="s">
        <v>253</v>
      </c>
      <c r="C52" s="89" t="s">
        <v>109</v>
      </c>
      <c r="D52" s="89" t="s">
        <v>254</v>
      </c>
      <c r="E52" s="104" t="s">
        <v>214</v>
      </c>
      <c r="F52" s="19" t="s">
        <v>255</v>
      </c>
      <c r="G52" s="121">
        <v>5000000</v>
      </c>
      <c r="H52" s="121">
        <v>500000</v>
      </c>
      <c r="I52" s="120"/>
      <c r="J52" s="120"/>
      <c r="K52" s="120">
        <f>L52+M52+N52</f>
        <v>1057</v>
      </c>
      <c r="L52" s="121">
        <v>1057</v>
      </c>
      <c r="M52" s="120"/>
      <c r="N52" s="120"/>
      <c r="O52" s="121"/>
      <c r="P52" s="120">
        <v>886770</v>
      </c>
      <c r="Q52" s="120">
        <v>268740</v>
      </c>
      <c r="R52" s="120"/>
      <c r="S52" s="120"/>
      <c r="T52" s="89" t="s">
        <v>110</v>
      </c>
      <c r="U52" s="27"/>
    </row>
    <row r="53" spans="1:21" ht="45.75" customHeight="1">
      <c r="A53" s="89">
        <v>2</v>
      </c>
      <c r="B53" s="90" t="s">
        <v>112</v>
      </c>
      <c r="C53" s="89" t="s">
        <v>113</v>
      </c>
      <c r="D53" s="89"/>
      <c r="E53" s="89" t="s">
        <v>114</v>
      </c>
      <c r="F53" s="89" t="s">
        <v>115</v>
      </c>
      <c r="G53" s="121">
        <v>628000</v>
      </c>
      <c r="H53" s="121">
        <v>130000</v>
      </c>
      <c r="I53" s="120"/>
      <c r="J53" s="120"/>
      <c r="K53" s="120">
        <f>L53+M53+N53</f>
        <v>50000</v>
      </c>
      <c r="L53" s="121">
        <v>50000</v>
      </c>
      <c r="M53" s="120"/>
      <c r="N53" s="120"/>
      <c r="O53" s="121"/>
      <c r="P53" s="120">
        <f aca="true" t="shared" si="22" ref="P53:P59">SUM(Q53:S53)</f>
        <v>40000</v>
      </c>
      <c r="Q53" s="120">
        <v>40000</v>
      </c>
      <c r="R53" s="120"/>
      <c r="S53" s="120"/>
      <c r="T53" s="89" t="s">
        <v>69</v>
      </c>
      <c r="U53" s="23"/>
    </row>
    <row r="54" spans="1:23" ht="101.25" customHeight="1">
      <c r="A54" s="89">
        <v>3</v>
      </c>
      <c r="B54" s="90" t="s">
        <v>117</v>
      </c>
      <c r="C54" s="89" t="s">
        <v>118</v>
      </c>
      <c r="D54" s="89"/>
      <c r="E54" s="89" t="s">
        <v>44</v>
      </c>
      <c r="F54" s="89" t="s">
        <v>119</v>
      </c>
      <c r="G54" s="121">
        <v>51975</v>
      </c>
      <c r="H54" s="121">
        <v>12000</v>
      </c>
      <c r="I54" s="120"/>
      <c r="J54" s="120"/>
      <c r="K54" s="120">
        <f aca="true" t="shared" si="23" ref="K54:K85">L54+M54+N54</f>
        <v>10719</v>
      </c>
      <c r="L54" s="121">
        <v>10719</v>
      </c>
      <c r="M54" s="120"/>
      <c r="N54" s="120"/>
      <c r="O54" s="121"/>
      <c r="P54" s="120">
        <f t="shared" si="22"/>
        <v>1281</v>
      </c>
      <c r="Q54" s="120">
        <v>1281</v>
      </c>
      <c r="R54" s="120"/>
      <c r="S54" s="120"/>
      <c r="T54" s="89" t="s">
        <v>120</v>
      </c>
      <c r="U54" s="23"/>
      <c r="V54" s="24" t="e">
        <f>Q54+#REF!</f>
        <v>#REF!</v>
      </c>
      <c r="W54" s="24" t="e">
        <f>#REF!</f>
        <v>#REF!</v>
      </c>
    </row>
    <row r="55" spans="1:21" ht="39" customHeight="1">
      <c r="A55" s="89">
        <v>4</v>
      </c>
      <c r="B55" s="90" t="s">
        <v>121</v>
      </c>
      <c r="C55" s="89" t="s">
        <v>122</v>
      </c>
      <c r="D55" s="89"/>
      <c r="E55" s="89"/>
      <c r="F55" s="89" t="s">
        <v>123</v>
      </c>
      <c r="G55" s="121">
        <v>193000</v>
      </c>
      <c r="H55" s="121">
        <v>193000</v>
      </c>
      <c r="I55" s="121"/>
      <c r="J55" s="121"/>
      <c r="K55" s="120">
        <v>107082</v>
      </c>
      <c r="L55" s="121">
        <f>82082</f>
        <v>82082</v>
      </c>
      <c r="M55" s="121"/>
      <c r="N55" s="121"/>
      <c r="O55" s="121"/>
      <c r="P55" s="120">
        <f t="shared" si="22"/>
        <v>11100</v>
      </c>
      <c r="Q55" s="121">
        <v>11100</v>
      </c>
      <c r="R55" s="120"/>
      <c r="S55" s="120"/>
      <c r="T55" s="89" t="s">
        <v>124</v>
      </c>
      <c r="U55" s="15"/>
    </row>
    <row r="56" spans="1:21" ht="36" customHeight="1">
      <c r="A56" s="89">
        <v>5</v>
      </c>
      <c r="B56" s="90" t="s">
        <v>125</v>
      </c>
      <c r="C56" s="89" t="s">
        <v>113</v>
      </c>
      <c r="D56" s="89"/>
      <c r="E56" s="89" t="s">
        <v>114</v>
      </c>
      <c r="F56" s="89"/>
      <c r="G56" s="121">
        <v>485000</v>
      </c>
      <c r="H56" s="121">
        <v>485000</v>
      </c>
      <c r="I56" s="120"/>
      <c r="J56" s="120"/>
      <c r="K56" s="120">
        <f t="shared" si="23"/>
        <v>9022</v>
      </c>
      <c r="L56" s="121">
        <v>9022</v>
      </c>
      <c r="M56" s="120"/>
      <c r="N56" s="120"/>
      <c r="O56" s="121"/>
      <c r="P56" s="120">
        <f t="shared" si="22"/>
        <v>60000</v>
      </c>
      <c r="Q56" s="120">
        <v>60000</v>
      </c>
      <c r="R56" s="120"/>
      <c r="S56" s="120"/>
      <c r="T56" s="89" t="s">
        <v>126</v>
      </c>
      <c r="U56" s="15"/>
    </row>
    <row r="57" spans="1:21" ht="35.25" customHeight="1">
      <c r="A57" s="89">
        <v>6</v>
      </c>
      <c r="B57" s="90" t="s">
        <v>127</v>
      </c>
      <c r="C57" s="89" t="s">
        <v>113</v>
      </c>
      <c r="D57" s="89"/>
      <c r="E57" s="89" t="s">
        <v>114</v>
      </c>
      <c r="F57" s="89"/>
      <c r="G57" s="121">
        <v>273000</v>
      </c>
      <c r="H57" s="121">
        <v>120000</v>
      </c>
      <c r="I57" s="120"/>
      <c r="J57" s="120"/>
      <c r="K57" s="120">
        <f>SUM(K58:K60)</f>
        <v>104255</v>
      </c>
      <c r="L57" s="120">
        <f>SUM(L58:L60)</f>
        <v>104255</v>
      </c>
      <c r="M57" s="120">
        <f>SUM(M58:M60)</f>
        <v>0</v>
      </c>
      <c r="N57" s="120">
        <f>SUM(N58:N60)</f>
        <v>0</v>
      </c>
      <c r="O57" s="121"/>
      <c r="P57" s="120">
        <f>SUM(P58:P60)</f>
        <v>89413</v>
      </c>
      <c r="Q57" s="120">
        <f>SUM(Q58:Q60)</f>
        <v>12363</v>
      </c>
      <c r="R57" s="120">
        <f>SUM(R58:R60)</f>
        <v>0</v>
      </c>
      <c r="S57" s="120">
        <f>SUM(S58:S60)</f>
        <v>0</v>
      </c>
      <c r="T57" s="89" t="s">
        <v>127</v>
      </c>
      <c r="U57" s="15"/>
    </row>
    <row r="58" spans="1:21" s="29" customFormat="1" ht="52.5" customHeight="1">
      <c r="A58" s="102" t="s">
        <v>100</v>
      </c>
      <c r="B58" s="103" t="s">
        <v>128</v>
      </c>
      <c r="C58" s="102"/>
      <c r="D58" s="102"/>
      <c r="E58" s="102"/>
      <c r="F58" s="102"/>
      <c r="G58" s="127"/>
      <c r="H58" s="127"/>
      <c r="I58" s="127"/>
      <c r="J58" s="127"/>
      <c r="K58" s="128">
        <f t="shared" si="23"/>
        <v>2684</v>
      </c>
      <c r="L58" s="127">
        <v>2684</v>
      </c>
      <c r="M58" s="127"/>
      <c r="N58" s="127"/>
      <c r="O58" s="127"/>
      <c r="P58" s="128">
        <f t="shared" si="22"/>
        <v>1895</v>
      </c>
      <c r="Q58" s="127">
        <v>1895</v>
      </c>
      <c r="R58" s="128"/>
      <c r="S58" s="128"/>
      <c r="T58" s="102"/>
      <c r="U58" s="28"/>
    </row>
    <row r="59" spans="1:21" s="29" customFormat="1" ht="36.75" customHeight="1">
      <c r="A59" s="102" t="s">
        <v>100</v>
      </c>
      <c r="B59" s="103" t="s">
        <v>129</v>
      </c>
      <c r="C59" s="102"/>
      <c r="D59" s="102"/>
      <c r="E59" s="102"/>
      <c r="F59" s="102"/>
      <c r="G59" s="127"/>
      <c r="H59" s="127"/>
      <c r="I59" s="127"/>
      <c r="J59" s="127"/>
      <c r="K59" s="128">
        <f t="shared" si="23"/>
        <v>1346</v>
      </c>
      <c r="L59" s="127">
        <v>1346</v>
      </c>
      <c r="M59" s="127"/>
      <c r="N59" s="127"/>
      <c r="O59" s="127"/>
      <c r="P59" s="128">
        <f t="shared" si="22"/>
        <v>398</v>
      </c>
      <c r="Q59" s="127">
        <v>398</v>
      </c>
      <c r="R59" s="128"/>
      <c r="S59" s="128"/>
      <c r="T59" s="102"/>
      <c r="U59" s="28"/>
    </row>
    <row r="60" spans="1:21" s="29" customFormat="1" ht="38.25" customHeight="1">
      <c r="A60" s="102" t="s">
        <v>100</v>
      </c>
      <c r="B60" s="103" t="s">
        <v>130</v>
      </c>
      <c r="C60" s="102"/>
      <c r="D60" s="102"/>
      <c r="E60" s="102"/>
      <c r="F60" s="102"/>
      <c r="G60" s="127"/>
      <c r="H60" s="127"/>
      <c r="I60" s="128"/>
      <c r="J60" s="128"/>
      <c r="K60" s="128">
        <f t="shared" si="23"/>
        <v>100225</v>
      </c>
      <c r="L60" s="127">
        <v>100225</v>
      </c>
      <c r="M60" s="128"/>
      <c r="N60" s="128"/>
      <c r="O60" s="127"/>
      <c r="P60" s="128">
        <f>SUM(Q60:S60)+77050</f>
        <v>87120</v>
      </c>
      <c r="Q60" s="128">
        <v>10070</v>
      </c>
      <c r="R60" s="128"/>
      <c r="S60" s="128"/>
      <c r="T60" s="102"/>
      <c r="U60" s="30"/>
    </row>
    <row r="61" spans="1:21" ht="25.5" customHeight="1">
      <c r="A61" s="85" t="s">
        <v>163</v>
      </c>
      <c r="B61" s="87" t="s">
        <v>131</v>
      </c>
      <c r="C61" s="85"/>
      <c r="D61" s="85"/>
      <c r="E61" s="85"/>
      <c r="F61" s="85"/>
      <c r="G61" s="125">
        <v>80612</v>
      </c>
      <c r="H61" s="125">
        <v>80612</v>
      </c>
      <c r="I61" s="125"/>
      <c r="J61" s="125"/>
      <c r="K61" s="119">
        <f t="shared" si="23"/>
        <v>74720</v>
      </c>
      <c r="L61" s="125">
        <v>74720</v>
      </c>
      <c r="M61" s="125"/>
      <c r="N61" s="125"/>
      <c r="O61" s="125"/>
      <c r="P61" s="125">
        <f>SUM(Q61:S61)</f>
        <v>10700</v>
      </c>
      <c r="Q61" s="125">
        <v>10700</v>
      </c>
      <c r="R61" s="120"/>
      <c r="S61" s="120"/>
      <c r="T61" s="89" t="s">
        <v>132</v>
      </c>
      <c r="U61" s="16"/>
    </row>
    <row r="62" spans="1:21" ht="25.5" customHeight="1">
      <c r="A62" s="85" t="s">
        <v>80</v>
      </c>
      <c r="B62" s="87" t="s">
        <v>133</v>
      </c>
      <c r="C62" s="85"/>
      <c r="D62" s="85"/>
      <c r="E62" s="85"/>
      <c r="F62" s="85"/>
      <c r="G62" s="125">
        <v>59800</v>
      </c>
      <c r="H62" s="125">
        <v>59800</v>
      </c>
      <c r="I62" s="125"/>
      <c r="J62" s="125"/>
      <c r="K62" s="119">
        <f t="shared" si="23"/>
        <v>78900</v>
      </c>
      <c r="L62" s="125">
        <v>78900</v>
      </c>
      <c r="M62" s="125"/>
      <c r="N62" s="125"/>
      <c r="O62" s="125"/>
      <c r="P62" s="125">
        <f>SUM(Q62:S62)</f>
        <v>9800</v>
      </c>
      <c r="Q62" s="125">
        <v>9800</v>
      </c>
      <c r="R62" s="120"/>
      <c r="S62" s="120"/>
      <c r="T62" s="89" t="s">
        <v>132</v>
      </c>
      <c r="U62" s="16"/>
    </row>
    <row r="63" spans="1:21" s="31" customFormat="1" ht="25.5" customHeight="1">
      <c r="A63" s="85" t="s">
        <v>83</v>
      </c>
      <c r="B63" s="87" t="s">
        <v>135</v>
      </c>
      <c r="C63" s="105"/>
      <c r="D63" s="85"/>
      <c r="E63" s="85"/>
      <c r="F63" s="85"/>
      <c r="G63" s="125">
        <f>SUM(H63:J63)</f>
        <v>13400</v>
      </c>
      <c r="H63" s="125">
        <v>13400</v>
      </c>
      <c r="I63" s="125"/>
      <c r="J63" s="125"/>
      <c r="K63" s="119">
        <f t="shared" si="23"/>
        <v>9620</v>
      </c>
      <c r="L63" s="125">
        <v>9620</v>
      </c>
      <c r="M63" s="125"/>
      <c r="N63" s="125"/>
      <c r="O63" s="125"/>
      <c r="P63" s="125">
        <f>SUM(Q63:S63)</f>
        <v>3400</v>
      </c>
      <c r="Q63" s="125">
        <v>3400</v>
      </c>
      <c r="R63" s="119"/>
      <c r="S63" s="119"/>
      <c r="T63" s="85"/>
      <c r="U63" s="16"/>
    </row>
    <row r="64" spans="1:21" s="31" customFormat="1" ht="42.75" customHeight="1">
      <c r="A64" s="85" t="s">
        <v>88</v>
      </c>
      <c r="B64" s="87" t="s">
        <v>256</v>
      </c>
      <c r="C64" s="105"/>
      <c r="D64" s="85"/>
      <c r="E64" s="85"/>
      <c r="F64" s="85"/>
      <c r="G64" s="125">
        <v>230875</v>
      </c>
      <c r="H64" s="125">
        <v>149230</v>
      </c>
      <c r="I64" s="119"/>
      <c r="J64" s="119"/>
      <c r="K64" s="119">
        <f t="shared" si="23"/>
        <v>85424</v>
      </c>
      <c r="L64" s="125">
        <v>85424</v>
      </c>
      <c r="M64" s="119"/>
      <c r="N64" s="119"/>
      <c r="O64" s="125"/>
      <c r="P64" s="125">
        <f>SUM(Q64:S64)</f>
        <v>3592</v>
      </c>
      <c r="Q64" s="119">
        <v>3592</v>
      </c>
      <c r="R64" s="119"/>
      <c r="S64" s="119"/>
      <c r="T64" s="85"/>
      <c r="U64" s="16"/>
    </row>
    <row r="65" spans="1:22" s="31" customFormat="1" ht="44.25" customHeight="1">
      <c r="A65" s="85" t="s">
        <v>94</v>
      </c>
      <c r="B65" s="87" t="s">
        <v>136</v>
      </c>
      <c r="C65" s="85"/>
      <c r="D65" s="85"/>
      <c r="E65" s="85"/>
      <c r="F65" s="85"/>
      <c r="G65" s="125">
        <v>571000</v>
      </c>
      <c r="H65" s="125">
        <v>571000</v>
      </c>
      <c r="I65" s="119"/>
      <c r="J65" s="119"/>
      <c r="K65" s="119">
        <f t="shared" si="23"/>
        <v>339587</v>
      </c>
      <c r="L65" s="125">
        <v>339587</v>
      </c>
      <c r="M65" s="119"/>
      <c r="N65" s="119"/>
      <c r="O65" s="125"/>
      <c r="P65" s="119">
        <v>120000</v>
      </c>
      <c r="Q65" s="119">
        <v>120000</v>
      </c>
      <c r="R65" s="119"/>
      <c r="S65" s="119"/>
      <c r="T65" s="89" t="s">
        <v>136</v>
      </c>
      <c r="U65" s="16"/>
      <c r="V65" s="32">
        <f>Q65+Q106</f>
        <v>383700</v>
      </c>
    </row>
    <row r="66" spans="1:21" ht="21.75" customHeight="1">
      <c r="A66" s="89">
        <v>1</v>
      </c>
      <c r="B66" s="90" t="s">
        <v>137</v>
      </c>
      <c r="C66" s="89"/>
      <c r="D66" s="89"/>
      <c r="E66" s="89"/>
      <c r="F66" s="89"/>
      <c r="G66" s="121"/>
      <c r="H66" s="121"/>
      <c r="I66" s="120"/>
      <c r="J66" s="120"/>
      <c r="K66" s="120">
        <f t="shared" si="23"/>
        <v>36432</v>
      </c>
      <c r="L66" s="121">
        <v>36432</v>
      </c>
      <c r="M66" s="120"/>
      <c r="N66" s="120"/>
      <c r="O66" s="121"/>
      <c r="P66" s="120">
        <v>12850</v>
      </c>
      <c r="Q66" s="120">
        <v>12850</v>
      </c>
      <c r="R66" s="120"/>
      <c r="S66" s="120"/>
      <c r="T66" s="85"/>
      <c r="U66" s="15"/>
    </row>
    <row r="67" spans="1:21" ht="21.75" customHeight="1">
      <c r="A67" s="89">
        <v>2</v>
      </c>
      <c r="B67" s="90" t="s">
        <v>70</v>
      </c>
      <c r="C67" s="89"/>
      <c r="D67" s="89"/>
      <c r="E67" s="89"/>
      <c r="F67" s="89"/>
      <c r="G67" s="121"/>
      <c r="H67" s="121"/>
      <c r="I67" s="121"/>
      <c r="J67" s="121"/>
      <c r="K67" s="120">
        <f t="shared" si="23"/>
        <v>32869</v>
      </c>
      <c r="L67" s="121">
        <v>32869</v>
      </c>
      <c r="M67" s="121"/>
      <c r="N67" s="121"/>
      <c r="O67" s="121"/>
      <c r="P67" s="121">
        <v>12080</v>
      </c>
      <c r="Q67" s="121">
        <v>12080</v>
      </c>
      <c r="R67" s="120"/>
      <c r="S67" s="120"/>
      <c r="T67" s="85"/>
      <c r="U67" s="15"/>
    </row>
    <row r="68" spans="1:21" ht="21.75" customHeight="1">
      <c r="A68" s="89">
        <v>3</v>
      </c>
      <c r="B68" s="90" t="s">
        <v>66</v>
      </c>
      <c r="C68" s="89"/>
      <c r="D68" s="89"/>
      <c r="E68" s="89"/>
      <c r="F68" s="89"/>
      <c r="G68" s="121"/>
      <c r="H68" s="121"/>
      <c r="I68" s="120"/>
      <c r="J68" s="120"/>
      <c r="K68" s="120">
        <f t="shared" si="23"/>
        <v>25831</v>
      </c>
      <c r="L68" s="121">
        <v>25831</v>
      </c>
      <c r="M68" s="120"/>
      <c r="N68" s="120"/>
      <c r="O68" s="121"/>
      <c r="P68" s="120">
        <v>9480</v>
      </c>
      <c r="Q68" s="120">
        <v>9480</v>
      </c>
      <c r="R68" s="120"/>
      <c r="S68" s="120"/>
      <c r="T68" s="85"/>
      <c r="U68" s="23"/>
    </row>
    <row r="69" spans="1:21" ht="21.75" customHeight="1">
      <c r="A69" s="89">
        <v>4</v>
      </c>
      <c r="B69" s="90" t="s">
        <v>82</v>
      </c>
      <c r="C69" s="89"/>
      <c r="D69" s="89"/>
      <c r="E69" s="89"/>
      <c r="F69" s="89"/>
      <c r="G69" s="121"/>
      <c r="H69" s="121"/>
      <c r="I69" s="118"/>
      <c r="J69" s="118"/>
      <c r="K69" s="120">
        <f t="shared" si="23"/>
        <v>32081</v>
      </c>
      <c r="L69" s="118">
        <v>32081</v>
      </c>
      <c r="M69" s="118"/>
      <c r="N69" s="118"/>
      <c r="O69" s="118"/>
      <c r="P69" s="118">
        <v>11433</v>
      </c>
      <c r="Q69" s="118">
        <v>11433</v>
      </c>
      <c r="R69" s="120"/>
      <c r="S69" s="120"/>
      <c r="T69" s="85"/>
      <c r="U69" s="23"/>
    </row>
    <row r="70" spans="1:24" ht="21.75" customHeight="1">
      <c r="A70" s="89">
        <v>5</v>
      </c>
      <c r="B70" s="90" t="s">
        <v>57</v>
      </c>
      <c r="C70" s="89"/>
      <c r="D70" s="89"/>
      <c r="E70" s="89"/>
      <c r="F70" s="89"/>
      <c r="G70" s="121"/>
      <c r="H70" s="121"/>
      <c r="I70" s="118"/>
      <c r="J70" s="118"/>
      <c r="K70" s="120">
        <f t="shared" si="23"/>
        <v>32268</v>
      </c>
      <c r="L70" s="118">
        <v>32268</v>
      </c>
      <c r="M70" s="118"/>
      <c r="N70" s="118"/>
      <c r="O70" s="118"/>
      <c r="P70" s="118">
        <v>11275</v>
      </c>
      <c r="Q70" s="118">
        <v>11275</v>
      </c>
      <c r="R70" s="120"/>
      <c r="S70" s="120"/>
      <c r="T70" s="85"/>
      <c r="U70" s="23"/>
      <c r="V70" s="21" t="e">
        <f>Q70+#REF!</f>
        <v>#REF!</v>
      </c>
      <c r="X70" s="24" t="e">
        <f>#REF!</f>
        <v>#REF!</v>
      </c>
    </row>
    <row r="71" spans="1:23" ht="21.75" customHeight="1">
      <c r="A71" s="89">
        <v>6</v>
      </c>
      <c r="B71" s="90" t="s">
        <v>32</v>
      </c>
      <c r="C71" s="89"/>
      <c r="D71" s="89"/>
      <c r="E71" s="89"/>
      <c r="F71" s="89"/>
      <c r="G71" s="121"/>
      <c r="H71" s="121"/>
      <c r="I71" s="120"/>
      <c r="J71" s="120"/>
      <c r="K71" s="120">
        <f t="shared" si="23"/>
        <v>27832</v>
      </c>
      <c r="L71" s="121">
        <v>27832</v>
      </c>
      <c r="M71" s="120"/>
      <c r="N71" s="120"/>
      <c r="O71" s="121"/>
      <c r="P71" s="120">
        <v>10044</v>
      </c>
      <c r="Q71" s="120">
        <v>10044</v>
      </c>
      <c r="R71" s="120"/>
      <c r="S71" s="120"/>
      <c r="T71" s="85"/>
      <c r="U71" s="25"/>
      <c r="V71" s="24" t="e">
        <f>Q71+#REF!</f>
        <v>#REF!</v>
      </c>
      <c r="W71" s="24" t="e">
        <f>#REF!</f>
        <v>#REF!</v>
      </c>
    </row>
    <row r="72" spans="1:23" ht="21.75" customHeight="1">
      <c r="A72" s="89">
        <v>7</v>
      </c>
      <c r="B72" s="90" t="s">
        <v>24</v>
      </c>
      <c r="C72" s="89"/>
      <c r="D72" s="89"/>
      <c r="E72" s="89"/>
      <c r="F72" s="89"/>
      <c r="G72" s="121"/>
      <c r="H72" s="121"/>
      <c r="I72" s="121"/>
      <c r="J72" s="121"/>
      <c r="K72" s="120">
        <f t="shared" si="23"/>
        <v>28761</v>
      </c>
      <c r="L72" s="121">
        <v>28761</v>
      </c>
      <c r="M72" s="121"/>
      <c r="N72" s="121"/>
      <c r="O72" s="121"/>
      <c r="P72" s="121">
        <v>9474</v>
      </c>
      <c r="Q72" s="121">
        <v>9474</v>
      </c>
      <c r="R72" s="120"/>
      <c r="S72" s="120"/>
      <c r="T72" s="85"/>
      <c r="U72" s="25"/>
      <c r="V72" s="24" t="e">
        <f>Q72+#REF!</f>
        <v>#REF!</v>
      </c>
      <c r="W72" s="24" t="e">
        <f>#REF!</f>
        <v>#REF!</v>
      </c>
    </row>
    <row r="73" spans="1:23" ht="21.75" customHeight="1">
      <c r="A73" s="89">
        <v>8</v>
      </c>
      <c r="B73" s="90" t="s">
        <v>39</v>
      </c>
      <c r="C73" s="89"/>
      <c r="D73" s="89"/>
      <c r="E73" s="89"/>
      <c r="F73" s="89"/>
      <c r="G73" s="121"/>
      <c r="H73" s="121"/>
      <c r="I73" s="121"/>
      <c r="J73" s="121"/>
      <c r="K73" s="120">
        <f t="shared" si="23"/>
        <v>31785</v>
      </c>
      <c r="L73" s="121">
        <v>31785</v>
      </c>
      <c r="M73" s="121"/>
      <c r="N73" s="121"/>
      <c r="O73" s="121"/>
      <c r="P73" s="121">
        <v>11552</v>
      </c>
      <c r="Q73" s="121">
        <v>11552</v>
      </c>
      <c r="R73" s="120"/>
      <c r="S73" s="120"/>
      <c r="T73" s="85"/>
      <c r="U73" s="25"/>
      <c r="V73" s="24" t="e">
        <f>#REF!+Q73+#REF!</f>
        <v>#REF!</v>
      </c>
      <c r="W73" s="24" t="e">
        <f>#REF!</f>
        <v>#REF!</v>
      </c>
    </row>
    <row r="74" spans="1:21" ht="21.75" customHeight="1">
      <c r="A74" s="89">
        <v>9</v>
      </c>
      <c r="B74" s="90" t="s">
        <v>118</v>
      </c>
      <c r="C74" s="89"/>
      <c r="D74" s="89"/>
      <c r="E74" s="89"/>
      <c r="F74" s="89"/>
      <c r="G74" s="121"/>
      <c r="H74" s="121"/>
      <c r="I74" s="120"/>
      <c r="J74" s="120"/>
      <c r="K74" s="120">
        <f t="shared" si="23"/>
        <v>29194</v>
      </c>
      <c r="L74" s="121">
        <v>29194</v>
      </c>
      <c r="M74" s="120"/>
      <c r="N74" s="120"/>
      <c r="O74" s="121"/>
      <c r="P74" s="120">
        <v>9963</v>
      </c>
      <c r="Q74" s="120">
        <v>9963</v>
      </c>
      <c r="R74" s="120"/>
      <c r="S74" s="120"/>
      <c r="T74" s="85"/>
      <c r="U74" s="33"/>
    </row>
    <row r="75" spans="1:21" ht="21.75" customHeight="1">
      <c r="A75" s="89">
        <v>10</v>
      </c>
      <c r="B75" s="90" t="s">
        <v>63</v>
      </c>
      <c r="C75" s="89"/>
      <c r="D75" s="89"/>
      <c r="E75" s="89"/>
      <c r="F75" s="89"/>
      <c r="G75" s="121"/>
      <c r="H75" s="121"/>
      <c r="I75" s="120"/>
      <c r="J75" s="120"/>
      <c r="K75" s="120">
        <f t="shared" si="23"/>
        <v>34057</v>
      </c>
      <c r="L75" s="121">
        <v>34057</v>
      </c>
      <c r="M75" s="120"/>
      <c r="N75" s="120"/>
      <c r="O75" s="121"/>
      <c r="P75" s="120">
        <v>12241</v>
      </c>
      <c r="Q75" s="120">
        <v>12241</v>
      </c>
      <c r="R75" s="120"/>
      <c r="S75" s="120"/>
      <c r="T75" s="85"/>
      <c r="U75" s="25"/>
    </row>
    <row r="76" spans="1:21" ht="21.75" customHeight="1">
      <c r="A76" s="89">
        <v>11</v>
      </c>
      <c r="B76" s="90" t="s">
        <v>138</v>
      </c>
      <c r="C76" s="89"/>
      <c r="D76" s="89"/>
      <c r="E76" s="89"/>
      <c r="F76" s="89"/>
      <c r="G76" s="121"/>
      <c r="H76" s="121"/>
      <c r="I76" s="121"/>
      <c r="J76" s="121"/>
      <c r="K76" s="120">
        <f t="shared" si="23"/>
        <v>28476</v>
      </c>
      <c r="L76" s="121">
        <v>28476</v>
      </c>
      <c r="M76" s="121"/>
      <c r="N76" s="121"/>
      <c r="O76" s="121"/>
      <c r="P76" s="121">
        <v>9608</v>
      </c>
      <c r="Q76" s="121">
        <v>9608</v>
      </c>
      <c r="R76" s="120"/>
      <c r="S76" s="120"/>
      <c r="T76" s="85"/>
      <c r="U76" s="25"/>
    </row>
    <row r="77" spans="1:21" s="31" customFormat="1" ht="39" customHeight="1">
      <c r="A77" s="85" t="s">
        <v>139</v>
      </c>
      <c r="B77" s="87" t="s">
        <v>140</v>
      </c>
      <c r="C77" s="85"/>
      <c r="D77" s="16"/>
      <c r="E77" s="16">
        <f>E78+E81+E88+E91+E96+E99+E102+E106+E107+E108</f>
        <v>0</v>
      </c>
      <c r="F77" s="16">
        <f>F78+F81+F88+F91+F96+F99+F102+F106+F107+F108</f>
        <v>0</v>
      </c>
      <c r="G77" s="125">
        <f>G78+G81+G88+G91+G96+G99+G102+G106+G107+G108</f>
        <v>6804279.7</v>
      </c>
      <c r="H77" s="125">
        <f aca="true" t="shared" si="24" ref="H77:S77">H78+H81+H88+H91+H96+H99+H102+H106+H107+H108</f>
        <v>3041865.7</v>
      </c>
      <c r="I77" s="125">
        <f t="shared" si="24"/>
        <v>0</v>
      </c>
      <c r="J77" s="125">
        <f t="shared" si="24"/>
        <v>0</v>
      </c>
      <c r="K77" s="125">
        <f t="shared" si="24"/>
        <v>1002057</v>
      </c>
      <c r="L77" s="125">
        <f t="shared" si="24"/>
        <v>766217</v>
      </c>
      <c r="M77" s="125">
        <f t="shared" si="24"/>
        <v>0</v>
      </c>
      <c r="N77" s="125">
        <f t="shared" si="24"/>
        <v>0</v>
      </c>
      <c r="O77" s="125">
        <f t="shared" si="24"/>
        <v>0</v>
      </c>
      <c r="P77" s="125">
        <f t="shared" si="24"/>
        <v>1421592</v>
      </c>
      <c r="Q77" s="125">
        <f t="shared" si="24"/>
        <v>600000</v>
      </c>
      <c r="R77" s="125">
        <f t="shared" si="24"/>
        <v>0</v>
      </c>
      <c r="S77" s="125">
        <f t="shared" si="24"/>
        <v>0</v>
      </c>
      <c r="T77" s="85"/>
      <c r="U77" s="17"/>
    </row>
    <row r="78" spans="1:21" ht="24.75" customHeight="1">
      <c r="A78" s="85" t="s">
        <v>22</v>
      </c>
      <c r="B78" s="87" t="s">
        <v>141</v>
      </c>
      <c r="C78" s="85"/>
      <c r="D78" s="85"/>
      <c r="E78" s="85"/>
      <c r="F78" s="85"/>
      <c r="G78" s="125">
        <f>G79</f>
        <v>9995.7</v>
      </c>
      <c r="H78" s="125">
        <f aca="true" t="shared" si="25" ref="H78:S78">H79</f>
        <v>9995.7</v>
      </c>
      <c r="I78" s="125">
        <f t="shared" si="25"/>
        <v>0</v>
      </c>
      <c r="J78" s="125">
        <f t="shared" si="25"/>
        <v>0</v>
      </c>
      <c r="K78" s="125">
        <f t="shared" si="25"/>
        <v>2000</v>
      </c>
      <c r="L78" s="125">
        <f t="shared" si="25"/>
        <v>0</v>
      </c>
      <c r="M78" s="125">
        <f t="shared" si="25"/>
        <v>0</v>
      </c>
      <c r="N78" s="125">
        <f t="shared" si="25"/>
        <v>0</v>
      </c>
      <c r="O78" s="125">
        <f t="shared" si="25"/>
        <v>0</v>
      </c>
      <c r="P78" s="125">
        <f t="shared" si="25"/>
        <v>7996</v>
      </c>
      <c r="Q78" s="125">
        <f t="shared" si="25"/>
        <v>7996</v>
      </c>
      <c r="R78" s="125">
        <f t="shared" si="25"/>
        <v>0</v>
      </c>
      <c r="S78" s="125">
        <f t="shared" si="25"/>
        <v>0</v>
      </c>
      <c r="T78" s="85"/>
      <c r="U78" s="25"/>
    </row>
    <row r="79" spans="1:21" ht="24.75" customHeight="1">
      <c r="A79" s="92"/>
      <c r="B79" s="87" t="s">
        <v>27</v>
      </c>
      <c r="C79" s="85"/>
      <c r="D79" s="85"/>
      <c r="E79" s="85"/>
      <c r="F79" s="85"/>
      <c r="G79" s="125">
        <f>G80</f>
        <v>9995.7</v>
      </c>
      <c r="H79" s="125">
        <f aca="true" t="shared" si="26" ref="H79:S79">H80</f>
        <v>9995.7</v>
      </c>
      <c r="I79" s="125">
        <f t="shared" si="26"/>
        <v>0</v>
      </c>
      <c r="J79" s="125">
        <f t="shared" si="26"/>
        <v>0</v>
      </c>
      <c r="K79" s="125">
        <f t="shared" si="26"/>
        <v>2000</v>
      </c>
      <c r="L79" s="125">
        <f t="shared" si="26"/>
        <v>0</v>
      </c>
      <c r="M79" s="125">
        <f t="shared" si="26"/>
        <v>0</v>
      </c>
      <c r="N79" s="125">
        <f t="shared" si="26"/>
        <v>0</v>
      </c>
      <c r="O79" s="125">
        <f t="shared" si="26"/>
        <v>0</v>
      </c>
      <c r="P79" s="125">
        <f t="shared" si="26"/>
        <v>7996</v>
      </c>
      <c r="Q79" s="125">
        <f t="shared" si="26"/>
        <v>7996</v>
      </c>
      <c r="R79" s="125">
        <f t="shared" si="26"/>
        <v>0</v>
      </c>
      <c r="S79" s="125">
        <f t="shared" si="26"/>
        <v>0</v>
      </c>
      <c r="T79" s="85"/>
      <c r="U79" s="17"/>
    </row>
    <row r="80" spans="1:21" ht="87" customHeight="1">
      <c r="A80" s="89">
        <v>1</v>
      </c>
      <c r="B80" s="48" t="s">
        <v>142</v>
      </c>
      <c r="C80" s="89" t="s">
        <v>138</v>
      </c>
      <c r="D80" s="89" t="s">
        <v>143</v>
      </c>
      <c r="E80" s="89" t="s">
        <v>144</v>
      </c>
      <c r="F80" s="89" t="s">
        <v>145</v>
      </c>
      <c r="G80" s="118">
        <v>9995.7</v>
      </c>
      <c r="H80" s="118">
        <v>9995.7</v>
      </c>
      <c r="I80" s="119"/>
      <c r="J80" s="119"/>
      <c r="K80" s="120">
        <v>2000</v>
      </c>
      <c r="L80" s="121">
        <v>0</v>
      </c>
      <c r="M80" s="119"/>
      <c r="N80" s="119"/>
      <c r="O80" s="121"/>
      <c r="P80" s="120">
        <f>SUM(Q80:S80)</f>
        <v>7996</v>
      </c>
      <c r="Q80" s="120">
        <v>7996</v>
      </c>
      <c r="R80" s="119"/>
      <c r="S80" s="119"/>
      <c r="T80" s="76" t="s">
        <v>310</v>
      </c>
      <c r="U80" s="25"/>
    </row>
    <row r="81" spans="1:21" ht="32.25" customHeight="1">
      <c r="A81" s="85" t="s">
        <v>29</v>
      </c>
      <c r="B81" s="87" t="s">
        <v>62</v>
      </c>
      <c r="C81" s="85"/>
      <c r="D81" s="85"/>
      <c r="E81" s="85"/>
      <c r="F81" s="85"/>
      <c r="G81" s="125">
        <f>G82+G84+G86</f>
        <v>125184</v>
      </c>
      <c r="H81" s="125">
        <f aca="true" t="shared" si="27" ref="H81:S81">H82+H84+H86</f>
        <v>123237</v>
      </c>
      <c r="I81" s="125">
        <f t="shared" si="27"/>
        <v>0</v>
      </c>
      <c r="J81" s="125">
        <f t="shared" si="27"/>
        <v>0</v>
      </c>
      <c r="K81" s="125">
        <f t="shared" si="27"/>
        <v>40569</v>
      </c>
      <c r="L81" s="125">
        <f t="shared" si="27"/>
        <v>30269</v>
      </c>
      <c r="M81" s="125">
        <f t="shared" si="27"/>
        <v>0</v>
      </c>
      <c r="N81" s="125">
        <f t="shared" si="27"/>
        <v>0</v>
      </c>
      <c r="O81" s="125">
        <f t="shared" si="27"/>
        <v>0</v>
      </c>
      <c r="P81" s="125">
        <f t="shared" si="27"/>
        <v>28648</v>
      </c>
      <c r="Q81" s="125">
        <f t="shared" si="27"/>
        <v>28648</v>
      </c>
      <c r="R81" s="125">
        <f t="shared" si="27"/>
        <v>0</v>
      </c>
      <c r="S81" s="125">
        <f t="shared" si="27"/>
        <v>0</v>
      </c>
      <c r="T81" s="85"/>
      <c r="U81" s="25"/>
    </row>
    <row r="82" spans="1:21" ht="44.25" customHeight="1">
      <c r="A82" s="85"/>
      <c r="B82" s="87" t="s">
        <v>23</v>
      </c>
      <c r="C82" s="85"/>
      <c r="D82" s="85"/>
      <c r="E82" s="85"/>
      <c r="F82" s="85"/>
      <c r="G82" s="125">
        <f>G83</f>
        <v>38908</v>
      </c>
      <c r="H82" s="125">
        <f aca="true" t="shared" si="28" ref="H82:S82">H83</f>
        <v>37161</v>
      </c>
      <c r="I82" s="125">
        <f t="shared" si="28"/>
        <v>0</v>
      </c>
      <c r="J82" s="125">
        <f t="shared" si="28"/>
        <v>0</v>
      </c>
      <c r="K82" s="125">
        <f t="shared" si="28"/>
        <v>24300</v>
      </c>
      <c r="L82" s="125">
        <f t="shared" si="28"/>
        <v>14200</v>
      </c>
      <c r="M82" s="125">
        <f t="shared" si="28"/>
        <v>0</v>
      </c>
      <c r="N82" s="125">
        <f t="shared" si="28"/>
        <v>0</v>
      </c>
      <c r="O82" s="125">
        <f t="shared" si="28"/>
        <v>0</v>
      </c>
      <c r="P82" s="125">
        <f t="shared" si="28"/>
        <v>13361</v>
      </c>
      <c r="Q82" s="125">
        <f t="shared" si="28"/>
        <v>13361</v>
      </c>
      <c r="R82" s="125">
        <f t="shared" si="28"/>
        <v>0</v>
      </c>
      <c r="S82" s="125">
        <f t="shared" si="28"/>
        <v>0</v>
      </c>
      <c r="T82" s="85"/>
      <c r="U82" s="33"/>
    </row>
    <row r="83" spans="1:22" ht="57" customHeight="1">
      <c r="A83" s="89">
        <v>1</v>
      </c>
      <c r="B83" s="90" t="s">
        <v>146</v>
      </c>
      <c r="C83" s="89" t="s">
        <v>39</v>
      </c>
      <c r="D83" s="89"/>
      <c r="E83" s="89" t="s">
        <v>28</v>
      </c>
      <c r="F83" s="89" t="s">
        <v>147</v>
      </c>
      <c r="G83" s="121">
        <v>38908</v>
      </c>
      <c r="H83" s="121">
        <v>37161</v>
      </c>
      <c r="I83" s="120"/>
      <c r="J83" s="120"/>
      <c r="K83" s="120">
        <v>24300</v>
      </c>
      <c r="L83" s="121">
        <v>14200</v>
      </c>
      <c r="M83" s="120"/>
      <c r="N83" s="120"/>
      <c r="O83" s="121"/>
      <c r="P83" s="120">
        <f>SUM(Q83:S83)</f>
        <v>13361</v>
      </c>
      <c r="Q83" s="120">
        <v>13361</v>
      </c>
      <c r="R83" s="120"/>
      <c r="S83" s="120"/>
      <c r="T83" s="89" t="s">
        <v>148</v>
      </c>
      <c r="U83" s="25"/>
      <c r="V83" s="24" t="e">
        <f>Q83+#REF!</f>
        <v>#REF!</v>
      </c>
    </row>
    <row r="84" spans="1:21" ht="30.75" customHeight="1">
      <c r="A84" s="85"/>
      <c r="B84" s="87" t="s">
        <v>27</v>
      </c>
      <c r="C84" s="85"/>
      <c r="D84" s="85"/>
      <c r="E84" s="85"/>
      <c r="F84" s="85"/>
      <c r="G84" s="125">
        <f>G85</f>
        <v>45356</v>
      </c>
      <c r="H84" s="125">
        <f aca="true" t="shared" si="29" ref="H84:S84">H85</f>
        <v>45356</v>
      </c>
      <c r="I84" s="125">
        <f t="shared" si="29"/>
        <v>0</v>
      </c>
      <c r="J84" s="125">
        <f t="shared" si="29"/>
        <v>0</v>
      </c>
      <c r="K84" s="125">
        <f t="shared" si="29"/>
        <v>16069</v>
      </c>
      <c r="L84" s="125">
        <f t="shared" si="29"/>
        <v>16069</v>
      </c>
      <c r="M84" s="125">
        <f t="shared" si="29"/>
        <v>0</v>
      </c>
      <c r="N84" s="125">
        <f t="shared" si="29"/>
        <v>0</v>
      </c>
      <c r="O84" s="125">
        <f t="shared" si="29"/>
        <v>0</v>
      </c>
      <c r="P84" s="125">
        <f t="shared" si="29"/>
        <v>4287</v>
      </c>
      <c r="Q84" s="125">
        <f t="shared" si="29"/>
        <v>4287</v>
      </c>
      <c r="R84" s="125">
        <f t="shared" si="29"/>
        <v>0</v>
      </c>
      <c r="S84" s="125">
        <f t="shared" si="29"/>
        <v>0</v>
      </c>
      <c r="T84" s="85"/>
      <c r="U84" s="17"/>
    </row>
    <row r="85" spans="1:21" ht="75" customHeight="1">
      <c r="A85" s="89">
        <v>1</v>
      </c>
      <c r="B85" s="106" t="s">
        <v>149</v>
      </c>
      <c r="C85" s="89" t="s">
        <v>32</v>
      </c>
      <c r="D85" s="89"/>
      <c r="E85" s="89" t="s">
        <v>36</v>
      </c>
      <c r="F85" s="63" t="s">
        <v>150</v>
      </c>
      <c r="G85" s="121">
        <v>45356</v>
      </c>
      <c r="H85" s="121">
        <v>45356</v>
      </c>
      <c r="I85" s="120"/>
      <c r="J85" s="120"/>
      <c r="K85" s="120">
        <f t="shared" si="23"/>
        <v>16069</v>
      </c>
      <c r="L85" s="121">
        <v>16069</v>
      </c>
      <c r="M85" s="120"/>
      <c r="N85" s="120"/>
      <c r="O85" s="121"/>
      <c r="P85" s="120">
        <f>SUM(Q85:S85)</f>
        <v>4287</v>
      </c>
      <c r="Q85" s="120">
        <v>4287</v>
      </c>
      <c r="R85" s="120"/>
      <c r="S85" s="120"/>
      <c r="T85" s="107" t="s">
        <v>75</v>
      </c>
      <c r="U85" s="23"/>
    </row>
    <row r="86" spans="1:21" ht="30.75" customHeight="1">
      <c r="A86" s="92"/>
      <c r="B86" s="87" t="s">
        <v>260</v>
      </c>
      <c r="C86" s="85"/>
      <c r="D86" s="85"/>
      <c r="E86" s="85"/>
      <c r="F86" s="85"/>
      <c r="G86" s="125">
        <f>G87</f>
        <v>40920</v>
      </c>
      <c r="H86" s="125">
        <f aca="true" t="shared" si="30" ref="H86:S86">H87</f>
        <v>40720</v>
      </c>
      <c r="I86" s="125">
        <f t="shared" si="30"/>
        <v>0</v>
      </c>
      <c r="J86" s="125">
        <f t="shared" si="30"/>
        <v>0</v>
      </c>
      <c r="K86" s="125">
        <f t="shared" si="30"/>
        <v>200</v>
      </c>
      <c r="L86" s="125">
        <f t="shared" si="30"/>
        <v>0</v>
      </c>
      <c r="M86" s="125">
        <f t="shared" si="30"/>
        <v>0</v>
      </c>
      <c r="N86" s="125">
        <f t="shared" si="30"/>
        <v>0</v>
      </c>
      <c r="O86" s="125">
        <f t="shared" si="30"/>
        <v>0</v>
      </c>
      <c r="P86" s="125">
        <f t="shared" si="30"/>
        <v>11000</v>
      </c>
      <c r="Q86" s="125">
        <f t="shared" si="30"/>
        <v>11000</v>
      </c>
      <c r="R86" s="125">
        <f t="shared" si="30"/>
        <v>0</v>
      </c>
      <c r="S86" s="125">
        <f t="shared" si="30"/>
        <v>0</v>
      </c>
      <c r="T86" s="85"/>
      <c r="U86" s="25"/>
    </row>
    <row r="87" spans="1:21" ht="75.75" customHeight="1">
      <c r="A87" s="108"/>
      <c r="B87" s="90" t="s">
        <v>257</v>
      </c>
      <c r="C87" s="63" t="s">
        <v>39</v>
      </c>
      <c r="D87" s="63" t="s">
        <v>258</v>
      </c>
      <c r="E87" s="63" t="s">
        <v>243</v>
      </c>
      <c r="F87" s="63" t="s">
        <v>259</v>
      </c>
      <c r="G87" s="121">
        <v>40920</v>
      </c>
      <c r="H87" s="121">
        <v>40720</v>
      </c>
      <c r="I87" s="120"/>
      <c r="J87" s="120"/>
      <c r="K87" s="120">
        <v>200</v>
      </c>
      <c r="L87" s="121">
        <v>0</v>
      </c>
      <c r="M87" s="120"/>
      <c r="N87" s="120"/>
      <c r="O87" s="121"/>
      <c r="P87" s="120">
        <f>SUM(Q87:S87)</f>
        <v>11000</v>
      </c>
      <c r="Q87" s="120">
        <v>11000</v>
      </c>
      <c r="R87" s="120"/>
      <c r="S87" s="120"/>
      <c r="T87" s="107" t="s">
        <v>75</v>
      </c>
      <c r="U87" s="25"/>
    </row>
    <row r="88" spans="1:21" ht="32.25" customHeight="1">
      <c r="A88" s="85" t="s">
        <v>46</v>
      </c>
      <c r="B88" s="87" t="s">
        <v>152</v>
      </c>
      <c r="C88" s="85"/>
      <c r="D88" s="85"/>
      <c r="E88" s="85"/>
      <c r="F88" s="85"/>
      <c r="G88" s="125">
        <f>G89</f>
        <v>213430</v>
      </c>
      <c r="H88" s="125">
        <f aca="true" t="shared" si="31" ref="H88:S88">H89</f>
        <v>213430</v>
      </c>
      <c r="I88" s="125">
        <f t="shared" si="31"/>
        <v>0</v>
      </c>
      <c r="J88" s="125">
        <f t="shared" si="31"/>
        <v>0</v>
      </c>
      <c r="K88" s="125">
        <f t="shared" si="31"/>
        <v>87808</v>
      </c>
      <c r="L88" s="125">
        <f t="shared" si="31"/>
        <v>32659</v>
      </c>
      <c r="M88" s="125">
        <f t="shared" si="31"/>
        <v>0</v>
      </c>
      <c r="N88" s="125">
        <f t="shared" si="31"/>
        <v>0</v>
      </c>
      <c r="O88" s="125">
        <f t="shared" si="31"/>
        <v>0</v>
      </c>
      <c r="P88" s="125">
        <f t="shared" si="31"/>
        <v>70000</v>
      </c>
      <c r="Q88" s="125">
        <f t="shared" si="31"/>
        <v>20000</v>
      </c>
      <c r="R88" s="125">
        <f t="shared" si="31"/>
        <v>0</v>
      </c>
      <c r="S88" s="125">
        <f t="shared" si="31"/>
        <v>0</v>
      </c>
      <c r="T88" s="85"/>
      <c r="U88" s="17"/>
    </row>
    <row r="89" spans="1:21" ht="28.5" customHeight="1">
      <c r="A89" s="92"/>
      <c r="B89" s="87" t="s">
        <v>27</v>
      </c>
      <c r="C89" s="89"/>
      <c r="D89" s="89"/>
      <c r="E89" s="89"/>
      <c r="F89" s="89"/>
      <c r="G89" s="126">
        <f>G90</f>
        <v>213430</v>
      </c>
      <c r="H89" s="126">
        <f aca="true" t="shared" si="32" ref="H89:S89">H90</f>
        <v>213430</v>
      </c>
      <c r="I89" s="126">
        <f t="shared" si="32"/>
        <v>0</v>
      </c>
      <c r="J89" s="126">
        <f t="shared" si="32"/>
        <v>0</v>
      </c>
      <c r="K89" s="126">
        <f t="shared" si="32"/>
        <v>87808</v>
      </c>
      <c r="L89" s="126">
        <f t="shared" si="32"/>
        <v>32659</v>
      </c>
      <c r="M89" s="126">
        <f t="shared" si="32"/>
        <v>0</v>
      </c>
      <c r="N89" s="126">
        <f t="shared" si="32"/>
        <v>0</v>
      </c>
      <c r="O89" s="126">
        <f t="shared" si="32"/>
        <v>0</v>
      </c>
      <c r="P89" s="126">
        <f t="shared" si="32"/>
        <v>70000</v>
      </c>
      <c r="Q89" s="126">
        <f t="shared" si="32"/>
        <v>20000</v>
      </c>
      <c r="R89" s="126">
        <f t="shared" si="32"/>
        <v>0</v>
      </c>
      <c r="S89" s="126">
        <f t="shared" si="32"/>
        <v>0</v>
      </c>
      <c r="T89" s="97"/>
      <c r="U89" s="25"/>
    </row>
    <row r="90" spans="1:21" ht="75" customHeight="1">
      <c r="A90" s="89">
        <v>1</v>
      </c>
      <c r="B90" s="90" t="s">
        <v>153</v>
      </c>
      <c r="C90" s="89" t="s">
        <v>70</v>
      </c>
      <c r="D90" s="89"/>
      <c r="E90" s="89" t="s">
        <v>107</v>
      </c>
      <c r="F90" s="89" t="s">
        <v>154</v>
      </c>
      <c r="G90" s="118">
        <v>213430</v>
      </c>
      <c r="H90" s="118">
        <v>213430</v>
      </c>
      <c r="I90" s="120"/>
      <c r="J90" s="120"/>
      <c r="K90" s="120">
        <v>87808</v>
      </c>
      <c r="L90" s="120">
        <v>32659</v>
      </c>
      <c r="M90" s="120"/>
      <c r="N90" s="120"/>
      <c r="O90" s="121"/>
      <c r="P90" s="120">
        <v>70000</v>
      </c>
      <c r="Q90" s="120">
        <v>20000</v>
      </c>
      <c r="R90" s="120"/>
      <c r="S90" s="120"/>
      <c r="T90" s="91" t="s">
        <v>111</v>
      </c>
      <c r="U90" s="25"/>
    </row>
    <row r="91" spans="1:21" ht="38.25" customHeight="1">
      <c r="A91" s="85" t="s">
        <v>47</v>
      </c>
      <c r="B91" s="87" t="s">
        <v>81</v>
      </c>
      <c r="C91" s="85"/>
      <c r="D91" s="85"/>
      <c r="E91" s="85"/>
      <c r="F91" s="85"/>
      <c r="G91" s="125">
        <f>G92+G94</f>
        <v>56548</v>
      </c>
      <c r="H91" s="125">
        <f aca="true" t="shared" si="33" ref="H91:S91">H92+H94</f>
        <v>56548</v>
      </c>
      <c r="I91" s="125">
        <f t="shared" si="33"/>
        <v>0</v>
      </c>
      <c r="J91" s="125">
        <f t="shared" si="33"/>
        <v>0</v>
      </c>
      <c r="K91" s="125">
        <f t="shared" si="33"/>
        <v>6400</v>
      </c>
      <c r="L91" s="125">
        <f t="shared" si="33"/>
        <v>3600</v>
      </c>
      <c r="M91" s="125">
        <f t="shared" si="33"/>
        <v>0</v>
      </c>
      <c r="N91" s="125">
        <f t="shared" si="33"/>
        <v>0</v>
      </c>
      <c r="O91" s="125">
        <f t="shared" si="33"/>
        <v>0</v>
      </c>
      <c r="P91" s="125">
        <f t="shared" si="33"/>
        <v>21500</v>
      </c>
      <c r="Q91" s="125">
        <f t="shared" si="33"/>
        <v>21500</v>
      </c>
      <c r="R91" s="125">
        <f t="shared" si="33"/>
        <v>0</v>
      </c>
      <c r="S91" s="125">
        <f t="shared" si="33"/>
        <v>0</v>
      </c>
      <c r="T91" s="85"/>
      <c r="U91" s="17"/>
    </row>
    <row r="92" spans="1:21" ht="33" customHeight="1">
      <c r="A92" s="92"/>
      <c r="B92" s="87" t="s">
        <v>27</v>
      </c>
      <c r="C92" s="85"/>
      <c r="D92" s="85"/>
      <c r="E92" s="85"/>
      <c r="F92" s="85"/>
      <c r="G92" s="125">
        <f>G93</f>
        <v>36576</v>
      </c>
      <c r="H92" s="125">
        <f aca="true" t="shared" si="34" ref="H92:S92">H93</f>
        <v>36576</v>
      </c>
      <c r="I92" s="125">
        <f t="shared" si="34"/>
        <v>0</v>
      </c>
      <c r="J92" s="125">
        <f t="shared" si="34"/>
        <v>0</v>
      </c>
      <c r="K92" s="125">
        <f t="shared" si="34"/>
        <v>6300</v>
      </c>
      <c r="L92" s="125">
        <f t="shared" si="34"/>
        <v>3600</v>
      </c>
      <c r="M92" s="125">
        <f t="shared" si="34"/>
        <v>0</v>
      </c>
      <c r="N92" s="125">
        <f t="shared" si="34"/>
        <v>0</v>
      </c>
      <c r="O92" s="125">
        <f t="shared" si="34"/>
        <v>0</v>
      </c>
      <c r="P92" s="125">
        <f t="shared" si="34"/>
        <v>15000</v>
      </c>
      <c r="Q92" s="125">
        <f t="shared" si="34"/>
        <v>15000</v>
      </c>
      <c r="R92" s="125">
        <f t="shared" si="34"/>
        <v>0</v>
      </c>
      <c r="S92" s="125">
        <f t="shared" si="34"/>
        <v>0</v>
      </c>
      <c r="T92" s="85"/>
      <c r="U92" s="17"/>
    </row>
    <row r="93" spans="1:21" ht="75.75" customHeight="1">
      <c r="A93" s="89">
        <v>1</v>
      </c>
      <c r="B93" s="90" t="s">
        <v>155</v>
      </c>
      <c r="C93" s="89"/>
      <c r="D93" s="89"/>
      <c r="E93" s="89" t="s">
        <v>44</v>
      </c>
      <c r="F93" s="89" t="s">
        <v>156</v>
      </c>
      <c r="G93" s="118">
        <f>H93</f>
        <v>36576</v>
      </c>
      <c r="H93" s="118">
        <v>36576</v>
      </c>
      <c r="I93" s="121"/>
      <c r="J93" s="121"/>
      <c r="K93" s="120">
        <v>6300</v>
      </c>
      <c r="L93" s="121">
        <v>3600</v>
      </c>
      <c r="M93" s="121"/>
      <c r="N93" s="121"/>
      <c r="O93" s="121"/>
      <c r="P93" s="121">
        <f>SUM(Q93:S93)</f>
        <v>15000</v>
      </c>
      <c r="Q93" s="121">
        <v>15000</v>
      </c>
      <c r="R93" s="120"/>
      <c r="S93" s="120"/>
      <c r="T93" s="89" t="s">
        <v>26</v>
      </c>
      <c r="U93" s="25"/>
    </row>
    <row r="94" spans="1:21" ht="30" customHeight="1">
      <c r="A94" s="92"/>
      <c r="B94" s="87" t="s">
        <v>260</v>
      </c>
      <c r="C94" s="85"/>
      <c r="D94" s="85"/>
      <c r="E94" s="85"/>
      <c r="F94" s="85"/>
      <c r="G94" s="125">
        <f>G95</f>
        <v>19972</v>
      </c>
      <c r="H94" s="125">
        <f aca="true" t="shared" si="35" ref="H94:S94">H95</f>
        <v>19972</v>
      </c>
      <c r="I94" s="125">
        <f t="shared" si="35"/>
        <v>0</v>
      </c>
      <c r="J94" s="125">
        <f t="shared" si="35"/>
        <v>0</v>
      </c>
      <c r="K94" s="125">
        <f t="shared" si="35"/>
        <v>100</v>
      </c>
      <c r="L94" s="125">
        <f t="shared" si="35"/>
        <v>0</v>
      </c>
      <c r="M94" s="125">
        <f t="shared" si="35"/>
        <v>0</v>
      </c>
      <c r="N94" s="125">
        <f t="shared" si="35"/>
        <v>0</v>
      </c>
      <c r="O94" s="125">
        <f t="shared" si="35"/>
        <v>0</v>
      </c>
      <c r="P94" s="125">
        <f t="shared" si="35"/>
        <v>6500</v>
      </c>
      <c r="Q94" s="125">
        <f t="shared" si="35"/>
        <v>6500</v>
      </c>
      <c r="R94" s="125">
        <f t="shared" si="35"/>
        <v>0</v>
      </c>
      <c r="S94" s="125">
        <f t="shared" si="35"/>
        <v>0</v>
      </c>
      <c r="T94" s="85"/>
      <c r="U94" s="25"/>
    </row>
    <row r="95" spans="1:21" ht="70.5" customHeight="1">
      <c r="A95" s="89">
        <v>1</v>
      </c>
      <c r="B95" s="98" t="s">
        <v>261</v>
      </c>
      <c r="C95" s="89" t="s">
        <v>236</v>
      </c>
      <c r="D95" s="89" t="s">
        <v>262</v>
      </c>
      <c r="E95" s="89" t="s">
        <v>243</v>
      </c>
      <c r="F95" s="89" t="s">
        <v>263</v>
      </c>
      <c r="G95" s="121">
        <f>SUM(H95:J95)</f>
        <v>19972</v>
      </c>
      <c r="H95" s="121">
        <v>19972</v>
      </c>
      <c r="I95" s="119"/>
      <c r="J95" s="119"/>
      <c r="K95" s="120">
        <v>100</v>
      </c>
      <c r="L95" s="119"/>
      <c r="M95" s="119"/>
      <c r="N95" s="119"/>
      <c r="O95" s="121"/>
      <c r="P95" s="121">
        <f>SUM(Q95:S95)</f>
        <v>6500</v>
      </c>
      <c r="Q95" s="120">
        <v>6500</v>
      </c>
      <c r="R95" s="119"/>
      <c r="S95" s="119"/>
      <c r="T95" s="89" t="s">
        <v>167</v>
      </c>
      <c r="U95" s="25"/>
    </row>
    <row r="96" spans="1:21" ht="24" customHeight="1">
      <c r="A96" s="85" t="s">
        <v>238</v>
      </c>
      <c r="B96" s="87" t="s">
        <v>158</v>
      </c>
      <c r="C96" s="89"/>
      <c r="D96" s="85"/>
      <c r="E96" s="85"/>
      <c r="F96" s="89"/>
      <c r="G96" s="126">
        <f>G97</f>
        <v>14119</v>
      </c>
      <c r="H96" s="126">
        <f aca="true" t="shared" si="36" ref="H96:S96">H97</f>
        <v>14119</v>
      </c>
      <c r="I96" s="126">
        <f t="shared" si="36"/>
        <v>0</v>
      </c>
      <c r="J96" s="126">
        <f t="shared" si="36"/>
        <v>0</v>
      </c>
      <c r="K96" s="126">
        <f t="shared" si="36"/>
        <v>8500</v>
      </c>
      <c r="L96" s="126">
        <f t="shared" si="36"/>
        <v>0</v>
      </c>
      <c r="M96" s="126">
        <f t="shared" si="36"/>
        <v>0</v>
      </c>
      <c r="N96" s="126">
        <f t="shared" si="36"/>
        <v>0</v>
      </c>
      <c r="O96" s="126">
        <f t="shared" si="36"/>
        <v>0</v>
      </c>
      <c r="P96" s="126">
        <f t="shared" si="36"/>
        <v>5619</v>
      </c>
      <c r="Q96" s="126">
        <f t="shared" si="36"/>
        <v>5619</v>
      </c>
      <c r="R96" s="126">
        <f t="shared" si="36"/>
        <v>0</v>
      </c>
      <c r="S96" s="126">
        <f t="shared" si="36"/>
        <v>0</v>
      </c>
      <c r="T96" s="97"/>
      <c r="U96" s="17"/>
    </row>
    <row r="97" spans="1:21" ht="24" customHeight="1">
      <c r="A97" s="92"/>
      <c r="B97" s="87" t="s">
        <v>27</v>
      </c>
      <c r="C97" s="85"/>
      <c r="D97" s="85"/>
      <c r="E97" s="85"/>
      <c r="F97" s="85"/>
      <c r="G97" s="125">
        <f>G98</f>
        <v>14119</v>
      </c>
      <c r="H97" s="125">
        <f aca="true" t="shared" si="37" ref="H97:S97">H98</f>
        <v>14119</v>
      </c>
      <c r="I97" s="125">
        <f t="shared" si="37"/>
        <v>0</v>
      </c>
      <c r="J97" s="125">
        <f t="shared" si="37"/>
        <v>0</v>
      </c>
      <c r="K97" s="125">
        <f t="shared" si="37"/>
        <v>8500</v>
      </c>
      <c r="L97" s="125">
        <f t="shared" si="37"/>
        <v>0</v>
      </c>
      <c r="M97" s="125">
        <f t="shared" si="37"/>
        <v>0</v>
      </c>
      <c r="N97" s="125">
        <f t="shared" si="37"/>
        <v>0</v>
      </c>
      <c r="O97" s="125">
        <f t="shared" si="37"/>
        <v>0</v>
      </c>
      <c r="P97" s="125">
        <f t="shared" si="37"/>
        <v>5619</v>
      </c>
      <c r="Q97" s="125">
        <f t="shared" si="37"/>
        <v>5619</v>
      </c>
      <c r="R97" s="125">
        <f t="shared" si="37"/>
        <v>0</v>
      </c>
      <c r="S97" s="125">
        <f t="shared" si="37"/>
        <v>0</v>
      </c>
      <c r="T97" s="85"/>
      <c r="U97" s="17"/>
    </row>
    <row r="98" spans="1:21" ht="42" customHeight="1">
      <c r="A98" s="89">
        <v>1</v>
      </c>
      <c r="B98" s="90" t="s">
        <v>159</v>
      </c>
      <c r="C98" s="89" t="s">
        <v>25</v>
      </c>
      <c r="D98" s="89" t="s">
        <v>160</v>
      </c>
      <c r="E98" s="89" t="s">
        <v>116</v>
      </c>
      <c r="F98" s="89" t="s">
        <v>161</v>
      </c>
      <c r="G98" s="118">
        <f>SUM(H98:J98)</f>
        <v>14119</v>
      </c>
      <c r="H98" s="118">
        <v>14119</v>
      </c>
      <c r="I98" s="121"/>
      <c r="J98" s="121"/>
      <c r="K98" s="120">
        <v>8500</v>
      </c>
      <c r="L98" s="121">
        <v>0</v>
      </c>
      <c r="M98" s="121"/>
      <c r="N98" s="121"/>
      <c r="O98" s="121"/>
      <c r="P98" s="121">
        <f>SUM(Q98:S98)</f>
        <v>5619</v>
      </c>
      <c r="Q98" s="121">
        <v>5619</v>
      </c>
      <c r="R98" s="120"/>
      <c r="S98" s="120"/>
      <c r="T98" s="91" t="s">
        <v>162</v>
      </c>
      <c r="U98" s="25"/>
    </row>
    <row r="99" spans="1:21" ht="39" customHeight="1">
      <c r="A99" s="85" t="s">
        <v>55</v>
      </c>
      <c r="B99" s="40" t="s">
        <v>84</v>
      </c>
      <c r="C99" s="89"/>
      <c r="D99" s="85"/>
      <c r="E99" s="85"/>
      <c r="F99" s="89"/>
      <c r="G99" s="125">
        <f>G100</f>
        <v>216335</v>
      </c>
      <c r="H99" s="125">
        <f aca="true" t="shared" si="38" ref="H99:S99">H100</f>
        <v>75868</v>
      </c>
      <c r="I99" s="125">
        <f t="shared" si="38"/>
        <v>0</v>
      </c>
      <c r="J99" s="125">
        <f t="shared" si="38"/>
        <v>0</v>
      </c>
      <c r="K99" s="125">
        <f t="shared" si="38"/>
        <v>79016</v>
      </c>
      <c r="L99" s="125">
        <f t="shared" si="38"/>
        <v>21000</v>
      </c>
      <c r="M99" s="125">
        <f t="shared" si="38"/>
        <v>0</v>
      </c>
      <c r="N99" s="125">
        <f t="shared" si="38"/>
        <v>0</v>
      </c>
      <c r="O99" s="125">
        <f t="shared" si="38"/>
        <v>0</v>
      </c>
      <c r="P99" s="125">
        <f t="shared" si="38"/>
        <v>10302</v>
      </c>
      <c r="Q99" s="125">
        <f t="shared" si="38"/>
        <v>7450</v>
      </c>
      <c r="R99" s="125">
        <f t="shared" si="38"/>
        <v>0</v>
      </c>
      <c r="S99" s="125">
        <f t="shared" si="38"/>
        <v>0</v>
      </c>
      <c r="T99" s="89"/>
      <c r="U99" s="17"/>
    </row>
    <row r="100" spans="1:21" ht="28.5" customHeight="1">
      <c r="A100" s="92"/>
      <c r="B100" s="87" t="s">
        <v>27</v>
      </c>
      <c r="C100" s="89"/>
      <c r="D100" s="85"/>
      <c r="E100" s="85"/>
      <c r="F100" s="89"/>
      <c r="G100" s="125">
        <f>G101</f>
        <v>216335</v>
      </c>
      <c r="H100" s="125">
        <f aca="true" t="shared" si="39" ref="H100:S100">H101</f>
        <v>75868</v>
      </c>
      <c r="I100" s="125">
        <f t="shared" si="39"/>
        <v>0</v>
      </c>
      <c r="J100" s="125">
        <f t="shared" si="39"/>
        <v>0</v>
      </c>
      <c r="K100" s="125">
        <f t="shared" si="39"/>
        <v>79016</v>
      </c>
      <c r="L100" s="125">
        <f t="shared" si="39"/>
        <v>21000</v>
      </c>
      <c r="M100" s="125">
        <f t="shared" si="39"/>
        <v>0</v>
      </c>
      <c r="N100" s="125">
        <f t="shared" si="39"/>
        <v>0</v>
      </c>
      <c r="O100" s="125">
        <f t="shared" si="39"/>
        <v>0</v>
      </c>
      <c r="P100" s="125">
        <f t="shared" si="39"/>
        <v>10302</v>
      </c>
      <c r="Q100" s="125">
        <f t="shared" si="39"/>
        <v>7450</v>
      </c>
      <c r="R100" s="125">
        <f t="shared" si="39"/>
        <v>0</v>
      </c>
      <c r="S100" s="125">
        <f t="shared" si="39"/>
        <v>0</v>
      </c>
      <c r="T100" s="89"/>
      <c r="U100" s="17"/>
    </row>
    <row r="101" spans="1:21" ht="71.25" customHeight="1">
      <c r="A101" s="89">
        <v>1</v>
      </c>
      <c r="B101" s="90" t="s">
        <v>85</v>
      </c>
      <c r="C101" s="89" t="s">
        <v>236</v>
      </c>
      <c r="D101" s="89"/>
      <c r="E101" s="89" t="s">
        <v>67</v>
      </c>
      <c r="F101" s="89" t="s">
        <v>86</v>
      </c>
      <c r="G101" s="121">
        <v>216335</v>
      </c>
      <c r="H101" s="121">
        <v>75868</v>
      </c>
      <c r="I101" s="120"/>
      <c r="J101" s="120"/>
      <c r="K101" s="120">
        <v>79016</v>
      </c>
      <c r="L101" s="120">
        <v>21000</v>
      </c>
      <c r="M101" s="120"/>
      <c r="N101" s="120"/>
      <c r="O101" s="121"/>
      <c r="P101" s="120">
        <v>10302</v>
      </c>
      <c r="Q101" s="120">
        <v>7450</v>
      </c>
      <c r="R101" s="120"/>
      <c r="S101" s="120"/>
      <c r="T101" s="89" t="s">
        <v>93</v>
      </c>
      <c r="U101" s="34"/>
    </row>
    <row r="102" spans="1:21" s="31" customFormat="1" ht="36.75" customHeight="1">
      <c r="A102" s="85" t="s">
        <v>151</v>
      </c>
      <c r="B102" s="87" t="s">
        <v>108</v>
      </c>
      <c r="C102" s="109"/>
      <c r="D102" s="105"/>
      <c r="E102" s="105"/>
      <c r="F102" s="85"/>
      <c r="G102" s="125">
        <f>G103+G105</f>
        <v>5273000</v>
      </c>
      <c r="H102" s="125">
        <f>H103+H105</f>
        <v>1653000</v>
      </c>
      <c r="I102" s="125">
        <f>I103+I105</f>
        <v>0</v>
      </c>
      <c r="J102" s="125">
        <f>J103+J105</f>
        <v>0</v>
      </c>
      <c r="K102" s="125">
        <f>K103</f>
        <v>104075</v>
      </c>
      <c r="L102" s="125">
        <f aca="true" t="shared" si="40" ref="L102:S102">L103</f>
        <v>5000</v>
      </c>
      <c r="M102" s="125">
        <f t="shared" si="40"/>
        <v>0</v>
      </c>
      <c r="N102" s="125">
        <f t="shared" si="40"/>
        <v>0</v>
      </c>
      <c r="O102" s="125">
        <f t="shared" si="40"/>
        <v>0</v>
      </c>
      <c r="P102" s="125">
        <f t="shared" si="40"/>
        <v>963820</v>
      </c>
      <c r="Q102" s="125">
        <f t="shared" si="40"/>
        <v>195080</v>
      </c>
      <c r="R102" s="125">
        <f t="shared" si="40"/>
        <v>0</v>
      </c>
      <c r="S102" s="125">
        <f t="shared" si="40"/>
        <v>0</v>
      </c>
      <c r="T102" s="85"/>
      <c r="U102" s="17"/>
    </row>
    <row r="103" spans="1:21" ht="36.75" customHeight="1">
      <c r="A103" s="89">
        <v>1</v>
      </c>
      <c r="B103" s="90" t="s">
        <v>127</v>
      </c>
      <c r="C103" s="89" t="s">
        <v>113</v>
      </c>
      <c r="D103" s="89"/>
      <c r="E103" s="89"/>
      <c r="F103" s="89"/>
      <c r="G103" s="121">
        <v>273000</v>
      </c>
      <c r="H103" s="121">
        <v>153000</v>
      </c>
      <c r="I103" s="120"/>
      <c r="J103" s="120"/>
      <c r="K103" s="120">
        <f>SUM(K104:K105)</f>
        <v>104075</v>
      </c>
      <c r="L103" s="120">
        <f>SUM(L104:L105)</f>
        <v>5000</v>
      </c>
      <c r="M103" s="120">
        <f>SUM(M104:M105)</f>
        <v>0</v>
      </c>
      <c r="N103" s="120">
        <f>SUM(N104:N105)</f>
        <v>0</v>
      </c>
      <c r="O103" s="121"/>
      <c r="P103" s="120">
        <f>SUM(P104:P105)</f>
        <v>963820</v>
      </c>
      <c r="Q103" s="120">
        <f>SUM(Q104:Q105)</f>
        <v>195080</v>
      </c>
      <c r="R103" s="120">
        <f>SUM(R104:R105)</f>
        <v>0</v>
      </c>
      <c r="S103" s="120">
        <f>SUM(S104:S105)</f>
        <v>0</v>
      </c>
      <c r="T103" s="89"/>
      <c r="U103" s="35"/>
    </row>
    <row r="104" spans="1:21" ht="39" customHeight="1">
      <c r="A104" s="102" t="s">
        <v>100</v>
      </c>
      <c r="B104" s="103" t="s">
        <v>130</v>
      </c>
      <c r="C104" s="102"/>
      <c r="D104" s="102"/>
      <c r="E104" s="102"/>
      <c r="F104" s="102"/>
      <c r="G104" s="127"/>
      <c r="H104" s="127"/>
      <c r="I104" s="120"/>
      <c r="J104" s="120"/>
      <c r="K104" s="120">
        <v>99950</v>
      </c>
      <c r="L104" s="120">
        <v>5000</v>
      </c>
      <c r="M104" s="120"/>
      <c r="N104" s="120"/>
      <c r="O104" s="121"/>
      <c r="P104" s="120">
        <f>SUM(Q104:S104)</f>
        <v>77050</v>
      </c>
      <c r="Q104" s="120">
        <v>77050</v>
      </c>
      <c r="R104" s="120"/>
      <c r="S104" s="120"/>
      <c r="T104" s="89" t="s">
        <v>127</v>
      </c>
      <c r="U104" s="36"/>
    </row>
    <row r="105" spans="1:21" ht="85.5" customHeight="1">
      <c r="A105" s="89">
        <v>2</v>
      </c>
      <c r="B105" s="90" t="s">
        <v>253</v>
      </c>
      <c r="C105" s="89" t="s">
        <v>264</v>
      </c>
      <c r="D105" s="89" t="s">
        <v>254</v>
      </c>
      <c r="E105" s="19" t="s">
        <v>214</v>
      </c>
      <c r="F105" s="19" t="s">
        <v>255</v>
      </c>
      <c r="G105" s="121">
        <v>5000000</v>
      </c>
      <c r="H105" s="121">
        <v>1500000</v>
      </c>
      <c r="I105" s="121"/>
      <c r="J105" s="121"/>
      <c r="K105" s="120">
        <v>4125</v>
      </c>
      <c r="L105" s="121">
        <v>0</v>
      </c>
      <c r="M105" s="121"/>
      <c r="N105" s="121"/>
      <c r="O105" s="121"/>
      <c r="P105" s="120">
        <v>886770</v>
      </c>
      <c r="Q105" s="121">
        <v>118030</v>
      </c>
      <c r="R105" s="120"/>
      <c r="S105" s="120"/>
      <c r="T105" s="89" t="s">
        <v>33</v>
      </c>
      <c r="U105" s="37"/>
    </row>
    <row r="106" spans="1:21" s="31" customFormat="1" ht="42" customHeight="1">
      <c r="A106" s="85" t="s">
        <v>61</v>
      </c>
      <c r="B106" s="87" t="s">
        <v>164</v>
      </c>
      <c r="C106" s="85"/>
      <c r="D106" s="85"/>
      <c r="E106" s="85"/>
      <c r="F106" s="85"/>
      <c r="G106" s="125">
        <v>600000</v>
      </c>
      <c r="H106" s="125">
        <v>600000</v>
      </c>
      <c r="I106" s="119"/>
      <c r="J106" s="119"/>
      <c r="K106" s="119">
        <f>L106+M106+N106</f>
        <v>595800</v>
      </c>
      <c r="L106" s="119">
        <v>595800</v>
      </c>
      <c r="M106" s="119"/>
      <c r="N106" s="119"/>
      <c r="O106" s="125"/>
      <c r="P106" s="119">
        <f>SUM(Q106:S106)</f>
        <v>263700</v>
      </c>
      <c r="Q106" s="119">
        <v>263700</v>
      </c>
      <c r="R106" s="119"/>
      <c r="S106" s="119"/>
      <c r="T106" s="89" t="s">
        <v>165</v>
      </c>
      <c r="U106" s="17"/>
    </row>
    <row r="107" spans="1:21" s="31" customFormat="1" ht="27.75" customHeight="1">
      <c r="A107" s="85" t="s">
        <v>79</v>
      </c>
      <c r="B107" s="87" t="s">
        <v>166</v>
      </c>
      <c r="C107" s="85"/>
      <c r="D107" s="85"/>
      <c r="E107" s="85"/>
      <c r="F107" s="85"/>
      <c r="G107" s="125">
        <v>269142</v>
      </c>
      <c r="H107" s="125">
        <v>269142</v>
      </c>
      <c r="I107" s="125"/>
      <c r="J107" s="125"/>
      <c r="K107" s="119">
        <f>L107+M107+N107</f>
        <v>73040</v>
      </c>
      <c r="L107" s="125">
        <v>73040</v>
      </c>
      <c r="M107" s="125"/>
      <c r="N107" s="125"/>
      <c r="O107" s="125"/>
      <c r="P107" s="119">
        <f>SUM(Q107:S107)</f>
        <v>33630</v>
      </c>
      <c r="Q107" s="125">
        <v>33630</v>
      </c>
      <c r="R107" s="119"/>
      <c r="S107" s="119"/>
      <c r="T107" s="89" t="s">
        <v>132</v>
      </c>
      <c r="U107" s="17"/>
    </row>
    <row r="108" spans="1:21" s="31" customFormat="1" ht="42" customHeight="1">
      <c r="A108" s="85" t="s">
        <v>157</v>
      </c>
      <c r="B108" s="87" t="s">
        <v>256</v>
      </c>
      <c r="C108" s="105"/>
      <c r="D108" s="105"/>
      <c r="E108" s="85"/>
      <c r="F108" s="85"/>
      <c r="G108" s="125">
        <v>26526</v>
      </c>
      <c r="H108" s="125">
        <v>26526</v>
      </c>
      <c r="I108" s="125"/>
      <c r="J108" s="125"/>
      <c r="K108" s="119">
        <f>L108+M108+N108</f>
        <v>4849</v>
      </c>
      <c r="L108" s="125">
        <v>4849</v>
      </c>
      <c r="M108" s="125"/>
      <c r="N108" s="125"/>
      <c r="O108" s="125"/>
      <c r="P108" s="119">
        <f>SUM(Q108:S108)</f>
        <v>16377</v>
      </c>
      <c r="Q108" s="125">
        <v>16377</v>
      </c>
      <c r="R108" s="119"/>
      <c r="S108" s="119"/>
      <c r="T108" s="85"/>
      <c r="U108" s="17"/>
    </row>
    <row r="109" spans="1:21" ht="28.5" customHeight="1">
      <c r="A109" s="85" t="s">
        <v>168</v>
      </c>
      <c r="B109" s="87" t="s">
        <v>169</v>
      </c>
      <c r="C109" s="85"/>
      <c r="D109" s="85"/>
      <c r="E109" s="85"/>
      <c r="F109" s="85"/>
      <c r="G109" s="125">
        <f>G110+G113</f>
        <v>74768</v>
      </c>
      <c r="H109" s="125">
        <f aca="true" t="shared" si="41" ref="H109:S109">H110+H113</f>
        <v>74568</v>
      </c>
      <c r="I109" s="125">
        <f t="shared" si="41"/>
        <v>0</v>
      </c>
      <c r="J109" s="125">
        <f t="shared" si="41"/>
        <v>0</v>
      </c>
      <c r="K109" s="125">
        <f t="shared" si="41"/>
        <v>29700</v>
      </c>
      <c r="L109" s="125">
        <f t="shared" si="41"/>
        <v>9500</v>
      </c>
      <c r="M109" s="125">
        <f t="shared" si="41"/>
        <v>0</v>
      </c>
      <c r="N109" s="125">
        <f t="shared" si="41"/>
        <v>0</v>
      </c>
      <c r="O109" s="125">
        <f t="shared" si="41"/>
        <v>0</v>
      </c>
      <c r="P109" s="125">
        <f t="shared" si="41"/>
        <v>14000</v>
      </c>
      <c r="Q109" s="125">
        <f t="shared" si="41"/>
        <v>14000</v>
      </c>
      <c r="R109" s="125">
        <f t="shared" si="41"/>
        <v>0</v>
      </c>
      <c r="S109" s="125">
        <f t="shared" si="41"/>
        <v>0</v>
      </c>
      <c r="T109" s="85"/>
      <c r="U109" s="17"/>
    </row>
    <row r="110" spans="1:21" ht="27.75" customHeight="1">
      <c r="A110" s="92"/>
      <c r="B110" s="87" t="s">
        <v>27</v>
      </c>
      <c r="C110" s="85"/>
      <c r="D110" s="85"/>
      <c r="E110" s="85"/>
      <c r="F110" s="85"/>
      <c r="G110" s="125">
        <f>SUM(G111:G112)</f>
        <v>59768</v>
      </c>
      <c r="H110" s="125">
        <f aca="true" t="shared" si="42" ref="H110:S110">SUM(H111:H112)</f>
        <v>59568</v>
      </c>
      <c r="I110" s="125">
        <f t="shared" si="42"/>
        <v>0</v>
      </c>
      <c r="J110" s="125">
        <f t="shared" si="42"/>
        <v>0</v>
      </c>
      <c r="K110" s="125">
        <f t="shared" si="42"/>
        <v>29700</v>
      </c>
      <c r="L110" s="125">
        <f t="shared" si="42"/>
        <v>9500</v>
      </c>
      <c r="M110" s="125">
        <f t="shared" si="42"/>
        <v>0</v>
      </c>
      <c r="N110" s="125">
        <f t="shared" si="42"/>
        <v>0</v>
      </c>
      <c r="O110" s="125">
        <f t="shared" si="42"/>
        <v>0</v>
      </c>
      <c r="P110" s="125">
        <f t="shared" si="42"/>
        <v>7550</v>
      </c>
      <c r="Q110" s="125">
        <f t="shared" si="42"/>
        <v>7550</v>
      </c>
      <c r="R110" s="125">
        <f t="shared" si="42"/>
        <v>0</v>
      </c>
      <c r="S110" s="125">
        <f t="shared" si="42"/>
        <v>0</v>
      </c>
      <c r="T110" s="85"/>
      <c r="U110" s="17"/>
    </row>
    <row r="111" spans="1:21" ht="72.75" customHeight="1">
      <c r="A111" s="89">
        <v>1</v>
      </c>
      <c r="B111" s="90" t="s">
        <v>34</v>
      </c>
      <c r="C111" s="89" t="s">
        <v>236</v>
      </c>
      <c r="D111" s="89" t="s">
        <v>35</v>
      </c>
      <c r="E111" s="89" t="s">
        <v>36</v>
      </c>
      <c r="F111" s="89" t="s">
        <v>265</v>
      </c>
      <c r="G111" s="118">
        <f>SUM(H111:J111)</f>
        <v>44868</v>
      </c>
      <c r="H111" s="118">
        <v>44868</v>
      </c>
      <c r="I111" s="120"/>
      <c r="J111" s="120"/>
      <c r="K111" s="120">
        <v>20200</v>
      </c>
      <c r="L111" s="120"/>
      <c r="M111" s="120"/>
      <c r="N111" s="120"/>
      <c r="O111" s="121"/>
      <c r="P111" s="118">
        <f>SUM(Q111:S111)</f>
        <v>2350</v>
      </c>
      <c r="Q111" s="120">
        <v>2350</v>
      </c>
      <c r="R111" s="120"/>
      <c r="S111" s="120"/>
      <c r="T111" s="26" t="s">
        <v>174</v>
      </c>
      <c r="U111" s="25"/>
    </row>
    <row r="112" spans="1:21" ht="105" customHeight="1">
      <c r="A112" s="89">
        <v>2</v>
      </c>
      <c r="B112" s="49" t="s">
        <v>171</v>
      </c>
      <c r="C112" s="89" t="s">
        <v>25</v>
      </c>
      <c r="D112" s="89" t="s">
        <v>172</v>
      </c>
      <c r="E112" s="89" t="s">
        <v>36</v>
      </c>
      <c r="F112" s="89" t="s">
        <v>173</v>
      </c>
      <c r="G112" s="121">
        <v>14900</v>
      </c>
      <c r="H112" s="121">
        <v>14700</v>
      </c>
      <c r="I112" s="118"/>
      <c r="J112" s="118"/>
      <c r="K112" s="120">
        <f>L112+M112+N112</f>
        <v>9500</v>
      </c>
      <c r="L112" s="118">
        <v>9500</v>
      </c>
      <c r="M112" s="118"/>
      <c r="N112" s="118"/>
      <c r="O112" s="118"/>
      <c r="P112" s="118">
        <f>SUM(Q112:S112)</f>
        <v>5200</v>
      </c>
      <c r="Q112" s="118">
        <v>5200</v>
      </c>
      <c r="R112" s="120"/>
      <c r="S112" s="120"/>
      <c r="T112" s="26" t="s">
        <v>174</v>
      </c>
      <c r="U112" s="38"/>
    </row>
    <row r="113" spans="1:21" ht="27.75" customHeight="1">
      <c r="A113" s="92"/>
      <c r="B113" s="87" t="s">
        <v>260</v>
      </c>
      <c r="C113" s="85"/>
      <c r="D113" s="85"/>
      <c r="E113" s="85"/>
      <c r="F113" s="85"/>
      <c r="G113" s="125">
        <f>G114</f>
        <v>15000</v>
      </c>
      <c r="H113" s="125">
        <f aca="true" t="shared" si="43" ref="H113:S113">H114</f>
        <v>15000</v>
      </c>
      <c r="I113" s="125">
        <f t="shared" si="43"/>
        <v>0</v>
      </c>
      <c r="J113" s="125">
        <f t="shared" si="43"/>
        <v>0</v>
      </c>
      <c r="K113" s="125">
        <f t="shared" si="43"/>
        <v>0</v>
      </c>
      <c r="L113" s="125">
        <f t="shared" si="43"/>
        <v>0</v>
      </c>
      <c r="M113" s="125">
        <f t="shared" si="43"/>
        <v>0</v>
      </c>
      <c r="N113" s="125">
        <f t="shared" si="43"/>
        <v>0</v>
      </c>
      <c r="O113" s="125">
        <f t="shared" si="43"/>
        <v>0</v>
      </c>
      <c r="P113" s="125">
        <f t="shared" si="43"/>
        <v>6450</v>
      </c>
      <c r="Q113" s="125">
        <f t="shared" si="43"/>
        <v>6450</v>
      </c>
      <c r="R113" s="125">
        <f t="shared" si="43"/>
        <v>0</v>
      </c>
      <c r="S113" s="125">
        <f t="shared" si="43"/>
        <v>0</v>
      </c>
      <c r="T113" s="85"/>
      <c r="U113" s="17"/>
    </row>
    <row r="114" spans="1:21" ht="89.25" customHeight="1">
      <c r="A114" s="89">
        <v>1</v>
      </c>
      <c r="B114" s="98" t="s">
        <v>266</v>
      </c>
      <c r="C114" s="89" t="s">
        <v>57</v>
      </c>
      <c r="D114" s="89" t="s">
        <v>267</v>
      </c>
      <c r="E114" s="89" t="s">
        <v>243</v>
      </c>
      <c r="F114" s="99" t="s">
        <v>268</v>
      </c>
      <c r="G114" s="121">
        <f>SUM(H114:J114)</f>
        <v>15000</v>
      </c>
      <c r="H114" s="121">
        <v>15000</v>
      </c>
      <c r="I114" s="120"/>
      <c r="J114" s="120"/>
      <c r="K114" s="120">
        <f>L114+M114+N114</f>
        <v>0</v>
      </c>
      <c r="L114" s="120"/>
      <c r="M114" s="120"/>
      <c r="N114" s="120"/>
      <c r="O114" s="121"/>
      <c r="P114" s="118">
        <f>SUM(Q114:S114)</f>
        <v>6450</v>
      </c>
      <c r="Q114" s="120">
        <v>6450</v>
      </c>
      <c r="R114" s="120"/>
      <c r="S114" s="120"/>
      <c r="T114" s="26" t="s">
        <v>174</v>
      </c>
      <c r="U114" s="25"/>
    </row>
    <row r="115" spans="1:21" s="31" customFormat="1" ht="43.5" customHeight="1">
      <c r="A115" s="85" t="s">
        <v>17</v>
      </c>
      <c r="B115" s="58" t="s">
        <v>175</v>
      </c>
      <c r="C115" s="85"/>
      <c r="D115" s="105"/>
      <c r="E115" s="85"/>
      <c r="F115" s="85"/>
      <c r="G115" s="125">
        <f>G116+G119+G124+G139+G142+G145</f>
        <v>8298304</v>
      </c>
      <c r="H115" s="125">
        <f aca="true" t="shared" si="44" ref="H115:S115">H116+H119+H124+H139+H142+H145</f>
        <v>0</v>
      </c>
      <c r="I115" s="125">
        <f t="shared" si="44"/>
        <v>5199609</v>
      </c>
      <c r="J115" s="125">
        <f t="shared" si="44"/>
        <v>0</v>
      </c>
      <c r="K115" s="125">
        <f t="shared" si="44"/>
        <v>1771087</v>
      </c>
      <c r="L115" s="125">
        <f t="shared" si="44"/>
        <v>0</v>
      </c>
      <c r="M115" s="125">
        <f t="shared" si="44"/>
        <v>1489208</v>
      </c>
      <c r="N115" s="125">
        <f t="shared" si="44"/>
        <v>0</v>
      </c>
      <c r="O115" s="125">
        <f t="shared" si="44"/>
        <v>0</v>
      </c>
      <c r="P115" s="125">
        <f t="shared" si="44"/>
        <v>1471730</v>
      </c>
      <c r="Q115" s="125">
        <f t="shared" si="44"/>
        <v>0</v>
      </c>
      <c r="R115" s="125">
        <f t="shared" si="44"/>
        <v>1084960</v>
      </c>
      <c r="S115" s="125">
        <f t="shared" si="44"/>
        <v>0</v>
      </c>
      <c r="T115" s="39"/>
      <c r="U115" s="17"/>
    </row>
    <row r="116" spans="1:21" ht="59.25" customHeight="1">
      <c r="A116" s="39" t="s">
        <v>22</v>
      </c>
      <c r="B116" s="40" t="s">
        <v>177</v>
      </c>
      <c r="C116" s="39"/>
      <c r="D116" s="39"/>
      <c r="E116" s="39"/>
      <c r="F116" s="39"/>
      <c r="G116" s="125">
        <f>G117</f>
        <v>151291</v>
      </c>
      <c r="H116" s="125">
        <f aca="true" t="shared" si="45" ref="H116:S116">H117</f>
        <v>0</v>
      </c>
      <c r="I116" s="125">
        <f t="shared" si="45"/>
        <v>151291</v>
      </c>
      <c r="J116" s="125">
        <f t="shared" si="45"/>
        <v>0</v>
      </c>
      <c r="K116" s="125">
        <f t="shared" si="45"/>
        <v>20083</v>
      </c>
      <c r="L116" s="125">
        <f t="shared" si="45"/>
        <v>0</v>
      </c>
      <c r="M116" s="125">
        <f t="shared" si="45"/>
        <v>20000</v>
      </c>
      <c r="N116" s="125">
        <f t="shared" si="45"/>
        <v>0</v>
      </c>
      <c r="O116" s="125">
        <f t="shared" si="45"/>
        <v>0</v>
      </c>
      <c r="P116" s="125">
        <f t="shared" si="45"/>
        <v>15000</v>
      </c>
      <c r="Q116" s="125">
        <f t="shared" si="45"/>
        <v>0</v>
      </c>
      <c r="R116" s="125">
        <f t="shared" si="45"/>
        <v>15000</v>
      </c>
      <c r="S116" s="125">
        <f t="shared" si="45"/>
        <v>0</v>
      </c>
      <c r="T116" s="39"/>
      <c r="U116" s="17"/>
    </row>
    <row r="117" spans="1:21" s="31" customFormat="1" ht="41.25" customHeight="1">
      <c r="A117" s="39"/>
      <c r="B117" s="40" t="s">
        <v>269</v>
      </c>
      <c r="C117" s="39"/>
      <c r="D117" s="39"/>
      <c r="E117" s="39"/>
      <c r="F117" s="39"/>
      <c r="G117" s="125">
        <f>G118</f>
        <v>151291</v>
      </c>
      <c r="H117" s="125">
        <f aca="true" t="shared" si="46" ref="H117:S117">H118</f>
        <v>0</v>
      </c>
      <c r="I117" s="125">
        <f t="shared" si="46"/>
        <v>151291</v>
      </c>
      <c r="J117" s="125">
        <f t="shared" si="46"/>
        <v>0</v>
      </c>
      <c r="K117" s="125">
        <f t="shared" si="46"/>
        <v>20083</v>
      </c>
      <c r="L117" s="125">
        <f t="shared" si="46"/>
        <v>0</v>
      </c>
      <c r="M117" s="125">
        <f t="shared" si="46"/>
        <v>20000</v>
      </c>
      <c r="N117" s="125">
        <f t="shared" si="46"/>
        <v>0</v>
      </c>
      <c r="O117" s="125">
        <f t="shared" si="46"/>
        <v>0</v>
      </c>
      <c r="P117" s="125">
        <f t="shared" si="46"/>
        <v>15000</v>
      </c>
      <c r="Q117" s="125">
        <f t="shared" si="46"/>
        <v>0</v>
      </c>
      <c r="R117" s="125">
        <f t="shared" si="46"/>
        <v>15000</v>
      </c>
      <c r="S117" s="125">
        <f t="shared" si="46"/>
        <v>0</v>
      </c>
      <c r="T117" s="39"/>
      <c r="U117" s="17"/>
    </row>
    <row r="118" spans="1:21" ht="77.25" customHeight="1">
      <c r="A118" s="42">
        <v>1</v>
      </c>
      <c r="B118" s="41" t="s">
        <v>178</v>
      </c>
      <c r="C118" s="19" t="s">
        <v>179</v>
      </c>
      <c r="D118" s="19" t="s">
        <v>180</v>
      </c>
      <c r="E118" s="19" t="s">
        <v>44</v>
      </c>
      <c r="F118" s="19" t="s">
        <v>181</v>
      </c>
      <c r="G118" s="121">
        <f>SUM(H118:J118)</f>
        <v>151291</v>
      </c>
      <c r="H118" s="121"/>
      <c r="I118" s="121">
        <v>151291</v>
      </c>
      <c r="J118" s="121"/>
      <c r="K118" s="121">
        <v>20083</v>
      </c>
      <c r="L118" s="121"/>
      <c r="M118" s="121">
        <v>20000</v>
      </c>
      <c r="N118" s="121"/>
      <c r="O118" s="121"/>
      <c r="P118" s="121">
        <f>SUM(Q118:S118)</f>
        <v>15000</v>
      </c>
      <c r="Q118" s="121"/>
      <c r="R118" s="120">
        <v>15000</v>
      </c>
      <c r="S118" s="120"/>
      <c r="T118" s="26" t="s">
        <v>182</v>
      </c>
      <c r="U118" s="25"/>
    </row>
    <row r="119" spans="1:21" s="31" customFormat="1" ht="39.75" customHeight="1">
      <c r="A119" s="39" t="s">
        <v>29</v>
      </c>
      <c r="B119" s="40" t="s">
        <v>183</v>
      </c>
      <c r="C119" s="39"/>
      <c r="D119" s="39"/>
      <c r="E119" s="39"/>
      <c r="F119" s="39"/>
      <c r="G119" s="125">
        <f>G120</f>
        <v>416212</v>
      </c>
      <c r="H119" s="125">
        <f aca="true" t="shared" si="47" ref="H119:S119">H120</f>
        <v>0</v>
      </c>
      <c r="I119" s="125">
        <f t="shared" si="47"/>
        <v>415612</v>
      </c>
      <c r="J119" s="125">
        <f t="shared" si="47"/>
        <v>0</v>
      </c>
      <c r="K119" s="125">
        <f t="shared" si="47"/>
        <v>253688</v>
      </c>
      <c r="L119" s="125">
        <f t="shared" si="47"/>
        <v>0</v>
      </c>
      <c r="M119" s="125">
        <f t="shared" si="47"/>
        <v>253148</v>
      </c>
      <c r="N119" s="125">
        <f t="shared" si="47"/>
        <v>0</v>
      </c>
      <c r="O119" s="125">
        <f t="shared" si="47"/>
        <v>0</v>
      </c>
      <c r="P119" s="125">
        <f t="shared" si="47"/>
        <v>33352</v>
      </c>
      <c r="Q119" s="125">
        <f t="shared" si="47"/>
        <v>0</v>
      </c>
      <c r="R119" s="125">
        <f t="shared" si="47"/>
        <v>33352</v>
      </c>
      <c r="S119" s="125">
        <f t="shared" si="47"/>
        <v>0</v>
      </c>
      <c r="T119" s="51"/>
      <c r="U119" s="17"/>
    </row>
    <row r="120" spans="1:21" ht="42" customHeight="1">
      <c r="A120" s="19"/>
      <c r="B120" s="40" t="s">
        <v>269</v>
      </c>
      <c r="C120" s="19"/>
      <c r="D120" s="19"/>
      <c r="E120" s="19"/>
      <c r="F120" s="19"/>
      <c r="G120" s="125">
        <f>SUM(G121:G123)</f>
        <v>416212</v>
      </c>
      <c r="H120" s="125">
        <f aca="true" t="shared" si="48" ref="H120:S120">SUM(H121:H123)</f>
        <v>0</v>
      </c>
      <c r="I120" s="125">
        <f t="shared" si="48"/>
        <v>415612</v>
      </c>
      <c r="J120" s="125">
        <f t="shared" si="48"/>
        <v>0</v>
      </c>
      <c r="K120" s="125">
        <f t="shared" si="48"/>
        <v>253688</v>
      </c>
      <c r="L120" s="125">
        <f t="shared" si="48"/>
        <v>0</v>
      </c>
      <c r="M120" s="125">
        <f t="shared" si="48"/>
        <v>253148</v>
      </c>
      <c r="N120" s="125">
        <f t="shared" si="48"/>
        <v>0</v>
      </c>
      <c r="O120" s="125">
        <f t="shared" si="48"/>
        <v>0</v>
      </c>
      <c r="P120" s="125">
        <f t="shared" si="48"/>
        <v>33352</v>
      </c>
      <c r="Q120" s="125">
        <f t="shared" si="48"/>
        <v>0</v>
      </c>
      <c r="R120" s="125">
        <f t="shared" si="48"/>
        <v>33352</v>
      </c>
      <c r="S120" s="125">
        <f t="shared" si="48"/>
        <v>0</v>
      </c>
      <c r="T120" s="22"/>
      <c r="U120" s="25"/>
    </row>
    <row r="121" spans="1:21" ht="78" customHeight="1">
      <c r="A121" s="19" t="s">
        <v>31</v>
      </c>
      <c r="B121" s="41" t="s">
        <v>185</v>
      </c>
      <c r="C121" s="19" t="s">
        <v>25</v>
      </c>
      <c r="D121" s="19" t="s">
        <v>186</v>
      </c>
      <c r="E121" s="19" t="s">
        <v>107</v>
      </c>
      <c r="F121" s="19" t="s">
        <v>187</v>
      </c>
      <c r="G121" s="121">
        <v>143000</v>
      </c>
      <c r="H121" s="121"/>
      <c r="I121" s="121">
        <v>142700</v>
      </c>
      <c r="J121" s="120"/>
      <c r="K121" s="121">
        <v>131088</v>
      </c>
      <c r="L121" s="120"/>
      <c r="M121" s="121">
        <v>130848</v>
      </c>
      <c r="N121" s="120"/>
      <c r="O121" s="121"/>
      <c r="P121" s="121">
        <f>SUM(Q121:S121)</f>
        <v>852</v>
      </c>
      <c r="Q121" s="120"/>
      <c r="R121" s="120">
        <v>852</v>
      </c>
      <c r="S121" s="120"/>
      <c r="T121" s="63" t="s">
        <v>93</v>
      </c>
      <c r="U121" s="25"/>
    </row>
    <row r="122" spans="1:21" ht="130.5" customHeight="1">
      <c r="A122" s="19" t="s">
        <v>184</v>
      </c>
      <c r="B122" s="41" t="s">
        <v>188</v>
      </c>
      <c r="C122" s="19" t="s">
        <v>70</v>
      </c>
      <c r="D122" s="19" t="s">
        <v>189</v>
      </c>
      <c r="E122" s="19" t="s">
        <v>44</v>
      </c>
      <c r="F122" s="19" t="s">
        <v>190</v>
      </c>
      <c r="G122" s="121">
        <v>193112</v>
      </c>
      <c r="H122" s="121"/>
      <c r="I122" s="121">
        <v>192912</v>
      </c>
      <c r="J122" s="120"/>
      <c r="K122" s="121">
        <v>102500</v>
      </c>
      <c r="L122" s="120"/>
      <c r="M122" s="121">
        <v>102300</v>
      </c>
      <c r="N122" s="120"/>
      <c r="O122" s="121"/>
      <c r="P122" s="121">
        <f>SUM(Q122:S122)</f>
        <v>20000</v>
      </c>
      <c r="Q122" s="120"/>
      <c r="R122" s="120">
        <v>20000</v>
      </c>
      <c r="S122" s="120"/>
      <c r="T122" s="26" t="s">
        <v>134</v>
      </c>
      <c r="U122" s="25"/>
    </row>
    <row r="123" spans="1:21" ht="72" customHeight="1">
      <c r="A123" s="19">
        <v>3</v>
      </c>
      <c r="B123" s="41" t="s">
        <v>191</v>
      </c>
      <c r="C123" s="43" t="s">
        <v>192</v>
      </c>
      <c r="D123" s="43" t="s">
        <v>193</v>
      </c>
      <c r="E123" s="19" t="s">
        <v>44</v>
      </c>
      <c r="F123" s="19" t="s">
        <v>194</v>
      </c>
      <c r="G123" s="121">
        <v>80100</v>
      </c>
      <c r="H123" s="121"/>
      <c r="I123" s="121">
        <v>80000</v>
      </c>
      <c r="J123" s="121"/>
      <c r="K123" s="121">
        <v>20100</v>
      </c>
      <c r="L123" s="121"/>
      <c r="M123" s="121">
        <v>20000</v>
      </c>
      <c r="N123" s="121"/>
      <c r="O123" s="121"/>
      <c r="P123" s="121">
        <f>SUM(Q123:S123)</f>
        <v>12500</v>
      </c>
      <c r="Q123" s="125"/>
      <c r="R123" s="120">
        <v>12500</v>
      </c>
      <c r="S123" s="120"/>
      <c r="T123" s="26" t="s">
        <v>167</v>
      </c>
      <c r="U123" s="17"/>
    </row>
    <row r="124" spans="1:21" ht="26.25" customHeight="1">
      <c r="A124" s="39" t="s">
        <v>46</v>
      </c>
      <c r="B124" s="44" t="s">
        <v>195</v>
      </c>
      <c r="C124" s="45"/>
      <c r="D124" s="39"/>
      <c r="E124" s="39"/>
      <c r="F124" s="39"/>
      <c r="G124" s="125">
        <f>G126+G128</f>
        <v>7386704</v>
      </c>
      <c r="H124" s="125">
        <f aca="true" t="shared" si="49" ref="H124:S124">H126+H128</f>
        <v>0</v>
      </c>
      <c r="I124" s="125">
        <f t="shared" si="49"/>
        <v>4288906</v>
      </c>
      <c r="J124" s="125">
        <f t="shared" si="49"/>
        <v>0</v>
      </c>
      <c r="K124" s="125">
        <f t="shared" si="49"/>
        <v>1326619</v>
      </c>
      <c r="L124" s="125">
        <f t="shared" si="49"/>
        <v>0</v>
      </c>
      <c r="M124" s="125">
        <f t="shared" si="49"/>
        <v>1085660</v>
      </c>
      <c r="N124" s="125">
        <f t="shared" si="49"/>
        <v>0</v>
      </c>
      <c r="O124" s="125">
        <f t="shared" si="49"/>
        <v>0</v>
      </c>
      <c r="P124" s="125">
        <f t="shared" si="49"/>
        <v>1244441</v>
      </c>
      <c r="Q124" s="125">
        <f t="shared" si="49"/>
        <v>0</v>
      </c>
      <c r="R124" s="125">
        <f t="shared" si="49"/>
        <v>857671</v>
      </c>
      <c r="S124" s="125">
        <f t="shared" si="49"/>
        <v>0</v>
      </c>
      <c r="T124" s="51"/>
      <c r="U124" s="17"/>
    </row>
    <row r="125" spans="1:21" s="31" customFormat="1" ht="90.75" customHeight="1">
      <c r="A125" s="131" t="s">
        <v>278</v>
      </c>
      <c r="B125" s="61" t="s">
        <v>196</v>
      </c>
      <c r="C125" s="132"/>
      <c r="D125" s="131"/>
      <c r="E125" s="131"/>
      <c r="F125" s="131"/>
      <c r="G125" s="133">
        <f>G126</f>
        <v>5000000</v>
      </c>
      <c r="H125" s="133">
        <f aca="true" t="shared" si="50" ref="H125:S125">H126</f>
        <v>0</v>
      </c>
      <c r="I125" s="133">
        <f t="shared" si="50"/>
        <v>2500000</v>
      </c>
      <c r="J125" s="133">
        <f t="shared" si="50"/>
        <v>0</v>
      </c>
      <c r="K125" s="133">
        <f t="shared" si="50"/>
        <v>700000</v>
      </c>
      <c r="L125" s="133">
        <f t="shared" si="50"/>
        <v>0</v>
      </c>
      <c r="M125" s="133">
        <f t="shared" si="50"/>
        <v>500000</v>
      </c>
      <c r="N125" s="133">
        <f t="shared" si="50"/>
        <v>0</v>
      </c>
      <c r="O125" s="133">
        <f t="shared" si="50"/>
        <v>0</v>
      </c>
      <c r="P125" s="133">
        <f t="shared" si="50"/>
        <v>886770</v>
      </c>
      <c r="Q125" s="133">
        <f t="shared" si="50"/>
        <v>0</v>
      </c>
      <c r="R125" s="133">
        <f t="shared" si="50"/>
        <v>500000</v>
      </c>
      <c r="S125" s="133">
        <f t="shared" si="50"/>
        <v>0</v>
      </c>
      <c r="T125" s="51"/>
      <c r="U125" s="50"/>
    </row>
    <row r="126" spans="1:21" s="31" customFormat="1" ht="40.5" customHeight="1">
      <c r="A126" s="39"/>
      <c r="B126" s="70" t="s">
        <v>270</v>
      </c>
      <c r="C126" s="22"/>
      <c r="D126" s="22"/>
      <c r="E126" s="59"/>
      <c r="F126" s="22"/>
      <c r="G126" s="125">
        <f>G127</f>
        <v>5000000</v>
      </c>
      <c r="H126" s="125">
        <f aca="true" t="shared" si="51" ref="H126:S126">H127</f>
        <v>0</v>
      </c>
      <c r="I126" s="125">
        <f t="shared" si="51"/>
        <v>2500000</v>
      </c>
      <c r="J126" s="125">
        <f t="shared" si="51"/>
        <v>0</v>
      </c>
      <c r="K126" s="125">
        <f t="shared" si="51"/>
        <v>700000</v>
      </c>
      <c r="L126" s="125">
        <f t="shared" si="51"/>
        <v>0</v>
      </c>
      <c r="M126" s="125">
        <f t="shared" si="51"/>
        <v>500000</v>
      </c>
      <c r="N126" s="125">
        <f t="shared" si="51"/>
        <v>0</v>
      </c>
      <c r="O126" s="125">
        <f t="shared" si="51"/>
        <v>0</v>
      </c>
      <c r="P126" s="125">
        <f t="shared" si="51"/>
        <v>886770</v>
      </c>
      <c r="Q126" s="125">
        <f t="shared" si="51"/>
        <v>0</v>
      </c>
      <c r="R126" s="125">
        <f t="shared" si="51"/>
        <v>500000</v>
      </c>
      <c r="S126" s="125">
        <f t="shared" si="51"/>
        <v>0</v>
      </c>
      <c r="T126" s="22"/>
      <c r="U126" s="17"/>
    </row>
    <row r="127" spans="1:21" ht="85.5" customHeight="1">
      <c r="A127" s="42">
        <v>1</v>
      </c>
      <c r="B127" s="46" t="s">
        <v>197</v>
      </c>
      <c r="C127" s="43" t="s">
        <v>109</v>
      </c>
      <c r="D127" s="19"/>
      <c r="E127" s="26" t="s">
        <v>214</v>
      </c>
      <c r="F127" s="26" t="s">
        <v>255</v>
      </c>
      <c r="G127" s="121">
        <v>5000000</v>
      </c>
      <c r="H127" s="121"/>
      <c r="I127" s="121">
        <v>2500000</v>
      </c>
      <c r="J127" s="125"/>
      <c r="K127" s="121">
        <v>700000</v>
      </c>
      <c r="L127" s="121"/>
      <c r="M127" s="121">
        <v>500000</v>
      </c>
      <c r="N127" s="121"/>
      <c r="O127" s="121"/>
      <c r="P127" s="121">
        <v>886770</v>
      </c>
      <c r="Q127" s="125"/>
      <c r="R127" s="120">
        <v>500000</v>
      </c>
      <c r="S127" s="120"/>
      <c r="T127" s="26" t="s">
        <v>198</v>
      </c>
      <c r="U127" s="17"/>
    </row>
    <row r="128" spans="1:21" s="135" customFormat="1" ht="30.75" customHeight="1">
      <c r="A128" s="131" t="s">
        <v>279</v>
      </c>
      <c r="B128" s="61" t="s">
        <v>176</v>
      </c>
      <c r="C128" s="132"/>
      <c r="D128" s="131"/>
      <c r="E128" s="131"/>
      <c r="F128" s="131"/>
      <c r="G128" s="133">
        <f>G129+G132+G137</f>
        <v>2386704</v>
      </c>
      <c r="H128" s="133">
        <f aca="true" t="shared" si="52" ref="H128:S128">H129+H132+H137</f>
        <v>0</v>
      </c>
      <c r="I128" s="133">
        <f t="shared" si="52"/>
        <v>1788906</v>
      </c>
      <c r="J128" s="133">
        <f t="shared" si="52"/>
        <v>0</v>
      </c>
      <c r="K128" s="133">
        <f t="shared" si="52"/>
        <v>626619</v>
      </c>
      <c r="L128" s="133">
        <f t="shared" si="52"/>
        <v>0</v>
      </c>
      <c r="M128" s="133">
        <f t="shared" si="52"/>
        <v>585660</v>
      </c>
      <c r="N128" s="133">
        <f t="shared" si="52"/>
        <v>0</v>
      </c>
      <c r="O128" s="133">
        <f t="shared" si="52"/>
        <v>0</v>
      </c>
      <c r="P128" s="133">
        <f t="shared" si="52"/>
        <v>357671</v>
      </c>
      <c r="Q128" s="133">
        <f t="shared" si="52"/>
        <v>0</v>
      </c>
      <c r="R128" s="133">
        <f t="shared" si="52"/>
        <v>357671</v>
      </c>
      <c r="S128" s="133">
        <f t="shared" si="52"/>
        <v>0</v>
      </c>
      <c r="T128" s="134"/>
      <c r="U128" s="50"/>
    </row>
    <row r="129" spans="1:21" s="31" customFormat="1" ht="44.25" customHeight="1">
      <c r="A129" s="39"/>
      <c r="B129" s="70" t="s">
        <v>271</v>
      </c>
      <c r="C129" s="22"/>
      <c r="D129" s="22"/>
      <c r="E129" s="59"/>
      <c r="F129" s="22"/>
      <c r="G129" s="125">
        <f>SUM(G130:G131)</f>
        <v>842573</v>
      </c>
      <c r="H129" s="125">
        <f aca="true" t="shared" si="53" ref="H129:S129">SUM(H130:H131)</f>
        <v>0</v>
      </c>
      <c r="I129" s="125">
        <f t="shared" si="53"/>
        <v>785315</v>
      </c>
      <c r="J129" s="125">
        <f t="shared" si="53"/>
        <v>0</v>
      </c>
      <c r="K129" s="125">
        <f t="shared" si="53"/>
        <v>406960</v>
      </c>
      <c r="L129" s="125">
        <f t="shared" si="53"/>
        <v>0</v>
      </c>
      <c r="M129" s="125">
        <f t="shared" si="53"/>
        <v>381960</v>
      </c>
      <c r="N129" s="125">
        <f t="shared" si="53"/>
        <v>0</v>
      </c>
      <c r="O129" s="125">
        <f t="shared" si="53"/>
        <v>0</v>
      </c>
      <c r="P129" s="125">
        <f t="shared" si="53"/>
        <v>270347</v>
      </c>
      <c r="Q129" s="125">
        <f t="shared" si="53"/>
        <v>0</v>
      </c>
      <c r="R129" s="125">
        <f t="shared" si="53"/>
        <v>270347</v>
      </c>
      <c r="S129" s="125">
        <f t="shared" si="53"/>
        <v>0</v>
      </c>
      <c r="T129" s="22"/>
      <c r="U129" s="39"/>
    </row>
    <row r="130" spans="1:21" ht="88.5" customHeight="1">
      <c r="A130" s="19">
        <v>1</v>
      </c>
      <c r="B130" s="49" t="s">
        <v>201</v>
      </c>
      <c r="C130" s="26" t="s">
        <v>202</v>
      </c>
      <c r="D130" s="26" t="s">
        <v>203</v>
      </c>
      <c r="E130" s="47" t="s">
        <v>199</v>
      </c>
      <c r="F130" s="26" t="s">
        <v>204</v>
      </c>
      <c r="G130" s="121">
        <v>542854</v>
      </c>
      <c r="H130" s="121"/>
      <c r="I130" s="121">
        <v>486196</v>
      </c>
      <c r="J130" s="121"/>
      <c r="K130" s="121">
        <v>172794</v>
      </c>
      <c r="L130" s="121"/>
      <c r="M130" s="121">
        <v>147794</v>
      </c>
      <c r="N130" s="121"/>
      <c r="O130" s="121"/>
      <c r="P130" s="121">
        <f>SUM(Q130:S130)</f>
        <v>205402</v>
      </c>
      <c r="Q130" s="121"/>
      <c r="R130" s="120">
        <v>205402</v>
      </c>
      <c r="S130" s="120"/>
      <c r="T130" s="26" t="s">
        <v>167</v>
      </c>
      <c r="U130" s="25"/>
    </row>
    <row r="131" spans="1:21" ht="48" customHeight="1">
      <c r="A131" s="19">
        <v>2</v>
      </c>
      <c r="B131" s="46" t="s">
        <v>205</v>
      </c>
      <c r="C131" s="26" t="s">
        <v>192</v>
      </c>
      <c r="D131" s="26" t="s">
        <v>206</v>
      </c>
      <c r="E131" s="47" t="s">
        <v>67</v>
      </c>
      <c r="F131" s="26" t="s">
        <v>207</v>
      </c>
      <c r="G131" s="121">
        <v>299719</v>
      </c>
      <c r="H131" s="121"/>
      <c r="I131" s="121">
        <v>299119</v>
      </c>
      <c r="J131" s="120"/>
      <c r="K131" s="121">
        <f>SUM(L131:N131)</f>
        <v>234166</v>
      </c>
      <c r="L131" s="120"/>
      <c r="M131" s="121">
        <v>234166</v>
      </c>
      <c r="N131" s="120"/>
      <c r="O131" s="121"/>
      <c r="P131" s="121">
        <f>SUM(Q131:S131)</f>
        <v>64945</v>
      </c>
      <c r="Q131" s="120"/>
      <c r="R131" s="120">
        <v>64945</v>
      </c>
      <c r="S131" s="120"/>
      <c r="T131" s="26" t="s">
        <v>167</v>
      </c>
      <c r="U131" s="25"/>
    </row>
    <row r="132" spans="1:21" s="31" customFormat="1" ht="39.75" customHeight="1">
      <c r="A132" s="39"/>
      <c r="B132" s="70" t="s">
        <v>269</v>
      </c>
      <c r="C132" s="22"/>
      <c r="D132" s="22"/>
      <c r="E132" s="59"/>
      <c r="F132" s="22"/>
      <c r="G132" s="125">
        <f>SUM(G133:G136)</f>
        <v>1396372</v>
      </c>
      <c r="H132" s="125">
        <f aca="true" t="shared" si="54" ref="H132:S132">SUM(H133:H136)</f>
        <v>0</v>
      </c>
      <c r="I132" s="125">
        <f t="shared" si="54"/>
        <v>856032</v>
      </c>
      <c r="J132" s="125">
        <f t="shared" si="54"/>
        <v>0</v>
      </c>
      <c r="K132" s="125">
        <f t="shared" si="54"/>
        <v>219459</v>
      </c>
      <c r="L132" s="125">
        <f t="shared" si="54"/>
        <v>0</v>
      </c>
      <c r="M132" s="125">
        <f t="shared" si="54"/>
        <v>203700</v>
      </c>
      <c r="N132" s="125">
        <f t="shared" si="54"/>
        <v>0</v>
      </c>
      <c r="O132" s="125">
        <f t="shared" si="54"/>
        <v>0</v>
      </c>
      <c r="P132" s="125">
        <f t="shared" si="54"/>
        <v>82324</v>
      </c>
      <c r="Q132" s="125">
        <f t="shared" si="54"/>
        <v>0</v>
      </c>
      <c r="R132" s="125">
        <f t="shared" si="54"/>
        <v>82324</v>
      </c>
      <c r="S132" s="125">
        <f t="shared" si="54"/>
        <v>0</v>
      </c>
      <c r="T132" s="22"/>
      <c r="U132" s="39"/>
    </row>
    <row r="133" spans="1:21" ht="57" customHeight="1">
      <c r="A133" s="19">
        <v>1</v>
      </c>
      <c r="B133" s="48" t="s">
        <v>208</v>
      </c>
      <c r="C133" s="26" t="s">
        <v>209</v>
      </c>
      <c r="D133" s="26" t="s">
        <v>210</v>
      </c>
      <c r="E133" s="47" t="s">
        <v>107</v>
      </c>
      <c r="F133" s="26" t="s">
        <v>211</v>
      </c>
      <c r="G133" s="121">
        <v>117470</v>
      </c>
      <c r="H133" s="121"/>
      <c r="I133" s="121">
        <v>117370</v>
      </c>
      <c r="J133" s="121"/>
      <c r="K133" s="121">
        <v>73783</v>
      </c>
      <c r="L133" s="121"/>
      <c r="M133" s="121">
        <v>73700</v>
      </c>
      <c r="N133" s="121"/>
      <c r="O133" s="121"/>
      <c r="P133" s="121">
        <f>SUM(Q133:S133)</f>
        <v>6300</v>
      </c>
      <c r="Q133" s="121"/>
      <c r="R133" s="120">
        <v>6300</v>
      </c>
      <c r="S133" s="120"/>
      <c r="T133" s="26" t="s">
        <v>134</v>
      </c>
      <c r="U133" s="25"/>
    </row>
    <row r="134" spans="1:21" ht="63" customHeight="1">
      <c r="A134" s="19">
        <v>2</v>
      </c>
      <c r="B134" s="49" t="s">
        <v>212</v>
      </c>
      <c r="C134" s="26" t="s">
        <v>202</v>
      </c>
      <c r="D134" s="26" t="s">
        <v>213</v>
      </c>
      <c r="E134" s="47" t="s">
        <v>214</v>
      </c>
      <c r="F134" s="26" t="s">
        <v>215</v>
      </c>
      <c r="G134" s="121">
        <v>338912</v>
      </c>
      <c r="H134" s="121"/>
      <c r="I134" s="121">
        <v>338662</v>
      </c>
      <c r="J134" s="120"/>
      <c r="K134" s="120">
        <v>100250</v>
      </c>
      <c r="L134" s="120"/>
      <c r="M134" s="121">
        <v>100000</v>
      </c>
      <c r="N134" s="120"/>
      <c r="O134" s="121"/>
      <c r="P134" s="120">
        <f>SUM(Q134:S134)</f>
        <v>41024</v>
      </c>
      <c r="Q134" s="120"/>
      <c r="R134" s="120">
        <v>41024</v>
      </c>
      <c r="S134" s="120"/>
      <c r="T134" s="26" t="s">
        <v>134</v>
      </c>
      <c r="U134" s="50"/>
    </row>
    <row r="135" spans="1:21" ht="60" customHeight="1">
      <c r="A135" s="19">
        <v>3</v>
      </c>
      <c r="B135" s="41" t="s">
        <v>216</v>
      </c>
      <c r="C135" s="19" t="s">
        <v>217</v>
      </c>
      <c r="D135" s="19" t="s">
        <v>218</v>
      </c>
      <c r="E135" s="19" t="s">
        <v>214</v>
      </c>
      <c r="F135" s="19" t="s">
        <v>219</v>
      </c>
      <c r="G135" s="121">
        <v>249677</v>
      </c>
      <c r="H135" s="121"/>
      <c r="I135" s="121">
        <v>150000</v>
      </c>
      <c r="J135" s="120"/>
      <c r="K135" s="120">
        <v>45176</v>
      </c>
      <c r="L135" s="120"/>
      <c r="M135" s="121">
        <v>30000</v>
      </c>
      <c r="N135" s="120"/>
      <c r="O135" s="121"/>
      <c r="P135" s="120">
        <f>SUM(Q135:S135)</f>
        <v>20000</v>
      </c>
      <c r="Q135" s="120"/>
      <c r="R135" s="120">
        <v>20000</v>
      </c>
      <c r="S135" s="120"/>
      <c r="T135" s="26" t="s">
        <v>167</v>
      </c>
      <c r="U135" s="17"/>
    </row>
    <row r="136" spans="1:21" ht="75.75" customHeight="1">
      <c r="A136" s="19">
        <v>4</v>
      </c>
      <c r="B136" s="49" t="s">
        <v>245</v>
      </c>
      <c r="C136" s="26" t="s">
        <v>276</v>
      </c>
      <c r="D136" s="54"/>
      <c r="E136" s="26" t="s">
        <v>214</v>
      </c>
      <c r="F136" s="26" t="s">
        <v>277</v>
      </c>
      <c r="G136" s="121">
        <v>690313</v>
      </c>
      <c r="H136" s="121"/>
      <c r="I136" s="121">
        <v>250000</v>
      </c>
      <c r="J136" s="120"/>
      <c r="K136" s="120">
        <v>250</v>
      </c>
      <c r="L136" s="120"/>
      <c r="M136" s="121"/>
      <c r="N136" s="120"/>
      <c r="O136" s="121"/>
      <c r="P136" s="120">
        <f>SUM(Q136:S136)</f>
        <v>15000</v>
      </c>
      <c r="Q136" s="120"/>
      <c r="R136" s="120">
        <v>15000</v>
      </c>
      <c r="S136" s="120"/>
      <c r="T136" s="63" t="s">
        <v>93</v>
      </c>
      <c r="U136" s="17"/>
    </row>
    <row r="137" spans="1:21" s="31" customFormat="1" ht="44.25" customHeight="1">
      <c r="A137" s="39"/>
      <c r="B137" s="58" t="s">
        <v>270</v>
      </c>
      <c r="C137" s="22"/>
      <c r="D137" s="22"/>
      <c r="E137" s="59"/>
      <c r="F137" s="22"/>
      <c r="G137" s="125">
        <f>G138</f>
        <v>147759</v>
      </c>
      <c r="H137" s="125">
        <f aca="true" t="shared" si="55" ref="H137:S137">H138</f>
        <v>0</v>
      </c>
      <c r="I137" s="125">
        <f t="shared" si="55"/>
        <v>147559</v>
      </c>
      <c r="J137" s="125">
        <f t="shared" si="55"/>
        <v>0</v>
      </c>
      <c r="K137" s="125">
        <f t="shared" si="55"/>
        <v>200</v>
      </c>
      <c r="L137" s="125">
        <f t="shared" si="55"/>
        <v>0</v>
      </c>
      <c r="M137" s="125">
        <f t="shared" si="55"/>
        <v>0</v>
      </c>
      <c r="N137" s="125">
        <f t="shared" si="55"/>
        <v>0</v>
      </c>
      <c r="O137" s="125">
        <f t="shared" si="55"/>
        <v>0</v>
      </c>
      <c r="P137" s="125">
        <f t="shared" si="55"/>
        <v>5000</v>
      </c>
      <c r="Q137" s="125">
        <f t="shared" si="55"/>
        <v>0</v>
      </c>
      <c r="R137" s="125">
        <f t="shared" si="55"/>
        <v>5000</v>
      </c>
      <c r="S137" s="125">
        <f t="shared" si="55"/>
        <v>0</v>
      </c>
      <c r="T137" s="22"/>
      <c r="U137" s="17"/>
    </row>
    <row r="138" spans="1:21" ht="105" customHeight="1">
      <c r="A138" s="19">
        <v>1</v>
      </c>
      <c r="B138" s="49" t="s">
        <v>272</v>
      </c>
      <c r="C138" s="26" t="s">
        <v>273</v>
      </c>
      <c r="D138" s="26" t="s">
        <v>274</v>
      </c>
      <c r="E138" s="26" t="s">
        <v>275</v>
      </c>
      <c r="F138" s="26" t="s">
        <v>348</v>
      </c>
      <c r="G138" s="121">
        <v>147759</v>
      </c>
      <c r="H138" s="121"/>
      <c r="I138" s="121">
        <v>147559</v>
      </c>
      <c r="J138" s="120"/>
      <c r="K138" s="120">
        <v>200</v>
      </c>
      <c r="L138" s="120"/>
      <c r="M138" s="121"/>
      <c r="N138" s="120"/>
      <c r="O138" s="121"/>
      <c r="P138" s="120">
        <f>SUM(Q138:S138)</f>
        <v>5000</v>
      </c>
      <c r="Q138" s="120"/>
      <c r="R138" s="120">
        <v>5000</v>
      </c>
      <c r="S138" s="120"/>
      <c r="T138" s="26" t="s">
        <v>167</v>
      </c>
      <c r="U138" s="17"/>
    </row>
    <row r="139" spans="1:21" s="31" customFormat="1" ht="46.5" customHeight="1">
      <c r="A139" s="59" t="s">
        <v>47</v>
      </c>
      <c r="B139" s="71" t="s">
        <v>220</v>
      </c>
      <c r="C139" s="51"/>
      <c r="D139" s="51"/>
      <c r="E139" s="51"/>
      <c r="F139" s="6"/>
      <c r="G139" s="119">
        <f>G140</f>
        <v>45097</v>
      </c>
      <c r="H139" s="119">
        <f aca="true" t="shared" si="56" ref="H139:S139">H140</f>
        <v>0</v>
      </c>
      <c r="I139" s="119">
        <f t="shared" si="56"/>
        <v>45000</v>
      </c>
      <c r="J139" s="119">
        <f t="shared" si="56"/>
        <v>0</v>
      </c>
      <c r="K139" s="119">
        <f t="shared" si="56"/>
        <v>39997</v>
      </c>
      <c r="L139" s="119">
        <f t="shared" si="56"/>
        <v>0</v>
      </c>
      <c r="M139" s="119">
        <f t="shared" si="56"/>
        <v>39900</v>
      </c>
      <c r="N139" s="119">
        <f t="shared" si="56"/>
        <v>0</v>
      </c>
      <c r="O139" s="119">
        <f t="shared" si="56"/>
        <v>0</v>
      </c>
      <c r="P139" s="119">
        <f t="shared" si="56"/>
        <v>5100</v>
      </c>
      <c r="Q139" s="119">
        <f t="shared" si="56"/>
        <v>0</v>
      </c>
      <c r="R139" s="119">
        <f t="shared" si="56"/>
        <v>5100</v>
      </c>
      <c r="S139" s="119">
        <f t="shared" si="56"/>
        <v>0</v>
      </c>
      <c r="T139" s="51"/>
      <c r="U139" s="52"/>
    </row>
    <row r="140" spans="1:21" s="31" customFormat="1" ht="42" customHeight="1">
      <c r="A140" s="59"/>
      <c r="B140" s="71" t="s">
        <v>271</v>
      </c>
      <c r="C140" s="51"/>
      <c r="D140" s="51"/>
      <c r="E140" s="51"/>
      <c r="F140" s="72"/>
      <c r="G140" s="119">
        <f>G141</f>
        <v>45097</v>
      </c>
      <c r="H140" s="119">
        <f aca="true" t="shared" si="57" ref="H140:S140">H141</f>
        <v>0</v>
      </c>
      <c r="I140" s="119">
        <f t="shared" si="57"/>
        <v>45000</v>
      </c>
      <c r="J140" s="119">
        <f t="shared" si="57"/>
        <v>0</v>
      </c>
      <c r="K140" s="119">
        <f t="shared" si="57"/>
        <v>39997</v>
      </c>
      <c r="L140" s="119">
        <f t="shared" si="57"/>
        <v>0</v>
      </c>
      <c r="M140" s="119">
        <f t="shared" si="57"/>
        <v>39900</v>
      </c>
      <c r="N140" s="119">
        <f t="shared" si="57"/>
        <v>0</v>
      </c>
      <c r="O140" s="119">
        <f t="shared" si="57"/>
        <v>0</v>
      </c>
      <c r="P140" s="119">
        <f t="shared" si="57"/>
        <v>5100</v>
      </c>
      <c r="Q140" s="119">
        <f t="shared" si="57"/>
        <v>0</v>
      </c>
      <c r="R140" s="119">
        <f t="shared" si="57"/>
        <v>5100</v>
      </c>
      <c r="S140" s="119">
        <f t="shared" si="57"/>
        <v>0</v>
      </c>
      <c r="T140" s="22"/>
      <c r="U140" s="52"/>
    </row>
    <row r="141" spans="1:21" ht="64.5" customHeight="1">
      <c r="A141" s="53">
        <v>1</v>
      </c>
      <c r="B141" s="48" t="s">
        <v>221</v>
      </c>
      <c r="C141" s="54" t="s">
        <v>25</v>
      </c>
      <c r="D141" s="54" t="s">
        <v>222</v>
      </c>
      <c r="E141" s="54" t="s">
        <v>107</v>
      </c>
      <c r="F141" s="13" t="s">
        <v>223</v>
      </c>
      <c r="G141" s="120">
        <v>45097</v>
      </c>
      <c r="H141" s="120"/>
      <c r="I141" s="120">
        <v>45000</v>
      </c>
      <c r="J141" s="120"/>
      <c r="K141" s="120">
        <v>39997</v>
      </c>
      <c r="L141" s="120"/>
      <c r="M141" s="121">
        <v>39900</v>
      </c>
      <c r="N141" s="120"/>
      <c r="O141" s="120"/>
      <c r="P141" s="120">
        <f>SUM(Q141:S141)</f>
        <v>5100</v>
      </c>
      <c r="Q141" s="120"/>
      <c r="R141" s="120">
        <v>5100</v>
      </c>
      <c r="S141" s="120"/>
      <c r="T141" s="26" t="s">
        <v>167</v>
      </c>
      <c r="U141" s="55"/>
    </row>
    <row r="142" spans="1:21" ht="41.25" customHeight="1">
      <c r="A142" s="56" t="s">
        <v>238</v>
      </c>
      <c r="B142" s="44" t="s">
        <v>224</v>
      </c>
      <c r="C142" s="51"/>
      <c r="D142" s="51"/>
      <c r="E142" s="51"/>
      <c r="F142" s="13"/>
      <c r="G142" s="119">
        <f>G143</f>
        <v>200200</v>
      </c>
      <c r="H142" s="119">
        <f aca="true" t="shared" si="58" ref="H142:S142">H143</f>
        <v>0</v>
      </c>
      <c r="I142" s="119">
        <f t="shared" si="58"/>
        <v>200000</v>
      </c>
      <c r="J142" s="119">
        <f t="shared" si="58"/>
        <v>0</v>
      </c>
      <c r="K142" s="119">
        <f t="shared" si="58"/>
        <v>31900</v>
      </c>
      <c r="L142" s="119">
        <f t="shared" si="58"/>
        <v>0</v>
      </c>
      <c r="M142" s="119">
        <f t="shared" si="58"/>
        <v>31700</v>
      </c>
      <c r="N142" s="119">
        <f t="shared" si="58"/>
        <v>0</v>
      </c>
      <c r="O142" s="119">
        <f t="shared" si="58"/>
        <v>0</v>
      </c>
      <c r="P142" s="119">
        <f t="shared" si="58"/>
        <v>133837</v>
      </c>
      <c r="Q142" s="119">
        <f t="shared" si="58"/>
        <v>0</v>
      </c>
      <c r="R142" s="119">
        <f t="shared" si="58"/>
        <v>133837</v>
      </c>
      <c r="S142" s="119">
        <f t="shared" si="58"/>
        <v>0</v>
      </c>
      <c r="T142" s="51"/>
      <c r="U142" s="52"/>
    </row>
    <row r="143" spans="1:21" s="31" customFormat="1" ht="45.75" customHeight="1">
      <c r="A143" s="57"/>
      <c r="B143" s="71" t="s">
        <v>269</v>
      </c>
      <c r="C143" s="22"/>
      <c r="D143" s="22"/>
      <c r="E143" s="59"/>
      <c r="F143" s="6"/>
      <c r="G143" s="119">
        <f>G144</f>
        <v>200200</v>
      </c>
      <c r="H143" s="119">
        <f aca="true" t="shared" si="59" ref="H143:S143">H144</f>
        <v>0</v>
      </c>
      <c r="I143" s="119">
        <f t="shared" si="59"/>
        <v>200000</v>
      </c>
      <c r="J143" s="119">
        <f t="shared" si="59"/>
        <v>0</v>
      </c>
      <c r="K143" s="119">
        <f t="shared" si="59"/>
        <v>31900</v>
      </c>
      <c r="L143" s="119">
        <f t="shared" si="59"/>
        <v>0</v>
      </c>
      <c r="M143" s="119">
        <f t="shared" si="59"/>
        <v>31700</v>
      </c>
      <c r="N143" s="119">
        <f t="shared" si="59"/>
        <v>0</v>
      </c>
      <c r="O143" s="119">
        <f t="shared" si="59"/>
        <v>0</v>
      </c>
      <c r="P143" s="119">
        <f t="shared" si="59"/>
        <v>133837</v>
      </c>
      <c r="Q143" s="119">
        <f t="shared" si="59"/>
        <v>0</v>
      </c>
      <c r="R143" s="119">
        <f t="shared" si="59"/>
        <v>133837</v>
      </c>
      <c r="S143" s="119">
        <f t="shared" si="59"/>
        <v>0</v>
      </c>
      <c r="T143" s="22"/>
      <c r="U143" s="60"/>
    </row>
    <row r="144" spans="1:21" ht="94.5" customHeight="1">
      <c r="A144" s="62">
        <v>1</v>
      </c>
      <c r="B144" s="49" t="s">
        <v>225</v>
      </c>
      <c r="C144" s="26" t="s">
        <v>109</v>
      </c>
      <c r="D144" s="26" t="s">
        <v>226</v>
      </c>
      <c r="E144" s="47" t="s">
        <v>144</v>
      </c>
      <c r="F144" s="13" t="s">
        <v>227</v>
      </c>
      <c r="G144" s="120">
        <v>200200</v>
      </c>
      <c r="H144" s="120"/>
      <c r="I144" s="120">
        <v>200000</v>
      </c>
      <c r="J144" s="120"/>
      <c r="K144" s="120">
        <v>31900</v>
      </c>
      <c r="L144" s="120"/>
      <c r="M144" s="121">
        <v>31700</v>
      </c>
      <c r="N144" s="120"/>
      <c r="O144" s="120"/>
      <c r="P144" s="120">
        <f>SUM(Q144:S144)</f>
        <v>133837</v>
      </c>
      <c r="Q144" s="120"/>
      <c r="R144" s="120">
        <v>133837</v>
      </c>
      <c r="S144" s="120"/>
      <c r="T144" s="26" t="s">
        <v>228</v>
      </c>
      <c r="U144" s="63"/>
    </row>
    <row r="145" spans="1:21" ht="60" customHeight="1">
      <c r="A145" s="56" t="s">
        <v>55</v>
      </c>
      <c r="B145" s="44" t="s">
        <v>229</v>
      </c>
      <c r="C145" s="51"/>
      <c r="D145" s="51"/>
      <c r="E145" s="51"/>
      <c r="F145" s="13"/>
      <c r="G145" s="119">
        <f>G146</f>
        <v>98800</v>
      </c>
      <c r="H145" s="119">
        <f aca="true" t="shared" si="60" ref="H145:S145">H146</f>
        <v>0</v>
      </c>
      <c r="I145" s="119">
        <f t="shared" si="60"/>
        <v>98800</v>
      </c>
      <c r="J145" s="119">
        <f t="shared" si="60"/>
        <v>0</v>
      </c>
      <c r="K145" s="119">
        <f t="shared" si="60"/>
        <v>98800</v>
      </c>
      <c r="L145" s="119">
        <f t="shared" si="60"/>
        <v>0</v>
      </c>
      <c r="M145" s="119">
        <f t="shared" si="60"/>
        <v>58800</v>
      </c>
      <c r="N145" s="119">
        <f t="shared" si="60"/>
        <v>0</v>
      </c>
      <c r="O145" s="119">
        <f t="shared" si="60"/>
        <v>0</v>
      </c>
      <c r="P145" s="119">
        <f t="shared" si="60"/>
        <v>40000</v>
      </c>
      <c r="Q145" s="119">
        <f t="shared" si="60"/>
        <v>0</v>
      </c>
      <c r="R145" s="119">
        <f t="shared" si="60"/>
        <v>40000</v>
      </c>
      <c r="S145" s="119">
        <f t="shared" si="60"/>
        <v>0</v>
      </c>
      <c r="T145" s="51"/>
      <c r="U145" s="52"/>
    </row>
    <row r="146" spans="1:21" ht="141.75" customHeight="1">
      <c r="A146" s="64">
        <v>1</v>
      </c>
      <c r="B146" s="41" t="s">
        <v>230</v>
      </c>
      <c r="C146" s="26" t="s">
        <v>109</v>
      </c>
      <c r="D146" s="19" t="s">
        <v>231</v>
      </c>
      <c r="E146" s="47" t="s">
        <v>116</v>
      </c>
      <c r="F146" s="13" t="s">
        <v>232</v>
      </c>
      <c r="G146" s="120">
        <v>98800</v>
      </c>
      <c r="H146" s="119"/>
      <c r="I146" s="120">
        <v>98800</v>
      </c>
      <c r="J146" s="119"/>
      <c r="K146" s="120">
        <v>98800</v>
      </c>
      <c r="L146" s="119"/>
      <c r="M146" s="120">
        <v>58800</v>
      </c>
      <c r="N146" s="120"/>
      <c r="O146" s="119"/>
      <c r="P146" s="120">
        <f>SUM(Q146:S146)</f>
        <v>40000</v>
      </c>
      <c r="Q146" s="119"/>
      <c r="R146" s="120">
        <v>40000</v>
      </c>
      <c r="S146" s="120"/>
      <c r="T146" s="26" t="s">
        <v>167</v>
      </c>
      <c r="U146" s="52"/>
    </row>
    <row r="147" spans="1:21" ht="43.5" customHeight="1">
      <c r="A147" s="22" t="s">
        <v>237</v>
      </c>
      <c r="B147" s="110" t="s">
        <v>280</v>
      </c>
      <c r="C147" s="65"/>
      <c r="D147" s="65"/>
      <c r="E147" s="44"/>
      <c r="F147" s="51"/>
      <c r="G147" s="119">
        <f>G148+G174</f>
        <v>210783</v>
      </c>
      <c r="H147" s="119">
        <f aca="true" t="shared" si="61" ref="H147:S147">H148+H174</f>
        <v>8893</v>
      </c>
      <c r="I147" s="119">
        <f t="shared" si="61"/>
        <v>201890</v>
      </c>
      <c r="J147" s="119">
        <f t="shared" si="61"/>
        <v>0</v>
      </c>
      <c r="K147" s="119">
        <f t="shared" si="61"/>
        <v>102553</v>
      </c>
      <c r="L147" s="119">
        <f t="shared" si="61"/>
        <v>4030</v>
      </c>
      <c r="M147" s="119">
        <f t="shared" si="61"/>
        <v>98523</v>
      </c>
      <c r="N147" s="119">
        <f t="shared" si="61"/>
        <v>0</v>
      </c>
      <c r="O147" s="119">
        <f t="shared" si="61"/>
        <v>0</v>
      </c>
      <c r="P147" s="119">
        <f t="shared" si="61"/>
        <v>50876</v>
      </c>
      <c r="Q147" s="119"/>
      <c r="R147" s="119">
        <f t="shared" si="61"/>
        <v>50876</v>
      </c>
      <c r="S147" s="119">
        <f t="shared" si="61"/>
        <v>0</v>
      </c>
      <c r="T147" s="51"/>
      <c r="U147" s="54"/>
    </row>
    <row r="148" spans="1:21" ht="73.5" customHeight="1">
      <c r="A148" s="22" t="s">
        <v>281</v>
      </c>
      <c r="B148" s="110" t="s">
        <v>282</v>
      </c>
      <c r="C148" s="65"/>
      <c r="D148" s="65"/>
      <c r="E148" s="44"/>
      <c r="F148" s="51"/>
      <c r="G148" s="119">
        <f>G149+G158+G165+G167</f>
        <v>148941</v>
      </c>
      <c r="H148" s="119">
        <f aca="true" t="shared" si="62" ref="H148:S148">H149+H158+H165+H167</f>
        <v>7092</v>
      </c>
      <c r="I148" s="119">
        <f t="shared" si="62"/>
        <v>141849</v>
      </c>
      <c r="J148" s="119">
        <f t="shared" si="62"/>
        <v>0</v>
      </c>
      <c r="K148" s="119">
        <f t="shared" si="62"/>
        <v>56350</v>
      </c>
      <c r="L148" s="119">
        <f t="shared" si="62"/>
        <v>2684</v>
      </c>
      <c r="M148" s="119">
        <f t="shared" si="62"/>
        <v>53666</v>
      </c>
      <c r="N148" s="119">
        <f t="shared" si="62"/>
        <v>0</v>
      </c>
      <c r="O148" s="119">
        <f t="shared" si="62"/>
        <v>0</v>
      </c>
      <c r="P148" s="119">
        <f t="shared" si="62"/>
        <v>37592</v>
      </c>
      <c r="Q148" s="119"/>
      <c r="R148" s="119">
        <f t="shared" si="62"/>
        <v>37592</v>
      </c>
      <c r="S148" s="119">
        <f t="shared" si="62"/>
        <v>0</v>
      </c>
      <c r="T148" s="51"/>
      <c r="U148" s="54"/>
    </row>
    <row r="149" spans="1:21" ht="61.5" customHeight="1">
      <c r="A149" s="80" t="s">
        <v>22</v>
      </c>
      <c r="B149" s="73" t="s">
        <v>283</v>
      </c>
      <c r="C149" s="65"/>
      <c r="D149" s="65"/>
      <c r="E149" s="58"/>
      <c r="F149" s="111"/>
      <c r="G149" s="119">
        <f>G150+G154</f>
        <v>25311</v>
      </c>
      <c r="H149" s="119">
        <f aca="true" t="shared" si="63" ref="H149:S149">H150+H154</f>
        <v>1205</v>
      </c>
      <c r="I149" s="119">
        <f t="shared" si="63"/>
        <v>24106</v>
      </c>
      <c r="J149" s="119">
        <f t="shared" si="63"/>
        <v>0</v>
      </c>
      <c r="K149" s="119">
        <f t="shared" si="63"/>
        <v>10616</v>
      </c>
      <c r="L149" s="119">
        <f t="shared" si="63"/>
        <v>506</v>
      </c>
      <c r="M149" s="119">
        <f t="shared" si="63"/>
        <v>10110</v>
      </c>
      <c r="N149" s="119">
        <f t="shared" si="63"/>
        <v>0</v>
      </c>
      <c r="O149" s="119">
        <f t="shared" si="63"/>
        <v>0</v>
      </c>
      <c r="P149" s="119">
        <f t="shared" si="63"/>
        <v>7192</v>
      </c>
      <c r="Q149" s="119"/>
      <c r="R149" s="119">
        <f t="shared" si="63"/>
        <v>7192</v>
      </c>
      <c r="S149" s="119">
        <f t="shared" si="63"/>
        <v>0</v>
      </c>
      <c r="T149" s="51"/>
      <c r="U149" s="54"/>
    </row>
    <row r="150" spans="1:21" ht="33.75" customHeight="1">
      <c r="A150" s="57"/>
      <c r="B150" s="87" t="s">
        <v>27</v>
      </c>
      <c r="C150" s="65"/>
      <c r="D150" s="65"/>
      <c r="E150" s="58"/>
      <c r="F150" s="65"/>
      <c r="G150" s="119">
        <f>SUM(G151:G153)</f>
        <v>18551</v>
      </c>
      <c r="H150" s="119">
        <f aca="true" t="shared" si="64" ref="H150:S150">SUM(H151:H153)</f>
        <v>927</v>
      </c>
      <c r="I150" s="119">
        <f t="shared" si="64"/>
        <v>17624</v>
      </c>
      <c r="J150" s="119">
        <f t="shared" si="64"/>
        <v>0</v>
      </c>
      <c r="K150" s="119">
        <f t="shared" si="64"/>
        <v>10616</v>
      </c>
      <c r="L150" s="119">
        <f t="shared" si="64"/>
        <v>506</v>
      </c>
      <c r="M150" s="119">
        <f t="shared" si="64"/>
        <v>10110</v>
      </c>
      <c r="N150" s="119">
        <f t="shared" si="64"/>
        <v>0</v>
      </c>
      <c r="O150" s="119">
        <f t="shared" si="64"/>
        <v>0</v>
      </c>
      <c r="P150" s="119">
        <f t="shared" si="64"/>
        <v>5692</v>
      </c>
      <c r="Q150" s="119"/>
      <c r="R150" s="119">
        <f t="shared" si="64"/>
        <v>5692</v>
      </c>
      <c r="S150" s="119">
        <f t="shared" si="64"/>
        <v>0</v>
      </c>
      <c r="T150" s="22"/>
      <c r="U150" s="113"/>
    </row>
    <row r="151" spans="1:21" ht="147" customHeight="1">
      <c r="A151" s="114">
        <v>1</v>
      </c>
      <c r="B151" s="78" t="s">
        <v>284</v>
      </c>
      <c r="C151" s="79" t="s">
        <v>285</v>
      </c>
      <c r="D151" s="79" t="s">
        <v>36</v>
      </c>
      <c r="E151" s="82" t="s">
        <v>286</v>
      </c>
      <c r="F151" s="79" t="s">
        <v>287</v>
      </c>
      <c r="G151" s="120">
        <f>SUM(H151:I151)</f>
        <v>8466</v>
      </c>
      <c r="H151" s="120">
        <v>423</v>
      </c>
      <c r="I151" s="120">
        <v>8043</v>
      </c>
      <c r="J151" s="121"/>
      <c r="K151" s="120">
        <f>SUM(L151:M151)</f>
        <v>5308</v>
      </c>
      <c r="L151" s="120">
        <v>253</v>
      </c>
      <c r="M151" s="120">
        <v>5055</v>
      </c>
      <c r="N151" s="121"/>
      <c r="O151" s="120"/>
      <c r="P151" s="120">
        <f>SUM(Q151:R151)</f>
        <v>2988</v>
      </c>
      <c r="Q151" s="120"/>
      <c r="R151" s="120">
        <v>2988</v>
      </c>
      <c r="S151" s="120"/>
      <c r="T151" s="76" t="s">
        <v>170</v>
      </c>
      <c r="U151" s="63"/>
    </row>
    <row r="152" spans="1:21" ht="159" customHeight="1">
      <c r="A152" s="114">
        <v>2</v>
      </c>
      <c r="B152" s="78" t="s">
        <v>288</v>
      </c>
      <c r="C152" s="79" t="s">
        <v>289</v>
      </c>
      <c r="D152" s="79" t="s">
        <v>36</v>
      </c>
      <c r="E152" s="82" t="s">
        <v>290</v>
      </c>
      <c r="F152" s="79" t="s">
        <v>291</v>
      </c>
      <c r="G152" s="120">
        <f>SUM(H152:I152)</f>
        <v>3305</v>
      </c>
      <c r="H152" s="120">
        <v>165</v>
      </c>
      <c r="I152" s="120">
        <v>3140</v>
      </c>
      <c r="J152" s="121"/>
      <c r="K152" s="120">
        <f>SUM(L152:M152)</f>
        <v>2891</v>
      </c>
      <c r="L152" s="120">
        <v>138</v>
      </c>
      <c r="M152" s="120">
        <v>2753</v>
      </c>
      <c r="N152" s="121"/>
      <c r="O152" s="120"/>
      <c r="P152" s="120">
        <f>SUM(Q152:R152)</f>
        <v>387</v>
      </c>
      <c r="Q152" s="120"/>
      <c r="R152" s="120">
        <v>387</v>
      </c>
      <c r="S152" s="120"/>
      <c r="T152" s="76" t="s">
        <v>170</v>
      </c>
      <c r="U152" s="63"/>
    </row>
    <row r="153" spans="1:21" ht="108" customHeight="1">
      <c r="A153" s="114">
        <v>3</v>
      </c>
      <c r="B153" s="78" t="s">
        <v>292</v>
      </c>
      <c r="C153" s="79" t="s">
        <v>293</v>
      </c>
      <c r="D153" s="79" t="s">
        <v>44</v>
      </c>
      <c r="E153" s="82" t="s">
        <v>294</v>
      </c>
      <c r="F153" s="79" t="s">
        <v>295</v>
      </c>
      <c r="G153" s="120">
        <f>SUM(H153:I153)</f>
        <v>6780</v>
      </c>
      <c r="H153" s="120">
        <v>339</v>
      </c>
      <c r="I153" s="120">
        <v>6441</v>
      </c>
      <c r="J153" s="121"/>
      <c r="K153" s="120">
        <f>SUM(L153:M153)</f>
        <v>2417</v>
      </c>
      <c r="L153" s="120">
        <v>115</v>
      </c>
      <c r="M153" s="120">
        <v>2302</v>
      </c>
      <c r="N153" s="121"/>
      <c r="O153" s="120"/>
      <c r="P153" s="120">
        <f>SUM(Q153:R153)</f>
        <v>2317</v>
      </c>
      <c r="Q153" s="120"/>
      <c r="R153" s="120">
        <v>2317</v>
      </c>
      <c r="S153" s="120"/>
      <c r="T153" s="76" t="s">
        <v>170</v>
      </c>
      <c r="U153" s="63"/>
    </row>
    <row r="154" spans="1:21" s="31" customFormat="1" ht="24.75" customHeight="1">
      <c r="A154" s="39"/>
      <c r="B154" s="58" t="s">
        <v>296</v>
      </c>
      <c r="C154" s="22"/>
      <c r="D154" s="22"/>
      <c r="E154" s="59"/>
      <c r="F154" s="22"/>
      <c r="G154" s="125">
        <f>SUM(G155:G157)</f>
        <v>6760</v>
      </c>
      <c r="H154" s="125">
        <f aca="true" t="shared" si="65" ref="H154:S154">SUM(H155:H157)</f>
        <v>278</v>
      </c>
      <c r="I154" s="125">
        <f t="shared" si="65"/>
        <v>6482</v>
      </c>
      <c r="J154" s="125">
        <f t="shared" si="65"/>
        <v>0</v>
      </c>
      <c r="K154" s="125">
        <f t="shared" si="65"/>
        <v>0</v>
      </c>
      <c r="L154" s="125">
        <f t="shared" si="65"/>
        <v>0</v>
      </c>
      <c r="M154" s="125">
        <f t="shared" si="65"/>
        <v>0</v>
      </c>
      <c r="N154" s="125">
        <f t="shared" si="65"/>
        <v>0</v>
      </c>
      <c r="O154" s="125">
        <f t="shared" si="65"/>
        <v>0</v>
      </c>
      <c r="P154" s="125">
        <f t="shared" si="65"/>
        <v>1500</v>
      </c>
      <c r="Q154" s="125"/>
      <c r="R154" s="125">
        <f t="shared" si="65"/>
        <v>1500</v>
      </c>
      <c r="S154" s="125">
        <f t="shared" si="65"/>
        <v>0</v>
      </c>
      <c r="T154" s="22"/>
      <c r="U154" s="17"/>
    </row>
    <row r="155" spans="1:21" ht="54" customHeight="1">
      <c r="A155" s="114">
        <v>1</v>
      </c>
      <c r="B155" s="78" t="s">
        <v>297</v>
      </c>
      <c r="C155" s="79" t="s">
        <v>298</v>
      </c>
      <c r="D155" s="79" t="s">
        <v>243</v>
      </c>
      <c r="E155" s="63"/>
      <c r="F155" s="63"/>
      <c r="G155" s="120">
        <f>SUM(H155:I155)</f>
        <v>4560</v>
      </c>
      <c r="H155" s="120">
        <v>208</v>
      </c>
      <c r="I155" s="120">
        <v>4352</v>
      </c>
      <c r="J155" s="121"/>
      <c r="K155" s="120">
        <f>SUM(L155:M155)</f>
        <v>0</v>
      </c>
      <c r="L155" s="120"/>
      <c r="M155" s="120"/>
      <c r="N155" s="121"/>
      <c r="O155" s="120"/>
      <c r="P155" s="120">
        <f>SUM(Q155:R155)</f>
        <v>900</v>
      </c>
      <c r="Q155" s="120"/>
      <c r="R155" s="120">
        <v>900</v>
      </c>
      <c r="S155" s="120"/>
      <c r="T155" s="76" t="s">
        <v>170</v>
      </c>
      <c r="U155" s="63"/>
    </row>
    <row r="156" spans="1:21" ht="54" customHeight="1">
      <c r="A156" s="114">
        <v>2</v>
      </c>
      <c r="B156" s="78" t="s">
        <v>299</v>
      </c>
      <c r="C156" s="79" t="s">
        <v>300</v>
      </c>
      <c r="D156" s="79" t="s">
        <v>243</v>
      </c>
      <c r="E156" s="63"/>
      <c r="F156" s="63"/>
      <c r="G156" s="120">
        <f>SUM(H156:I156)</f>
        <v>1100</v>
      </c>
      <c r="H156" s="120">
        <v>35</v>
      </c>
      <c r="I156" s="120">
        <v>1065</v>
      </c>
      <c r="J156" s="121"/>
      <c r="K156" s="120">
        <f>SUM(L156:M156)</f>
        <v>0</v>
      </c>
      <c r="L156" s="120"/>
      <c r="M156" s="120"/>
      <c r="N156" s="121"/>
      <c r="O156" s="120"/>
      <c r="P156" s="120">
        <f>SUM(Q156:R156)</f>
        <v>300</v>
      </c>
      <c r="Q156" s="120"/>
      <c r="R156" s="120">
        <v>300</v>
      </c>
      <c r="S156" s="120"/>
      <c r="T156" s="76" t="s">
        <v>170</v>
      </c>
      <c r="U156" s="63"/>
    </row>
    <row r="157" spans="1:21" ht="54" customHeight="1">
      <c r="A157" s="114">
        <v>3</v>
      </c>
      <c r="B157" s="78" t="s">
        <v>301</v>
      </c>
      <c r="C157" s="79" t="s">
        <v>302</v>
      </c>
      <c r="D157" s="79" t="s">
        <v>243</v>
      </c>
      <c r="E157" s="63"/>
      <c r="F157" s="63"/>
      <c r="G157" s="120">
        <f>SUM(H157:I157)</f>
        <v>1100</v>
      </c>
      <c r="H157" s="120">
        <v>35</v>
      </c>
      <c r="I157" s="120">
        <v>1065</v>
      </c>
      <c r="J157" s="121"/>
      <c r="K157" s="120">
        <f>SUM(L157:M157)</f>
        <v>0</v>
      </c>
      <c r="L157" s="120"/>
      <c r="M157" s="120"/>
      <c r="N157" s="121"/>
      <c r="O157" s="120"/>
      <c r="P157" s="120">
        <f>SUM(Q157:R157)</f>
        <v>300</v>
      </c>
      <c r="Q157" s="120"/>
      <c r="R157" s="120">
        <v>300</v>
      </c>
      <c r="S157" s="120"/>
      <c r="T157" s="76" t="s">
        <v>170</v>
      </c>
      <c r="U157" s="63"/>
    </row>
    <row r="158" spans="1:21" ht="75.75" customHeight="1">
      <c r="A158" s="57" t="s">
        <v>29</v>
      </c>
      <c r="B158" s="73" t="s">
        <v>303</v>
      </c>
      <c r="C158" s="66"/>
      <c r="D158" s="65"/>
      <c r="E158" s="61"/>
      <c r="F158" s="111"/>
      <c r="G158" s="119">
        <f aca="true" t="shared" si="66" ref="G158:S158">G159+G162</f>
        <v>34053</v>
      </c>
      <c r="H158" s="119">
        <f t="shared" si="66"/>
        <v>1622</v>
      </c>
      <c r="I158" s="119">
        <f t="shared" si="66"/>
        <v>32431</v>
      </c>
      <c r="J158" s="119">
        <f t="shared" si="66"/>
        <v>0</v>
      </c>
      <c r="K158" s="119">
        <f t="shared" si="66"/>
        <v>14271</v>
      </c>
      <c r="L158" s="119">
        <f t="shared" si="66"/>
        <v>680</v>
      </c>
      <c r="M158" s="119">
        <f t="shared" si="66"/>
        <v>13591</v>
      </c>
      <c r="N158" s="119">
        <f t="shared" si="66"/>
        <v>0</v>
      </c>
      <c r="O158" s="119">
        <f t="shared" si="66"/>
        <v>0</v>
      </c>
      <c r="P158" s="119">
        <f t="shared" si="66"/>
        <v>4778</v>
      </c>
      <c r="Q158" s="119"/>
      <c r="R158" s="119">
        <f t="shared" si="66"/>
        <v>4778</v>
      </c>
      <c r="S158" s="119">
        <f t="shared" si="66"/>
        <v>0</v>
      </c>
      <c r="T158" s="22"/>
      <c r="U158" s="64"/>
    </row>
    <row r="159" spans="1:21" ht="28.5" customHeight="1">
      <c r="A159" s="57"/>
      <c r="B159" s="87" t="s">
        <v>27</v>
      </c>
      <c r="C159" s="66"/>
      <c r="D159" s="65"/>
      <c r="E159" s="61"/>
      <c r="F159" s="111"/>
      <c r="G159" s="119">
        <f>SUM(G160:G161)</f>
        <v>22053</v>
      </c>
      <c r="H159" s="119">
        <f aca="true" t="shared" si="67" ref="H159:S159">SUM(H160:H161)</f>
        <v>1050</v>
      </c>
      <c r="I159" s="119">
        <f t="shared" si="67"/>
        <v>21003</v>
      </c>
      <c r="J159" s="119">
        <f t="shared" si="67"/>
        <v>0</v>
      </c>
      <c r="K159" s="119">
        <f t="shared" si="67"/>
        <v>12671</v>
      </c>
      <c r="L159" s="119">
        <f t="shared" si="67"/>
        <v>604</v>
      </c>
      <c r="M159" s="119">
        <f t="shared" si="67"/>
        <v>12067</v>
      </c>
      <c r="N159" s="119">
        <f t="shared" si="67"/>
        <v>0</v>
      </c>
      <c r="O159" s="119">
        <f t="shared" si="67"/>
        <v>0</v>
      </c>
      <c r="P159" s="119">
        <f t="shared" si="67"/>
        <v>1317</v>
      </c>
      <c r="Q159" s="119"/>
      <c r="R159" s="119">
        <f t="shared" si="67"/>
        <v>1317</v>
      </c>
      <c r="S159" s="119">
        <f t="shared" si="67"/>
        <v>0</v>
      </c>
      <c r="T159" s="22"/>
      <c r="U159" s="64"/>
    </row>
    <row r="160" spans="1:21" ht="165" customHeight="1">
      <c r="A160" s="114">
        <v>1</v>
      </c>
      <c r="B160" s="78" t="s">
        <v>304</v>
      </c>
      <c r="C160" s="79" t="s">
        <v>305</v>
      </c>
      <c r="D160" s="79" t="s">
        <v>36</v>
      </c>
      <c r="E160" s="130" t="s">
        <v>350</v>
      </c>
      <c r="F160" s="78"/>
      <c r="G160" s="120">
        <f>SUM(H160:I160)</f>
        <v>8000</v>
      </c>
      <c r="H160" s="120">
        <v>381</v>
      </c>
      <c r="I160" s="120">
        <v>7619</v>
      </c>
      <c r="J160" s="121"/>
      <c r="K160" s="120">
        <f>SUM(L160:M160)</f>
        <v>0</v>
      </c>
      <c r="L160" s="120"/>
      <c r="M160" s="120"/>
      <c r="N160" s="121"/>
      <c r="O160" s="120"/>
      <c r="P160" s="120">
        <f>SUM(Q160:R160)</f>
        <v>0</v>
      </c>
      <c r="Q160" s="120"/>
      <c r="R160" s="120"/>
      <c r="S160" s="120"/>
      <c r="T160" s="76" t="s">
        <v>310</v>
      </c>
      <c r="U160" s="63"/>
    </row>
    <row r="161" spans="1:21" ht="133.5" customHeight="1">
      <c r="A161" s="114">
        <v>2</v>
      </c>
      <c r="B161" s="78" t="s">
        <v>306</v>
      </c>
      <c r="C161" s="79" t="s">
        <v>307</v>
      </c>
      <c r="D161" s="79" t="s">
        <v>44</v>
      </c>
      <c r="E161" s="130" t="s">
        <v>308</v>
      </c>
      <c r="F161" s="79" t="s">
        <v>309</v>
      </c>
      <c r="G161" s="120">
        <f>SUM(H161:I161)</f>
        <v>14053</v>
      </c>
      <c r="H161" s="120">
        <v>669</v>
      </c>
      <c r="I161" s="120">
        <v>13384</v>
      </c>
      <c r="J161" s="121"/>
      <c r="K161" s="120">
        <f>SUM(L161:M161)</f>
        <v>12671</v>
      </c>
      <c r="L161" s="120">
        <v>604</v>
      </c>
      <c r="M161" s="120">
        <v>12067</v>
      </c>
      <c r="N161" s="121"/>
      <c r="O161" s="120"/>
      <c r="P161" s="120">
        <f>SUM(Q161:R161)</f>
        <v>1317</v>
      </c>
      <c r="Q161" s="120"/>
      <c r="R161" s="120">
        <v>1317</v>
      </c>
      <c r="S161" s="120"/>
      <c r="T161" s="76" t="s">
        <v>310</v>
      </c>
      <c r="U161" s="63"/>
    </row>
    <row r="162" spans="1:21" s="31" customFormat="1" ht="30" customHeight="1">
      <c r="A162" s="39"/>
      <c r="B162" s="58" t="s">
        <v>296</v>
      </c>
      <c r="C162" s="22"/>
      <c r="D162" s="22"/>
      <c r="E162" s="59"/>
      <c r="F162" s="22"/>
      <c r="G162" s="125">
        <f>SUM(G163:G164)</f>
        <v>12000</v>
      </c>
      <c r="H162" s="125">
        <f aca="true" t="shared" si="68" ref="H162:S162">SUM(H163:H164)</f>
        <v>572</v>
      </c>
      <c r="I162" s="125">
        <f t="shared" si="68"/>
        <v>11428</v>
      </c>
      <c r="J162" s="125">
        <f t="shared" si="68"/>
        <v>0</v>
      </c>
      <c r="K162" s="125">
        <f t="shared" si="68"/>
        <v>1600</v>
      </c>
      <c r="L162" s="125">
        <f t="shared" si="68"/>
        <v>76</v>
      </c>
      <c r="M162" s="125">
        <f t="shared" si="68"/>
        <v>1524</v>
      </c>
      <c r="N162" s="125">
        <f t="shared" si="68"/>
        <v>0</v>
      </c>
      <c r="O162" s="125">
        <f t="shared" si="68"/>
        <v>0</v>
      </c>
      <c r="P162" s="125">
        <f t="shared" si="68"/>
        <v>3461</v>
      </c>
      <c r="Q162" s="125"/>
      <c r="R162" s="125">
        <f t="shared" si="68"/>
        <v>3461</v>
      </c>
      <c r="S162" s="125">
        <f t="shared" si="68"/>
        <v>0</v>
      </c>
      <c r="T162" s="22"/>
      <c r="U162" s="17"/>
    </row>
    <row r="163" spans="1:21" ht="91.5" customHeight="1">
      <c r="A163" s="114">
        <v>1</v>
      </c>
      <c r="B163" s="78" t="s">
        <v>311</v>
      </c>
      <c r="C163" s="79" t="s">
        <v>312</v>
      </c>
      <c r="D163" s="79" t="s">
        <v>313</v>
      </c>
      <c r="E163" s="63"/>
      <c r="F163" s="63"/>
      <c r="G163" s="120">
        <f>SUM(H163:I163)</f>
        <v>6000</v>
      </c>
      <c r="H163" s="120">
        <v>286</v>
      </c>
      <c r="I163" s="120">
        <v>5714</v>
      </c>
      <c r="J163" s="121"/>
      <c r="K163" s="120">
        <f>SUM(L163:M163)</f>
        <v>800</v>
      </c>
      <c r="L163" s="120">
        <v>38</v>
      </c>
      <c r="M163" s="120">
        <v>762</v>
      </c>
      <c r="N163" s="121"/>
      <c r="O163" s="120"/>
      <c r="P163" s="120">
        <f>SUM(Q163:R163)</f>
        <v>2000</v>
      </c>
      <c r="Q163" s="120"/>
      <c r="R163" s="120">
        <v>2000</v>
      </c>
      <c r="S163" s="120"/>
      <c r="T163" s="76" t="s">
        <v>310</v>
      </c>
      <c r="U163" s="63"/>
    </row>
    <row r="164" spans="1:21" ht="91.5" customHeight="1">
      <c r="A164" s="114">
        <v>2</v>
      </c>
      <c r="B164" s="78" t="s">
        <v>314</v>
      </c>
      <c r="C164" s="79" t="s">
        <v>315</v>
      </c>
      <c r="D164" s="79" t="s">
        <v>313</v>
      </c>
      <c r="E164" s="63"/>
      <c r="F164" s="63"/>
      <c r="G164" s="120">
        <f>SUM(H164:I164)</f>
        <v>6000</v>
      </c>
      <c r="H164" s="120">
        <v>286</v>
      </c>
      <c r="I164" s="120">
        <v>5714</v>
      </c>
      <c r="J164" s="121"/>
      <c r="K164" s="120">
        <f>SUM(L164:M164)</f>
        <v>800</v>
      </c>
      <c r="L164" s="120">
        <v>38</v>
      </c>
      <c r="M164" s="120">
        <v>762</v>
      </c>
      <c r="N164" s="121"/>
      <c r="O164" s="120"/>
      <c r="P164" s="120">
        <f>SUM(Q164:R164)</f>
        <v>1461</v>
      </c>
      <c r="Q164" s="120"/>
      <c r="R164" s="120">
        <v>1461</v>
      </c>
      <c r="S164" s="120"/>
      <c r="T164" s="76" t="s">
        <v>310</v>
      </c>
      <c r="U164" s="63"/>
    </row>
    <row r="165" spans="1:21" ht="88.5" customHeight="1">
      <c r="A165" s="57" t="s">
        <v>46</v>
      </c>
      <c r="B165" s="73" t="s">
        <v>316</v>
      </c>
      <c r="C165" s="65"/>
      <c r="D165" s="65"/>
      <c r="E165" s="44"/>
      <c r="F165" s="111"/>
      <c r="G165" s="119">
        <f>G166</f>
        <v>31484</v>
      </c>
      <c r="H165" s="119">
        <f aca="true" t="shared" si="69" ref="H165:S165">H166</f>
        <v>1499</v>
      </c>
      <c r="I165" s="119">
        <f t="shared" si="69"/>
        <v>29985</v>
      </c>
      <c r="J165" s="119">
        <f t="shared" si="69"/>
        <v>0</v>
      </c>
      <c r="K165" s="119">
        <f t="shared" si="69"/>
        <v>13160</v>
      </c>
      <c r="L165" s="119">
        <f t="shared" si="69"/>
        <v>627</v>
      </c>
      <c r="M165" s="119">
        <f t="shared" si="69"/>
        <v>12533</v>
      </c>
      <c r="N165" s="119">
        <f t="shared" si="69"/>
        <v>0</v>
      </c>
      <c r="O165" s="119">
        <f t="shared" si="69"/>
        <v>0</v>
      </c>
      <c r="P165" s="119">
        <f t="shared" si="69"/>
        <v>17452</v>
      </c>
      <c r="Q165" s="119"/>
      <c r="R165" s="119">
        <f t="shared" si="69"/>
        <v>17452</v>
      </c>
      <c r="S165" s="119">
        <f t="shared" si="69"/>
        <v>0</v>
      </c>
      <c r="T165" s="22"/>
      <c r="U165" s="64"/>
    </row>
    <row r="166" spans="1:21" ht="89.25" customHeight="1">
      <c r="A166" s="62" t="s">
        <v>31</v>
      </c>
      <c r="B166" s="78" t="s">
        <v>317</v>
      </c>
      <c r="C166" s="79" t="s">
        <v>234</v>
      </c>
      <c r="D166" s="79" t="s">
        <v>36</v>
      </c>
      <c r="E166" s="79" t="s">
        <v>318</v>
      </c>
      <c r="F166" s="79" t="s">
        <v>319</v>
      </c>
      <c r="G166" s="120">
        <f>SUM(H166:I166)</f>
        <v>31484</v>
      </c>
      <c r="H166" s="120">
        <v>1499</v>
      </c>
      <c r="I166" s="120">
        <v>29985</v>
      </c>
      <c r="J166" s="120"/>
      <c r="K166" s="120">
        <f>SUM(L166:M166)</f>
        <v>13160</v>
      </c>
      <c r="L166" s="120">
        <v>627</v>
      </c>
      <c r="M166" s="120">
        <v>12533</v>
      </c>
      <c r="N166" s="120"/>
      <c r="O166" s="120"/>
      <c r="P166" s="120">
        <f>SUM(Q166:R166)</f>
        <v>17452</v>
      </c>
      <c r="Q166" s="120"/>
      <c r="R166" s="120">
        <v>17452</v>
      </c>
      <c r="S166" s="120"/>
      <c r="T166" s="76" t="s">
        <v>320</v>
      </c>
      <c r="U166" s="63"/>
    </row>
    <row r="167" spans="1:21" ht="90" customHeight="1">
      <c r="A167" s="80" t="s">
        <v>47</v>
      </c>
      <c r="B167" s="73" t="s">
        <v>321</v>
      </c>
      <c r="C167" s="63"/>
      <c r="D167" s="65"/>
      <c r="E167" s="67"/>
      <c r="F167" s="111"/>
      <c r="G167" s="119">
        <f>G168+G172</f>
        <v>58093</v>
      </c>
      <c r="H167" s="119">
        <f aca="true" t="shared" si="70" ref="H167:S167">H168+H172</f>
        <v>2766</v>
      </c>
      <c r="I167" s="119">
        <f t="shared" si="70"/>
        <v>55327</v>
      </c>
      <c r="J167" s="119">
        <f t="shared" si="70"/>
        <v>0</v>
      </c>
      <c r="K167" s="119">
        <f t="shared" si="70"/>
        <v>18303</v>
      </c>
      <c r="L167" s="119">
        <f t="shared" si="70"/>
        <v>871</v>
      </c>
      <c r="M167" s="119">
        <f t="shared" si="70"/>
        <v>17432</v>
      </c>
      <c r="N167" s="119">
        <f t="shared" si="70"/>
        <v>0</v>
      </c>
      <c r="O167" s="119">
        <f t="shared" si="70"/>
        <v>0</v>
      </c>
      <c r="P167" s="119">
        <f t="shared" si="70"/>
        <v>8170</v>
      </c>
      <c r="Q167" s="119"/>
      <c r="R167" s="119">
        <f t="shared" si="70"/>
        <v>8170</v>
      </c>
      <c r="S167" s="119">
        <f t="shared" si="70"/>
        <v>0</v>
      </c>
      <c r="T167" s="22"/>
      <c r="U167" s="64"/>
    </row>
    <row r="168" spans="1:21" s="31" customFormat="1" ht="26.25" customHeight="1">
      <c r="A168" s="57"/>
      <c r="B168" s="73" t="s">
        <v>27</v>
      </c>
      <c r="C168" s="80"/>
      <c r="D168" s="80"/>
      <c r="E168" s="73"/>
      <c r="F168" s="73"/>
      <c r="G168" s="122">
        <f>SUM(G169:G171)</f>
        <v>55339</v>
      </c>
      <c r="H168" s="122">
        <f aca="true" t="shared" si="71" ref="H168:S168">SUM(H169:H171)</f>
        <v>2635</v>
      </c>
      <c r="I168" s="122">
        <f t="shared" si="71"/>
        <v>52704</v>
      </c>
      <c r="J168" s="122">
        <f t="shared" si="71"/>
        <v>0</v>
      </c>
      <c r="K168" s="122">
        <f t="shared" si="71"/>
        <v>18303</v>
      </c>
      <c r="L168" s="122">
        <f t="shared" si="71"/>
        <v>871</v>
      </c>
      <c r="M168" s="122">
        <f t="shared" si="71"/>
        <v>17432</v>
      </c>
      <c r="N168" s="122">
        <f t="shared" si="71"/>
        <v>0</v>
      </c>
      <c r="O168" s="122">
        <f t="shared" si="71"/>
        <v>0</v>
      </c>
      <c r="P168" s="122">
        <f t="shared" si="71"/>
        <v>6386</v>
      </c>
      <c r="Q168" s="122"/>
      <c r="R168" s="122">
        <f t="shared" si="71"/>
        <v>6386</v>
      </c>
      <c r="S168" s="122">
        <f t="shared" si="71"/>
        <v>0</v>
      </c>
      <c r="T168" s="22"/>
      <c r="U168" s="56"/>
    </row>
    <row r="169" spans="1:21" ht="87.75" customHeight="1">
      <c r="A169" s="62" t="s">
        <v>31</v>
      </c>
      <c r="B169" s="74" t="s">
        <v>322</v>
      </c>
      <c r="C169" s="75" t="s">
        <v>109</v>
      </c>
      <c r="D169" s="75" t="s">
        <v>36</v>
      </c>
      <c r="E169" s="115"/>
      <c r="F169" s="74"/>
      <c r="G169" s="120">
        <f>SUM(H169:I169)</f>
        <v>6500</v>
      </c>
      <c r="H169" s="123">
        <v>310</v>
      </c>
      <c r="I169" s="123">
        <v>6190</v>
      </c>
      <c r="J169" s="123"/>
      <c r="K169" s="120">
        <f>SUM(L169:M169)</f>
        <v>4075</v>
      </c>
      <c r="L169" s="123">
        <v>194</v>
      </c>
      <c r="M169" s="123">
        <v>3881</v>
      </c>
      <c r="N169" s="123"/>
      <c r="O169" s="123"/>
      <c r="P169" s="120">
        <f>SUM(Q169:R169)</f>
        <v>0</v>
      </c>
      <c r="Q169" s="123"/>
      <c r="R169" s="123"/>
      <c r="S169" s="123"/>
      <c r="T169" s="76" t="s">
        <v>325</v>
      </c>
      <c r="U169" s="64"/>
    </row>
    <row r="170" spans="1:21" ht="105.75" customHeight="1">
      <c r="A170" s="116" t="s">
        <v>184</v>
      </c>
      <c r="B170" s="74" t="s">
        <v>323</v>
      </c>
      <c r="C170" s="75" t="s">
        <v>109</v>
      </c>
      <c r="D170" s="75" t="s">
        <v>36</v>
      </c>
      <c r="E170" s="117"/>
      <c r="F170" s="74"/>
      <c r="G170" s="120">
        <f>SUM(H170:I170)</f>
        <v>44884</v>
      </c>
      <c r="H170" s="123">
        <v>2137</v>
      </c>
      <c r="I170" s="123">
        <v>42747</v>
      </c>
      <c r="J170" s="123"/>
      <c r="K170" s="120">
        <f>SUM(L170:M170)</f>
        <v>12731</v>
      </c>
      <c r="L170" s="123">
        <v>606</v>
      </c>
      <c r="M170" s="123">
        <v>12125</v>
      </c>
      <c r="N170" s="123"/>
      <c r="O170" s="123"/>
      <c r="P170" s="120">
        <f>SUM(Q170:R170)</f>
        <v>4045</v>
      </c>
      <c r="Q170" s="123"/>
      <c r="R170" s="123">
        <v>4045</v>
      </c>
      <c r="S170" s="123"/>
      <c r="T170" s="76" t="s">
        <v>325</v>
      </c>
      <c r="U170" s="64"/>
    </row>
    <row r="171" spans="1:21" ht="61.5" customHeight="1">
      <c r="A171" s="62" t="s">
        <v>200</v>
      </c>
      <c r="B171" s="74" t="s">
        <v>324</v>
      </c>
      <c r="C171" s="75" t="s">
        <v>109</v>
      </c>
      <c r="D171" s="75" t="s">
        <v>36</v>
      </c>
      <c r="E171" s="117"/>
      <c r="F171" s="74"/>
      <c r="G171" s="120">
        <f>SUM(H171:I171)</f>
        <v>3955</v>
      </c>
      <c r="H171" s="123">
        <v>188</v>
      </c>
      <c r="I171" s="123">
        <v>3767</v>
      </c>
      <c r="J171" s="123"/>
      <c r="K171" s="120">
        <f>SUM(L171:M171)</f>
        <v>1497</v>
      </c>
      <c r="L171" s="123">
        <v>71</v>
      </c>
      <c r="M171" s="123">
        <v>1426</v>
      </c>
      <c r="N171" s="123"/>
      <c r="O171" s="123"/>
      <c r="P171" s="120">
        <f>SUM(Q171:R171)</f>
        <v>2341</v>
      </c>
      <c r="Q171" s="123"/>
      <c r="R171" s="123">
        <v>2341</v>
      </c>
      <c r="S171" s="123">
        <v>0</v>
      </c>
      <c r="T171" s="76" t="s">
        <v>325</v>
      </c>
      <c r="U171" s="64"/>
    </row>
    <row r="172" spans="1:21" s="31" customFormat="1" ht="24.75" customHeight="1">
      <c r="A172" s="39"/>
      <c r="B172" s="58" t="s">
        <v>296</v>
      </c>
      <c r="C172" s="22"/>
      <c r="D172" s="22"/>
      <c r="E172" s="59"/>
      <c r="F172" s="22"/>
      <c r="G172" s="125">
        <f>G173</f>
        <v>2754</v>
      </c>
      <c r="H172" s="125">
        <f aca="true" t="shared" si="72" ref="H172:S172">H173</f>
        <v>131</v>
      </c>
      <c r="I172" s="125">
        <f t="shared" si="72"/>
        <v>2623</v>
      </c>
      <c r="J172" s="125">
        <f t="shared" si="72"/>
        <v>0</v>
      </c>
      <c r="K172" s="125">
        <f>K173</f>
        <v>0</v>
      </c>
      <c r="L172" s="125">
        <f>L173</f>
        <v>0</v>
      </c>
      <c r="M172" s="125">
        <f>M173</f>
        <v>0</v>
      </c>
      <c r="N172" s="125">
        <f>N173</f>
        <v>0</v>
      </c>
      <c r="O172" s="125">
        <f>O173</f>
        <v>0</v>
      </c>
      <c r="P172" s="125">
        <f t="shared" si="72"/>
        <v>1784</v>
      </c>
      <c r="Q172" s="125"/>
      <c r="R172" s="125">
        <f t="shared" si="72"/>
        <v>1784</v>
      </c>
      <c r="S172" s="125">
        <f t="shared" si="72"/>
        <v>0</v>
      </c>
      <c r="T172" s="22"/>
      <c r="U172" s="17"/>
    </row>
    <row r="173" spans="1:21" ht="54" customHeight="1">
      <c r="A173" s="114">
        <v>1</v>
      </c>
      <c r="B173" s="74" t="s">
        <v>326</v>
      </c>
      <c r="C173" s="75" t="s">
        <v>109</v>
      </c>
      <c r="D173" s="75" t="s">
        <v>313</v>
      </c>
      <c r="E173" s="63"/>
      <c r="F173" s="63"/>
      <c r="G173" s="120">
        <f>SUM(H173:I173)</f>
        <v>2754</v>
      </c>
      <c r="H173" s="120">
        <v>131</v>
      </c>
      <c r="I173" s="120">
        <v>2623</v>
      </c>
      <c r="J173" s="121"/>
      <c r="K173" s="120">
        <f>SUM(L173:M173)</f>
        <v>0</v>
      </c>
      <c r="L173" s="120"/>
      <c r="M173" s="120"/>
      <c r="N173" s="121"/>
      <c r="O173" s="120"/>
      <c r="P173" s="120">
        <f>SUM(Q173:R173)</f>
        <v>1784</v>
      </c>
      <c r="Q173" s="120"/>
      <c r="R173" s="120">
        <v>1784</v>
      </c>
      <c r="S173" s="120"/>
      <c r="T173" s="76" t="s">
        <v>325</v>
      </c>
      <c r="U173" s="63"/>
    </row>
    <row r="174" spans="1:21" ht="59.25" customHeight="1">
      <c r="A174" s="22" t="s">
        <v>327</v>
      </c>
      <c r="B174" s="129" t="s">
        <v>328</v>
      </c>
      <c r="C174" s="65"/>
      <c r="D174" s="65"/>
      <c r="E174" s="44"/>
      <c r="F174" s="51"/>
      <c r="G174" s="119">
        <f>G175</f>
        <v>61842</v>
      </c>
      <c r="H174" s="119">
        <f aca="true" t="shared" si="73" ref="H174:S174">H175</f>
        <v>1801</v>
      </c>
      <c r="I174" s="119">
        <f t="shared" si="73"/>
        <v>60041</v>
      </c>
      <c r="J174" s="119">
        <f t="shared" si="73"/>
        <v>0</v>
      </c>
      <c r="K174" s="119">
        <f t="shared" si="73"/>
        <v>46203</v>
      </c>
      <c r="L174" s="119">
        <f t="shared" si="73"/>
        <v>1346</v>
      </c>
      <c r="M174" s="119">
        <f t="shared" si="73"/>
        <v>44857</v>
      </c>
      <c r="N174" s="119">
        <f t="shared" si="73"/>
        <v>0</v>
      </c>
      <c r="O174" s="119">
        <f t="shared" si="73"/>
        <v>0</v>
      </c>
      <c r="P174" s="119">
        <f t="shared" si="73"/>
        <v>13284</v>
      </c>
      <c r="Q174" s="119"/>
      <c r="R174" s="119">
        <f t="shared" si="73"/>
        <v>13284</v>
      </c>
      <c r="S174" s="119">
        <f t="shared" si="73"/>
        <v>0</v>
      </c>
      <c r="T174" s="51"/>
      <c r="U174" s="54"/>
    </row>
    <row r="175" spans="1:21" ht="38.25" customHeight="1">
      <c r="A175" s="112"/>
      <c r="B175" s="73" t="s">
        <v>329</v>
      </c>
      <c r="C175" s="66"/>
      <c r="D175" s="65"/>
      <c r="E175" s="61"/>
      <c r="F175" s="65"/>
      <c r="G175" s="119">
        <f>G176+G178+G181</f>
        <v>61842</v>
      </c>
      <c r="H175" s="119">
        <f aca="true" t="shared" si="74" ref="H175:S175">H176+H178+H181</f>
        <v>1801</v>
      </c>
      <c r="I175" s="119">
        <f t="shared" si="74"/>
        <v>60041</v>
      </c>
      <c r="J175" s="119">
        <f t="shared" si="74"/>
        <v>0</v>
      </c>
      <c r="K175" s="119">
        <f t="shared" si="74"/>
        <v>46203</v>
      </c>
      <c r="L175" s="119">
        <f t="shared" si="74"/>
        <v>1346</v>
      </c>
      <c r="M175" s="119">
        <f t="shared" si="74"/>
        <v>44857</v>
      </c>
      <c r="N175" s="119">
        <f t="shared" si="74"/>
        <v>0</v>
      </c>
      <c r="O175" s="119">
        <f t="shared" si="74"/>
        <v>0</v>
      </c>
      <c r="P175" s="119">
        <f t="shared" si="74"/>
        <v>13284</v>
      </c>
      <c r="Q175" s="119"/>
      <c r="R175" s="119">
        <f t="shared" si="74"/>
        <v>13284</v>
      </c>
      <c r="S175" s="119">
        <f t="shared" si="74"/>
        <v>0</v>
      </c>
      <c r="T175" s="22"/>
      <c r="U175" s="113"/>
    </row>
    <row r="176" spans="1:21" ht="28.5" customHeight="1">
      <c r="A176" s="112"/>
      <c r="B176" s="73" t="s">
        <v>27</v>
      </c>
      <c r="C176" s="66"/>
      <c r="D176" s="65"/>
      <c r="E176" s="61"/>
      <c r="F176" s="65"/>
      <c r="G176" s="119">
        <f>G177</f>
        <v>38878</v>
      </c>
      <c r="H176" s="119">
        <f aca="true" t="shared" si="75" ref="H176:R176">H177</f>
        <v>1132</v>
      </c>
      <c r="I176" s="119">
        <f t="shared" si="75"/>
        <v>37746</v>
      </c>
      <c r="J176" s="119">
        <f t="shared" si="75"/>
        <v>0</v>
      </c>
      <c r="K176" s="119">
        <f t="shared" si="75"/>
        <v>34442</v>
      </c>
      <c r="L176" s="119">
        <f t="shared" si="75"/>
        <v>1003</v>
      </c>
      <c r="M176" s="119">
        <f t="shared" si="75"/>
        <v>33439</v>
      </c>
      <c r="N176" s="119">
        <f t="shared" si="75"/>
        <v>0</v>
      </c>
      <c r="O176" s="119">
        <f t="shared" si="75"/>
        <v>0</v>
      </c>
      <c r="P176" s="119">
        <f t="shared" si="75"/>
        <v>4307</v>
      </c>
      <c r="Q176" s="119"/>
      <c r="R176" s="119">
        <f t="shared" si="75"/>
        <v>4307</v>
      </c>
      <c r="S176" s="119">
        <f>S177</f>
        <v>0</v>
      </c>
      <c r="T176" s="22"/>
      <c r="U176" s="113"/>
    </row>
    <row r="177" spans="1:21" ht="135.75" customHeight="1">
      <c r="A177" s="114">
        <v>1</v>
      </c>
      <c r="B177" s="74" t="s">
        <v>330</v>
      </c>
      <c r="C177" s="75" t="s">
        <v>236</v>
      </c>
      <c r="D177" s="75" t="s">
        <v>36</v>
      </c>
      <c r="E177" s="75" t="s">
        <v>331</v>
      </c>
      <c r="F177" s="75" t="s">
        <v>332</v>
      </c>
      <c r="G177" s="120">
        <f>SUM(H177:I177)</f>
        <v>38878</v>
      </c>
      <c r="H177" s="120">
        <v>1132</v>
      </c>
      <c r="I177" s="120">
        <v>37746</v>
      </c>
      <c r="J177" s="121"/>
      <c r="K177" s="120">
        <f>SUM(L177:M177)</f>
        <v>34442</v>
      </c>
      <c r="L177" s="120">
        <v>1003</v>
      </c>
      <c r="M177" s="120">
        <v>33439</v>
      </c>
      <c r="N177" s="121"/>
      <c r="O177" s="120"/>
      <c r="P177" s="120">
        <f>SUM(Q177:R177)</f>
        <v>4307</v>
      </c>
      <c r="Q177" s="120"/>
      <c r="R177" s="120">
        <v>4307</v>
      </c>
      <c r="S177" s="120"/>
      <c r="T177" s="76" t="s">
        <v>333</v>
      </c>
      <c r="U177" s="63"/>
    </row>
    <row r="178" spans="1:21" ht="35.25" customHeight="1">
      <c r="A178" s="114"/>
      <c r="B178" s="58" t="s">
        <v>296</v>
      </c>
      <c r="C178" s="75"/>
      <c r="D178" s="77"/>
      <c r="E178" s="75"/>
      <c r="F178" s="75"/>
      <c r="G178" s="119">
        <f>SUM(G179:G180)</f>
        <v>11330</v>
      </c>
      <c r="H178" s="119">
        <f aca="true" t="shared" si="76" ref="H178:S178">SUM(H179:H180)</f>
        <v>330</v>
      </c>
      <c r="I178" s="119">
        <f t="shared" si="76"/>
        <v>11000</v>
      </c>
      <c r="J178" s="119">
        <f t="shared" si="76"/>
        <v>0</v>
      </c>
      <c r="K178" s="119">
        <f t="shared" si="76"/>
        <v>7210</v>
      </c>
      <c r="L178" s="119">
        <f t="shared" si="76"/>
        <v>210</v>
      </c>
      <c r="M178" s="119">
        <f t="shared" si="76"/>
        <v>7000</v>
      </c>
      <c r="N178" s="119">
        <f t="shared" si="76"/>
        <v>0</v>
      </c>
      <c r="O178" s="119">
        <f t="shared" si="76"/>
        <v>0</v>
      </c>
      <c r="P178" s="119">
        <f t="shared" si="76"/>
        <v>2100</v>
      </c>
      <c r="Q178" s="119"/>
      <c r="R178" s="119">
        <f t="shared" si="76"/>
        <v>2100</v>
      </c>
      <c r="S178" s="119">
        <f t="shared" si="76"/>
        <v>0</v>
      </c>
      <c r="T178" s="76"/>
      <c r="U178" s="63"/>
    </row>
    <row r="179" spans="1:21" ht="93" customHeight="1">
      <c r="A179" s="114">
        <v>1</v>
      </c>
      <c r="B179" s="78" t="s">
        <v>334</v>
      </c>
      <c r="C179" s="79" t="s">
        <v>234</v>
      </c>
      <c r="D179" s="79" t="s">
        <v>313</v>
      </c>
      <c r="E179" s="79" t="s">
        <v>335</v>
      </c>
      <c r="F179" s="79"/>
      <c r="G179" s="120">
        <f>SUM(H179:I179)</f>
        <v>8240</v>
      </c>
      <c r="H179" s="120">
        <v>240</v>
      </c>
      <c r="I179" s="120">
        <v>8000</v>
      </c>
      <c r="J179" s="121"/>
      <c r="K179" s="120">
        <f>SUM(L179:M179)</f>
        <v>4120</v>
      </c>
      <c r="L179" s="120">
        <v>120</v>
      </c>
      <c r="M179" s="120">
        <v>4000</v>
      </c>
      <c r="N179" s="121"/>
      <c r="O179" s="120"/>
      <c r="P179" s="120">
        <f>SUM(Q179:R179)</f>
        <v>2100</v>
      </c>
      <c r="Q179" s="120"/>
      <c r="R179" s="120">
        <v>2100</v>
      </c>
      <c r="S179" s="120"/>
      <c r="T179" s="76" t="s">
        <v>64</v>
      </c>
      <c r="U179" s="63"/>
    </row>
    <row r="180" spans="1:21" ht="141" customHeight="1">
      <c r="A180" s="114">
        <v>2</v>
      </c>
      <c r="B180" s="78" t="s">
        <v>336</v>
      </c>
      <c r="C180" s="79" t="s">
        <v>233</v>
      </c>
      <c r="D180" s="79" t="s">
        <v>313</v>
      </c>
      <c r="E180" s="79" t="s">
        <v>337</v>
      </c>
      <c r="F180" s="79"/>
      <c r="G180" s="120">
        <f>SUM(H180:I180)</f>
        <v>3090</v>
      </c>
      <c r="H180" s="120">
        <v>90</v>
      </c>
      <c r="I180" s="120">
        <v>3000</v>
      </c>
      <c r="J180" s="121"/>
      <c r="K180" s="120">
        <f>SUM(L180:M180)</f>
        <v>3090</v>
      </c>
      <c r="L180" s="120">
        <v>90</v>
      </c>
      <c r="M180" s="120">
        <v>3000</v>
      </c>
      <c r="N180" s="121"/>
      <c r="O180" s="120"/>
      <c r="P180" s="120">
        <f>SUM(Q180:R180)</f>
        <v>0</v>
      </c>
      <c r="Q180" s="120"/>
      <c r="R180" s="120"/>
      <c r="S180" s="120"/>
      <c r="T180" s="76" t="s">
        <v>120</v>
      </c>
      <c r="U180" s="63"/>
    </row>
    <row r="181" spans="1:21" ht="35.25" customHeight="1">
      <c r="A181" s="114"/>
      <c r="B181" s="73" t="s">
        <v>343</v>
      </c>
      <c r="C181" s="80"/>
      <c r="D181" s="80"/>
      <c r="E181" s="81"/>
      <c r="F181" s="81"/>
      <c r="G181" s="119">
        <f>G182</f>
        <v>11634</v>
      </c>
      <c r="H181" s="119">
        <f aca="true" t="shared" si="77" ref="H181:S181">H182</f>
        <v>339</v>
      </c>
      <c r="I181" s="119">
        <f t="shared" si="77"/>
        <v>11295</v>
      </c>
      <c r="J181" s="119">
        <f t="shared" si="77"/>
        <v>0</v>
      </c>
      <c r="K181" s="119">
        <f t="shared" si="77"/>
        <v>4551</v>
      </c>
      <c r="L181" s="119">
        <f t="shared" si="77"/>
        <v>133</v>
      </c>
      <c r="M181" s="119">
        <f t="shared" si="77"/>
        <v>4418</v>
      </c>
      <c r="N181" s="119">
        <f t="shared" si="77"/>
        <v>0</v>
      </c>
      <c r="O181" s="119">
        <f t="shared" si="77"/>
        <v>0</v>
      </c>
      <c r="P181" s="119">
        <f t="shared" si="77"/>
        <v>6877</v>
      </c>
      <c r="Q181" s="119"/>
      <c r="R181" s="119">
        <f t="shared" si="77"/>
        <v>6877</v>
      </c>
      <c r="S181" s="119">
        <f t="shared" si="77"/>
        <v>0</v>
      </c>
      <c r="T181" s="76"/>
      <c r="U181" s="63"/>
    </row>
    <row r="182" spans="1:21" ht="168" customHeight="1">
      <c r="A182" s="114">
        <v>1</v>
      </c>
      <c r="B182" s="74" t="s">
        <v>338</v>
      </c>
      <c r="C182" s="75" t="s">
        <v>339</v>
      </c>
      <c r="D182" s="79" t="s">
        <v>144</v>
      </c>
      <c r="E182" s="82" t="s">
        <v>340</v>
      </c>
      <c r="F182" s="75" t="s">
        <v>341</v>
      </c>
      <c r="G182" s="120">
        <f>SUM(H182:I182)</f>
        <v>11634</v>
      </c>
      <c r="H182" s="120">
        <v>339</v>
      </c>
      <c r="I182" s="120">
        <v>11295</v>
      </c>
      <c r="J182" s="121"/>
      <c r="K182" s="120">
        <f>SUM(L182:M182)</f>
        <v>4551</v>
      </c>
      <c r="L182" s="120">
        <v>133</v>
      </c>
      <c r="M182" s="120">
        <v>4418</v>
      </c>
      <c r="N182" s="121"/>
      <c r="O182" s="120"/>
      <c r="P182" s="120">
        <f>SUM(Q182:R182)</f>
        <v>6877</v>
      </c>
      <c r="Q182" s="120"/>
      <c r="R182" s="120">
        <v>6877</v>
      </c>
      <c r="S182" s="120"/>
      <c r="T182" s="76" t="s">
        <v>342</v>
      </c>
      <c r="U182" s="63"/>
    </row>
  </sheetData>
  <sheetProtection/>
  <mergeCells count="27">
    <mergeCell ref="T6:T8"/>
    <mergeCell ref="U6:U8"/>
    <mergeCell ref="P7:P8"/>
    <mergeCell ref="Q7:Q8"/>
    <mergeCell ref="R7:R8"/>
    <mergeCell ref="K7:K8"/>
    <mergeCell ref="L7:L8"/>
    <mergeCell ref="M7:M8"/>
    <mergeCell ref="N7:N8"/>
    <mergeCell ref="S7:S8"/>
    <mergeCell ref="K6:N6"/>
    <mergeCell ref="O6:O8"/>
    <mergeCell ref="P6:S6"/>
    <mergeCell ref="A6:A8"/>
    <mergeCell ref="B6:B8"/>
    <mergeCell ref="C6:C8"/>
    <mergeCell ref="D6:D8"/>
    <mergeCell ref="E6:E8"/>
    <mergeCell ref="F6:J6"/>
    <mergeCell ref="F7:F8"/>
    <mergeCell ref="G7:J7"/>
    <mergeCell ref="A1:C1"/>
    <mergeCell ref="S1:U1"/>
    <mergeCell ref="A2:S2"/>
    <mergeCell ref="A3:S3"/>
    <mergeCell ref="A4:S4"/>
    <mergeCell ref="P5:U5"/>
  </mergeCells>
  <conditionalFormatting sqref="B105">
    <cfRule type="duplicateValues" priority="1" dxfId="2">
      <formula>AND(COUNTIF($B$105:$B$105,B105)&gt;1,NOT(ISBLANK(B105)))</formula>
    </cfRule>
    <cfRule type="duplicateValues" priority="2" dxfId="2">
      <formula>AND(COUNTIF($B$105:$B$105,B105)&gt;1,NOT(ISBLANK(B105)))</formula>
    </cfRule>
  </conditionalFormatting>
  <printOptions horizontalCentered="1"/>
  <pageMargins left="0" right="0" top="0.6299212598425197" bottom="0.4724409448818898" header="0.31496062992125984" footer="0.31496062992125984"/>
  <pageSetup horizontalDpi="600" verticalDpi="600" orientation="landscape" paperSize="9" scale="42" r:id="rId1"/>
  <headerFooter differentFirst="1">
    <oddFooter>&amp;C&amp;"Times New Roman,Regular"&amp;12&amp;P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2023-12-19T07:51:56Z</cp:lastPrinted>
  <dcterms:created xsi:type="dcterms:W3CDTF">2022-12-11T07:35:34Z</dcterms:created>
  <dcterms:modified xsi:type="dcterms:W3CDTF">2023-12-25T07:17:12Z</dcterms:modified>
  <cp:category/>
  <cp:version/>
  <cp:contentType/>
  <cp:contentStatus/>
</cp:coreProperties>
</file>