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00" windowHeight="7548" firstSheet="11" activeTab="11"/>
  </bookViews>
  <sheets>
    <sheet name="XXXX" sheetId="1" state="veryHidden" r:id="rId1"/>
    <sheet name="Recovered_Sheet1" sheetId="2" state="veryHidden" r:id="rId2"/>
    <sheet name="Recovered_Sheet2" sheetId="3" state="veryHidden" r:id="rId3"/>
    <sheet name="Recovered_Sheet3" sheetId="4" state="veryHidden" r:id="rId4"/>
    <sheet name="Recovered_Sheet4" sheetId="5" state="veryHidden" r:id="rId5"/>
    <sheet name="foxz" sheetId="6" state="hidden" r:id="rId6"/>
    <sheet name="Kangatang" sheetId="7" state="hidden" r:id="rId7"/>
    <sheet name="foxz_2" sheetId="8" state="hidden" r:id="rId8"/>
    <sheet name="foxz_3" sheetId="9" state="hidden" r:id="rId9"/>
    <sheet name="foxz_4" sheetId="10" state="hidden" r:id="rId10"/>
    <sheet name="foxz_5" sheetId="11" state="hidden" r:id="rId11"/>
    <sheet name="Bieu 01b" sheetId="12" r:id="rId12"/>
    <sheet name="Bieu 01d " sheetId="13" r:id="rId13"/>
  </sheets>
  <externalReferences>
    <externalReference r:id="rId16"/>
    <externalReference r:id="rId17"/>
  </externalReferences>
  <definedNames>
    <definedName name="_xlnm.Print_Area" localSheetId="11">'Bieu 01b'!$A$1:$P$97</definedName>
    <definedName name="_xlnm.Print_Area" localSheetId="12">'Bieu 01d '!$A$1:$P$24</definedName>
    <definedName name="_xlnm.Print_Titles" localSheetId="11">'Bieu 01b'!$5:$9</definedName>
  </definedNames>
  <calcPr fullCalcOnLoad="1"/>
</workbook>
</file>

<file path=xl/comments12.xml><?xml version="1.0" encoding="utf-8"?>
<comments xmlns="http://schemas.openxmlformats.org/spreadsheetml/2006/main">
  <authors>
    <author>KHANHPC</author>
  </authors>
  <commentList>
    <comment ref="P75" authorId="0">
      <text>
        <r>
          <rPr>
            <b/>
            <sz val="9"/>
            <rFont val="Tahoma"/>
            <family val="2"/>
          </rPr>
          <t>KHANHPC:</t>
        </r>
        <r>
          <rPr>
            <sz val="9"/>
            <rFont val="Tahoma"/>
            <family val="2"/>
          </rPr>
          <t xml:space="preserve">
Vốn 2022 kéo dài: 19.690
Vốn 2023 kéo dài 125.867</t>
        </r>
      </text>
    </comment>
  </commentList>
</comments>
</file>

<file path=xl/sharedStrings.xml><?xml version="1.0" encoding="utf-8"?>
<sst xmlns="http://schemas.openxmlformats.org/spreadsheetml/2006/main" count="279" uniqueCount="204">
  <si>
    <t>Nội dung</t>
  </si>
  <si>
    <t>Tổng số</t>
  </si>
  <si>
    <t>Ghi chú</t>
  </si>
  <si>
    <t>Trong đó</t>
  </si>
  <si>
    <t>Đơn vị: Triệu đồng</t>
  </si>
  <si>
    <t xml:space="preserve">STT
</t>
  </si>
  <si>
    <t>Vốn kế hoạch</t>
  </si>
  <si>
    <t>Vốn kế hoạch năm trước được phép kéo dài (nếu có)</t>
  </si>
  <si>
    <t>Vốn kế hoạch giao trong năm</t>
  </si>
  <si>
    <t>Thanh toán vốn kế hoạch kéo dài</t>
  </si>
  <si>
    <t>Thanh toán vốn kế hoạch năm</t>
  </si>
  <si>
    <t>Thanh toán khối lượng hoàn thành</t>
  </si>
  <si>
    <t>Vốn tạm ứng theo chế độ chưa thu hồi</t>
  </si>
  <si>
    <t>DỰ ÁN DO ĐỊA PHƯƠNG QUẢN LÝ</t>
  </si>
  <si>
    <t xml:space="preserve">       Vốn trong nước</t>
  </si>
  <si>
    <t xml:space="preserve">       Vốn nước ngoài, trong đó:</t>
  </si>
  <si>
    <t>Vốn ngân sách trung ương</t>
  </si>
  <si>
    <t>Vốn đầu tư trong cân đối NSĐP</t>
  </si>
  <si>
    <t>Đầu tư từ thu xổ số kiến thiết</t>
  </si>
  <si>
    <t>Đầu tư từ nguồn thu từ sử dụng đất</t>
  </si>
  <si>
    <t>a</t>
  </si>
  <si>
    <t>b</t>
  </si>
  <si>
    <t>c</t>
  </si>
  <si>
    <t>Kế hoạch Thủ tướng Chính phủ giao</t>
  </si>
  <si>
    <t>Kế hoạch địa phương triển khai</t>
  </si>
  <si>
    <t>KT. GIÁM ĐỐC</t>
  </si>
  <si>
    <t>Đặng Văn Thương</t>
  </si>
  <si>
    <t>Hứa Thị Hằng</t>
  </si>
  <si>
    <t xml:space="preserve">             - NSTW cấp phát</t>
  </si>
  <si>
    <t xml:space="preserve">             - Tỉnh vay lại</t>
  </si>
  <si>
    <t>Vốn nước ngoài NSTW cấp phát (ODA)</t>
  </si>
  <si>
    <t xml:space="preserve">       Vốn nước ngoài NSTW cấp phát</t>
  </si>
  <si>
    <t>1.1</t>
  </si>
  <si>
    <t>1.2</t>
  </si>
  <si>
    <t>Vốn trong nước đầu tư theo ngành, lĩnh vực</t>
  </si>
  <si>
    <t>Vốn Chương trình mục tiêu quốc gia</t>
  </si>
  <si>
    <t>(1)</t>
  </si>
  <si>
    <t>(2)</t>
  </si>
  <si>
    <t>(3)</t>
  </si>
  <si>
    <t>Chương trình MTQG phát triển kinh tế - xã hội vùng đồng bào dân tộc thiểu số và miền núi</t>
  </si>
  <si>
    <t>Chương trình MTQG giảm nghèo bền vững</t>
  </si>
  <si>
    <t>Chương trình MTQG xây dựng nông thôn mới</t>
  </si>
  <si>
    <t>So với TTG</t>
  </si>
  <si>
    <t>So với Đp</t>
  </si>
  <si>
    <t>Vốn thanh toán tháng</t>
  </si>
  <si>
    <t>Ước thanh toán</t>
  </si>
  <si>
    <t>Nhu cầu</t>
  </si>
  <si>
    <t>Tỷ lệ theo từng nguồn vốn</t>
  </si>
  <si>
    <t>KH giao đầu năm</t>
  </si>
  <si>
    <t>Tỷ lệ</t>
  </si>
  <si>
    <t>BÁO CÁO KẾT QUẢ THANH TOÁN VỐN ĐẦU TƯ CÔNG NĂM 2023</t>
  </si>
  <si>
    <t>-</t>
  </si>
  <si>
    <t>Biểu số 01b/TTKHN</t>
  </si>
  <si>
    <t>Nhóm dự án (QTQG, A, B, C)</t>
  </si>
  <si>
    <t>Mã số dự án đầu tư</t>
  </si>
  <si>
    <t>5=6+8</t>
  </si>
  <si>
    <t>10=11+12</t>
  </si>
  <si>
    <t>13=14+15</t>
  </si>
  <si>
    <t>9=10+13</t>
  </si>
  <si>
    <t>Ngành/Lĩnh vực Nông nghiệp, lâm nghiệp, diêm nghiệp, thủy lợi và thủy sản</t>
  </si>
  <si>
    <t>Hệ thống trạm bơm điện Bản Chúc, huyện Văn Lãng, Văn Quan</t>
  </si>
  <si>
    <t>Ngành/Lĩnh vực Khu công nghiệp và Khu Kinh tế</t>
  </si>
  <si>
    <t>Cải tạo, mở rộng đường Bà Triệu (đoạn Lý Thái Tổ - Nguyễn Đình chiểu)</t>
  </si>
  <si>
    <t>Nút giao cao tốc vào khu công nghiệp Hữu Lũng</t>
  </si>
  <si>
    <t>Dự án Mở rộng đường vận chuyển hàng hóa chuyên dụng tại khu vực mốc 1119-1120 cửa khẩu quốc tế Hữu Nghị</t>
  </si>
  <si>
    <t>Ngành/Lĩnh vực Giao thông</t>
  </si>
  <si>
    <t xml:space="preserve">Đường vào trung tâm xã Xuân Long, xã Tràng Các  </t>
  </si>
  <si>
    <t>Cải tạo nâng cấp QL4B (đoạn Km3+700 đến Km18)</t>
  </si>
  <si>
    <t xml:space="preserve">Đường tránh ngập vào trung tâm các xã nghèo miền núi 30A: Đồng Thắng, Cường Lợi, Lâm Ca; bảo đảm an sinh xã hội và phục vụ an ninh - quốc phòng huyện Đình Lập </t>
  </si>
  <si>
    <t>Cải tạo, nâng cấp đường Cao Lộc - Ba Sơn (ĐH.28), huyện Cao Lộc</t>
  </si>
  <si>
    <t>Dự án Đường Tân Tri - Nghinh Tường (ĐH.77), huyện Bắc Sơn</t>
  </si>
  <si>
    <t xml:space="preserve">Đường giao thông kết nối Quốc lộ 4B đến Quốc lộ 18 </t>
  </si>
  <si>
    <t>Đường tránh ĐT.226 (đoạn qua thị trấn Bình Gia, Văn Mịch) và khu TĐC, DC thị trấn Bình Gia</t>
  </si>
  <si>
    <t>Ngành/Lĩnh vực Giáo dục và Đào tạo</t>
  </si>
  <si>
    <t>Cải tạo, nâng cấp Trường cao đẳng nghề Lạng Sơn (phòng  học + KTX)</t>
  </si>
  <si>
    <t>Ngành/Lĩnh vực Công nghệ thông tin</t>
  </si>
  <si>
    <t>Đầu tư hạ tầng trang thiết bị công nghệ thông tin, các phần mềm nền tảng, số hóa cơ sở dữ liệu phục vụ chương trình chuyển đổi số trên địa bàn tỉnh giai đoạn 2021-2025</t>
  </si>
  <si>
    <t>Dự án đầu tư xây mới, cải tạo, nâng cấp 03 Trung tâm y tế tuyến huyện, tỉnh Lạng Sơn</t>
  </si>
  <si>
    <t>Dự án đầu tư xây dựng, cải tạo 50 Trạm y tế tuyến xã, tỉnh Lạng Sơn</t>
  </si>
  <si>
    <t>Dự án thành phần 1: Dự án đầu tư xây dựng, cải tạo Trạm Y tế tuyến xã trên địa bàn huyện Văn Quan</t>
  </si>
  <si>
    <t>Dự án thành phần 2: Dự án đầu tư xây dựng, cải tạo Trạm Y tế tuyến xã trên địa bàn huyện Văn Lãng</t>
  </si>
  <si>
    <t>Dự án thành phần 3: Dự án đầu tư xây dựng, cải tạo Trạm Y tế tuyến xã trên địa bàn huyện Tràng Định</t>
  </si>
  <si>
    <t>Dự án thành phần 4: Dự án đầu tư xây dựng, cải tạo Trạm Y tế tuyến xã trên địa bàn huyện Lộc Bình</t>
  </si>
  <si>
    <t>Dự án thành phần 5: Dự án đầu tư xây dựng, cải tạo Trạm Y tế tuyến xã trên địa bàn huyện Hữu Lũng</t>
  </si>
  <si>
    <t>Dự án thành phần 6: Dự án đầu tư xây dựng, cải tạo Trạm Y tế tuyến xã trên địa bàn huyện Đình Lập</t>
  </si>
  <si>
    <t>Dự án thành phần 7: Dự án đầu tư xây dựng, cải tạo Trạm Y tế tuyến xã trên địa bàn huyện Chi Lăng</t>
  </si>
  <si>
    <t>Dự án thành phần 8: Dự án đầu tư xây dựng, cải tạo Trạm Y tế tuyến xã trên địa bàn huyện Cao Lộc</t>
  </si>
  <si>
    <t>Dự án thành phần 9: Dự án đầu tư xây dựng, cải tạo Trạm Y tế tuyến xã trên địa bàn huyện Bình Gia</t>
  </si>
  <si>
    <t>Dự án thành phần 10: Dự án đầu tư xây dựng, cải tạo Trạm Y tế tuyến xã trên địa bàn huyện Bắc Sơn</t>
  </si>
  <si>
    <t>Dự án thành phần 11: Dự án đầu tư xây dựng, cải tạo Trạm Y tế tuyến xã trên địa bàn thành phố Lạng Sơn</t>
  </si>
  <si>
    <t>Ngành, Lĩnh vực Bảo vệ môi trường</t>
  </si>
  <si>
    <t>Dự án Tăng cường quản lý đất đai và cơ sở dữ liệu đất đai Thành phồ Lạng Sơn và 3 huyện Cao Lộc, Bình Gia, Lộc Bình</t>
  </si>
  <si>
    <t>Ngành, Lĩnh vực giao thông</t>
  </si>
  <si>
    <t>Dự án LRAMP - Hợp phần 1: Khôi phục, cải tạo đường địa phương</t>
  </si>
  <si>
    <t>Ngành, Lĩnh vực Xã hội</t>
  </si>
  <si>
    <t>Hạ tầng cơ bản cho phát triển toàn diện các tỉnh vùng Đông Bắc: Hà Giang, Cao Bằng, Bắc Kạn, Lạng Sơn- Tiểu dự án tỉnh Lạng Sơn</t>
  </si>
  <si>
    <t>Hợp phần 1: Hệ thống giao thông liên kết vùng; Họp phần  2: Cấp nước sinh hoạt và sản xuất, Hợp phần 4: Nâng cao năng lực quản lý tài sản công</t>
  </si>
  <si>
    <t>Hợp phần 3: Cơ sở hạ tầng chuỗi giá trị nông nghiệp</t>
  </si>
  <si>
    <t>(4)</t>
  </si>
  <si>
    <t>Dự án tuyến cao tốc cửa khẩu Hữu Nghị - Chi Lăng theo hình thức BOT (Danh mục dự án quan trọng quốc gia, các dự án cao tốc, các dự án trọng điểm, có sức lan tỏa cao, có ý nghĩa thúc đẩy phát triển kinh tế - xã hội)</t>
  </si>
  <si>
    <t>(5)</t>
  </si>
  <si>
    <t>(6)</t>
  </si>
  <si>
    <t>(7)</t>
  </si>
  <si>
    <t>(8)</t>
  </si>
  <si>
    <t>d</t>
  </si>
  <si>
    <t xml:space="preserve">Vốn trong nước từ nguồn vốn Chương trình phục hồi và phát triển kinh tế - xã hội </t>
  </si>
  <si>
    <t>B</t>
  </si>
  <si>
    <t>7925106</t>
  </si>
  <si>
    <t>7932254</t>
  </si>
  <si>
    <t>7935684</t>
  </si>
  <si>
    <t>7595870</t>
  </si>
  <si>
    <t>7593697</t>
  </si>
  <si>
    <t>7974796</t>
  </si>
  <si>
    <t>8023552</t>
  </si>
  <si>
    <t>8013393</t>
  </si>
  <si>
    <t>8031203</t>
  </si>
  <si>
    <t>8022766</t>
  </si>
  <si>
    <t>8004870</t>
  </si>
  <si>
    <t>8023271</t>
  </si>
  <si>
    <t>8024647</t>
  </si>
  <si>
    <t>7942377</t>
  </si>
  <si>
    <t>7502428</t>
  </si>
  <si>
    <t>7853336</t>
  </si>
  <si>
    <t>7502430</t>
  </si>
  <si>
    <t>7853345</t>
  </si>
  <si>
    <t>7932095</t>
  </si>
  <si>
    <t>7932093</t>
  </si>
  <si>
    <t>7932255</t>
  </si>
  <si>
    <t>A</t>
  </si>
  <si>
    <t>Sữa chữa và nâng cao an toàn đập (WB8)</t>
  </si>
  <si>
    <t>Chương trình mở rộng quy mô vệ sinh và nước sạch nông thôn trên kết quả đầu ra - TT nước sạch</t>
  </si>
  <si>
    <t>Khác</t>
  </si>
  <si>
    <t>7600471</t>
  </si>
  <si>
    <t>7665169</t>
  </si>
  <si>
    <t>Biểu số 01d/TTKHVU</t>
  </si>
  <si>
    <t>BÁO CÁO KẾT QUẢ THANH TOÁN VỐN ỨNG CHƯA THU HỒI NĂM 2023</t>
  </si>
  <si>
    <t>Địa điểm mở tài khoản</t>
  </si>
  <si>
    <t>Lũy kế vốn ứng trước chưa thu hồi từ các năm trước chuyển sang năm báo cáo</t>
  </si>
  <si>
    <t>Kế hoạch ứng trước được kéo dài thời hạn thanh toán sang năm báo cáo</t>
  </si>
  <si>
    <t>Thu hồi vốn ứng trước trong năm báo cáo</t>
  </si>
  <si>
    <t>Vốn ứng trước trong năm báo cáo</t>
  </si>
  <si>
    <t>Vốn ứng trước chưa thu hồi chuyển sang thu hồi vào các năm sau</t>
  </si>
  <si>
    <t>Vốn kế hoạch ứng trước chưa thu hồi</t>
  </si>
  <si>
    <t>Lũy kế vốn đã thanh toán đến hết năm trước năm báo cáo</t>
  </si>
  <si>
    <t>Vốn kế hoạch ứng trước</t>
  </si>
  <si>
    <t>Số vốn đã thanh toán đến năm báo cáo</t>
  </si>
  <si>
    <t>Vốn kế hoạch bố trí thu hồi</t>
  </si>
  <si>
    <t>Số thu hồi trong năm báo cáo theo kết quả thanh toán thực tế</t>
  </si>
  <si>
    <t>Số vốn đa thanh toán đến năm báo cáo</t>
  </si>
  <si>
    <t>Vốn kế hoạch ứng được kéo dài thời hạn thanh toán sang năm sau*</t>
  </si>
  <si>
    <t>Vốn kế hoạch ứng trước chưa thu hồi*</t>
  </si>
  <si>
    <t>Tổng số vốn đã thanh toán đến hết năm báo cáo*</t>
  </si>
  <si>
    <t>14=6+8-10+11</t>
  </si>
  <si>
    <t>15=6+8-10+12</t>
  </si>
  <si>
    <t>I</t>
  </si>
  <si>
    <t>Di dân tái định cư trường bắn TB1</t>
  </si>
  <si>
    <t xml:space="preserve">Sửa chữa NC hồ chứa nước Cao Lan </t>
  </si>
  <si>
    <t>Dự án đảm bảo an toàn hồ chứa</t>
  </si>
  <si>
    <t>Sửa chữa NC hồ chứa nước Khuổi chủ</t>
  </si>
  <si>
    <t>Sửa chữa NC hồ chứa nước Hua Khao</t>
  </si>
  <si>
    <t>II</t>
  </si>
  <si>
    <t>Vốn NSTW khác</t>
  </si>
  <si>
    <t>Đường lũng vài bình độ tân minh</t>
  </si>
  <si>
    <t>Đường cứu nạn cứu hộ đoạn TT Pác kéo vĩnh lại</t>
  </si>
  <si>
    <t>Cấp nước thị trấn Đình lập</t>
  </si>
  <si>
    <t>II.1</t>
  </si>
  <si>
    <t xml:space="preserve"> Vốn NSTW</t>
  </si>
  <si>
    <t>Vốn NSTW theo ngành, lĩnh vực</t>
  </si>
  <si>
    <t>II.2</t>
  </si>
  <si>
    <t>Vốn NSĐP</t>
  </si>
  <si>
    <t>Đường phục vụ XNK, đấu nối từ CK Tân Thanh với Khả Phong</t>
  </si>
  <si>
    <t>Lũy kế vốn thanh toán từ 01/01/2023 đến hết 31/01/2024</t>
  </si>
  <si>
    <t>7908600</t>
  </si>
  <si>
    <t>Nguồn vốn NSNS khác bổ sung KH đầu tư công</t>
  </si>
  <si>
    <t>3.1</t>
  </si>
  <si>
    <t>Nguồn tăng thu tiết kiệm chi ĐP bổ sung cho KH đầu tư công</t>
  </si>
  <si>
    <t>3.2</t>
  </si>
  <si>
    <t>Nguồn tăng thu phí sử dụng công trình kết cấu hạ tầng, công trình dịch vụ, tiện ích công cộng trong khu vực cửa khẩu năm 2023</t>
  </si>
  <si>
    <t>02 dự án thuộc kế hoạch đầu tư công trung hạn nguồn ngân sách trung ương trong nước</t>
  </si>
  <si>
    <t>Vốn kế hoạch được cấp có thẩm quyền cho phép kéo dài sang năm sau</t>
  </si>
  <si>
    <t>Công văn số 762/STC-QLNS ngày 30/3/2023</t>
  </si>
  <si>
    <t>Công văn số 3484/STC-QLNS ngày 22/11/2023</t>
  </si>
  <si>
    <t>PHÓ GIÁM ĐỐC SỞ TÀI CHÍNH</t>
  </si>
  <si>
    <t>PHÓ GIÁM ĐỐC KBNN TỈNH</t>
  </si>
  <si>
    <t>PHÓ GIÁM ĐỐC SỞ KẾ HOẠCH VÀ ĐẦU TƯ</t>
  </si>
  <si>
    <t>Nguyễn Văn Lực</t>
  </si>
  <si>
    <t>GIÁM ĐỐC</t>
  </si>
  <si>
    <t>ĐẠI DIỆN KBNN TỈNH</t>
  </si>
  <si>
    <t>ĐẠI DIỆN SỞ KẾ HOẠCH VÀ ĐẦU TƯ</t>
  </si>
  <si>
    <t xml:space="preserve"> </t>
  </si>
  <si>
    <t>PHÓ GIÁM ĐỐC</t>
  </si>
  <si>
    <t>ĐẠI DIỆN SỞ TÀI CHÍNH</t>
  </si>
  <si>
    <t>Trần Quang Nguyên</t>
  </si>
  <si>
    <t>Ghi chú:</t>
  </si>
  <si>
    <t>+ Vốn đầu tư trong cân đối NSĐP đã bao gồm bội chi là 985.484 triệu đồng.</t>
  </si>
  <si>
    <t>+ Số liệu tại biểu chỉ bao gồm nguồn vốn đầu tư công và nguồn vốn NSNN khác bổ sung vào KH đầu tư công.</t>
  </si>
  <si>
    <t>Vốn trong nước</t>
  </si>
  <si>
    <t>Vốn đầu tư trong cân đối theo tiêu chí (bao gồm vốn bội chi NSĐP là 19.100 tr.đ)</t>
  </si>
  <si>
    <t xml:space="preserve">     Vốn nước ngoài tỉnh vay lại (chưa bao gồm vốn bội chi 19.100 tr.đ)</t>
  </si>
  <si>
    <t>Vốn kéo dài từ năm 2022 chuyển sang 2024</t>
  </si>
  <si>
    <t>Vốn nước ngoài tỉnh vay lại (chưa bao gồm vốn bội chi 19.100 tr.đ); số vốn này nằm trong tổng số dự toán Bộ Tài chính giao 29.000 trđ</t>
  </si>
  <si>
    <t xml:space="preserve">       Vốn trong nước (bao gồm bội chi)</t>
  </si>
  <si>
    <t>(Đã ký)</t>
  </si>
  <si>
    <t>(Kèm theo Báo cáo số: 121/BC-UBND ngày  06 tháng 3 năm 2024 của UBND tỉnh Lạng Sơn)</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</si>
</sst>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0.0%"/>
    <numFmt numFmtId="174" formatCode="0.000%"/>
    <numFmt numFmtId="175" formatCode="_-* #,##0.000\ _₫_-;\-* #,##0.000\ _₫_-;_-* &quot;-&quot;??\ _₫_-;_-@_-"/>
    <numFmt numFmtId="176" formatCode="_-* #,##0.0\ _₫_-;\-* #,##0.0\ _₫_-;_-* &quot;-&quot;??\ _₫_-;_-@_-"/>
    <numFmt numFmtId="177" formatCode="_-* #,##0\ _₫_-;\-* #,##0\ _₫_-;_-* &quot;-&quot;??\ _₫_-;_-@_-"/>
    <numFmt numFmtId="178" formatCode="&quot;Yes&quot;;&quot;Yes&quot;;&quot;No&quot;"/>
    <numFmt numFmtId="179" formatCode="&quot;True&quot;;&quot;True&quot;;&quot;False&quot;"/>
    <numFmt numFmtId="180" formatCode="&quot;On&quot;;&quot;On&quot;;&quot;Off&quot;"/>
    <numFmt numFmtId="181" formatCode="[$€-2]\ #,##0.00_);[Red]\([$€-2]\ #,##0.00\)"/>
    <numFmt numFmtId="182" formatCode="#,##0;[Red]#,##0"/>
    <numFmt numFmtId="183" formatCode="0;[Red]0"/>
    <numFmt numFmtId="184" formatCode="[$-409]dddd\,\ mmmm\ dd\,\ yyyy"/>
    <numFmt numFmtId="185" formatCode="[$-409]h:mm:ss\ AM/PM"/>
    <numFmt numFmtId="186" formatCode="0.0000E+00"/>
    <numFmt numFmtId="187" formatCode="0.000E+00"/>
    <numFmt numFmtId="188" formatCode="0.0E+00"/>
    <numFmt numFmtId="189" formatCode="0E+00"/>
    <numFmt numFmtId="190" formatCode="#.##0;[Red]#.##0"/>
    <numFmt numFmtId="191" formatCode="#.##00;[Red]#.##00"/>
    <numFmt numFmtId="192" formatCode="#.##000;[Red]#.##000"/>
    <numFmt numFmtId="193" formatCode="#.##;[Red]#.##"/>
    <numFmt numFmtId="194" formatCode="#.#;[Red]#.#"/>
    <numFmt numFmtId="195" formatCode="#;[Red]#"/>
    <numFmt numFmtId="196" formatCode="#.##0.00;[Red]#.##0.00"/>
    <numFmt numFmtId="197" formatCode="#,##0.0;[Red]#,##0.0"/>
    <numFmt numFmtId="198" formatCode="#,##0.00;[Red]#,##0.00"/>
    <numFmt numFmtId="199" formatCode="0.0"/>
    <numFmt numFmtId="200" formatCode="0.000"/>
    <numFmt numFmtId="201" formatCode="0.0000"/>
    <numFmt numFmtId="202" formatCode="#,##0.000;[Red]#,##0.000"/>
    <numFmt numFmtId="203" formatCode="#.##0.0;[Red]#.##0.0"/>
    <numFmt numFmtId="204" formatCode="#.##0.;[Red]#.##0."/>
    <numFmt numFmtId="205" formatCode="#.##.;[Red]#.####;\頀"/>
    <numFmt numFmtId="206" formatCode="#.##.;[Red]#.####;\찀"/>
    <numFmt numFmtId="207" formatCode="#.#.;[Red]#.###;\찀"/>
    <numFmt numFmtId="208" formatCode="#.;[Red]#.##;\찀"/>
    <numFmt numFmtId="209" formatCode="#.;[Red]#.#;\찀"/>
    <numFmt numFmtId="210" formatCode="#.;[Red]#;\찀"/>
    <numFmt numFmtId="211" formatCode="#.0.;[Red]#.0;\찀"/>
    <numFmt numFmtId="212" formatCode="#.00.;[Red]#.00;\찀"/>
    <numFmt numFmtId="213" formatCode="_(* #,##0.0_);_(* \(#,##0.0\);_(* &quot;-&quot;??_);_(@_)"/>
    <numFmt numFmtId="214" formatCode="#,##0.000"/>
    <numFmt numFmtId="215" formatCode="#,##0.0"/>
    <numFmt numFmtId="216" formatCode="_-* #,##0\ _F_-;\-* #,##0\ _F_-;_-* &quot;-&quot;\ _F_-;_-@_-"/>
  </numFmts>
  <fonts count="72">
    <font>
      <sz val="12"/>
      <color theme="1"/>
      <name val="Times New Roman"/>
      <family val="2"/>
    </font>
    <font>
      <sz val="12"/>
      <color indexed="8"/>
      <name val="Times New Roman"/>
      <family val="2"/>
    </font>
    <font>
      <sz val="11"/>
      <color indexed="8"/>
      <name val="Times New Roman"/>
      <family val="2"/>
    </font>
    <font>
      <i/>
      <sz val="12"/>
      <color indexed="8"/>
      <name val="Times New Roman"/>
      <family val="1"/>
    </font>
    <font>
      <b/>
      <sz val="12"/>
      <color indexed="8"/>
      <name val="Times New Roman"/>
      <family val="1"/>
    </font>
    <font>
      <sz val="12"/>
      <name val="Times New Roman"/>
      <family val="1"/>
    </font>
    <font>
      <i/>
      <sz val="12"/>
      <name val="Times New Roman"/>
      <family val="1"/>
    </font>
    <font>
      <b/>
      <sz val="12"/>
      <name val="Times New Roman"/>
      <family val="1"/>
    </font>
    <font>
      <sz val="11"/>
      <name val="Times New Roman"/>
      <family val="1"/>
    </font>
    <font>
      <sz val="12"/>
      <name val=".VnTime"/>
      <family val="2"/>
    </font>
    <font>
      <sz val="10"/>
      <color indexed="8"/>
      <name val="Arial"/>
      <family val="2"/>
    </font>
    <font>
      <b/>
      <sz val="10"/>
      <name val="Arial"/>
      <family val="2"/>
    </font>
    <font>
      <i/>
      <sz val="10"/>
      <name val="VNI-Aptima"/>
      <family val="0"/>
    </font>
    <font>
      <sz val="10"/>
      <name val="VNI-Aptima"/>
      <family val="0"/>
    </font>
    <font>
      <sz val="12"/>
      <name val="VNI-Times"/>
      <family val="0"/>
    </font>
    <font>
      <b/>
      <i/>
      <sz val="12"/>
      <color indexed="8"/>
      <name val="Times New Roman"/>
      <family val="1"/>
    </font>
    <font>
      <sz val="11"/>
      <color indexed="8"/>
      <name val="Calibri"/>
      <family val="2"/>
    </font>
    <font>
      <b/>
      <sz val="11"/>
      <color indexed="8"/>
      <name val="Times New Roman"/>
      <family val="1"/>
    </font>
    <font>
      <sz val="9"/>
      <name val="Tahoma"/>
      <family val="2"/>
    </font>
    <font>
      <b/>
      <sz val="9"/>
      <name val="Tahoma"/>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1"/>
      <color indexed="20"/>
      <name val="Arial"/>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1"/>
      <color indexed="12"/>
      <name val="Calibri"/>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sz val="12"/>
      <color indexed="10"/>
      <name val="Times New Roman"/>
      <family val="2"/>
    </font>
    <font>
      <sz val="12"/>
      <color indexed="23"/>
      <name val="Times New Roman"/>
      <family val="1"/>
    </font>
    <font>
      <b/>
      <sz val="12"/>
      <color indexed="23"/>
      <name val="Times New Roman"/>
      <family val="1"/>
    </font>
    <font>
      <sz val="11"/>
      <color indexed="23"/>
      <name val="Times New Roman"/>
      <family val="1"/>
    </font>
    <font>
      <b/>
      <i/>
      <sz val="12"/>
      <color indexed="23"/>
      <name val="Times New Roman"/>
      <family val="1"/>
    </font>
    <font>
      <b/>
      <sz val="10"/>
      <color indexed="8"/>
      <name val="Times New Roman"/>
      <family val="1"/>
    </font>
    <font>
      <b/>
      <i/>
      <sz val="12"/>
      <color indexed="10"/>
      <name val="Times New Roman"/>
      <family val="1"/>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sz val="11"/>
      <color theme="1"/>
      <name val="Calibri"/>
      <family val="2"/>
    </font>
    <font>
      <i/>
      <sz val="12"/>
      <color rgb="FF7F7F7F"/>
      <name val="Times New Roman"/>
      <family val="2"/>
    </font>
    <font>
      <u val="single"/>
      <sz val="11"/>
      <color theme="11"/>
      <name val="Arial"/>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1"/>
      <color theme="10"/>
      <name val="Calibri"/>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i/>
      <sz val="12"/>
      <color theme="1" tint="0.49998000264167786"/>
      <name val="Times New Roman"/>
      <family val="1"/>
    </font>
    <font>
      <sz val="12"/>
      <color theme="1" tint="0.49998000264167786"/>
      <name val="Times New Roman"/>
      <family val="1"/>
    </font>
    <font>
      <b/>
      <sz val="12"/>
      <color theme="1" tint="0.49998000264167786"/>
      <name val="Times New Roman"/>
      <family val="1"/>
    </font>
    <font>
      <sz val="11"/>
      <color theme="1" tint="0.49998000264167786"/>
      <name val="Times New Roman"/>
      <family val="1"/>
    </font>
    <font>
      <b/>
      <i/>
      <sz val="12"/>
      <color theme="1" tint="0.49998000264167786"/>
      <name val="Times New Roman"/>
      <family val="1"/>
    </font>
    <font>
      <i/>
      <sz val="12"/>
      <color theme="1"/>
      <name val="Times New Roman"/>
      <family val="1"/>
    </font>
    <font>
      <b/>
      <sz val="10"/>
      <color theme="1"/>
      <name val="Times New Roman"/>
      <family val="1"/>
    </font>
    <font>
      <b/>
      <i/>
      <sz val="12"/>
      <color theme="1"/>
      <name val="Times New Roman"/>
      <family val="1"/>
    </font>
    <font>
      <b/>
      <i/>
      <sz val="12"/>
      <color rgb="FFFF0000"/>
      <name val="Times New Roman"/>
      <family val="1"/>
    </font>
    <font>
      <b/>
      <sz val="8"/>
      <name val="Times New Roman"/>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thin"/>
      <bottom style="thin"/>
    </border>
    <border>
      <left style="thin"/>
      <right>
        <color indexed="63"/>
      </right>
      <top>
        <color indexed="63"/>
      </top>
      <bottom>
        <color indexed="63"/>
      </bottom>
    </border>
    <border>
      <left style="thin"/>
      <right style="thin"/>
      <top style="hair"/>
      <bottom style="thin"/>
    </border>
    <border>
      <left style="thin"/>
      <right style="thin"/>
      <top>
        <color indexed="63"/>
      </top>
      <bottom style="thin"/>
    </border>
    <border>
      <left style="thin"/>
      <right style="thin"/>
      <top style="thin"/>
      <bottom style="hair"/>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style="hair"/>
      <bottom>
        <color indexed="63"/>
      </bottom>
    </border>
    <border>
      <left style="thin"/>
      <right style="thin"/>
      <top>
        <color indexed="63"/>
      </top>
      <bottom style="hair"/>
    </border>
  </borders>
  <cellStyleXfs count="69">
    <xf numFmtId="0" fontId="0" fillId="0" borderId="0">
      <alignment/>
      <protection/>
    </xf>
    <xf numFmtId="0" fontId="11" fillId="0" borderId="0" applyNumberFormat="0" applyFill="0" applyBorder="0" applyAlignment="0" applyProtection="0"/>
    <xf numFmtId="0" fontId="9" fillId="0" borderId="0" applyNumberFormat="0" applyFill="0" applyBorder="0" applyAlignment="0" applyProtection="0"/>
    <xf numFmtId="0" fontId="12" fillId="0" borderId="0" applyNumberFormat="0" applyFill="0" applyBorder="0" applyAlignment="0" applyProtection="0"/>
    <xf numFmtId="0" fontId="9" fillId="0" borderId="0" applyNumberFormat="0" applyFill="0" applyBorder="0" applyAlignment="0" applyProtection="0"/>
    <xf numFmtId="0" fontId="13" fillId="0" borderId="0" applyNumberFormat="0" applyFill="0" applyBorder="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43" fontId="16" fillId="0" borderId="0" applyFont="0" applyFill="0" applyBorder="0" applyAlignment="0" applyProtection="0"/>
    <xf numFmtId="171" fontId="1" fillId="0" borderId="0" applyFont="0" applyFill="0" applyBorder="0" applyAlignment="0" applyProtection="0"/>
    <xf numFmtId="43" fontId="47"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1" applyNumberFormat="0" applyAlignment="0" applyProtection="0"/>
    <xf numFmtId="0" fontId="56" fillId="0" borderId="6" applyNumberFormat="0" applyFill="0" applyAlignment="0" applyProtection="0"/>
    <xf numFmtId="0" fontId="57" fillId="30" borderId="0" applyNumberFormat="0" applyBorder="0" applyAlignment="0" applyProtection="0"/>
    <xf numFmtId="0" fontId="0" fillId="0" borderId="0">
      <alignment/>
      <protection/>
    </xf>
    <xf numFmtId="0" fontId="5" fillId="0" borderId="0">
      <alignment/>
      <protection/>
    </xf>
    <xf numFmtId="0" fontId="1" fillId="31" borderId="7" applyNumberFormat="0" applyFont="0" applyAlignment="0" applyProtection="0"/>
    <xf numFmtId="0" fontId="58" fillId="26"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58">
    <xf numFmtId="0" fontId="0" fillId="0" borderId="0" xfId="0" applyAlignment="1">
      <alignment/>
    </xf>
    <xf numFmtId="0" fontId="0" fillId="0" borderId="0" xfId="0" applyAlignment="1">
      <alignment vertical="center"/>
    </xf>
    <xf numFmtId="49" fontId="0" fillId="0" borderId="0" xfId="0" applyNumberFormat="1" applyAlignment="1">
      <alignment/>
    </xf>
    <xf numFmtId="0" fontId="4" fillId="0" borderId="0" xfId="0" applyFont="1" applyAlignment="1">
      <alignment vertical="center"/>
    </xf>
    <xf numFmtId="0" fontId="2" fillId="0" borderId="0" xfId="0" applyFont="1" applyAlignment="1">
      <alignment horizontal="center" vertical="center"/>
    </xf>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horizontal="center"/>
    </xf>
    <xf numFmtId="49" fontId="4" fillId="0" borderId="0" xfId="0" applyNumberFormat="1" applyFont="1" applyAlignment="1">
      <alignment horizontal="center"/>
    </xf>
    <xf numFmtId="0" fontId="7" fillId="0" borderId="0" xfId="0" applyFont="1" applyAlignment="1">
      <alignment/>
    </xf>
    <xf numFmtId="0" fontId="5" fillId="0" borderId="0" xfId="0" applyFont="1" applyAlignment="1">
      <alignment/>
    </xf>
    <xf numFmtId="0" fontId="5" fillId="0" borderId="0" xfId="0" applyFont="1" applyAlignment="1">
      <alignment/>
    </xf>
    <xf numFmtId="0" fontId="4" fillId="0" borderId="0" xfId="0" applyFont="1" applyAlignment="1">
      <alignment horizontal="center"/>
    </xf>
    <xf numFmtId="3" fontId="5" fillId="0" borderId="0" xfId="0" applyNumberFormat="1" applyFont="1" applyAlignment="1">
      <alignment/>
    </xf>
    <xf numFmtId="0" fontId="15" fillId="0" borderId="0" xfId="0" applyFont="1" applyAlignment="1">
      <alignment vertical="center"/>
    </xf>
    <xf numFmtId="3" fontId="0" fillId="0" borderId="10" xfId="60" applyNumberFormat="1" applyFont="1" applyBorder="1" applyAlignment="1">
      <alignment horizontal="right" vertical="center" wrapText="1"/>
      <protection/>
    </xf>
    <xf numFmtId="0" fontId="7" fillId="0" borderId="11" xfId="0" applyFont="1" applyBorder="1" applyAlignment="1">
      <alignment horizontal="center" vertical="center" wrapText="1"/>
    </xf>
    <xf numFmtId="0" fontId="8" fillId="0" borderId="11" xfId="0" applyFont="1" applyBorder="1" applyAlignment="1">
      <alignment horizontal="center" vertical="center"/>
    </xf>
    <xf numFmtId="0" fontId="8" fillId="0" borderId="11" xfId="0" applyFont="1" applyBorder="1" applyAlignment="1">
      <alignment horizontal="center" vertical="center" wrapText="1"/>
    </xf>
    <xf numFmtId="0" fontId="62" fillId="0" borderId="0" xfId="0" applyFont="1" applyAlignment="1">
      <alignment horizontal="right"/>
    </xf>
    <xf numFmtId="0" fontId="63" fillId="0" borderId="0" xfId="0" applyFont="1" applyAlignment="1">
      <alignment/>
    </xf>
    <xf numFmtId="0" fontId="64" fillId="0" borderId="0" xfId="0" applyFont="1" applyAlignment="1">
      <alignment horizontal="center" vertical="center"/>
    </xf>
    <xf numFmtId="0" fontId="64" fillId="0" borderId="0" xfId="0" applyFont="1" applyAlignment="1">
      <alignment vertical="center"/>
    </xf>
    <xf numFmtId="0" fontId="62" fillId="0" borderId="0" xfId="0" applyFont="1" applyAlignment="1">
      <alignment horizontal="center" vertical="center"/>
    </xf>
    <xf numFmtId="0" fontId="62" fillId="0" borderId="0" xfId="0" applyFont="1" applyBorder="1" applyAlignment="1">
      <alignment horizontal="right" vertical="center"/>
    </xf>
    <xf numFmtId="0" fontId="64" fillId="0" borderId="0" xfId="0" applyFont="1" applyBorder="1" applyAlignment="1">
      <alignment horizontal="center" vertical="center" wrapText="1"/>
    </xf>
    <xf numFmtId="3" fontId="63" fillId="0" borderId="0" xfId="0" applyNumberFormat="1" applyFont="1" applyAlignment="1">
      <alignment vertical="center"/>
    </xf>
    <xf numFmtId="10" fontId="64" fillId="0" borderId="0" xfId="64" applyNumberFormat="1" applyFont="1" applyAlignment="1">
      <alignment vertical="center"/>
    </xf>
    <xf numFmtId="0" fontId="63" fillId="0" borderId="0" xfId="0" applyFont="1" applyAlignment="1">
      <alignment vertical="center"/>
    </xf>
    <xf numFmtId="0" fontId="64" fillId="0" borderId="12" xfId="0" applyFont="1" applyBorder="1" applyAlignment="1">
      <alignment horizontal="center" vertical="center" wrapText="1"/>
    </xf>
    <xf numFmtId="0" fontId="63" fillId="0" borderId="0" xfId="0" applyFont="1" applyBorder="1" applyAlignment="1">
      <alignment horizontal="center" vertical="center" wrapText="1"/>
    </xf>
    <xf numFmtId="0" fontId="65" fillId="0" borderId="0" xfId="0" applyFont="1" applyBorder="1" applyAlignment="1">
      <alignment horizontal="center" vertical="center" wrapText="1"/>
    </xf>
    <xf numFmtId="0" fontId="65" fillId="0" borderId="0" xfId="0" applyFont="1" applyAlignment="1">
      <alignment horizontal="center" vertical="center"/>
    </xf>
    <xf numFmtId="3" fontId="66" fillId="0" borderId="0" xfId="60" applyNumberFormat="1" applyFont="1" applyBorder="1" applyAlignment="1">
      <alignment horizontal="right" vertical="center" wrapText="1"/>
      <protection/>
    </xf>
    <xf numFmtId="177" fontId="64" fillId="0" borderId="0" xfId="42" applyNumberFormat="1" applyFont="1" applyAlignment="1">
      <alignment vertical="center"/>
    </xf>
    <xf numFmtId="3" fontId="64" fillId="0" borderId="0" xfId="0" applyNumberFormat="1" applyFont="1" applyAlignment="1">
      <alignment vertical="center"/>
    </xf>
    <xf numFmtId="3" fontId="64" fillId="0" borderId="0" xfId="60" applyNumberFormat="1" applyFont="1" applyBorder="1" applyAlignment="1">
      <alignment horizontal="right" vertical="center" wrapText="1"/>
      <protection/>
    </xf>
    <xf numFmtId="0" fontId="66" fillId="0" borderId="0" xfId="0" applyFont="1" applyAlignment="1">
      <alignment vertical="center"/>
    </xf>
    <xf numFmtId="10" fontId="63" fillId="0" borderId="10" xfId="64" applyNumberFormat="1" applyFont="1" applyBorder="1" applyAlignment="1">
      <alignment horizontal="right" vertical="center" wrapText="1"/>
    </xf>
    <xf numFmtId="3" fontId="62" fillId="0" borderId="0" xfId="60" applyNumberFormat="1" applyFont="1" applyBorder="1" applyAlignment="1">
      <alignment horizontal="right" vertical="center" wrapText="1"/>
      <protection/>
    </xf>
    <xf numFmtId="3" fontId="63" fillId="0" borderId="0" xfId="60" applyNumberFormat="1" applyFont="1" applyBorder="1" applyAlignment="1">
      <alignment horizontal="center" vertical="center" wrapText="1"/>
      <protection/>
    </xf>
    <xf numFmtId="10" fontId="63" fillId="0" borderId="0" xfId="64" applyNumberFormat="1" applyFont="1" applyBorder="1" applyAlignment="1">
      <alignment horizontal="center" vertical="center" wrapText="1"/>
    </xf>
    <xf numFmtId="3" fontId="63" fillId="0" borderId="10" xfId="60" applyNumberFormat="1" applyFont="1" applyBorder="1" applyAlignment="1">
      <alignment horizontal="right" vertical="center" wrapText="1"/>
      <protection/>
    </xf>
    <xf numFmtId="3" fontId="62" fillId="0" borderId="0" xfId="60" applyNumberFormat="1" applyFont="1" applyBorder="1" applyAlignment="1">
      <alignment horizontal="center" vertical="center" wrapText="1"/>
      <protection/>
    </xf>
    <xf numFmtId="10" fontId="62" fillId="0" borderId="0" xfId="64" applyNumberFormat="1" applyFont="1" applyBorder="1" applyAlignment="1">
      <alignment horizontal="center" vertical="center" wrapText="1"/>
    </xf>
    <xf numFmtId="10" fontId="62" fillId="0" borderId="10" xfId="64" applyNumberFormat="1" applyFont="1" applyBorder="1" applyAlignment="1">
      <alignment horizontal="right" vertical="center" wrapText="1"/>
    </xf>
    <xf numFmtId="3" fontId="62" fillId="0" borderId="10" xfId="60" applyNumberFormat="1" applyFont="1" applyBorder="1" applyAlignment="1">
      <alignment horizontal="right" vertical="center" wrapText="1"/>
      <protection/>
    </xf>
    <xf numFmtId="0" fontId="62" fillId="0" borderId="0" xfId="0" applyFont="1" applyAlignment="1">
      <alignment vertical="center"/>
    </xf>
    <xf numFmtId="3" fontId="63" fillId="0" borderId="0" xfId="60" applyNumberFormat="1" applyFont="1" applyBorder="1" applyAlignment="1">
      <alignment horizontal="right" vertical="center" wrapText="1"/>
      <protection/>
    </xf>
    <xf numFmtId="3" fontId="66" fillId="0" borderId="10" xfId="60" applyNumberFormat="1" applyFont="1" applyBorder="1" applyAlignment="1">
      <alignment horizontal="right" vertical="center" wrapText="1"/>
      <protection/>
    </xf>
    <xf numFmtId="0" fontId="60" fillId="0" borderId="0" xfId="0" applyFont="1" applyAlignment="1">
      <alignment horizontal="center"/>
    </xf>
    <xf numFmtId="3" fontId="67" fillId="0" borderId="10" xfId="60" applyNumberFormat="1" applyFont="1" applyBorder="1" applyAlignment="1">
      <alignment horizontal="right" vertical="center" wrapText="1"/>
      <protection/>
    </xf>
    <xf numFmtId="0" fontId="60" fillId="0" borderId="0" xfId="0" applyFont="1" applyAlignment="1">
      <alignment vertical="center"/>
    </xf>
    <xf numFmtId="0" fontId="17" fillId="0" borderId="11" xfId="0" applyFont="1" applyBorder="1" applyAlignment="1">
      <alignment horizontal="center" vertical="center"/>
    </xf>
    <xf numFmtId="0" fontId="68" fillId="0" borderId="11" xfId="0" applyFont="1" applyBorder="1" applyAlignment="1">
      <alignment horizontal="center" vertical="center"/>
    </xf>
    <xf numFmtId="0" fontId="17" fillId="0" borderId="11" xfId="0" applyFont="1" applyBorder="1" applyAlignment="1">
      <alignment horizontal="center" vertical="center" wrapText="1"/>
    </xf>
    <xf numFmtId="0" fontId="60" fillId="0" borderId="10" xfId="0" applyFont="1" applyBorder="1" applyAlignment="1">
      <alignment horizontal="center" vertical="center"/>
    </xf>
    <xf numFmtId="0" fontId="60" fillId="0" borderId="10" xfId="0" applyFont="1" applyBorder="1" applyAlignment="1">
      <alignment vertical="center" wrapText="1"/>
    </xf>
    <xf numFmtId="3" fontId="60" fillId="0" borderId="10" xfId="0" applyNumberFormat="1" applyFont="1" applyBorder="1" applyAlignment="1">
      <alignment vertical="center"/>
    </xf>
    <xf numFmtId="0" fontId="60" fillId="0" borderId="10" xfId="0" applyFont="1" applyBorder="1" applyAlignment="1">
      <alignment/>
    </xf>
    <xf numFmtId="0" fontId="60" fillId="0" borderId="10" xfId="0" applyFont="1" applyBorder="1" applyAlignment="1">
      <alignment vertical="center"/>
    </xf>
    <xf numFmtId="0" fontId="0" fillId="0" borderId="10" xfId="0" applyFont="1" applyBorder="1" applyAlignment="1">
      <alignment horizontal="center" vertical="center"/>
    </xf>
    <xf numFmtId="0" fontId="0" fillId="0" borderId="10" xfId="0" applyFont="1" applyBorder="1" applyAlignment="1">
      <alignment horizontal="left" vertical="center" wrapText="1"/>
    </xf>
    <xf numFmtId="0" fontId="0" fillId="0" borderId="10" xfId="0" applyFont="1" applyBorder="1" applyAlignment="1">
      <alignment vertical="center" wrapText="1"/>
    </xf>
    <xf numFmtId="3" fontId="0" fillId="0" borderId="10" xfId="0" applyNumberFormat="1" applyFont="1" applyBorder="1" applyAlignment="1">
      <alignment horizontal="right" vertical="center" wrapText="1"/>
    </xf>
    <xf numFmtId="0" fontId="0" fillId="0" borderId="10" xfId="0" applyFont="1" applyBorder="1" applyAlignment="1">
      <alignment/>
    </xf>
    <xf numFmtId="172" fontId="0" fillId="0" borderId="10" xfId="0" applyNumberFormat="1" applyFont="1" applyBorder="1" applyAlignment="1">
      <alignment horizontal="right" vertical="center"/>
    </xf>
    <xf numFmtId="0" fontId="0" fillId="0" borderId="10" xfId="0" applyFont="1" applyBorder="1" applyAlignment="1">
      <alignment horizontal="center" vertical="center" wrapText="1"/>
    </xf>
    <xf numFmtId="0" fontId="0" fillId="0" borderId="13" xfId="0" applyFont="1" applyBorder="1" applyAlignment="1">
      <alignment/>
    </xf>
    <xf numFmtId="0" fontId="0" fillId="0" borderId="14" xfId="0" applyFont="1" applyBorder="1" applyAlignment="1">
      <alignment/>
    </xf>
    <xf numFmtId="0" fontId="60" fillId="0" borderId="15" xfId="0" applyFont="1" applyBorder="1" applyAlignment="1">
      <alignment horizontal="center" vertical="center"/>
    </xf>
    <xf numFmtId="0" fontId="60" fillId="0" borderId="15" xfId="0" applyFont="1" applyBorder="1" applyAlignment="1">
      <alignment vertical="center" wrapText="1"/>
    </xf>
    <xf numFmtId="3" fontId="60" fillId="0" borderId="15" xfId="0" applyNumberFormat="1" applyFont="1" applyBorder="1" applyAlignment="1">
      <alignment vertical="center"/>
    </xf>
    <xf numFmtId="0" fontId="0" fillId="0" borderId="15" xfId="0" applyFont="1" applyBorder="1" applyAlignment="1">
      <alignment/>
    </xf>
    <xf numFmtId="0" fontId="60" fillId="0" borderId="15" xfId="0" applyFont="1" applyBorder="1" applyAlignment="1">
      <alignment vertical="center"/>
    </xf>
    <xf numFmtId="0" fontId="1" fillId="0" borderId="10" xfId="0" applyFont="1" applyBorder="1" applyAlignment="1">
      <alignment horizontal="center" vertical="center"/>
    </xf>
    <xf numFmtId="0" fontId="1" fillId="0" borderId="10" xfId="0" applyFont="1" applyBorder="1" applyAlignment="1">
      <alignment vertical="center"/>
    </xf>
    <xf numFmtId="3" fontId="0" fillId="0" borderId="10" xfId="0" applyNumberFormat="1" applyFont="1" applyBorder="1" applyAlignment="1">
      <alignment vertical="center"/>
    </xf>
    <xf numFmtId="0" fontId="0" fillId="0" borderId="13" xfId="0" applyFont="1" applyBorder="1" applyAlignment="1">
      <alignment horizontal="center" vertical="center"/>
    </xf>
    <xf numFmtId="0" fontId="0" fillId="0" borderId="13" xfId="0" applyFont="1" applyBorder="1" applyAlignment="1">
      <alignment horizontal="left" vertical="center" wrapText="1"/>
    </xf>
    <xf numFmtId="0" fontId="0" fillId="0" borderId="13" xfId="0" applyFont="1" applyBorder="1" applyAlignment="1">
      <alignment vertical="center" wrapText="1"/>
    </xf>
    <xf numFmtId="3" fontId="0" fillId="0" borderId="13" xfId="0" applyNumberFormat="1" applyFont="1" applyBorder="1" applyAlignment="1">
      <alignment horizontal="right" vertical="center" wrapText="1"/>
    </xf>
    <xf numFmtId="172" fontId="0" fillId="0" borderId="13" xfId="0" applyNumberFormat="1" applyFont="1" applyBorder="1" applyAlignment="1">
      <alignment horizontal="right" vertical="center"/>
    </xf>
    <xf numFmtId="0" fontId="0" fillId="0" borderId="13" xfId="0" applyFont="1" applyBorder="1" applyAlignment="1">
      <alignment vertical="center"/>
    </xf>
    <xf numFmtId="0" fontId="0" fillId="0" borderId="10" xfId="0" applyFont="1" applyBorder="1" applyAlignment="1">
      <alignment horizontal="center" vertical="center" wrapText="1"/>
    </xf>
    <xf numFmtId="3" fontId="64" fillId="0" borderId="0" xfId="60" applyNumberFormat="1" applyFont="1" applyBorder="1" applyAlignment="1">
      <alignment horizontal="center" vertical="center" wrapText="1"/>
      <protection/>
    </xf>
    <xf numFmtId="10" fontId="64" fillId="0" borderId="0" xfId="64" applyNumberFormat="1" applyFont="1" applyBorder="1" applyAlignment="1">
      <alignment horizontal="center" vertical="center" wrapText="1"/>
    </xf>
    <xf numFmtId="3" fontId="64" fillId="0" borderId="10" xfId="60" applyNumberFormat="1" applyFont="1" applyBorder="1" applyAlignment="1">
      <alignment horizontal="right" vertical="center" wrapText="1"/>
      <protection/>
    </xf>
    <xf numFmtId="0" fontId="60" fillId="0" borderId="15" xfId="0" applyFont="1" applyBorder="1" applyAlignment="1">
      <alignment horizontal="center" vertical="center" wrapText="1"/>
    </xf>
    <xf numFmtId="3" fontId="69" fillId="0" borderId="15" xfId="60" applyNumberFormat="1" applyFont="1" applyBorder="1" applyAlignment="1">
      <alignment horizontal="right" vertical="center" wrapText="1"/>
      <protection/>
    </xf>
    <xf numFmtId="0" fontId="60" fillId="0" borderId="10" xfId="0" applyFont="1" applyBorder="1" applyAlignment="1">
      <alignment horizontal="center" vertical="center" wrapText="1"/>
    </xf>
    <xf numFmtId="3" fontId="69" fillId="0" borderId="10" xfId="60" applyNumberFormat="1" applyFont="1" applyBorder="1" applyAlignment="1">
      <alignment horizontal="right" vertical="center" wrapText="1"/>
      <protection/>
    </xf>
    <xf numFmtId="172" fontId="69" fillId="0" borderId="10" xfId="44" applyNumberFormat="1" applyFont="1" applyFill="1" applyBorder="1" applyAlignment="1">
      <alignment horizontal="center" vertical="center" wrapText="1"/>
    </xf>
    <xf numFmtId="3" fontId="60" fillId="0" borderId="10" xfId="60" applyNumberFormat="1" applyFont="1" applyBorder="1" applyAlignment="1">
      <alignment horizontal="right" vertical="center" wrapText="1"/>
      <protection/>
    </xf>
    <xf numFmtId="0" fontId="69" fillId="0" borderId="10" xfId="0" applyFont="1" applyBorder="1" applyAlignment="1">
      <alignment horizontal="center" vertical="center" wrapText="1"/>
    </xf>
    <xf numFmtId="0" fontId="69" fillId="0" borderId="10" xfId="0" applyFont="1" applyBorder="1" applyAlignment="1">
      <alignment horizontal="left" vertical="center" wrapText="1"/>
    </xf>
    <xf numFmtId="0" fontId="69" fillId="0" borderId="10" xfId="0" applyFont="1" applyBorder="1" applyAlignment="1">
      <alignment vertical="center" wrapText="1"/>
    </xf>
    <xf numFmtId="172" fontId="67" fillId="0" borderId="10" xfId="44" applyNumberFormat="1" applyFont="1" applyFill="1" applyBorder="1" applyAlignment="1">
      <alignment horizontal="center" vertical="center" wrapText="1"/>
    </xf>
    <xf numFmtId="3" fontId="0" fillId="0" borderId="10" xfId="60" applyNumberFormat="1" applyFont="1" applyBorder="1" applyAlignment="1">
      <alignment horizontal="center" vertical="center" wrapText="1"/>
      <protection/>
    </xf>
    <xf numFmtId="3" fontId="67" fillId="0" borderId="10" xfId="60" applyNumberFormat="1" applyFont="1" applyBorder="1" applyAlignment="1">
      <alignment horizontal="center" vertical="center" wrapText="1"/>
      <protection/>
    </xf>
    <xf numFmtId="0" fontId="67" fillId="0" borderId="10" xfId="0" applyFont="1" applyBorder="1" applyAlignment="1" quotePrefix="1">
      <alignment horizontal="center" vertical="center" wrapText="1"/>
    </xf>
    <xf numFmtId="0" fontId="67" fillId="0" borderId="10" xfId="0" applyFont="1" applyBorder="1" applyAlignment="1">
      <alignment vertical="center" wrapText="1"/>
    </xf>
    <xf numFmtId="0" fontId="67" fillId="0" borderId="10" xfId="0" applyFont="1" applyBorder="1" applyAlignment="1">
      <alignment horizontal="center" vertical="center" wrapText="1"/>
    </xf>
    <xf numFmtId="0" fontId="0" fillId="0" borderId="10" xfId="0" applyFont="1" applyBorder="1" applyAlignment="1" quotePrefix="1">
      <alignment horizontal="center" vertical="center" wrapText="1"/>
    </xf>
    <xf numFmtId="172" fontId="0" fillId="0" borderId="10" xfId="44" applyNumberFormat="1" applyFont="1" applyFill="1" applyBorder="1" applyAlignment="1">
      <alignment horizontal="center" vertical="center" wrapText="1"/>
    </xf>
    <xf numFmtId="0" fontId="0" fillId="0" borderId="13" xfId="0" applyFont="1" applyBorder="1" applyAlignment="1">
      <alignment horizontal="center" vertical="center" wrapText="1"/>
    </xf>
    <xf numFmtId="3" fontId="0" fillId="0" borderId="13" xfId="60" applyNumberFormat="1" applyFont="1" applyBorder="1" applyAlignment="1">
      <alignment horizontal="right" vertical="center" wrapText="1"/>
      <protection/>
    </xf>
    <xf numFmtId="0" fontId="0" fillId="0" borderId="0" xfId="0" applyFont="1" applyAlignment="1">
      <alignment horizontal="left" vertical="center"/>
    </xf>
    <xf numFmtId="0" fontId="60" fillId="0" borderId="0" xfId="0" applyFont="1" applyAlignment="1">
      <alignment horizontal="center" vertical="center"/>
    </xf>
    <xf numFmtId="0" fontId="60" fillId="0" borderId="0" xfId="0" applyFont="1" applyAlignment="1">
      <alignment horizontal="center"/>
    </xf>
    <xf numFmtId="49" fontId="4" fillId="0" borderId="0" xfId="0" applyNumberFormat="1" applyFont="1" applyAlignment="1">
      <alignment horizontal="center"/>
    </xf>
    <xf numFmtId="0" fontId="0" fillId="0" borderId="0" xfId="0" applyFont="1" applyBorder="1" applyAlignment="1">
      <alignment horizontal="center" vertical="center" wrapText="1"/>
    </xf>
    <xf numFmtId="0" fontId="0" fillId="0" borderId="0" xfId="0" applyFont="1" applyBorder="1" applyAlignment="1">
      <alignment vertical="center" wrapText="1"/>
    </xf>
    <xf numFmtId="3" fontId="0" fillId="0" borderId="0" xfId="60" applyNumberFormat="1" applyFont="1" applyBorder="1" applyAlignment="1">
      <alignment horizontal="right" vertical="center" wrapText="1"/>
      <protection/>
    </xf>
    <xf numFmtId="49" fontId="60" fillId="0" borderId="0" xfId="0" applyNumberFormat="1" applyFont="1" applyAlignment="1">
      <alignment horizontal="center" vertical="center"/>
    </xf>
    <xf numFmtId="0" fontId="60" fillId="0" borderId="0" xfId="0" applyFont="1" applyAlignment="1">
      <alignment wrapText="1"/>
    </xf>
    <xf numFmtId="0" fontId="60" fillId="0" borderId="0" xfId="0" applyFont="1" applyAlignment="1">
      <alignment/>
    </xf>
    <xf numFmtId="0" fontId="0" fillId="0" borderId="0" xfId="0" applyFont="1" applyBorder="1" applyAlignment="1" quotePrefix="1">
      <alignment horizontal="left" vertical="center" wrapText="1" indent="5"/>
    </xf>
    <xf numFmtId="0" fontId="0" fillId="0" borderId="0" xfId="0" applyFont="1" applyBorder="1" applyAlignment="1">
      <alignment horizontal="left" vertical="center" wrapText="1" indent="5"/>
    </xf>
    <xf numFmtId="0" fontId="70" fillId="0" borderId="0" xfId="0" applyFont="1" applyBorder="1" applyAlignment="1">
      <alignment vertical="center" wrapText="1"/>
    </xf>
    <xf numFmtId="0" fontId="61" fillId="0" borderId="0" xfId="0" applyFont="1" applyBorder="1" applyAlignment="1">
      <alignment horizontal="center" vertical="center" wrapText="1"/>
    </xf>
    <xf numFmtId="3" fontId="61" fillId="0" borderId="0" xfId="60" applyNumberFormat="1" applyFont="1" applyBorder="1" applyAlignment="1">
      <alignment horizontal="right" vertical="center" wrapText="1"/>
      <protection/>
    </xf>
    <xf numFmtId="10" fontId="66" fillId="0" borderId="0" xfId="64" applyNumberFormat="1" applyFont="1" applyAlignment="1">
      <alignment vertical="center"/>
    </xf>
    <xf numFmtId="49" fontId="0" fillId="0" borderId="0" xfId="0" applyNumberFormat="1" applyAlignment="1">
      <alignment horizontal="center" vertical="center"/>
    </xf>
    <xf numFmtId="0" fontId="60" fillId="0" borderId="0" xfId="0" applyFont="1" applyAlignment="1">
      <alignment horizontal="center"/>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4" xfId="0" applyFont="1" applyBorder="1" applyAlignment="1">
      <alignment horizontal="center" vertical="center" wrapText="1"/>
    </xf>
    <xf numFmtId="0" fontId="4" fillId="0" borderId="0" xfId="0" applyFont="1" applyAlignment="1">
      <alignment horizontal="center"/>
    </xf>
    <xf numFmtId="0" fontId="7" fillId="0" borderId="11" xfId="0" applyFont="1" applyBorder="1" applyAlignment="1">
      <alignment horizontal="center" vertical="center" wrapText="1"/>
    </xf>
    <xf numFmtId="0" fontId="63" fillId="0" borderId="0" xfId="0" applyFont="1" applyAlignment="1">
      <alignment horizontal="center" vertical="center"/>
    </xf>
    <xf numFmtId="0" fontId="7" fillId="0" borderId="11" xfId="0" applyFont="1" applyBorder="1" applyAlignment="1">
      <alignment horizontal="center" vertical="center"/>
    </xf>
    <xf numFmtId="0" fontId="63" fillId="0" borderId="12" xfId="0" applyFont="1" applyBorder="1" applyAlignment="1">
      <alignment horizontal="center" vertical="center"/>
    </xf>
    <xf numFmtId="0" fontId="61" fillId="0" borderId="0" xfId="0" applyFont="1" applyBorder="1" applyAlignment="1" quotePrefix="1">
      <alignment horizontal="left" vertical="center" wrapText="1" indent="5"/>
    </xf>
    <xf numFmtId="0" fontId="61" fillId="0" borderId="0" xfId="0" applyFont="1" applyBorder="1" applyAlignment="1">
      <alignment horizontal="left" vertical="center" wrapText="1" indent="5"/>
    </xf>
    <xf numFmtId="0" fontId="0" fillId="0" borderId="0" xfId="0" applyAlignment="1">
      <alignment horizontal="center" vertical="center"/>
    </xf>
    <xf numFmtId="0" fontId="6" fillId="0" borderId="0" xfId="0" applyFont="1" applyAlignment="1">
      <alignment horizontal="right"/>
    </xf>
    <xf numFmtId="0" fontId="60" fillId="0" borderId="0" xfId="0" applyFont="1" applyAlignment="1">
      <alignment horizontal="center" vertical="center"/>
    </xf>
    <xf numFmtId="0" fontId="6" fillId="0" borderId="0" xfId="0" applyFont="1" applyAlignment="1">
      <alignment horizontal="center" vertical="center"/>
    </xf>
    <xf numFmtId="0" fontId="6" fillId="0" borderId="18" xfId="0" applyFont="1" applyBorder="1" applyAlignment="1">
      <alignment horizontal="right" vertical="center"/>
    </xf>
    <xf numFmtId="0" fontId="67" fillId="0" borderId="0" xfId="0" applyFont="1" applyAlignment="1">
      <alignment horizontal="right" vertical="center" wrapText="1"/>
    </xf>
    <xf numFmtId="0" fontId="4" fillId="0" borderId="0" xfId="0" applyFont="1" applyAlignment="1">
      <alignment horizontal="center" vertical="center"/>
    </xf>
    <xf numFmtId="0" fontId="67" fillId="0" borderId="18" xfId="0" applyFont="1" applyBorder="1" applyAlignment="1">
      <alignment horizontal="right" vertical="center"/>
    </xf>
    <xf numFmtId="0" fontId="60" fillId="0" borderId="11" xfId="0" applyFont="1" applyBorder="1" applyAlignment="1">
      <alignment horizontal="center" vertical="center" wrapText="1"/>
    </xf>
    <xf numFmtId="0" fontId="60" fillId="0" borderId="11" xfId="0" applyFont="1" applyBorder="1" applyAlignment="1">
      <alignment horizontal="center" vertical="center"/>
    </xf>
    <xf numFmtId="0" fontId="60" fillId="0" borderId="16" xfId="0" applyFont="1" applyBorder="1" applyAlignment="1">
      <alignment horizontal="center" vertical="center" wrapText="1"/>
    </xf>
    <xf numFmtId="0" fontId="60" fillId="0" borderId="17" xfId="0" applyFont="1" applyBorder="1" applyAlignment="1">
      <alignment horizontal="center" vertical="center" wrapText="1"/>
    </xf>
    <xf numFmtId="0" fontId="60" fillId="0" borderId="14" xfId="0" applyFont="1" applyBorder="1" applyAlignment="1">
      <alignment horizontal="center" vertical="center" wrapText="1"/>
    </xf>
    <xf numFmtId="0" fontId="60" fillId="0" borderId="19"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21" xfId="0" applyFont="1" applyBorder="1" applyAlignment="1">
      <alignment horizontal="center" vertical="center" wrapText="1"/>
    </xf>
    <xf numFmtId="0" fontId="60" fillId="0" borderId="22"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0" xfId="0" applyFont="1" applyBorder="1" applyAlignment="1">
      <alignment horizontal="center" vertical="center" wrapText="1"/>
    </xf>
    <xf numFmtId="0" fontId="60" fillId="0" borderId="0" xfId="0" applyFont="1" applyAlignment="1">
      <alignment horizontal="center" wrapText="1"/>
    </xf>
  </cellXfs>
  <cellStyles count="69">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10 2 2 10 13" xfId="44"/>
    <cellStyle name="Comma 2" xfId="45"/>
    <cellStyle name="Comma 3"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10" xfId="60"/>
    <cellStyle name="Normal 2 10" xfId="61"/>
    <cellStyle name="Note"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o%20Tai%20chinh\CONG%20VIEC\8.%20Bao%20cao%20giai%20ngan\2023\BC%20nhanh\Thang%2013\13.%20(L&#7847;n%206)%20BC%20Th&#244;ng%20t&#432;%2015%20-%20Th&#225;ng%2013%20(&#273;&#7871;n%20h&#7871;t%20ng&#224;y%2031.01.2024)%20Chot%20(Co%20ghi%20chu).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o%20Tai%20chinh\CONG%20VIEC\8.%20Bao%20cao%20giai%20ngan\2023\BC%20nhanh\Thang%2013\13.%20(L&#7847;n%206)%20BC%20Th&#244;ng%20t&#432;%2015%20-%20Th&#225;ng%2013%20(&#273;&#7871;n%20h&#7871;t%20ng&#224;y%2031.01.2024)%20(Da%20doi%20chieu%203%20co%20qua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eu 1-VB"/>
      <sheetName val="Phu luc 1- Tong KHV DTC"/>
      <sheetName val="Biểu 01a - TW"/>
      <sheetName val="Biểu 01a - ĐP"/>
      <sheetName val="CT MTQG KHV 2022"/>
      <sheetName val="Tổng CT MTQG 2022 KD"/>
      <sheetName val="CT MTQG KHV 2023"/>
      <sheetName val="Tổng CT MTQG 2023"/>
      <sheetName val="gửi thống kê"/>
      <sheetName val="BC CĐT (3891)-KBT"/>
      <sheetName val="Gửi KBNN, UB tỉnh - năm"/>
      <sheetName val="KQ GIẢI NGÂN (tách CN)"/>
      <sheetName val="KQ GIẢI NGÂN (kẻ lại)"/>
      <sheetName val="Gửi UB tỉnh - tháng"/>
      <sheetName val="Gửi KBNN - tháng"/>
      <sheetName val="Rà soát"/>
      <sheetName val="Bieu 2-GN CDT Tomluoc"/>
      <sheetName val="Bieu 2-GN CDT"/>
      <sheetName val="KQ GIẢI NGÂN (gộp)"/>
      <sheetName val="Tổng CT MTQG (2)"/>
      <sheetName val="BC CĐT (3891)-SKH"/>
      <sheetName val="Đối ứng CT MTQG 2023"/>
    </sheetNames>
    <sheetDataSet>
      <sheetData sheetId="3">
        <row r="14">
          <cell r="U14">
            <v>516587.2637789999</v>
          </cell>
          <cell r="V14">
            <v>163089.03577400002</v>
          </cell>
        </row>
        <row r="28">
          <cell r="U28">
            <v>200175.439465</v>
          </cell>
          <cell r="V28">
            <v>18620.679219</v>
          </cell>
        </row>
        <row r="37">
          <cell r="U37">
            <v>12038.25936</v>
          </cell>
          <cell r="V37">
            <v>0</v>
          </cell>
        </row>
        <row r="59">
          <cell r="U59">
            <v>68137.315369</v>
          </cell>
          <cell r="V59">
            <v>5829.239</v>
          </cell>
        </row>
        <row r="63">
          <cell r="U63">
            <v>156285.08791899998</v>
          </cell>
          <cell r="V63">
            <v>13475.325194000001</v>
          </cell>
        </row>
        <row r="66">
          <cell r="R66">
            <v>133027.32459999996</v>
          </cell>
          <cell r="S66">
            <v>25478.567199999998</v>
          </cell>
        </row>
        <row r="67">
          <cell r="R67">
            <v>25257.516392999998</v>
          </cell>
          <cell r="S67">
            <v>4532.716</v>
          </cell>
        </row>
        <row r="68">
          <cell r="R68">
            <v>10554.834999999997</v>
          </cell>
          <cell r="S68">
            <v>18</v>
          </cell>
        </row>
        <row r="808">
          <cell r="U808">
            <v>5600</v>
          </cell>
          <cell r="V808">
            <v>14400</v>
          </cell>
        </row>
        <row r="811">
          <cell r="U811">
            <v>43442.623</v>
          </cell>
          <cell r="V811">
            <v>1557.377</v>
          </cell>
        </row>
        <row r="812">
          <cell r="U812">
            <v>28570.143</v>
          </cell>
          <cell r="V812">
            <v>6429.857</v>
          </cell>
        </row>
        <row r="814">
          <cell r="U814">
            <v>3190.248218</v>
          </cell>
          <cell r="V814">
            <v>16809.751782</v>
          </cell>
        </row>
        <row r="821">
          <cell r="U821">
            <v>17616.545</v>
          </cell>
        </row>
        <row r="822">
          <cell r="U822">
            <v>178041.52476</v>
          </cell>
          <cell r="V822">
            <v>44353.038286</v>
          </cell>
        </row>
        <row r="823">
          <cell r="U823">
            <v>69854.23242</v>
          </cell>
          <cell r="V823">
            <v>1345.7675800000015</v>
          </cell>
        </row>
        <row r="824">
          <cell r="U824">
            <v>40566</v>
          </cell>
        </row>
        <row r="825">
          <cell r="U825">
            <v>20000</v>
          </cell>
        </row>
        <row r="827">
          <cell r="U827">
            <v>20356.208234</v>
          </cell>
          <cell r="V827">
            <v>79643.791</v>
          </cell>
        </row>
        <row r="828">
          <cell r="V828">
            <v>30000</v>
          </cell>
        </row>
        <row r="831">
          <cell r="U831">
            <v>25000.000000000004</v>
          </cell>
        </row>
        <row r="834">
          <cell r="U834">
            <v>9909.575009999999</v>
          </cell>
          <cell r="V834">
            <v>18968.595329</v>
          </cell>
        </row>
        <row r="838">
          <cell r="U838">
            <v>43100.79</v>
          </cell>
          <cell r="V838">
            <v>15699.21</v>
          </cell>
        </row>
        <row r="840">
          <cell r="U840">
            <v>7500</v>
          </cell>
        </row>
        <row r="841">
          <cell r="U841">
            <v>3824.666</v>
          </cell>
          <cell r="V841">
            <v>6.961</v>
          </cell>
        </row>
        <row r="842">
          <cell r="U842">
            <v>7929.794</v>
          </cell>
        </row>
        <row r="843">
          <cell r="U843">
            <v>12951.100999999999</v>
          </cell>
        </row>
        <row r="844">
          <cell r="U844">
            <v>10000</v>
          </cell>
        </row>
        <row r="845">
          <cell r="U845">
            <v>2774.865</v>
          </cell>
          <cell r="V845">
            <v>95</v>
          </cell>
        </row>
        <row r="846">
          <cell r="U846">
            <v>10577.088</v>
          </cell>
        </row>
        <row r="847">
          <cell r="U847">
            <v>8548.597413000001</v>
          </cell>
        </row>
        <row r="848">
          <cell r="U848">
            <v>9356.859</v>
          </cell>
        </row>
        <row r="849">
          <cell r="U849">
            <v>12500</v>
          </cell>
        </row>
        <row r="850">
          <cell r="U850">
            <v>7402.713999999999</v>
          </cell>
        </row>
        <row r="852">
          <cell r="N852">
            <v>25000</v>
          </cell>
          <cell r="U852">
            <v>24613.565</v>
          </cell>
          <cell r="V852">
            <v>386.43499999999995</v>
          </cell>
        </row>
        <row r="853">
          <cell r="N853">
            <v>15000</v>
          </cell>
          <cell r="U853">
            <v>4770.736</v>
          </cell>
          <cell r="V853">
            <v>10229.264</v>
          </cell>
        </row>
        <row r="857">
          <cell r="U857">
            <v>1209.33261</v>
          </cell>
        </row>
        <row r="860">
          <cell r="U860">
            <v>20546.425</v>
          </cell>
        </row>
        <row r="864">
          <cell r="U864">
            <v>105841.31573299998</v>
          </cell>
        </row>
        <row r="865">
          <cell r="U865">
            <v>1630.72017</v>
          </cell>
        </row>
        <row r="887">
          <cell r="U887">
            <v>437846.27247900004</v>
          </cell>
          <cell r="V887">
            <v>43436.280399999996</v>
          </cell>
        </row>
        <row r="1605">
          <cell r="U1605">
            <v>89732.368</v>
          </cell>
          <cell r="V1605">
            <v>15004.258999999998</v>
          </cell>
        </row>
        <row r="1693">
          <cell r="U1693">
            <v>155529.110679</v>
          </cell>
          <cell r="V1693">
            <v>3500.0000000000005</v>
          </cell>
        </row>
        <row r="3371">
          <cell r="R3371">
            <v>11053.791613</v>
          </cell>
        </row>
        <row r="3372">
          <cell r="R3372">
            <v>1225.82016</v>
          </cell>
        </row>
        <row r="3373">
          <cell r="R3373">
            <v>19738.832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ieu 1-VB"/>
      <sheetName val="Phu luc 1- Tong KHV DTC"/>
      <sheetName val="Biểu 01a - TW"/>
      <sheetName val="Biểu 01a - ĐP"/>
      <sheetName val="CT MTQG KHV 2022"/>
      <sheetName val="Tổng CT MTQG 2022 KD"/>
      <sheetName val="CT MTQG KHV 2023"/>
      <sheetName val="Tổng CT MTQG 2023"/>
      <sheetName val="gửi thống kê"/>
      <sheetName val="BC CĐT (3891)-KBT"/>
      <sheetName val="Gửi KBNN, UB tỉnh - năm"/>
      <sheetName val="KQ GIẢI NGÂN (tách CN)"/>
      <sheetName val="KQ GIẢI NGÂN (kẻ lại)"/>
      <sheetName val="Gửi UB tỉnh - tháng"/>
      <sheetName val="Gửi KBNN - tháng"/>
      <sheetName val="Rà soát"/>
      <sheetName val="Bieu 2-GN CDT Tomluoc"/>
      <sheetName val="Bieu 2-GN CDT"/>
      <sheetName val="KQ GIẢI NGÂN (gộp)"/>
      <sheetName val="Tổng CT MTQG (2)"/>
      <sheetName val="BC CĐT (3891)-SKH"/>
      <sheetName val="Đối ứng CT MTQG 202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1"/>
  <sheetViews>
    <sheetView showGridLines="0" defaultGridColor="0" view="pageBreakPreview" zoomScaleSheetLayoutView="100" zoomScalePageLayoutView="0" colorId="0" workbookViewId="0" topLeftCell="A1">
      <selection activeCell="A1" sqref="A1"/>
    </sheetView>
  </sheetViews>
  <sheetFormatPr defaultColWidth="9.00390625" defaultRowHeight="15.7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0"/>
  <dimension ref="A1:A1"/>
  <sheetViews>
    <sheetView view="pageBreakPreview" zoomScaleSheetLayoutView="100" zoomScalePageLayoutView="0" workbookViewId="0" topLeftCell="A1">
      <selection activeCell="A1" sqref="A1"/>
    </sheetView>
  </sheetViews>
  <sheetFormatPr defaultColWidth="9.00390625" defaultRowHeight="15.7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1"/>
  <dimension ref="A1:A1"/>
  <sheetViews>
    <sheetView view="pageBreakPreview" zoomScaleSheetLayoutView="100" zoomScalePageLayoutView="0" workbookViewId="0" topLeftCell="A1">
      <selection activeCell="A1" sqref="A1"/>
    </sheetView>
  </sheetViews>
  <sheetFormatPr defaultColWidth="9.00390625" defaultRowHeight="15.75"/>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3"/>
  <dimension ref="A1:AC100"/>
  <sheetViews>
    <sheetView tabSelected="1" view="pageBreakPreview" zoomScaleSheetLayoutView="100" zoomScalePageLayoutView="0" workbookViewId="0" topLeftCell="A1">
      <selection activeCell="A3" sqref="A3:P3"/>
    </sheetView>
  </sheetViews>
  <sheetFormatPr defaultColWidth="9.00390625" defaultRowHeight="15.75"/>
  <cols>
    <col min="1" max="1" width="5.375" style="0" customWidth="1"/>
    <col min="2" max="2" width="44.125" style="0" customWidth="1"/>
    <col min="3" max="3" width="8.875" style="0" customWidth="1"/>
    <col min="4" max="4" width="9.375" style="0" customWidth="1"/>
    <col min="5" max="5" width="10.00390625" style="0" customWidth="1"/>
    <col min="6" max="6" width="7.875" style="0" customWidth="1"/>
    <col min="7" max="7" width="9.625" style="0" customWidth="1"/>
    <col min="8" max="8" width="10.00390625" style="0" customWidth="1"/>
    <col min="9" max="9" width="9.25390625" style="0" customWidth="1"/>
    <col min="10" max="10" width="7.875" style="0" customWidth="1"/>
    <col min="11" max="11" width="9.00390625" style="0" customWidth="1"/>
    <col min="12" max="12" width="9.25390625" style="0" customWidth="1"/>
    <col min="13" max="13" width="9.625" style="0" customWidth="1"/>
    <col min="14" max="14" width="9.375" style="0" customWidth="1"/>
    <col min="15" max="15" width="10.00390625" style="0" customWidth="1"/>
    <col min="16" max="16" width="14.375" style="0" customWidth="1"/>
    <col min="17" max="18" width="8.125" style="20" customWidth="1"/>
    <col min="19" max="19" width="9.375" style="20" customWidth="1"/>
    <col min="20" max="20" width="12.375" style="20" customWidth="1"/>
    <col min="21" max="25" width="9.00390625" style="20" customWidth="1"/>
    <col min="26" max="26" width="15.25390625" style="20" customWidth="1"/>
    <col min="27" max="27" width="11.00390625" style="20" customWidth="1"/>
    <col min="28" max="29" width="9.00390625" style="20" customWidth="1"/>
  </cols>
  <sheetData>
    <row r="1" spans="1:19" ht="19.5" customHeight="1">
      <c r="A1" s="9"/>
      <c r="B1" s="10"/>
      <c r="C1" s="10"/>
      <c r="D1" s="10"/>
      <c r="E1" s="11"/>
      <c r="F1" s="11"/>
      <c r="G1" s="11"/>
      <c r="H1" s="11"/>
      <c r="I1" s="11"/>
      <c r="J1" s="11"/>
      <c r="K1" s="11"/>
      <c r="L1" s="11"/>
      <c r="M1" s="11"/>
      <c r="N1" s="136" t="s">
        <v>52</v>
      </c>
      <c r="O1" s="136"/>
      <c r="P1" s="136"/>
      <c r="Q1" s="19"/>
      <c r="R1" s="19"/>
      <c r="S1" s="19"/>
    </row>
    <row r="2" spans="1:29" s="3" customFormat="1" ht="15.75">
      <c r="A2" s="137" t="s">
        <v>50</v>
      </c>
      <c r="B2" s="137"/>
      <c r="C2" s="137"/>
      <c r="D2" s="137"/>
      <c r="E2" s="137"/>
      <c r="F2" s="137"/>
      <c r="G2" s="137"/>
      <c r="H2" s="137"/>
      <c r="I2" s="137"/>
      <c r="J2" s="137"/>
      <c r="K2" s="137"/>
      <c r="L2" s="137"/>
      <c r="M2" s="137"/>
      <c r="N2" s="137"/>
      <c r="O2" s="137"/>
      <c r="P2" s="137"/>
      <c r="Q2" s="21"/>
      <c r="R2" s="21"/>
      <c r="S2" s="21"/>
      <c r="T2" s="22"/>
      <c r="U2" s="22"/>
      <c r="V2" s="22"/>
      <c r="W2" s="22"/>
      <c r="X2" s="22"/>
      <c r="Y2" s="22"/>
      <c r="Z2" s="22"/>
      <c r="AA2" s="22"/>
      <c r="AB2" s="22"/>
      <c r="AC2" s="22"/>
    </row>
    <row r="3" spans="1:29" s="3" customFormat="1" ht="15.75">
      <c r="A3" s="138" t="s">
        <v>203</v>
      </c>
      <c r="B3" s="138"/>
      <c r="C3" s="138"/>
      <c r="D3" s="138"/>
      <c r="E3" s="138"/>
      <c r="F3" s="138"/>
      <c r="G3" s="138"/>
      <c r="H3" s="138"/>
      <c r="I3" s="138"/>
      <c r="J3" s="138"/>
      <c r="K3" s="138"/>
      <c r="L3" s="138"/>
      <c r="M3" s="138"/>
      <c r="N3" s="138"/>
      <c r="O3" s="138"/>
      <c r="P3" s="138"/>
      <c r="Q3" s="23"/>
      <c r="R3" s="23"/>
      <c r="S3" s="23"/>
      <c r="T3" s="22"/>
      <c r="U3" s="22"/>
      <c r="V3" s="22"/>
      <c r="W3" s="22"/>
      <c r="X3" s="22"/>
      <c r="Y3" s="22"/>
      <c r="Z3" s="22"/>
      <c r="AA3" s="22"/>
      <c r="AB3" s="22"/>
      <c r="AC3" s="22"/>
    </row>
    <row r="4" spans="1:19" ht="15" customHeight="1">
      <c r="A4" s="11"/>
      <c r="B4" s="11"/>
      <c r="C4" s="11"/>
      <c r="D4" s="11"/>
      <c r="E4" s="13"/>
      <c r="F4" s="11"/>
      <c r="G4" s="11"/>
      <c r="H4" s="11"/>
      <c r="I4" s="11"/>
      <c r="J4" s="11"/>
      <c r="K4" s="11"/>
      <c r="L4" s="13"/>
      <c r="M4" s="11"/>
      <c r="N4" s="11"/>
      <c r="O4" s="139" t="s">
        <v>4</v>
      </c>
      <c r="P4" s="139"/>
      <c r="Q4" s="24"/>
      <c r="R4" s="24"/>
      <c r="S4" s="24"/>
    </row>
    <row r="5" spans="1:29" s="1" customFormat="1" ht="30.75" customHeight="1">
      <c r="A5" s="129" t="s">
        <v>5</v>
      </c>
      <c r="B5" s="129" t="s">
        <v>0</v>
      </c>
      <c r="C5" s="125" t="s">
        <v>53</v>
      </c>
      <c r="D5" s="125" t="s">
        <v>54</v>
      </c>
      <c r="E5" s="131" t="s">
        <v>6</v>
      </c>
      <c r="F5" s="131"/>
      <c r="G5" s="131"/>
      <c r="H5" s="131"/>
      <c r="I5" s="129" t="s">
        <v>171</v>
      </c>
      <c r="J5" s="129"/>
      <c r="K5" s="129"/>
      <c r="L5" s="129"/>
      <c r="M5" s="129"/>
      <c r="N5" s="129"/>
      <c r="O5" s="129"/>
      <c r="P5" s="129" t="s">
        <v>179</v>
      </c>
      <c r="Q5" s="25"/>
      <c r="R5" s="25"/>
      <c r="S5" s="25"/>
      <c r="T5" s="26">
        <f>+M10-M75</f>
        <v>2151389.361624</v>
      </c>
      <c r="U5" s="27">
        <f>+T5/Z10</f>
        <v>0.712142887944686</v>
      </c>
      <c r="V5" s="27">
        <f>+T5/Z11</f>
        <v>0.697389028442877</v>
      </c>
      <c r="W5" s="28"/>
      <c r="X5" s="28"/>
      <c r="Y5" s="28"/>
      <c r="Z5" s="28"/>
      <c r="AA5" s="28"/>
      <c r="AB5" s="28"/>
      <c r="AC5" s="28"/>
    </row>
    <row r="6" spans="1:29" s="1" customFormat="1" ht="30.75" customHeight="1">
      <c r="A6" s="129"/>
      <c r="B6" s="129"/>
      <c r="C6" s="126"/>
      <c r="D6" s="126"/>
      <c r="E6" s="129" t="s">
        <v>1</v>
      </c>
      <c r="F6" s="129" t="s">
        <v>7</v>
      </c>
      <c r="G6" s="129" t="s">
        <v>8</v>
      </c>
      <c r="H6" s="129"/>
      <c r="I6" s="131" t="s">
        <v>1</v>
      </c>
      <c r="J6" s="129" t="s">
        <v>9</v>
      </c>
      <c r="K6" s="129"/>
      <c r="L6" s="129"/>
      <c r="M6" s="129" t="s">
        <v>10</v>
      </c>
      <c r="N6" s="129"/>
      <c r="O6" s="129"/>
      <c r="P6" s="129"/>
      <c r="Q6" s="25"/>
      <c r="R6" s="25">
        <f>1254934/1259938</f>
        <v>0.9960283759994539</v>
      </c>
      <c r="S6" s="25"/>
      <c r="T6" s="26">
        <f>+E10-E75</f>
        <v>3131097.9999999995</v>
      </c>
      <c r="U6" s="27">
        <f>+T5/T6</f>
        <v>0.6871038088312791</v>
      </c>
      <c r="V6" s="28"/>
      <c r="W6" s="28"/>
      <c r="X6" s="28"/>
      <c r="Y6" s="28"/>
      <c r="Z6" s="28"/>
      <c r="AA6" s="28"/>
      <c r="AB6" s="28"/>
      <c r="AC6" s="28"/>
    </row>
    <row r="7" spans="1:29" s="1" customFormat="1" ht="24" customHeight="1">
      <c r="A7" s="131"/>
      <c r="B7" s="131"/>
      <c r="C7" s="126"/>
      <c r="D7" s="126"/>
      <c r="E7" s="129"/>
      <c r="F7" s="129"/>
      <c r="G7" s="129" t="s">
        <v>23</v>
      </c>
      <c r="H7" s="129" t="s">
        <v>24</v>
      </c>
      <c r="I7" s="131"/>
      <c r="J7" s="131" t="s">
        <v>1</v>
      </c>
      <c r="K7" s="131" t="s">
        <v>3</v>
      </c>
      <c r="L7" s="131"/>
      <c r="M7" s="131" t="s">
        <v>1</v>
      </c>
      <c r="N7" s="131" t="s">
        <v>3</v>
      </c>
      <c r="O7" s="131"/>
      <c r="P7" s="129"/>
      <c r="Q7" s="29"/>
      <c r="R7" s="29">
        <f>+H10/3901823</f>
        <v>1.0138427601662094</v>
      </c>
      <c r="S7" s="29"/>
      <c r="T7" s="132" t="s">
        <v>44</v>
      </c>
      <c r="U7" s="130"/>
      <c r="V7" s="132" t="s">
        <v>45</v>
      </c>
      <c r="W7" s="130"/>
      <c r="X7" s="130" t="s">
        <v>46</v>
      </c>
      <c r="Y7" s="130"/>
      <c r="Z7" s="28"/>
      <c r="AA7" s="28"/>
      <c r="AB7" s="28"/>
      <c r="AC7" s="28"/>
    </row>
    <row r="8" spans="1:29" s="1" customFormat="1" ht="90.75" customHeight="1">
      <c r="A8" s="131"/>
      <c r="B8" s="131"/>
      <c r="C8" s="127"/>
      <c r="D8" s="127"/>
      <c r="E8" s="129"/>
      <c r="F8" s="129"/>
      <c r="G8" s="129"/>
      <c r="H8" s="129"/>
      <c r="I8" s="131"/>
      <c r="J8" s="131"/>
      <c r="K8" s="16" t="s">
        <v>11</v>
      </c>
      <c r="L8" s="16" t="s">
        <v>12</v>
      </c>
      <c r="M8" s="131"/>
      <c r="N8" s="16" t="s">
        <v>11</v>
      </c>
      <c r="O8" s="16" t="s">
        <v>12</v>
      </c>
      <c r="P8" s="129"/>
      <c r="Q8" s="25"/>
      <c r="R8" s="25"/>
      <c r="S8" s="30" t="s">
        <v>47</v>
      </c>
      <c r="T8" s="28" t="s">
        <v>42</v>
      </c>
      <c r="U8" s="28" t="s">
        <v>43</v>
      </c>
      <c r="V8" s="28" t="s">
        <v>42</v>
      </c>
      <c r="W8" s="28" t="s">
        <v>43</v>
      </c>
      <c r="X8" s="28" t="s">
        <v>42</v>
      </c>
      <c r="Y8" s="28" t="s">
        <v>43</v>
      </c>
      <c r="Z8" s="30" t="s">
        <v>48</v>
      </c>
      <c r="AA8" s="28" t="s">
        <v>49</v>
      </c>
      <c r="AB8" s="28"/>
      <c r="AC8" s="28"/>
    </row>
    <row r="9" spans="1:29" s="4" customFormat="1" ht="15" customHeight="1">
      <c r="A9" s="17">
        <v>1</v>
      </c>
      <c r="B9" s="17">
        <v>2</v>
      </c>
      <c r="C9" s="17">
        <v>3</v>
      </c>
      <c r="D9" s="17">
        <v>4</v>
      </c>
      <c r="E9" s="17" t="s">
        <v>55</v>
      </c>
      <c r="F9" s="17">
        <v>6</v>
      </c>
      <c r="G9" s="17">
        <v>7</v>
      </c>
      <c r="H9" s="17">
        <v>8</v>
      </c>
      <c r="I9" s="17" t="s">
        <v>58</v>
      </c>
      <c r="J9" s="17" t="s">
        <v>56</v>
      </c>
      <c r="K9" s="17">
        <v>11</v>
      </c>
      <c r="L9" s="17">
        <v>12</v>
      </c>
      <c r="M9" s="17" t="s">
        <v>57</v>
      </c>
      <c r="N9" s="17">
        <v>14</v>
      </c>
      <c r="O9" s="17">
        <v>15</v>
      </c>
      <c r="P9" s="18">
        <v>16</v>
      </c>
      <c r="Q9" s="31"/>
      <c r="R9" s="31"/>
      <c r="S9" s="31"/>
      <c r="T9" s="32"/>
      <c r="U9" s="32"/>
      <c r="V9" s="32"/>
      <c r="W9" s="32"/>
      <c r="X9" s="32"/>
      <c r="Y9" s="32"/>
      <c r="Z9" s="32"/>
      <c r="AA9" s="32"/>
      <c r="AB9" s="32"/>
      <c r="AC9" s="32"/>
    </row>
    <row r="10" spans="1:29" s="3" customFormat="1" ht="22.5" customHeight="1">
      <c r="A10" s="88"/>
      <c r="B10" s="71" t="s">
        <v>13</v>
      </c>
      <c r="C10" s="88"/>
      <c r="D10" s="88"/>
      <c r="E10" s="89">
        <f>+F10+H10</f>
        <v>4220572.428571428</v>
      </c>
      <c r="F10" s="89">
        <f>+F11+F12</f>
        <v>264737.4285714286</v>
      </c>
      <c r="G10" s="89">
        <f>+G11+G12</f>
        <v>3891923</v>
      </c>
      <c r="H10" s="89">
        <f>+H11+H12</f>
        <v>3955835</v>
      </c>
      <c r="I10" s="89">
        <f aca="true" t="shared" si="0" ref="I10:I26">+J10+M10</f>
        <v>3130916.0551480004</v>
      </c>
      <c r="J10" s="89">
        <f>+K10+L10</f>
        <v>234478.40296599997</v>
      </c>
      <c r="K10" s="89">
        <f>+K11+K12</f>
        <v>204449.11976599996</v>
      </c>
      <c r="L10" s="89">
        <f>+L11+L12</f>
        <v>30029.283199999998</v>
      </c>
      <c r="M10" s="89">
        <f aca="true" t="shared" si="1" ref="M10:M17">+N10+O10</f>
        <v>2896437.652182</v>
      </c>
      <c r="N10" s="89">
        <f>+N11+N12</f>
        <v>2393557.785618</v>
      </c>
      <c r="O10" s="89">
        <f>+O11+O12</f>
        <v>502879.86656399997</v>
      </c>
      <c r="P10" s="89">
        <f>+P11+P12</f>
        <v>225502.65091599998</v>
      </c>
      <c r="Q10" s="27">
        <f>+J10/F10</f>
        <v>0.8857017469395551</v>
      </c>
      <c r="R10" s="27">
        <f>+I10/E10</f>
        <v>0.7418226101163597</v>
      </c>
      <c r="S10" s="27">
        <f>+H10/G10</f>
        <v>1.0164217020737563</v>
      </c>
      <c r="T10" s="27">
        <f>+M10/G10</f>
        <v>0.7442176148351343</v>
      </c>
      <c r="U10" s="27">
        <f>+M10/H10</f>
        <v>0.7321937472574059</v>
      </c>
      <c r="V10" s="27" t="e">
        <f>+#REF!/G10</f>
        <v>#REF!</v>
      </c>
      <c r="W10" s="27" t="e">
        <f>+#REF!/E10</f>
        <v>#REF!</v>
      </c>
      <c r="X10" s="27" t="e">
        <f>+#REF!/G10</f>
        <v>#REF!</v>
      </c>
      <c r="Y10" s="27" t="e">
        <f>+#REF!/E10</f>
        <v>#REF!</v>
      </c>
      <c r="Z10" s="34">
        <f>+G10-G75</f>
        <v>3021008</v>
      </c>
      <c r="AA10" s="27">
        <f>+M10/Z10</f>
        <v>0.9587653035615927</v>
      </c>
      <c r="AB10" s="22"/>
      <c r="AC10" s="22"/>
    </row>
    <row r="11" spans="1:29" s="3" customFormat="1" ht="21.75" customHeight="1">
      <c r="A11" s="90"/>
      <c r="B11" s="57" t="s">
        <v>14</v>
      </c>
      <c r="C11" s="90"/>
      <c r="D11" s="90"/>
      <c r="E11" s="91">
        <f aca="true" t="shared" si="2" ref="E11:E82">+F11+H11</f>
        <v>3958533.4285714286</v>
      </c>
      <c r="F11" s="91">
        <f>+SUM(F16,F24)</f>
        <v>223564.42857142858</v>
      </c>
      <c r="G11" s="91">
        <f>+SUM(G16,G24)</f>
        <v>3675953</v>
      </c>
      <c r="H11" s="91">
        <f>+SUM(H16,H24,H80)</f>
        <v>3734969</v>
      </c>
      <c r="I11" s="91">
        <f t="shared" si="0"/>
        <v>2969669.8178620003</v>
      </c>
      <c r="J11" s="89">
        <f>+K11+L11</f>
        <v>202459.95919299996</v>
      </c>
      <c r="K11" s="91">
        <f>+SUM(K16,K24)</f>
        <v>172430.67599299995</v>
      </c>
      <c r="L11" s="91">
        <f>+SUM(L16,L24)</f>
        <v>30029.283199999998</v>
      </c>
      <c r="M11" s="91">
        <f t="shared" si="1"/>
        <v>2767209.858669</v>
      </c>
      <c r="N11" s="91">
        <f>+SUM(N16,N24,N80)</f>
        <v>2264329.992105</v>
      </c>
      <c r="O11" s="91">
        <f>+SUM(O16,O24,O80)</f>
        <v>502879.86656399997</v>
      </c>
      <c r="P11" s="91">
        <f>+SUM(P16,P24,P80)</f>
        <v>225502.65091599998</v>
      </c>
      <c r="Q11" s="33"/>
      <c r="R11" s="33"/>
      <c r="S11" s="33"/>
      <c r="T11" s="22"/>
      <c r="U11" s="22">
        <f>+M10/H10</f>
        <v>0.7321937472574059</v>
      </c>
      <c r="V11" s="22">
        <f>+J10/F10</f>
        <v>0.8857017469395551</v>
      </c>
      <c r="W11" s="22"/>
      <c r="X11" s="22"/>
      <c r="Y11" s="22"/>
      <c r="Z11" s="35">
        <f>+H10-H75</f>
        <v>3084920</v>
      </c>
      <c r="AA11" s="22"/>
      <c r="AB11" s="22"/>
      <c r="AC11" s="22"/>
    </row>
    <row r="12" spans="1:29" s="3" customFormat="1" ht="23.25" customHeight="1">
      <c r="A12" s="90"/>
      <c r="B12" s="57" t="s">
        <v>15</v>
      </c>
      <c r="C12" s="90"/>
      <c r="D12" s="90"/>
      <c r="E12" s="91">
        <f t="shared" si="2"/>
        <v>262039</v>
      </c>
      <c r="F12" s="92">
        <f>+F13+F14</f>
        <v>41173</v>
      </c>
      <c r="G12" s="93">
        <f>+G13+G14</f>
        <v>215970</v>
      </c>
      <c r="H12" s="93">
        <f>+H13+H14</f>
        <v>220866</v>
      </c>
      <c r="I12" s="92">
        <f t="shared" si="0"/>
        <v>161246.237286</v>
      </c>
      <c r="J12" s="92">
        <f>+K12+L12</f>
        <v>32018.443772999995</v>
      </c>
      <c r="K12" s="92">
        <f>+K13+K14</f>
        <v>32018.443772999995</v>
      </c>
      <c r="L12" s="92">
        <f>+L13+L14</f>
        <v>0</v>
      </c>
      <c r="M12" s="92">
        <f t="shared" si="1"/>
        <v>129227.79351299998</v>
      </c>
      <c r="N12" s="92">
        <f>+N13+N14</f>
        <v>129227.79351299998</v>
      </c>
      <c r="O12" s="92">
        <f>+O13+O14</f>
        <v>0</v>
      </c>
      <c r="P12" s="92">
        <f>+P13+P14</f>
        <v>0</v>
      </c>
      <c r="Q12" s="36"/>
      <c r="R12" s="36"/>
      <c r="S12" s="36"/>
      <c r="T12" s="22"/>
      <c r="U12" s="22"/>
      <c r="V12" s="22"/>
      <c r="W12" s="22"/>
      <c r="X12" s="22"/>
      <c r="Y12" s="22"/>
      <c r="Z12" s="22"/>
      <c r="AA12" s="22"/>
      <c r="AB12" s="22"/>
      <c r="AC12" s="22"/>
    </row>
    <row r="13" spans="1:29" s="14" customFormat="1" ht="21.75" customHeight="1">
      <c r="A13" s="94"/>
      <c r="B13" s="95" t="s">
        <v>28</v>
      </c>
      <c r="C13" s="94"/>
      <c r="D13" s="94"/>
      <c r="E13" s="91">
        <f t="shared" si="2"/>
        <v>257143</v>
      </c>
      <c r="F13" s="92">
        <f>+F25</f>
        <v>41173</v>
      </c>
      <c r="G13" s="91">
        <f>+G25</f>
        <v>215970</v>
      </c>
      <c r="H13" s="91">
        <f>+H25</f>
        <v>215970</v>
      </c>
      <c r="I13" s="92">
        <f t="shared" si="0"/>
        <v>161246.237286</v>
      </c>
      <c r="J13" s="92">
        <f>+K13+L13</f>
        <v>32018.443772999995</v>
      </c>
      <c r="K13" s="92">
        <f>+K25</f>
        <v>32018.443772999995</v>
      </c>
      <c r="L13" s="92">
        <f>+L25</f>
        <v>0</v>
      </c>
      <c r="M13" s="92">
        <f t="shared" si="1"/>
        <v>129227.79351299998</v>
      </c>
      <c r="N13" s="92">
        <f>+N25</f>
        <v>129227.79351299998</v>
      </c>
      <c r="O13" s="92">
        <f>+O25</f>
        <v>0</v>
      </c>
      <c r="P13" s="91"/>
      <c r="Q13" s="33"/>
      <c r="R13" s="33"/>
      <c r="S13" s="33"/>
      <c r="T13" s="37"/>
      <c r="U13" s="37"/>
      <c r="V13" s="37"/>
      <c r="W13" s="37"/>
      <c r="X13" s="37"/>
      <c r="Y13" s="37"/>
      <c r="Z13" s="37"/>
      <c r="AA13" s="37"/>
      <c r="AB13" s="37"/>
      <c r="AC13" s="37"/>
    </row>
    <row r="14" spans="1:29" s="14" customFormat="1" ht="24.75" customHeight="1">
      <c r="A14" s="94"/>
      <c r="B14" s="95" t="s">
        <v>29</v>
      </c>
      <c r="C14" s="94"/>
      <c r="D14" s="94"/>
      <c r="E14" s="91">
        <f t="shared" si="2"/>
        <v>4896</v>
      </c>
      <c r="F14" s="92">
        <f>+F17</f>
        <v>0</v>
      </c>
      <c r="G14" s="91">
        <f>+G17</f>
        <v>0</v>
      </c>
      <c r="H14" s="91">
        <f>+H17</f>
        <v>4896</v>
      </c>
      <c r="I14" s="92">
        <f t="shared" si="0"/>
        <v>0</v>
      </c>
      <c r="J14" s="92">
        <f>+K14+L14</f>
        <v>0</v>
      </c>
      <c r="K14" s="92">
        <f>+K17</f>
        <v>0</v>
      </c>
      <c r="L14" s="92">
        <f>+L17</f>
        <v>0</v>
      </c>
      <c r="M14" s="92">
        <f t="shared" si="1"/>
        <v>0</v>
      </c>
      <c r="N14" s="92">
        <f>+N17</f>
        <v>0</v>
      </c>
      <c r="O14" s="92">
        <f>+O17</f>
        <v>0</v>
      </c>
      <c r="P14" s="91"/>
      <c r="Q14" s="33"/>
      <c r="R14" s="33"/>
      <c r="S14" s="33"/>
      <c r="T14" s="37"/>
      <c r="U14" s="37"/>
      <c r="V14" s="37"/>
      <c r="W14" s="37"/>
      <c r="X14" s="37"/>
      <c r="Y14" s="37"/>
      <c r="Z14" s="37"/>
      <c r="AA14" s="37"/>
      <c r="AB14" s="37"/>
      <c r="AC14" s="37"/>
    </row>
    <row r="15" spans="1:29" s="3" customFormat="1" ht="21.75" customHeight="1">
      <c r="A15" s="90">
        <v>1</v>
      </c>
      <c r="B15" s="57" t="s">
        <v>17</v>
      </c>
      <c r="C15" s="90"/>
      <c r="D15" s="90"/>
      <c r="E15" s="91">
        <f t="shared" si="2"/>
        <v>995385</v>
      </c>
      <c r="F15" s="93">
        <f>+F16+F17</f>
        <v>5005</v>
      </c>
      <c r="G15" s="93">
        <f>+G16+G17</f>
        <v>1250038</v>
      </c>
      <c r="H15" s="93">
        <f>+H16+H17</f>
        <v>990380</v>
      </c>
      <c r="I15" s="93">
        <f t="shared" si="0"/>
        <v>910511.677597</v>
      </c>
      <c r="J15" s="93"/>
      <c r="K15" s="93"/>
      <c r="L15" s="93"/>
      <c r="M15" s="93">
        <f t="shared" si="1"/>
        <v>910511.677597</v>
      </c>
      <c r="N15" s="93">
        <f>+N16+N17</f>
        <v>728801.962604</v>
      </c>
      <c r="O15" s="93">
        <f>+O16+O17</f>
        <v>181709.71499300003</v>
      </c>
      <c r="P15" s="93">
        <f>+P16+P17</f>
        <v>5075</v>
      </c>
      <c r="Q15" s="33"/>
      <c r="R15" s="33"/>
      <c r="S15" s="27">
        <f>+M15/G15</f>
        <v>0.7283871991067472</v>
      </c>
      <c r="T15" s="38">
        <f>+H15/G15</f>
        <v>0.7922799146905934</v>
      </c>
      <c r="U15" s="22"/>
      <c r="V15" s="22"/>
      <c r="W15" s="22"/>
      <c r="X15" s="22"/>
      <c r="Y15" s="22"/>
      <c r="Z15" s="22"/>
      <c r="AA15" s="22"/>
      <c r="AB15" s="22"/>
      <c r="AC15" s="22"/>
    </row>
    <row r="16" spans="1:29" s="14" customFormat="1" ht="21.75" customHeight="1">
      <c r="A16" s="94"/>
      <c r="B16" s="96" t="s">
        <v>201</v>
      </c>
      <c r="C16" s="94"/>
      <c r="D16" s="94"/>
      <c r="E16" s="91">
        <f t="shared" si="2"/>
        <v>990489</v>
      </c>
      <c r="F16" s="91">
        <f>+F18</f>
        <v>5005</v>
      </c>
      <c r="G16" s="91">
        <f>+G18</f>
        <v>1250038</v>
      </c>
      <c r="H16" s="91">
        <f>+H18</f>
        <v>985484</v>
      </c>
      <c r="I16" s="91">
        <f t="shared" si="0"/>
        <v>914102.677597</v>
      </c>
      <c r="J16" s="91">
        <f>+K16+L16</f>
        <v>3591</v>
      </c>
      <c r="K16" s="91">
        <f>+K18</f>
        <v>3591</v>
      </c>
      <c r="L16" s="91">
        <f>+L18</f>
        <v>0</v>
      </c>
      <c r="M16" s="91">
        <f t="shared" si="1"/>
        <v>910511.677597</v>
      </c>
      <c r="N16" s="91">
        <f>+N18</f>
        <v>728801.962604</v>
      </c>
      <c r="O16" s="91">
        <f>+O18</f>
        <v>181709.71499300003</v>
      </c>
      <c r="P16" s="91">
        <f>+P18</f>
        <v>5075</v>
      </c>
      <c r="Q16" s="33"/>
      <c r="R16" s="33"/>
      <c r="S16" s="41">
        <f>+M16/G16</f>
        <v>0.7283871991067472</v>
      </c>
      <c r="T16" s="37"/>
      <c r="U16" s="37"/>
      <c r="V16" s="37"/>
      <c r="W16" s="37"/>
      <c r="X16" s="37"/>
      <c r="Y16" s="37"/>
      <c r="Z16" s="37"/>
      <c r="AA16" s="37"/>
      <c r="AB16" s="37"/>
      <c r="AC16" s="37"/>
    </row>
    <row r="17" spans="1:29" s="14" customFormat="1" ht="31.5">
      <c r="A17" s="94"/>
      <c r="B17" s="96" t="s">
        <v>198</v>
      </c>
      <c r="C17" s="94"/>
      <c r="D17" s="94"/>
      <c r="E17" s="91">
        <f t="shared" si="2"/>
        <v>4896</v>
      </c>
      <c r="F17" s="91">
        <f>+F22</f>
        <v>0</v>
      </c>
      <c r="G17" s="91">
        <f>+G22</f>
        <v>0</v>
      </c>
      <c r="H17" s="91">
        <f>+H22</f>
        <v>4896</v>
      </c>
      <c r="I17" s="97">
        <f t="shared" si="0"/>
        <v>0</v>
      </c>
      <c r="J17" s="97"/>
      <c r="K17" s="97"/>
      <c r="L17" s="97"/>
      <c r="M17" s="97">
        <f t="shared" si="1"/>
        <v>0</v>
      </c>
      <c r="N17" s="97">
        <f>+N22</f>
        <v>0</v>
      </c>
      <c r="O17" s="97">
        <f>+O22</f>
        <v>0</v>
      </c>
      <c r="P17" s="97">
        <f>+P22</f>
        <v>0</v>
      </c>
      <c r="Q17" s="33"/>
      <c r="R17" s="33"/>
      <c r="S17" s="33"/>
      <c r="T17" s="38" t="e">
        <f>+H17/G17</f>
        <v>#DIV/0!</v>
      </c>
      <c r="U17" s="37"/>
      <c r="V17" s="37"/>
      <c r="W17" s="37"/>
      <c r="X17" s="37"/>
      <c r="Y17" s="37"/>
      <c r="Z17" s="37"/>
      <c r="AA17" s="37"/>
      <c r="AB17" s="37"/>
      <c r="AC17" s="37"/>
    </row>
    <row r="18" spans="1:29" s="5" customFormat="1" ht="24.75" customHeight="1">
      <c r="A18" s="84" t="s">
        <v>32</v>
      </c>
      <c r="B18" s="63" t="s">
        <v>196</v>
      </c>
      <c r="C18" s="84"/>
      <c r="D18" s="84"/>
      <c r="E18" s="51">
        <f t="shared" si="2"/>
        <v>990489</v>
      </c>
      <c r="F18" s="15">
        <f>+SUM(F19:F21)</f>
        <v>5005</v>
      </c>
      <c r="G18" s="15">
        <f>+SUM(G19:G21)</f>
        <v>1250038</v>
      </c>
      <c r="H18" s="15">
        <f>+SUM(H19:H21)</f>
        <v>985484</v>
      </c>
      <c r="I18" s="15">
        <f t="shared" si="0"/>
        <v>914102.677597</v>
      </c>
      <c r="J18" s="15">
        <f>+K18+L18</f>
        <v>3591</v>
      </c>
      <c r="K18" s="15">
        <f>+SUM(K19:K21)</f>
        <v>3591</v>
      </c>
      <c r="L18" s="15">
        <f>+SUM(L19:L21)</f>
        <v>0</v>
      </c>
      <c r="M18" s="15">
        <f aca="true" t="shared" si="3" ref="M18:M26">+N18+O18</f>
        <v>910511.677597</v>
      </c>
      <c r="N18" s="15">
        <f>+SUM(N19:N21)</f>
        <v>728801.962604</v>
      </c>
      <c r="O18" s="15">
        <f>+SUM(O19:O21)</f>
        <v>181709.71499300003</v>
      </c>
      <c r="P18" s="15">
        <f>+SUM(P19:P21)</f>
        <v>5075</v>
      </c>
      <c r="Q18" s="39"/>
      <c r="R18" s="39"/>
      <c r="S18" s="41">
        <f>+M18/H18</f>
        <v>0.9239233489300689</v>
      </c>
      <c r="T18" s="28"/>
      <c r="U18" s="28"/>
      <c r="V18" s="28"/>
      <c r="W18" s="28"/>
      <c r="X18" s="28"/>
      <c r="Y18" s="28"/>
      <c r="Z18" s="28"/>
      <c r="AA18" s="28"/>
      <c r="AB18" s="28"/>
      <c r="AC18" s="28"/>
    </row>
    <row r="19" spans="1:29" s="5" customFormat="1" ht="31.5">
      <c r="A19" s="84" t="s">
        <v>20</v>
      </c>
      <c r="B19" s="63" t="s">
        <v>197</v>
      </c>
      <c r="C19" s="84"/>
      <c r="D19" s="84"/>
      <c r="E19" s="51">
        <f t="shared" si="2"/>
        <v>742043</v>
      </c>
      <c r="F19" s="15">
        <v>5005</v>
      </c>
      <c r="G19" s="15">
        <f>717938+19100</f>
        <v>737038</v>
      </c>
      <c r="H19" s="15">
        <f>717938+19100</f>
        <v>737038</v>
      </c>
      <c r="I19" s="15">
        <f t="shared" si="0"/>
        <v>683268.2995529999</v>
      </c>
      <c r="J19" s="15">
        <f>+K19+L19</f>
        <v>3591</v>
      </c>
      <c r="K19" s="15">
        <v>3591</v>
      </c>
      <c r="L19" s="15"/>
      <c r="M19" s="15">
        <f t="shared" si="3"/>
        <v>679677.2995529999</v>
      </c>
      <c r="N19" s="15">
        <f>+'[1]Biểu 01a - ĐP'!$U$14+1</f>
        <v>516588.2637789999</v>
      </c>
      <c r="O19" s="15">
        <f>+'[1]Biểu 01a - ĐP'!$V$14</f>
        <v>163089.03577400002</v>
      </c>
      <c r="P19" s="15">
        <v>5075</v>
      </c>
      <c r="Q19" s="40">
        <f>+H19/12</f>
        <v>61419.833333333336</v>
      </c>
      <c r="R19" s="40">
        <f>+M19+Q19</f>
        <v>741097.1328863333</v>
      </c>
      <c r="S19" s="41">
        <f>+M19/H19</f>
        <v>0.9221740256988105</v>
      </c>
      <c r="T19" s="42"/>
      <c r="U19" s="42"/>
      <c r="V19" s="28"/>
      <c r="W19" s="28"/>
      <c r="X19" s="28"/>
      <c r="Y19" s="28"/>
      <c r="Z19" s="28"/>
      <c r="AA19" s="28"/>
      <c r="AB19" s="28"/>
      <c r="AC19" s="28"/>
    </row>
    <row r="20" spans="1:29" s="5" customFormat="1" ht="21.75" customHeight="1">
      <c r="A20" s="84" t="s">
        <v>21</v>
      </c>
      <c r="B20" s="63" t="s">
        <v>18</v>
      </c>
      <c r="C20" s="84"/>
      <c r="D20" s="84"/>
      <c r="E20" s="51">
        <f t="shared" si="2"/>
        <v>13000</v>
      </c>
      <c r="F20" s="15"/>
      <c r="G20" s="15">
        <v>13000</v>
      </c>
      <c r="H20" s="15">
        <v>13000</v>
      </c>
      <c r="I20" s="15">
        <f t="shared" si="0"/>
        <v>12038.25936</v>
      </c>
      <c r="J20" s="15"/>
      <c r="K20" s="15"/>
      <c r="L20" s="15"/>
      <c r="M20" s="15">
        <f t="shared" si="3"/>
        <v>12038.25936</v>
      </c>
      <c r="N20" s="15">
        <f>+'[1]Biểu 01a - ĐP'!$U$37</f>
        <v>12038.25936</v>
      </c>
      <c r="O20" s="15">
        <f>+'[1]Biểu 01a - ĐP'!$V$37</f>
        <v>0</v>
      </c>
      <c r="P20" s="98"/>
      <c r="Q20" s="40"/>
      <c r="R20" s="40"/>
      <c r="S20" s="41">
        <f>+M20/H20</f>
        <v>0.9260199507692307</v>
      </c>
      <c r="T20" s="42"/>
      <c r="U20" s="42"/>
      <c r="V20" s="28"/>
      <c r="W20" s="28"/>
      <c r="X20" s="28"/>
      <c r="Y20" s="28"/>
      <c r="Z20" s="28"/>
      <c r="AA20" s="28"/>
      <c r="AB20" s="28"/>
      <c r="AC20" s="28"/>
    </row>
    <row r="21" spans="1:29" s="5" customFormat="1" ht="23.25" customHeight="1">
      <c r="A21" s="84" t="s">
        <v>22</v>
      </c>
      <c r="B21" s="63" t="s">
        <v>19</v>
      </c>
      <c r="C21" s="84"/>
      <c r="D21" s="84"/>
      <c r="E21" s="51">
        <f t="shared" si="2"/>
        <v>235446</v>
      </c>
      <c r="F21" s="15"/>
      <c r="G21" s="15">
        <v>500000</v>
      </c>
      <c r="H21" s="15">
        <v>235446</v>
      </c>
      <c r="I21" s="15">
        <f t="shared" si="0"/>
        <v>218796.11868400002</v>
      </c>
      <c r="J21" s="15"/>
      <c r="K21" s="15"/>
      <c r="L21" s="15"/>
      <c r="M21" s="15">
        <f t="shared" si="3"/>
        <v>218796.11868400002</v>
      </c>
      <c r="N21" s="15">
        <f>+'[1]Biểu 01a - ĐP'!$U$28</f>
        <v>200175.439465</v>
      </c>
      <c r="O21" s="15">
        <f>+'[1]Biểu 01a - ĐP'!$V$28</f>
        <v>18620.679219</v>
      </c>
      <c r="P21" s="98"/>
      <c r="Q21" s="40"/>
      <c r="R21" s="40"/>
      <c r="S21" s="41">
        <f>+M21/H21</f>
        <v>0.9292836518097569</v>
      </c>
      <c r="T21" s="42"/>
      <c r="U21" s="42"/>
      <c r="V21" s="28"/>
      <c r="W21" s="28"/>
      <c r="X21" s="28"/>
      <c r="Y21" s="28"/>
      <c r="Z21" s="28"/>
      <c r="AA21" s="28"/>
      <c r="AB21" s="28"/>
      <c r="AC21" s="28"/>
    </row>
    <row r="22" spans="1:29" s="5" customFormat="1" ht="63">
      <c r="A22" s="84" t="s">
        <v>33</v>
      </c>
      <c r="B22" s="63" t="s">
        <v>200</v>
      </c>
      <c r="C22" s="84"/>
      <c r="D22" s="84"/>
      <c r="E22" s="51">
        <f t="shared" si="2"/>
        <v>4896</v>
      </c>
      <c r="F22" s="15"/>
      <c r="G22" s="15">
        <v>0</v>
      </c>
      <c r="H22" s="15">
        <f>23996-19100</f>
        <v>4896</v>
      </c>
      <c r="I22" s="97">
        <f t="shared" si="0"/>
        <v>0</v>
      </c>
      <c r="J22" s="97"/>
      <c r="K22" s="97"/>
      <c r="L22" s="97"/>
      <c r="M22" s="97"/>
      <c r="N22" s="97"/>
      <c r="O22" s="97"/>
      <c r="P22" s="98"/>
      <c r="Q22" s="40"/>
      <c r="R22" s="40"/>
      <c r="S22" s="41">
        <f>+M22/H22</f>
        <v>0</v>
      </c>
      <c r="T22" s="42"/>
      <c r="U22" s="42"/>
      <c r="V22" s="28">
        <v>13050</v>
      </c>
      <c r="W22" s="28">
        <f>+V22/70</f>
        <v>186.42857142857142</v>
      </c>
      <c r="X22" s="28">
        <f>+W22*30</f>
        <v>5592.857142857142</v>
      </c>
      <c r="Y22" s="28"/>
      <c r="Z22" s="28"/>
      <c r="AA22" s="28"/>
      <c r="AB22" s="28"/>
      <c r="AC22" s="28"/>
    </row>
    <row r="23" spans="1:29" s="3" customFormat="1" ht="23.25" customHeight="1">
      <c r="A23" s="90">
        <v>2</v>
      </c>
      <c r="B23" s="57" t="s">
        <v>16</v>
      </c>
      <c r="C23" s="90"/>
      <c r="D23" s="90"/>
      <c r="E23" s="93">
        <f t="shared" si="2"/>
        <v>2901617.4285714286</v>
      </c>
      <c r="F23" s="93">
        <f>+F24+F25</f>
        <v>259732.42857142858</v>
      </c>
      <c r="G23" s="93">
        <f>+G24+G25</f>
        <v>2641885</v>
      </c>
      <c r="H23" s="93">
        <f>+H24+H25</f>
        <v>2641885</v>
      </c>
      <c r="I23" s="93">
        <f t="shared" si="0"/>
        <v>1973086.410069</v>
      </c>
      <c r="J23" s="93">
        <f>+K23+L23</f>
        <v>230887.40296599997</v>
      </c>
      <c r="K23" s="93">
        <f>+K24+K25</f>
        <v>200858.11976599996</v>
      </c>
      <c r="L23" s="93">
        <f>+L24+L25</f>
        <v>30029.283199999998</v>
      </c>
      <c r="M23" s="93">
        <f t="shared" si="3"/>
        <v>1742199.007103</v>
      </c>
      <c r="N23" s="93">
        <f>+N24+N25</f>
        <v>1440333.4197260002</v>
      </c>
      <c r="O23" s="93">
        <f>+O24+O25</f>
        <v>301865.58737699996</v>
      </c>
      <c r="P23" s="93">
        <f>+P24+P25</f>
        <v>152089.06402899997</v>
      </c>
      <c r="Q23" s="36"/>
      <c r="R23" s="36"/>
      <c r="S23" s="27">
        <f>+M23/G23</f>
        <v>0.6594530068882635</v>
      </c>
      <c r="T23" s="38">
        <f>+H23/G23</f>
        <v>1</v>
      </c>
      <c r="U23" s="42"/>
      <c r="V23" s="22"/>
      <c r="W23" s="22"/>
      <c r="X23" s="22"/>
      <c r="Y23" s="22"/>
      <c r="Z23" s="22"/>
      <c r="AA23" s="22"/>
      <c r="AB23" s="22"/>
      <c r="AC23" s="22"/>
    </row>
    <row r="24" spans="1:29" s="14" customFormat="1" ht="20.25" customHeight="1">
      <c r="A24" s="94"/>
      <c r="B24" s="96" t="s">
        <v>14</v>
      </c>
      <c r="C24" s="94"/>
      <c r="D24" s="94"/>
      <c r="E24" s="91">
        <f t="shared" si="2"/>
        <v>2644474.4285714286</v>
      </c>
      <c r="F24" s="91">
        <f>+SUM(F26,F75)</f>
        <v>218559.42857142858</v>
      </c>
      <c r="G24" s="91">
        <f>+SUM(G26,G46,G75)</f>
        <v>2425915</v>
      </c>
      <c r="H24" s="91">
        <f>+SUM(H26,H46,H75)</f>
        <v>2425915</v>
      </c>
      <c r="I24" s="91">
        <f t="shared" si="0"/>
        <v>1811840.172783</v>
      </c>
      <c r="J24" s="91">
        <f>+K24+L24</f>
        <v>198868.95919299996</v>
      </c>
      <c r="K24" s="91">
        <f>+SUM(K26,K75)</f>
        <v>168839.67599299995</v>
      </c>
      <c r="L24" s="91">
        <f>+SUM(L26,L75)</f>
        <v>30029.283199999998</v>
      </c>
      <c r="M24" s="91">
        <f t="shared" si="3"/>
        <v>1612971.21359</v>
      </c>
      <c r="N24" s="91">
        <f>+SUM(N26,N46,N75)</f>
        <v>1311105.6262130002</v>
      </c>
      <c r="O24" s="91">
        <f>+SUM(O26,O46,O75)</f>
        <v>301865.58737699996</v>
      </c>
      <c r="P24" s="91">
        <f>+SUM(P26,P46,P75)</f>
        <v>152089.06402899997</v>
      </c>
      <c r="Q24" s="33"/>
      <c r="R24" s="33"/>
      <c r="S24" s="27">
        <f>+M24/G24</f>
        <v>0.6648918917563064</v>
      </c>
      <c r="T24" s="49"/>
      <c r="U24" s="49"/>
      <c r="V24" s="37"/>
      <c r="W24" s="37"/>
      <c r="X24" s="37"/>
      <c r="Y24" s="37"/>
      <c r="Z24" s="37"/>
      <c r="AA24" s="37"/>
      <c r="AB24" s="37"/>
      <c r="AC24" s="37"/>
    </row>
    <row r="25" spans="1:29" s="14" customFormat="1" ht="19.5" customHeight="1">
      <c r="A25" s="94"/>
      <c r="B25" s="96" t="s">
        <v>31</v>
      </c>
      <c r="C25" s="94"/>
      <c r="D25" s="94"/>
      <c r="E25" s="91">
        <f t="shared" si="2"/>
        <v>257143</v>
      </c>
      <c r="F25" s="92">
        <f>+F63</f>
        <v>41173</v>
      </c>
      <c r="G25" s="91">
        <f>+G63</f>
        <v>215970</v>
      </c>
      <c r="H25" s="91">
        <f>+H63</f>
        <v>215970</v>
      </c>
      <c r="I25" s="92">
        <f t="shared" si="0"/>
        <v>161246.237286</v>
      </c>
      <c r="J25" s="92">
        <f>+K25+L25</f>
        <v>32018.443772999995</v>
      </c>
      <c r="K25" s="92">
        <f>+K63</f>
        <v>32018.443772999995</v>
      </c>
      <c r="L25" s="92">
        <f>+L63</f>
        <v>0</v>
      </c>
      <c r="M25" s="92">
        <f t="shared" si="3"/>
        <v>129227.79351299998</v>
      </c>
      <c r="N25" s="92">
        <f>+N63</f>
        <v>129227.79351299998</v>
      </c>
      <c r="O25" s="92">
        <f>+O63</f>
        <v>0</v>
      </c>
      <c r="P25" s="92">
        <f>+P63</f>
        <v>0</v>
      </c>
      <c r="Q25" s="33"/>
      <c r="R25" s="33"/>
      <c r="S25" s="122">
        <f>+M25/G25</f>
        <v>0.5983599273649117</v>
      </c>
      <c r="T25" s="49"/>
      <c r="U25" s="49"/>
      <c r="V25" s="37"/>
      <c r="W25" s="37"/>
      <c r="X25" s="37"/>
      <c r="Y25" s="37"/>
      <c r="Z25" s="37"/>
      <c r="AA25" s="37"/>
      <c r="AB25" s="37"/>
      <c r="AC25" s="37"/>
    </row>
    <row r="26" spans="1:29" s="5" customFormat="1" ht="24.75" customHeight="1">
      <c r="A26" s="84" t="s">
        <v>20</v>
      </c>
      <c r="B26" s="63" t="s">
        <v>34</v>
      </c>
      <c r="C26" s="84"/>
      <c r="D26" s="84"/>
      <c r="E26" s="51">
        <f t="shared" si="2"/>
        <v>1356200</v>
      </c>
      <c r="F26" s="15"/>
      <c r="G26" s="15">
        <f>1555000-G46</f>
        <v>1356200</v>
      </c>
      <c r="H26" s="15">
        <f>SUM(H27:H45)</f>
        <v>1356200</v>
      </c>
      <c r="I26" s="15">
        <f t="shared" si="0"/>
        <v>675655.277619</v>
      </c>
      <c r="J26" s="15"/>
      <c r="K26" s="15"/>
      <c r="L26" s="15"/>
      <c r="M26" s="15">
        <f t="shared" si="3"/>
        <v>675655.277619</v>
      </c>
      <c r="N26" s="15">
        <f>SUM(N27:N45)</f>
        <v>462147.099642</v>
      </c>
      <c r="O26" s="15">
        <f>SUM(O27:O45)</f>
        <v>213508.17797699998</v>
      </c>
      <c r="P26" s="15">
        <f>SUM(P27:P45)</f>
        <v>0</v>
      </c>
      <c r="Q26" s="43">
        <f>+(H26-500000-198800)/12+N26</f>
        <v>516930.4329753333</v>
      </c>
      <c r="R26" s="43">
        <f>+N26+Q26</f>
        <v>979077.5326173333</v>
      </c>
      <c r="S26" s="41">
        <f>+M26/H26</f>
        <v>0.49819737326279306</v>
      </c>
      <c r="T26" s="38">
        <f>+H26/G26</f>
        <v>1</v>
      </c>
      <c r="U26" s="42"/>
      <c r="V26" s="28"/>
      <c r="W26" s="28"/>
      <c r="X26" s="28"/>
      <c r="Y26" s="28"/>
      <c r="Z26" s="28"/>
      <c r="AA26" s="28"/>
      <c r="AB26" s="28"/>
      <c r="AC26" s="28"/>
    </row>
    <row r="27" spans="1:29" s="5" customFormat="1" ht="31.5">
      <c r="A27" s="84" t="s">
        <v>51</v>
      </c>
      <c r="B27" s="63" t="s">
        <v>59</v>
      </c>
      <c r="C27" s="84"/>
      <c r="D27" s="84"/>
      <c r="E27" s="51"/>
      <c r="F27" s="15"/>
      <c r="G27" s="15"/>
      <c r="H27" s="15"/>
      <c r="I27" s="15"/>
      <c r="J27" s="15"/>
      <c r="K27" s="15"/>
      <c r="L27" s="15"/>
      <c r="M27" s="15"/>
      <c r="N27" s="15"/>
      <c r="O27" s="15"/>
      <c r="P27" s="99"/>
      <c r="Q27" s="43"/>
      <c r="R27" s="43"/>
      <c r="S27" s="41"/>
      <c r="T27" s="38"/>
      <c r="U27" s="42"/>
      <c r="V27" s="28"/>
      <c r="W27" s="28"/>
      <c r="X27" s="28"/>
      <c r="Y27" s="28"/>
      <c r="Z27" s="28"/>
      <c r="AA27" s="28"/>
      <c r="AB27" s="28"/>
      <c r="AC27" s="28"/>
    </row>
    <row r="28" spans="1:29" s="6" customFormat="1" ht="31.5">
      <c r="A28" s="100" t="s">
        <v>36</v>
      </c>
      <c r="B28" s="101" t="s">
        <v>60</v>
      </c>
      <c r="C28" s="102"/>
      <c r="D28" s="102"/>
      <c r="E28" s="51">
        <f t="shared" si="2"/>
        <v>20000</v>
      </c>
      <c r="F28" s="51"/>
      <c r="G28" s="51"/>
      <c r="H28" s="51">
        <v>20000</v>
      </c>
      <c r="I28" s="51"/>
      <c r="J28" s="51"/>
      <c r="K28" s="51"/>
      <c r="L28" s="51"/>
      <c r="M28" s="51"/>
      <c r="N28" s="51">
        <f>+'[1]Biểu 01a - ĐP'!$U$808</f>
        <v>5600</v>
      </c>
      <c r="O28" s="51">
        <f>+'[1]Biểu 01a - ĐP'!$V$808</f>
        <v>14400</v>
      </c>
      <c r="P28" s="99"/>
      <c r="Q28" s="43"/>
      <c r="R28" s="43"/>
      <c r="S28" s="44"/>
      <c r="T28" s="45"/>
      <c r="U28" s="46"/>
      <c r="V28" s="47"/>
      <c r="W28" s="47"/>
      <c r="X28" s="47"/>
      <c r="Y28" s="47"/>
      <c r="Z28" s="47"/>
      <c r="AA28" s="47"/>
      <c r="AB28" s="47"/>
      <c r="AC28" s="47"/>
    </row>
    <row r="29" spans="1:29" s="5" customFormat="1" ht="31.5">
      <c r="A29" s="84" t="s">
        <v>51</v>
      </c>
      <c r="B29" s="63" t="s">
        <v>61</v>
      </c>
      <c r="C29" s="84"/>
      <c r="D29" s="84"/>
      <c r="E29" s="51"/>
      <c r="F29" s="15"/>
      <c r="G29" s="15"/>
      <c r="H29" s="15"/>
      <c r="I29" s="15"/>
      <c r="J29" s="15"/>
      <c r="K29" s="15"/>
      <c r="L29" s="15"/>
      <c r="M29" s="15"/>
      <c r="N29" s="15"/>
      <c r="O29" s="15"/>
      <c r="P29" s="99"/>
      <c r="Q29" s="43"/>
      <c r="R29" s="43"/>
      <c r="S29" s="41"/>
      <c r="T29" s="38"/>
      <c r="U29" s="42"/>
      <c r="V29" s="28"/>
      <c r="W29" s="28"/>
      <c r="X29" s="28"/>
      <c r="Y29" s="28"/>
      <c r="Z29" s="28"/>
      <c r="AA29" s="28"/>
      <c r="AB29" s="28"/>
      <c r="AC29" s="28"/>
    </row>
    <row r="30" spans="1:29" s="6" customFormat="1" ht="31.5">
      <c r="A30" s="100" t="s">
        <v>36</v>
      </c>
      <c r="B30" s="101" t="s">
        <v>62</v>
      </c>
      <c r="C30" s="102" t="s">
        <v>106</v>
      </c>
      <c r="D30" s="102" t="s">
        <v>107</v>
      </c>
      <c r="E30" s="51">
        <f t="shared" si="2"/>
        <v>45000</v>
      </c>
      <c r="F30" s="51"/>
      <c r="G30" s="51"/>
      <c r="H30" s="51">
        <v>45000</v>
      </c>
      <c r="I30" s="51"/>
      <c r="J30" s="51"/>
      <c r="K30" s="51"/>
      <c r="L30" s="51"/>
      <c r="M30" s="51">
        <f>+N30+O30</f>
        <v>45000</v>
      </c>
      <c r="N30" s="51">
        <f>+'[1]Biểu 01a - ĐP'!$U$811</f>
        <v>43442.623</v>
      </c>
      <c r="O30" s="51">
        <f>+'[1]Biểu 01a - ĐP'!$V$811</f>
        <v>1557.377</v>
      </c>
      <c r="P30" s="99"/>
      <c r="Q30" s="43"/>
      <c r="R30" s="43"/>
      <c r="S30" s="44"/>
      <c r="T30" s="45"/>
      <c r="U30" s="46"/>
      <c r="V30" s="47"/>
      <c r="W30" s="47"/>
      <c r="X30" s="47"/>
      <c r="Y30" s="47"/>
      <c r="Z30" s="47"/>
      <c r="AA30" s="47"/>
      <c r="AB30" s="47"/>
      <c r="AC30" s="47"/>
    </row>
    <row r="31" spans="1:29" s="6" customFormat="1" ht="31.5">
      <c r="A31" s="100" t="s">
        <v>37</v>
      </c>
      <c r="B31" s="101" t="s">
        <v>63</v>
      </c>
      <c r="C31" s="102" t="s">
        <v>106</v>
      </c>
      <c r="D31" s="102" t="s">
        <v>108</v>
      </c>
      <c r="E31" s="51">
        <f t="shared" si="2"/>
        <v>35000</v>
      </c>
      <c r="F31" s="51"/>
      <c r="G31" s="51"/>
      <c r="H31" s="51">
        <v>35000</v>
      </c>
      <c r="I31" s="51"/>
      <c r="J31" s="51"/>
      <c r="K31" s="51"/>
      <c r="L31" s="51"/>
      <c r="M31" s="51">
        <f>+N31+O31</f>
        <v>35000</v>
      </c>
      <c r="N31" s="51">
        <f>+'[1]Biểu 01a - ĐP'!$U$812</f>
        <v>28570.143</v>
      </c>
      <c r="O31" s="51">
        <f>+'[1]Biểu 01a - ĐP'!$V$812</f>
        <v>6429.857</v>
      </c>
      <c r="P31" s="99"/>
      <c r="Q31" s="43"/>
      <c r="R31" s="43"/>
      <c r="S31" s="44"/>
      <c r="T31" s="45"/>
      <c r="U31" s="46"/>
      <c r="V31" s="47"/>
      <c r="W31" s="47"/>
      <c r="X31" s="47"/>
      <c r="Y31" s="47"/>
      <c r="Z31" s="47"/>
      <c r="AA31" s="47"/>
      <c r="AB31" s="47"/>
      <c r="AC31" s="47"/>
    </row>
    <row r="32" spans="1:29" s="6" customFormat="1" ht="47.25">
      <c r="A32" s="100" t="s">
        <v>38</v>
      </c>
      <c r="B32" s="101" t="s">
        <v>64</v>
      </c>
      <c r="C32" s="102" t="s">
        <v>106</v>
      </c>
      <c r="D32" s="102" t="s">
        <v>109</v>
      </c>
      <c r="E32" s="51">
        <f t="shared" si="2"/>
        <v>20000</v>
      </c>
      <c r="F32" s="51"/>
      <c r="G32" s="51"/>
      <c r="H32" s="51">
        <v>20000</v>
      </c>
      <c r="I32" s="51"/>
      <c r="J32" s="51"/>
      <c r="K32" s="51"/>
      <c r="L32" s="51"/>
      <c r="M32" s="51">
        <f>+N32+O32</f>
        <v>20000</v>
      </c>
      <c r="N32" s="51">
        <f>+'[1]Biểu 01a - ĐP'!$U$814</f>
        <v>3190.248218</v>
      </c>
      <c r="O32" s="51">
        <f>+'[1]Biểu 01a - ĐP'!$V$814</f>
        <v>16809.751782</v>
      </c>
      <c r="P32" s="99"/>
      <c r="Q32" s="43"/>
      <c r="R32" s="43"/>
      <c r="S32" s="44"/>
      <c r="T32" s="45"/>
      <c r="U32" s="46"/>
      <c r="V32" s="47"/>
      <c r="W32" s="47"/>
      <c r="X32" s="47"/>
      <c r="Y32" s="47"/>
      <c r="Z32" s="47"/>
      <c r="AA32" s="47"/>
      <c r="AB32" s="47"/>
      <c r="AC32" s="47"/>
    </row>
    <row r="33" spans="1:29" s="5" customFormat="1" ht="15.75">
      <c r="A33" s="84" t="s">
        <v>51</v>
      </c>
      <c r="B33" s="63" t="s">
        <v>65</v>
      </c>
      <c r="C33" s="84"/>
      <c r="D33" s="84"/>
      <c r="E33" s="51"/>
      <c r="F33" s="15"/>
      <c r="G33" s="15"/>
      <c r="H33" s="15"/>
      <c r="I33" s="15"/>
      <c r="J33" s="15"/>
      <c r="K33" s="15"/>
      <c r="L33" s="15"/>
      <c r="M33" s="15"/>
      <c r="N33" s="15"/>
      <c r="O33" s="15"/>
      <c r="P33" s="99"/>
      <c r="Q33" s="43"/>
      <c r="R33" s="43"/>
      <c r="S33" s="41"/>
      <c r="T33" s="38"/>
      <c r="U33" s="42"/>
      <c r="V33" s="28"/>
      <c r="W33" s="28"/>
      <c r="X33" s="28"/>
      <c r="Y33" s="28"/>
      <c r="Z33" s="28"/>
      <c r="AA33" s="28"/>
      <c r="AB33" s="28"/>
      <c r="AC33" s="28"/>
    </row>
    <row r="34" spans="1:29" s="6" customFormat="1" ht="94.5">
      <c r="A34" s="100" t="s">
        <v>36</v>
      </c>
      <c r="B34" s="101" t="s">
        <v>99</v>
      </c>
      <c r="C34" s="102" t="s">
        <v>128</v>
      </c>
      <c r="D34" s="102"/>
      <c r="E34" s="51">
        <f t="shared" si="2"/>
        <v>500000</v>
      </c>
      <c r="F34" s="51"/>
      <c r="G34" s="51"/>
      <c r="H34" s="51">
        <v>500000</v>
      </c>
      <c r="I34" s="51"/>
      <c r="J34" s="51"/>
      <c r="K34" s="51"/>
      <c r="L34" s="51"/>
      <c r="M34" s="51"/>
      <c r="N34" s="51"/>
      <c r="O34" s="51"/>
      <c r="P34" s="51"/>
      <c r="Q34" s="43"/>
      <c r="R34" s="43"/>
      <c r="S34" s="44"/>
      <c r="T34" s="45"/>
      <c r="U34" s="46"/>
      <c r="V34" s="47"/>
      <c r="W34" s="47"/>
      <c r="X34" s="47"/>
      <c r="Y34" s="47"/>
      <c r="Z34" s="47"/>
      <c r="AA34" s="47"/>
      <c r="AB34" s="47"/>
      <c r="AC34" s="47"/>
    </row>
    <row r="35" spans="1:29" s="6" customFormat="1" ht="27.75" customHeight="1">
      <c r="A35" s="100" t="s">
        <v>37</v>
      </c>
      <c r="B35" s="101" t="s">
        <v>66</v>
      </c>
      <c r="C35" s="102" t="s">
        <v>106</v>
      </c>
      <c r="D35" s="102" t="s">
        <v>121</v>
      </c>
      <c r="E35" s="51">
        <f t="shared" si="2"/>
        <v>63200</v>
      </c>
      <c r="F35" s="51"/>
      <c r="G35" s="51"/>
      <c r="H35" s="51">
        <v>63200</v>
      </c>
      <c r="I35" s="51"/>
      <c r="J35" s="51"/>
      <c r="K35" s="51"/>
      <c r="L35" s="51"/>
      <c r="M35" s="51">
        <f>+N35+O35</f>
        <v>17616.545</v>
      </c>
      <c r="N35" s="51">
        <f>+'[1]Biểu 01a - ĐP'!$U$821</f>
        <v>17616.545</v>
      </c>
      <c r="O35" s="51"/>
      <c r="P35" s="51"/>
      <c r="Q35" s="43"/>
      <c r="R35" s="43"/>
      <c r="S35" s="44"/>
      <c r="T35" s="45"/>
      <c r="U35" s="46"/>
      <c r="V35" s="47"/>
      <c r="W35" s="47"/>
      <c r="X35" s="47"/>
      <c r="Y35" s="47"/>
      <c r="Z35" s="47"/>
      <c r="AA35" s="47"/>
      <c r="AB35" s="47"/>
      <c r="AC35" s="47"/>
    </row>
    <row r="36" spans="1:29" s="6" customFormat="1" ht="30" customHeight="1">
      <c r="A36" s="100" t="s">
        <v>38</v>
      </c>
      <c r="B36" s="101" t="s">
        <v>67</v>
      </c>
      <c r="C36" s="102" t="s">
        <v>106</v>
      </c>
      <c r="D36" s="102" t="s">
        <v>122</v>
      </c>
      <c r="E36" s="51">
        <f t="shared" si="2"/>
        <v>356934</v>
      </c>
      <c r="F36" s="51"/>
      <c r="G36" s="51"/>
      <c r="H36" s="51">
        <v>356934</v>
      </c>
      <c r="I36" s="51"/>
      <c r="J36" s="51"/>
      <c r="K36" s="51"/>
      <c r="L36" s="51"/>
      <c r="M36" s="51">
        <f aca="true" t="shared" si="4" ref="M36:M45">+N36+O36</f>
        <v>222394.563046</v>
      </c>
      <c r="N36" s="51">
        <f>+'[1]Biểu 01a - ĐP'!$U$822</f>
        <v>178041.52476</v>
      </c>
      <c r="O36" s="51">
        <f>+'[1]Biểu 01a - ĐP'!$V$822</f>
        <v>44353.038286</v>
      </c>
      <c r="P36" s="51"/>
      <c r="Q36" s="43"/>
      <c r="R36" s="43"/>
      <c r="S36" s="44"/>
      <c r="T36" s="45"/>
      <c r="U36" s="46"/>
      <c r="V36" s="47"/>
      <c r="W36" s="47"/>
      <c r="X36" s="47"/>
      <c r="Y36" s="47"/>
      <c r="Z36" s="47"/>
      <c r="AA36" s="47"/>
      <c r="AB36" s="47"/>
      <c r="AC36" s="47"/>
    </row>
    <row r="37" spans="1:29" s="6" customFormat="1" ht="63">
      <c r="A37" s="100" t="s">
        <v>98</v>
      </c>
      <c r="B37" s="101" t="s">
        <v>68</v>
      </c>
      <c r="C37" s="102" t="s">
        <v>106</v>
      </c>
      <c r="D37" s="102" t="s">
        <v>123</v>
      </c>
      <c r="E37" s="51">
        <f t="shared" si="2"/>
        <v>71200</v>
      </c>
      <c r="F37" s="51"/>
      <c r="G37" s="51"/>
      <c r="H37" s="51">
        <v>71200</v>
      </c>
      <c r="I37" s="51"/>
      <c r="J37" s="51"/>
      <c r="K37" s="51"/>
      <c r="L37" s="51"/>
      <c r="M37" s="51">
        <f t="shared" si="4"/>
        <v>71200</v>
      </c>
      <c r="N37" s="51">
        <f>+'[1]Biểu 01a - ĐP'!$U$823</f>
        <v>69854.23242</v>
      </c>
      <c r="O37" s="51">
        <f>+'[1]Biểu 01a - ĐP'!$V$823</f>
        <v>1345.7675800000015</v>
      </c>
      <c r="P37" s="99"/>
      <c r="Q37" s="43"/>
      <c r="R37" s="43"/>
      <c r="S37" s="44"/>
      <c r="T37" s="45"/>
      <c r="U37" s="46"/>
      <c r="V37" s="47"/>
      <c r="W37" s="47"/>
      <c r="X37" s="47"/>
      <c r="Y37" s="47"/>
      <c r="Z37" s="47"/>
      <c r="AA37" s="47"/>
      <c r="AB37" s="47"/>
      <c r="AC37" s="47"/>
    </row>
    <row r="38" spans="1:29" s="6" customFormat="1" ht="31.5">
      <c r="A38" s="100" t="s">
        <v>100</v>
      </c>
      <c r="B38" s="101" t="s">
        <v>69</v>
      </c>
      <c r="C38" s="102" t="s">
        <v>106</v>
      </c>
      <c r="D38" s="102" t="s">
        <v>124</v>
      </c>
      <c r="E38" s="51">
        <f t="shared" si="2"/>
        <v>40566</v>
      </c>
      <c r="F38" s="51"/>
      <c r="G38" s="51"/>
      <c r="H38" s="51">
        <v>40566</v>
      </c>
      <c r="I38" s="51"/>
      <c r="J38" s="51"/>
      <c r="K38" s="51"/>
      <c r="L38" s="51"/>
      <c r="M38" s="51">
        <f t="shared" si="4"/>
        <v>40566</v>
      </c>
      <c r="N38" s="51">
        <f>+'[1]Biểu 01a - ĐP'!$U$824</f>
        <v>40566</v>
      </c>
      <c r="O38" s="51"/>
      <c r="P38" s="99"/>
      <c r="Q38" s="43"/>
      <c r="R38" s="43"/>
      <c r="S38" s="44"/>
      <c r="T38" s="45"/>
      <c r="U38" s="46"/>
      <c r="V38" s="47"/>
      <c r="W38" s="47"/>
      <c r="X38" s="47"/>
      <c r="Y38" s="47"/>
      <c r="Z38" s="47"/>
      <c r="AA38" s="47"/>
      <c r="AB38" s="47"/>
      <c r="AC38" s="47"/>
    </row>
    <row r="39" spans="1:29" s="6" customFormat="1" ht="31.5">
      <c r="A39" s="100" t="s">
        <v>101</v>
      </c>
      <c r="B39" s="101" t="s">
        <v>70</v>
      </c>
      <c r="C39" s="102" t="s">
        <v>106</v>
      </c>
      <c r="D39" s="102" t="s">
        <v>125</v>
      </c>
      <c r="E39" s="51">
        <f t="shared" si="2"/>
        <v>20000</v>
      </c>
      <c r="F39" s="51"/>
      <c r="G39" s="51"/>
      <c r="H39" s="51">
        <v>20000</v>
      </c>
      <c r="I39" s="51"/>
      <c r="J39" s="51"/>
      <c r="K39" s="51"/>
      <c r="L39" s="51"/>
      <c r="M39" s="51">
        <f t="shared" si="4"/>
        <v>20000</v>
      </c>
      <c r="N39" s="51">
        <f>+'[1]Biểu 01a - ĐP'!$U$825</f>
        <v>20000</v>
      </c>
      <c r="O39" s="51"/>
      <c r="P39" s="99"/>
      <c r="Q39" s="43"/>
      <c r="R39" s="43"/>
      <c r="S39" s="44"/>
      <c r="T39" s="45"/>
      <c r="U39" s="46"/>
      <c r="V39" s="47"/>
      <c r="W39" s="47"/>
      <c r="X39" s="47"/>
      <c r="Y39" s="47"/>
      <c r="Z39" s="47"/>
      <c r="AA39" s="47"/>
      <c r="AB39" s="47"/>
      <c r="AC39" s="47"/>
    </row>
    <row r="40" spans="1:29" s="6" customFormat="1" ht="31.5">
      <c r="A40" s="100" t="s">
        <v>102</v>
      </c>
      <c r="B40" s="101" t="s">
        <v>71</v>
      </c>
      <c r="C40" s="102" t="s">
        <v>106</v>
      </c>
      <c r="D40" s="102" t="s">
        <v>126</v>
      </c>
      <c r="E40" s="51">
        <f t="shared" si="2"/>
        <v>100000</v>
      </c>
      <c r="F40" s="51"/>
      <c r="G40" s="51"/>
      <c r="H40" s="51">
        <v>100000</v>
      </c>
      <c r="I40" s="51"/>
      <c r="J40" s="51"/>
      <c r="K40" s="51"/>
      <c r="L40" s="51"/>
      <c r="M40" s="51">
        <f t="shared" si="4"/>
        <v>99999.999234</v>
      </c>
      <c r="N40" s="51">
        <f>+'[1]Biểu 01a - ĐP'!$U$827</f>
        <v>20356.208234</v>
      </c>
      <c r="O40" s="51">
        <f>+'[1]Biểu 01a - ĐP'!$V$827</f>
        <v>79643.791</v>
      </c>
      <c r="P40" s="99"/>
      <c r="Q40" s="43"/>
      <c r="R40" s="43"/>
      <c r="S40" s="44"/>
      <c r="T40" s="45"/>
      <c r="U40" s="46"/>
      <c r="V40" s="47"/>
      <c r="W40" s="47"/>
      <c r="X40" s="47"/>
      <c r="Y40" s="47"/>
      <c r="Z40" s="47"/>
      <c r="AA40" s="47"/>
      <c r="AB40" s="47"/>
      <c r="AC40" s="47"/>
    </row>
    <row r="41" spans="1:29" s="6" customFormat="1" ht="47.25">
      <c r="A41" s="100" t="s">
        <v>103</v>
      </c>
      <c r="B41" s="101" t="s">
        <v>72</v>
      </c>
      <c r="C41" s="102" t="s">
        <v>106</v>
      </c>
      <c r="D41" s="102">
        <v>7932255</v>
      </c>
      <c r="E41" s="51">
        <f t="shared" si="2"/>
        <v>30000</v>
      </c>
      <c r="F41" s="51"/>
      <c r="G41" s="51"/>
      <c r="H41" s="51">
        <v>30000</v>
      </c>
      <c r="I41" s="51"/>
      <c r="J41" s="51"/>
      <c r="K41" s="51"/>
      <c r="L41" s="51"/>
      <c r="M41" s="51">
        <f t="shared" si="4"/>
        <v>30000</v>
      </c>
      <c r="N41" s="51">
        <f>+'[2]Biểu 01a - ĐP'!$U$828</f>
        <v>0</v>
      </c>
      <c r="O41" s="51">
        <f>+'[1]Biểu 01a - ĐP'!$V$828</f>
        <v>30000</v>
      </c>
      <c r="P41" s="99"/>
      <c r="Q41" s="43"/>
      <c r="R41" s="43"/>
      <c r="S41" s="44"/>
      <c r="T41" s="45"/>
      <c r="U41" s="46"/>
      <c r="V41" s="47"/>
      <c r="W41" s="47"/>
      <c r="X41" s="47"/>
      <c r="Y41" s="47"/>
      <c r="Z41" s="47"/>
      <c r="AA41" s="47"/>
      <c r="AB41" s="47"/>
      <c r="AC41" s="47"/>
    </row>
    <row r="42" spans="1:29" s="5" customFormat="1" ht="15.75">
      <c r="A42" s="84" t="s">
        <v>51</v>
      </c>
      <c r="B42" s="63" t="s">
        <v>73</v>
      </c>
      <c r="C42" s="84"/>
      <c r="D42" s="84"/>
      <c r="E42" s="51"/>
      <c r="F42" s="15"/>
      <c r="G42" s="15"/>
      <c r="H42" s="15"/>
      <c r="I42" s="15"/>
      <c r="J42" s="15"/>
      <c r="K42" s="15"/>
      <c r="L42" s="15"/>
      <c r="M42" s="15"/>
      <c r="N42" s="15"/>
      <c r="O42" s="15"/>
      <c r="P42" s="99"/>
      <c r="Q42" s="43"/>
      <c r="R42" s="43"/>
      <c r="S42" s="41"/>
      <c r="T42" s="38"/>
      <c r="U42" s="42"/>
      <c r="V42" s="28"/>
      <c r="W42" s="28"/>
      <c r="X42" s="28"/>
      <c r="Y42" s="28"/>
      <c r="Z42" s="28"/>
      <c r="AA42" s="28"/>
      <c r="AB42" s="28"/>
      <c r="AC42" s="28"/>
    </row>
    <row r="43" spans="1:29" s="6" customFormat="1" ht="31.5">
      <c r="A43" s="100" t="s">
        <v>36</v>
      </c>
      <c r="B43" s="101" t="s">
        <v>74</v>
      </c>
      <c r="C43" s="102" t="s">
        <v>106</v>
      </c>
      <c r="D43" s="102" t="s">
        <v>120</v>
      </c>
      <c r="E43" s="51">
        <f t="shared" si="2"/>
        <v>25000</v>
      </c>
      <c r="F43" s="51"/>
      <c r="G43" s="51"/>
      <c r="H43" s="51">
        <v>25000</v>
      </c>
      <c r="I43" s="51"/>
      <c r="J43" s="51"/>
      <c r="K43" s="51"/>
      <c r="L43" s="51"/>
      <c r="M43" s="51">
        <f t="shared" si="4"/>
        <v>25000.000000000004</v>
      </c>
      <c r="N43" s="51">
        <f>+'[1]Biểu 01a - ĐP'!$U$831</f>
        <v>25000.000000000004</v>
      </c>
      <c r="O43" s="51"/>
      <c r="P43" s="99"/>
      <c r="Q43" s="43"/>
      <c r="R43" s="43"/>
      <c r="S43" s="44"/>
      <c r="T43" s="45"/>
      <c r="U43" s="46"/>
      <c r="V43" s="47"/>
      <c r="W43" s="47"/>
      <c r="X43" s="47"/>
      <c r="Y43" s="47"/>
      <c r="Z43" s="47"/>
      <c r="AA43" s="47"/>
      <c r="AB43" s="47"/>
      <c r="AC43" s="47"/>
    </row>
    <row r="44" spans="1:29" s="5" customFormat="1" ht="15.75">
      <c r="A44" s="84" t="s">
        <v>51</v>
      </c>
      <c r="B44" s="63" t="s">
        <v>75</v>
      </c>
      <c r="C44" s="84"/>
      <c r="D44" s="84"/>
      <c r="E44" s="51"/>
      <c r="F44" s="15"/>
      <c r="G44" s="15"/>
      <c r="H44" s="15"/>
      <c r="I44" s="15"/>
      <c r="J44" s="15"/>
      <c r="K44" s="15"/>
      <c r="L44" s="15"/>
      <c r="M44" s="15"/>
      <c r="N44" s="15"/>
      <c r="O44" s="15"/>
      <c r="P44" s="99"/>
      <c r="Q44" s="43"/>
      <c r="R44" s="43"/>
      <c r="S44" s="41"/>
      <c r="T44" s="38"/>
      <c r="U44" s="42"/>
      <c r="V44" s="28"/>
      <c r="W44" s="28"/>
      <c r="X44" s="28"/>
      <c r="Y44" s="28"/>
      <c r="Z44" s="28"/>
      <c r="AA44" s="28"/>
      <c r="AB44" s="28"/>
      <c r="AC44" s="28"/>
    </row>
    <row r="45" spans="1:29" s="6" customFormat="1" ht="78.75">
      <c r="A45" s="100" t="s">
        <v>36</v>
      </c>
      <c r="B45" s="101" t="s">
        <v>76</v>
      </c>
      <c r="C45" s="102" t="s">
        <v>106</v>
      </c>
      <c r="D45" s="102"/>
      <c r="E45" s="51">
        <f t="shared" si="2"/>
        <v>29300</v>
      </c>
      <c r="F45" s="51"/>
      <c r="G45" s="51"/>
      <c r="H45" s="51">
        <v>29300</v>
      </c>
      <c r="I45" s="51"/>
      <c r="J45" s="51"/>
      <c r="K45" s="51"/>
      <c r="L45" s="51"/>
      <c r="M45" s="51">
        <f t="shared" si="4"/>
        <v>28878.170338999997</v>
      </c>
      <c r="N45" s="51">
        <f>+'[1]Biểu 01a - ĐP'!$U$834</f>
        <v>9909.575009999999</v>
      </c>
      <c r="O45" s="51">
        <f>+'[1]Biểu 01a - ĐP'!$V$834</f>
        <v>18968.595329</v>
      </c>
      <c r="P45" s="99"/>
      <c r="Q45" s="43"/>
      <c r="R45" s="43"/>
      <c r="S45" s="44"/>
      <c r="T45" s="45"/>
      <c r="U45" s="46"/>
      <c r="V45" s="47"/>
      <c r="W45" s="47"/>
      <c r="X45" s="47"/>
      <c r="Y45" s="47"/>
      <c r="Z45" s="47"/>
      <c r="AA45" s="47"/>
      <c r="AB45" s="47"/>
      <c r="AC45" s="47"/>
    </row>
    <row r="46" spans="1:29" s="5" customFormat="1" ht="31.5">
      <c r="A46" s="84" t="s">
        <v>21</v>
      </c>
      <c r="B46" s="63" t="s">
        <v>105</v>
      </c>
      <c r="C46" s="84"/>
      <c r="D46" s="84"/>
      <c r="E46" s="15">
        <f>+F46+H46</f>
        <v>198800</v>
      </c>
      <c r="F46" s="15"/>
      <c r="G46" s="15">
        <v>198800</v>
      </c>
      <c r="H46" s="15">
        <f>SUM(H47,H48,H60)</f>
        <v>198800</v>
      </c>
      <c r="I46" s="15">
        <f>+J46+M46</f>
        <v>192267.645413</v>
      </c>
      <c r="J46" s="15"/>
      <c r="K46" s="15"/>
      <c r="L46" s="15"/>
      <c r="M46" s="15">
        <f>+N46+O46</f>
        <v>192267.645413</v>
      </c>
      <c r="N46" s="15">
        <f>SUM(N47,N48,N60)</f>
        <v>165850.775413</v>
      </c>
      <c r="O46" s="15">
        <f>SUM(O47,O48,O60)</f>
        <v>26416.869999999995</v>
      </c>
      <c r="P46" s="15">
        <f>SUM(P47,P48,P60)</f>
        <v>6532.354587000009</v>
      </c>
      <c r="Q46" s="40"/>
      <c r="R46" s="40"/>
      <c r="S46" s="41"/>
      <c r="T46" s="38"/>
      <c r="U46" s="42"/>
      <c r="V46" s="28"/>
      <c r="W46" s="28"/>
      <c r="X46" s="28"/>
      <c r="Y46" s="28"/>
      <c r="Z46" s="28"/>
      <c r="AA46" s="28"/>
      <c r="AB46" s="28"/>
      <c r="AC46" s="28"/>
    </row>
    <row r="47" spans="1:29" s="6" customFormat="1" ht="31.5">
      <c r="A47" s="100" t="s">
        <v>36</v>
      </c>
      <c r="B47" s="101" t="s">
        <v>77</v>
      </c>
      <c r="C47" s="102" t="s">
        <v>106</v>
      </c>
      <c r="D47" s="102" t="s">
        <v>112</v>
      </c>
      <c r="E47" s="51">
        <f t="shared" si="2"/>
        <v>58800</v>
      </c>
      <c r="F47" s="51"/>
      <c r="G47" s="51"/>
      <c r="H47" s="51">
        <v>58800</v>
      </c>
      <c r="I47" s="51"/>
      <c r="J47" s="51"/>
      <c r="K47" s="51"/>
      <c r="L47" s="51"/>
      <c r="M47" s="51">
        <f>+N47+O47</f>
        <v>58800</v>
      </c>
      <c r="N47" s="51">
        <f>+'[1]Biểu 01a - ĐP'!$U$838</f>
        <v>43100.79</v>
      </c>
      <c r="O47" s="51">
        <f>+'[1]Biểu 01a - ĐP'!$V$838</f>
        <v>15699.21</v>
      </c>
      <c r="P47" s="99"/>
      <c r="Q47" s="43"/>
      <c r="R47" s="43"/>
      <c r="S47" s="44"/>
      <c r="T47" s="45"/>
      <c r="U47" s="46"/>
      <c r="V47" s="47"/>
      <c r="W47" s="47"/>
      <c r="X47" s="47"/>
      <c r="Y47" s="47"/>
      <c r="Z47" s="47"/>
      <c r="AA47" s="47"/>
      <c r="AB47" s="47"/>
      <c r="AC47" s="47"/>
    </row>
    <row r="48" spans="1:29" s="6" customFormat="1" ht="31.5">
      <c r="A48" s="100" t="s">
        <v>37</v>
      </c>
      <c r="B48" s="101" t="s">
        <v>78</v>
      </c>
      <c r="C48" s="102" t="s">
        <v>106</v>
      </c>
      <c r="D48" s="102"/>
      <c r="E48" s="51">
        <f t="shared" si="2"/>
        <v>100000</v>
      </c>
      <c r="F48" s="51"/>
      <c r="G48" s="51"/>
      <c r="H48" s="51">
        <f>SUM(H49:H59)</f>
        <v>100000</v>
      </c>
      <c r="I48" s="51"/>
      <c r="J48" s="51"/>
      <c r="K48" s="51"/>
      <c r="L48" s="51"/>
      <c r="M48" s="15">
        <f>+N48+O48</f>
        <v>93467.64541299999</v>
      </c>
      <c r="N48" s="51">
        <f>SUM(N49:N59)</f>
        <v>93365.684413</v>
      </c>
      <c r="O48" s="51">
        <f>SUM(O49:O59)</f>
        <v>101.961</v>
      </c>
      <c r="P48" s="51">
        <f aca="true" t="shared" si="5" ref="P48:P59">+H48-M48</f>
        <v>6532.354587000009</v>
      </c>
      <c r="Q48" s="43"/>
      <c r="R48" s="43"/>
      <c r="S48" s="44"/>
      <c r="T48" s="45"/>
      <c r="U48" s="46"/>
      <c r="V48" s="47"/>
      <c r="W48" s="47"/>
      <c r="X48" s="47"/>
      <c r="Y48" s="47"/>
      <c r="Z48" s="47"/>
      <c r="AA48" s="47"/>
      <c r="AB48" s="47"/>
      <c r="AC48" s="47"/>
    </row>
    <row r="49" spans="1:29" s="6" customFormat="1" ht="47.25">
      <c r="A49" s="100"/>
      <c r="B49" s="101" t="s">
        <v>79</v>
      </c>
      <c r="C49" s="102"/>
      <c r="D49" s="102" t="s">
        <v>113</v>
      </c>
      <c r="E49" s="51">
        <f t="shared" si="2"/>
        <v>7500</v>
      </c>
      <c r="F49" s="51"/>
      <c r="G49" s="51"/>
      <c r="H49" s="51">
        <v>7500</v>
      </c>
      <c r="I49" s="51"/>
      <c r="J49" s="51"/>
      <c r="K49" s="51"/>
      <c r="L49" s="51"/>
      <c r="M49" s="51">
        <f>+N49+O49</f>
        <v>7500</v>
      </c>
      <c r="N49" s="51">
        <f>+'[1]Biểu 01a - ĐP'!$U$840</f>
        <v>7500</v>
      </c>
      <c r="O49" s="51"/>
      <c r="P49" s="51"/>
      <c r="Q49" s="43"/>
      <c r="R49" s="43"/>
      <c r="S49" s="44"/>
      <c r="T49" s="45"/>
      <c r="U49" s="46"/>
      <c r="V49" s="47"/>
      <c r="W49" s="47"/>
      <c r="X49" s="47"/>
      <c r="Y49" s="47"/>
      <c r="Z49" s="47"/>
      <c r="AA49" s="47"/>
      <c r="AB49" s="47"/>
      <c r="AC49" s="47"/>
    </row>
    <row r="50" spans="1:29" s="6" customFormat="1" ht="47.25">
      <c r="A50" s="102"/>
      <c r="B50" s="101" t="s">
        <v>80</v>
      </c>
      <c r="C50" s="102"/>
      <c r="D50" s="102" t="s">
        <v>114</v>
      </c>
      <c r="E50" s="51">
        <f t="shared" si="2"/>
        <v>4000</v>
      </c>
      <c r="F50" s="51"/>
      <c r="G50" s="51"/>
      <c r="H50" s="51">
        <v>4000</v>
      </c>
      <c r="I50" s="51"/>
      <c r="J50" s="51"/>
      <c r="K50" s="51"/>
      <c r="L50" s="51"/>
      <c r="M50" s="51">
        <f aca="true" t="shared" si="6" ref="M50:M62">+N50+O50</f>
        <v>3831.627</v>
      </c>
      <c r="N50" s="51">
        <f>+'[1]Biểu 01a - ĐP'!$U$841</f>
        <v>3824.666</v>
      </c>
      <c r="O50" s="51">
        <f>+'[1]Biểu 01a - ĐP'!$V$841</f>
        <v>6.961</v>
      </c>
      <c r="P50" s="51">
        <f t="shared" si="5"/>
        <v>168.37300000000005</v>
      </c>
      <c r="Q50" s="43"/>
      <c r="R50" s="43"/>
      <c r="S50" s="44"/>
      <c r="T50" s="45"/>
      <c r="U50" s="46"/>
      <c r="V50" s="47"/>
      <c r="W50" s="47"/>
      <c r="X50" s="47"/>
      <c r="Y50" s="47"/>
      <c r="Z50" s="47"/>
      <c r="AA50" s="47"/>
      <c r="AB50" s="47"/>
      <c r="AC50" s="47"/>
    </row>
    <row r="51" spans="1:29" s="6" customFormat="1" ht="47.25">
      <c r="A51" s="102"/>
      <c r="B51" s="101" t="s">
        <v>81</v>
      </c>
      <c r="C51" s="102"/>
      <c r="D51" s="102" t="s">
        <v>115</v>
      </c>
      <c r="E51" s="51">
        <f t="shared" si="2"/>
        <v>9500</v>
      </c>
      <c r="F51" s="51"/>
      <c r="G51" s="51"/>
      <c r="H51" s="51">
        <v>9500</v>
      </c>
      <c r="I51" s="51"/>
      <c r="J51" s="51"/>
      <c r="K51" s="51"/>
      <c r="L51" s="51"/>
      <c r="M51" s="51">
        <f t="shared" si="6"/>
        <v>7929.794</v>
      </c>
      <c r="N51" s="51">
        <f>+'[1]Biểu 01a - ĐP'!$U$842</f>
        <v>7929.794</v>
      </c>
      <c r="O51" s="51"/>
      <c r="P51" s="51">
        <f t="shared" si="5"/>
        <v>1570.2060000000001</v>
      </c>
      <c r="Q51" s="43"/>
      <c r="R51" s="43"/>
      <c r="S51" s="44"/>
      <c r="T51" s="45"/>
      <c r="U51" s="46"/>
      <c r="V51" s="47"/>
      <c r="W51" s="47"/>
      <c r="X51" s="47"/>
      <c r="Y51" s="47"/>
      <c r="Z51" s="47"/>
      <c r="AA51" s="47"/>
      <c r="AB51" s="47"/>
      <c r="AC51" s="47"/>
    </row>
    <row r="52" spans="1:29" s="6" customFormat="1" ht="47.25">
      <c r="A52" s="102"/>
      <c r="B52" s="101" t="s">
        <v>82</v>
      </c>
      <c r="C52" s="102"/>
      <c r="D52" s="102"/>
      <c r="E52" s="51">
        <f t="shared" si="2"/>
        <v>15500</v>
      </c>
      <c r="F52" s="51"/>
      <c r="G52" s="51"/>
      <c r="H52" s="51">
        <v>15500</v>
      </c>
      <c r="I52" s="51"/>
      <c r="J52" s="51"/>
      <c r="K52" s="51"/>
      <c r="L52" s="51"/>
      <c r="M52" s="51">
        <f t="shared" si="6"/>
        <v>12951.100999999999</v>
      </c>
      <c r="N52" s="51">
        <f>+'[1]Biểu 01a - ĐP'!$U$843</f>
        <v>12951.100999999999</v>
      </c>
      <c r="O52" s="51"/>
      <c r="P52" s="51">
        <f t="shared" si="5"/>
        <v>2548.8990000000013</v>
      </c>
      <c r="Q52" s="43"/>
      <c r="R52" s="43"/>
      <c r="S52" s="44"/>
      <c r="T52" s="45"/>
      <c r="U52" s="46"/>
      <c r="V52" s="47"/>
      <c r="W52" s="47"/>
      <c r="X52" s="47"/>
      <c r="Y52" s="47"/>
      <c r="Z52" s="47"/>
      <c r="AA52" s="47"/>
      <c r="AB52" s="47"/>
      <c r="AC52" s="47"/>
    </row>
    <row r="53" spans="1:29" s="6" customFormat="1" ht="47.25">
      <c r="A53" s="102"/>
      <c r="B53" s="101" t="s">
        <v>83</v>
      </c>
      <c r="C53" s="102"/>
      <c r="D53" s="102" t="s">
        <v>116</v>
      </c>
      <c r="E53" s="51">
        <f t="shared" si="2"/>
        <v>10000</v>
      </c>
      <c r="F53" s="51"/>
      <c r="G53" s="51"/>
      <c r="H53" s="51">
        <v>10000</v>
      </c>
      <c r="I53" s="51"/>
      <c r="J53" s="51"/>
      <c r="K53" s="51"/>
      <c r="L53" s="51"/>
      <c r="M53" s="51">
        <f t="shared" si="6"/>
        <v>10000</v>
      </c>
      <c r="N53" s="51">
        <f>+'[1]Biểu 01a - ĐP'!$U$844</f>
        <v>10000</v>
      </c>
      <c r="O53" s="51"/>
      <c r="P53" s="51"/>
      <c r="Q53" s="43"/>
      <c r="R53" s="43"/>
      <c r="S53" s="44"/>
      <c r="T53" s="45"/>
      <c r="U53" s="46"/>
      <c r="V53" s="47"/>
      <c r="W53" s="47"/>
      <c r="X53" s="47"/>
      <c r="Y53" s="47"/>
      <c r="Z53" s="47"/>
      <c r="AA53" s="47"/>
      <c r="AB53" s="47"/>
      <c r="AC53" s="47"/>
    </row>
    <row r="54" spans="1:29" s="6" customFormat="1" ht="47.25">
      <c r="A54" s="102"/>
      <c r="B54" s="101" t="s">
        <v>84</v>
      </c>
      <c r="C54" s="102"/>
      <c r="D54" s="102" t="s">
        <v>117</v>
      </c>
      <c r="E54" s="51">
        <f t="shared" si="2"/>
        <v>3000</v>
      </c>
      <c r="F54" s="51"/>
      <c r="G54" s="51"/>
      <c r="H54" s="51">
        <v>3000</v>
      </c>
      <c r="I54" s="51"/>
      <c r="J54" s="51"/>
      <c r="K54" s="51"/>
      <c r="L54" s="51"/>
      <c r="M54" s="51">
        <f t="shared" si="6"/>
        <v>2869.865</v>
      </c>
      <c r="N54" s="51">
        <f>+'[1]Biểu 01a - ĐP'!$U$845</f>
        <v>2774.865</v>
      </c>
      <c r="O54" s="51">
        <f>+'[1]Biểu 01a - ĐP'!$V$845</f>
        <v>95</v>
      </c>
      <c r="P54" s="51">
        <f t="shared" si="5"/>
        <v>130.13500000000022</v>
      </c>
      <c r="Q54" s="43"/>
      <c r="R54" s="43"/>
      <c r="S54" s="44"/>
      <c r="T54" s="45"/>
      <c r="U54" s="46"/>
      <c r="V54" s="47"/>
      <c r="W54" s="47"/>
      <c r="X54" s="47"/>
      <c r="Y54" s="47"/>
      <c r="Z54" s="47"/>
      <c r="AA54" s="47"/>
      <c r="AB54" s="47"/>
      <c r="AC54" s="47"/>
    </row>
    <row r="55" spans="1:29" s="6" customFormat="1" ht="36" customHeight="1">
      <c r="A55" s="102"/>
      <c r="B55" s="101" t="s">
        <v>85</v>
      </c>
      <c r="C55" s="102"/>
      <c r="D55" s="102"/>
      <c r="E55" s="51">
        <f t="shared" si="2"/>
        <v>11500</v>
      </c>
      <c r="F55" s="51"/>
      <c r="G55" s="51"/>
      <c r="H55" s="51">
        <v>11500</v>
      </c>
      <c r="I55" s="51"/>
      <c r="J55" s="51"/>
      <c r="K55" s="51"/>
      <c r="L55" s="51"/>
      <c r="M55" s="51">
        <f t="shared" si="6"/>
        <v>10577.088</v>
      </c>
      <c r="N55" s="51">
        <f>+'[1]Biểu 01a - ĐP'!$U$846</f>
        <v>10577.088</v>
      </c>
      <c r="O55" s="51"/>
      <c r="P55" s="51">
        <f t="shared" si="5"/>
        <v>922.9120000000003</v>
      </c>
      <c r="Q55" s="43"/>
      <c r="R55" s="43"/>
      <c r="S55" s="44"/>
      <c r="T55" s="45"/>
      <c r="U55" s="46"/>
      <c r="V55" s="47"/>
      <c r="W55" s="47"/>
      <c r="X55" s="47"/>
      <c r="Y55" s="47"/>
      <c r="Z55" s="47"/>
      <c r="AA55" s="47"/>
      <c r="AB55" s="47"/>
      <c r="AC55" s="47"/>
    </row>
    <row r="56" spans="1:29" s="6" customFormat="1" ht="36.75" customHeight="1">
      <c r="A56" s="102"/>
      <c r="B56" s="101" t="s">
        <v>86</v>
      </c>
      <c r="C56" s="102"/>
      <c r="D56" s="102" t="s">
        <v>118</v>
      </c>
      <c r="E56" s="51">
        <f t="shared" si="2"/>
        <v>9000</v>
      </c>
      <c r="F56" s="51"/>
      <c r="G56" s="51"/>
      <c r="H56" s="51">
        <v>9000</v>
      </c>
      <c r="I56" s="51"/>
      <c r="J56" s="51"/>
      <c r="K56" s="51"/>
      <c r="L56" s="51"/>
      <c r="M56" s="51">
        <f t="shared" si="6"/>
        <v>8548.597413000001</v>
      </c>
      <c r="N56" s="51">
        <f>+'[1]Biểu 01a - ĐP'!$U$847</f>
        <v>8548.597413000001</v>
      </c>
      <c r="O56" s="51"/>
      <c r="P56" s="51">
        <f t="shared" si="5"/>
        <v>451.4025869999987</v>
      </c>
      <c r="Q56" s="43"/>
      <c r="R56" s="43"/>
      <c r="S56" s="44"/>
      <c r="T56" s="45"/>
      <c r="U56" s="46"/>
      <c r="V56" s="47"/>
      <c r="W56" s="47"/>
      <c r="X56" s="47"/>
      <c r="Y56" s="47"/>
      <c r="Z56" s="47"/>
      <c r="AA56" s="47"/>
      <c r="AB56" s="47"/>
      <c r="AC56" s="47"/>
    </row>
    <row r="57" spans="1:29" s="6" customFormat="1" ht="37.5" customHeight="1">
      <c r="A57" s="102"/>
      <c r="B57" s="101" t="s">
        <v>87</v>
      </c>
      <c r="C57" s="102"/>
      <c r="D57" s="102" t="s">
        <v>119</v>
      </c>
      <c r="E57" s="51">
        <f t="shared" si="2"/>
        <v>10000</v>
      </c>
      <c r="F57" s="51"/>
      <c r="G57" s="51"/>
      <c r="H57" s="51">
        <v>10000</v>
      </c>
      <c r="I57" s="51"/>
      <c r="J57" s="51"/>
      <c r="K57" s="51"/>
      <c r="L57" s="51"/>
      <c r="M57" s="51">
        <f t="shared" si="6"/>
        <v>9356.859</v>
      </c>
      <c r="N57" s="51">
        <f>+'[1]Biểu 01a - ĐP'!$U$848</f>
        <v>9356.859</v>
      </c>
      <c r="O57" s="51"/>
      <c r="P57" s="51">
        <f t="shared" si="5"/>
        <v>643.1409999999996</v>
      </c>
      <c r="Q57" s="43"/>
      <c r="R57" s="43"/>
      <c r="S57" s="44"/>
      <c r="T57" s="45"/>
      <c r="U57" s="46"/>
      <c r="V57" s="47"/>
      <c r="W57" s="47"/>
      <c r="X57" s="47"/>
      <c r="Y57" s="47"/>
      <c r="Z57" s="47"/>
      <c r="AA57" s="47"/>
      <c r="AB57" s="47"/>
      <c r="AC57" s="47"/>
    </row>
    <row r="58" spans="1:29" s="6" customFormat="1" ht="47.25">
      <c r="A58" s="102"/>
      <c r="B58" s="101" t="s">
        <v>88</v>
      </c>
      <c r="C58" s="102"/>
      <c r="D58" s="102"/>
      <c r="E58" s="51">
        <f t="shared" si="2"/>
        <v>12500</v>
      </c>
      <c r="F58" s="51"/>
      <c r="G58" s="51"/>
      <c r="H58" s="51">
        <v>12500</v>
      </c>
      <c r="I58" s="51"/>
      <c r="J58" s="51"/>
      <c r="K58" s="51"/>
      <c r="L58" s="51"/>
      <c r="M58" s="51">
        <f t="shared" si="6"/>
        <v>12500</v>
      </c>
      <c r="N58" s="51">
        <f>+'[1]Biểu 01a - ĐP'!$U$849</f>
        <v>12500</v>
      </c>
      <c r="O58" s="51"/>
      <c r="P58" s="51"/>
      <c r="Q58" s="43"/>
      <c r="R58" s="43"/>
      <c r="S58" s="44"/>
      <c r="T58" s="45"/>
      <c r="U58" s="46"/>
      <c r="V58" s="47"/>
      <c r="W58" s="47"/>
      <c r="X58" s="47"/>
      <c r="Y58" s="47"/>
      <c r="Z58" s="47"/>
      <c r="AA58" s="47"/>
      <c r="AB58" s="47"/>
      <c r="AC58" s="47"/>
    </row>
    <row r="59" spans="1:29" s="6" customFormat="1" ht="47.25">
      <c r="A59" s="102"/>
      <c r="B59" s="101" t="s">
        <v>89</v>
      </c>
      <c r="C59" s="102"/>
      <c r="D59" s="102"/>
      <c r="E59" s="51">
        <f t="shared" si="2"/>
        <v>7500</v>
      </c>
      <c r="F59" s="51"/>
      <c r="G59" s="51"/>
      <c r="H59" s="51">
        <v>7500</v>
      </c>
      <c r="I59" s="51"/>
      <c r="J59" s="51"/>
      <c r="K59" s="51"/>
      <c r="L59" s="51"/>
      <c r="M59" s="51">
        <f t="shared" si="6"/>
        <v>7402.713999999999</v>
      </c>
      <c r="N59" s="51">
        <f>+'[1]Biểu 01a - ĐP'!$U$850</f>
        <v>7402.713999999999</v>
      </c>
      <c r="O59" s="51"/>
      <c r="P59" s="51">
        <f t="shared" si="5"/>
        <v>97.28600000000097</v>
      </c>
      <c r="Q59" s="43"/>
      <c r="R59" s="43"/>
      <c r="S59" s="44"/>
      <c r="T59" s="45"/>
      <c r="U59" s="46"/>
      <c r="V59" s="47"/>
      <c r="W59" s="47"/>
      <c r="X59" s="47"/>
      <c r="Y59" s="47"/>
      <c r="Z59" s="47"/>
      <c r="AA59" s="47"/>
      <c r="AB59" s="47"/>
      <c r="AC59" s="47"/>
    </row>
    <row r="60" spans="1:29" s="5" customFormat="1" ht="47.25">
      <c r="A60" s="103" t="s">
        <v>38</v>
      </c>
      <c r="B60" s="63" t="s">
        <v>178</v>
      </c>
      <c r="C60" s="84"/>
      <c r="D60" s="84"/>
      <c r="E60" s="15">
        <f t="shared" si="2"/>
        <v>40000</v>
      </c>
      <c r="F60" s="15"/>
      <c r="G60" s="15"/>
      <c r="H60" s="15">
        <f>+H61+H62</f>
        <v>40000</v>
      </c>
      <c r="I60" s="15"/>
      <c r="J60" s="15"/>
      <c r="K60" s="15"/>
      <c r="L60" s="15"/>
      <c r="M60" s="15">
        <f t="shared" si="6"/>
        <v>40000</v>
      </c>
      <c r="N60" s="15">
        <f>+N61+N62</f>
        <v>29384.301</v>
      </c>
      <c r="O60" s="15">
        <f>+O61+O62</f>
        <v>10615.698999999999</v>
      </c>
      <c r="P60" s="99"/>
      <c r="Q60" s="40"/>
      <c r="R60" s="40"/>
      <c r="S60" s="41"/>
      <c r="T60" s="38"/>
      <c r="U60" s="42"/>
      <c r="V60" s="28"/>
      <c r="W60" s="28"/>
      <c r="X60" s="28"/>
      <c r="Y60" s="28"/>
      <c r="Z60" s="28"/>
      <c r="AA60" s="28"/>
      <c r="AB60" s="28"/>
      <c r="AC60" s="28"/>
    </row>
    <row r="61" spans="1:29" s="6" customFormat="1" ht="63">
      <c r="A61" s="102"/>
      <c r="B61" s="101" t="s">
        <v>68</v>
      </c>
      <c r="C61" s="102" t="s">
        <v>106</v>
      </c>
      <c r="D61" s="102">
        <v>7502430</v>
      </c>
      <c r="E61" s="51">
        <f t="shared" si="2"/>
        <v>25000</v>
      </c>
      <c r="F61" s="51"/>
      <c r="G61" s="51"/>
      <c r="H61" s="51">
        <f>+'[1]Biểu 01a - ĐP'!$N$852</f>
        <v>25000</v>
      </c>
      <c r="I61" s="51"/>
      <c r="J61" s="51"/>
      <c r="K61" s="51"/>
      <c r="L61" s="51"/>
      <c r="M61" s="51">
        <f t="shared" si="6"/>
        <v>25000</v>
      </c>
      <c r="N61" s="51">
        <f>+'[1]Biểu 01a - ĐP'!$U$852</f>
        <v>24613.565</v>
      </c>
      <c r="O61" s="51">
        <f>+'[1]Biểu 01a - ĐP'!$V$852</f>
        <v>386.43499999999995</v>
      </c>
      <c r="P61" s="99"/>
      <c r="Q61" s="43"/>
      <c r="R61" s="43"/>
      <c r="S61" s="44"/>
      <c r="T61" s="45"/>
      <c r="U61" s="46"/>
      <c r="V61" s="47"/>
      <c r="W61" s="47"/>
      <c r="X61" s="47"/>
      <c r="Y61" s="47"/>
      <c r="Z61" s="47"/>
      <c r="AA61" s="47"/>
      <c r="AB61" s="47"/>
      <c r="AC61" s="47"/>
    </row>
    <row r="62" spans="1:29" s="6" customFormat="1" ht="36.75" customHeight="1">
      <c r="A62" s="102"/>
      <c r="B62" s="101" t="s">
        <v>72</v>
      </c>
      <c r="C62" s="102" t="s">
        <v>106</v>
      </c>
      <c r="D62" s="102" t="s">
        <v>127</v>
      </c>
      <c r="E62" s="51">
        <f t="shared" si="2"/>
        <v>15000</v>
      </c>
      <c r="F62" s="51"/>
      <c r="G62" s="51"/>
      <c r="H62" s="51">
        <f>+'[1]Biểu 01a - ĐP'!$N$853</f>
        <v>15000</v>
      </c>
      <c r="I62" s="51"/>
      <c r="J62" s="51"/>
      <c r="K62" s="51"/>
      <c r="L62" s="51"/>
      <c r="M62" s="51">
        <f t="shared" si="6"/>
        <v>15000</v>
      </c>
      <c r="N62" s="51">
        <f>+'[1]Biểu 01a - ĐP'!$U$853</f>
        <v>4770.736</v>
      </c>
      <c r="O62" s="51">
        <f>+'[1]Biểu 01a - ĐP'!$V$853</f>
        <v>10229.264</v>
      </c>
      <c r="P62" s="99"/>
      <c r="Q62" s="43"/>
      <c r="R62" s="43"/>
      <c r="S62" s="44"/>
      <c r="T62" s="45"/>
      <c r="U62" s="46"/>
      <c r="V62" s="47"/>
      <c r="W62" s="47"/>
      <c r="X62" s="47"/>
      <c r="Y62" s="47"/>
      <c r="Z62" s="47"/>
      <c r="AA62" s="47"/>
      <c r="AB62" s="47"/>
      <c r="AC62" s="47"/>
    </row>
    <row r="63" spans="1:29" s="5" customFormat="1" ht="23.25" customHeight="1">
      <c r="A63" s="84" t="s">
        <v>22</v>
      </c>
      <c r="B63" s="63" t="s">
        <v>30</v>
      </c>
      <c r="C63" s="84"/>
      <c r="D63" s="84"/>
      <c r="E63" s="15">
        <f t="shared" si="2"/>
        <v>257143</v>
      </c>
      <c r="F63" s="15">
        <v>41173</v>
      </c>
      <c r="G63" s="15">
        <v>215970</v>
      </c>
      <c r="H63" s="15">
        <f>SUM(H65:H69)</f>
        <v>215970</v>
      </c>
      <c r="I63" s="104">
        <f>+J63+M63</f>
        <v>161246.237286</v>
      </c>
      <c r="J63" s="104">
        <f>+K63+L63</f>
        <v>32018.443772999995</v>
      </c>
      <c r="K63" s="15">
        <f>SUM(K64:K74)</f>
        <v>32018.443772999995</v>
      </c>
      <c r="L63" s="15">
        <f>SUM(L64:L74)</f>
        <v>0</v>
      </c>
      <c r="M63" s="104">
        <f>+N63+O63</f>
        <v>129227.79351299998</v>
      </c>
      <c r="N63" s="15">
        <f>SUM(N65:N69)</f>
        <v>129227.79351299998</v>
      </c>
      <c r="O63" s="104">
        <v>0</v>
      </c>
      <c r="P63" s="15"/>
      <c r="Q63" s="48"/>
      <c r="R63" s="48"/>
      <c r="S63" s="41">
        <f>+M63/H63</f>
        <v>0.5983599273649117</v>
      </c>
      <c r="T63" s="38">
        <f>+H63/G63</f>
        <v>1</v>
      </c>
      <c r="U63" s="42"/>
      <c r="V63" s="28"/>
      <c r="W63" s="28"/>
      <c r="X63" s="28"/>
      <c r="Y63" s="28"/>
      <c r="Z63" s="28"/>
      <c r="AA63" s="28"/>
      <c r="AB63" s="28"/>
      <c r="AC63" s="28"/>
    </row>
    <row r="64" spans="1:29" s="5" customFormat="1" ht="23.25" customHeight="1">
      <c r="A64" s="84" t="s">
        <v>51</v>
      </c>
      <c r="B64" s="63" t="s">
        <v>90</v>
      </c>
      <c r="C64" s="84"/>
      <c r="D64" s="84"/>
      <c r="E64" s="51"/>
      <c r="F64" s="15"/>
      <c r="G64" s="15"/>
      <c r="H64" s="15"/>
      <c r="I64" s="97"/>
      <c r="J64" s="15"/>
      <c r="K64" s="15"/>
      <c r="L64" s="15"/>
      <c r="M64" s="97"/>
      <c r="N64" s="97"/>
      <c r="O64" s="97"/>
      <c r="P64" s="15"/>
      <c r="Q64" s="48"/>
      <c r="R64" s="48"/>
      <c r="S64" s="41"/>
      <c r="T64" s="38"/>
      <c r="U64" s="42"/>
      <c r="V64" s="28"/>
      <c r="W64" s="28"/>
      <c r="X64" s="28"/>
      <c r="Y64" s="28"/>
      <c r="Z64" s="28"/>
      <c r="AA64" s="28"/>
      <c r="AB64" s="28"/>
      <c r="AC64" s="28"/>
    </row>
    <row r="65" spans="1:29" s="6" customFormat="1" ht="30" customHeight="1">
      <c r="A65" s="102" t="s">
        <v>36</v>
      </c>
      <c r="B65" s="101" t="s">
        <v>91</v>
      </c>
      <c r="C65" s="102" t="s">
        <v>106</v>
      </c>
      <c r="D65" s="102">
        <v>7618415</v>
      </c>
      <c r="E65" s="51">
        <f t="shared" si="2"/>
        <v>7564</v>
      </c>
      <c r="F65" s="51"/>
      <c r="G65" s="51"/>
      <c r="H65" s="51">
        <v>7564</v>
      </c>
      <c r="I65" s="97"/>
      <c r="J65" s="51"/>
      <c r="K65" s="51"/>
      <c r="L65" s="51"/>
      <c r="M65" s="97">
        <f>+O65+N65</f>
        <v>1209.33261</v>
      </c>
      <c r="N65" s="97">
        <f>+'[1]Biểu 01a - ĐP'!$U$857</f>
        <v>1209.33261</v>
      </c>
      <c r="O65" s="97"/>
      <c r="P65" s="51"/>
      <c r="Q65" s="39"/>
      <c r="R65" s="39"/>
      <c r="S65" s="44"/>
      <c r="T65" s="45"/>
      <c r="U65" s="46"/>
      <c r="V65" s="47"/>
      <c r="W65" s="47"/>
      <c r="X65" s="47"/>
      <c r="Y65" s="47"/>
      <c r="Z65" s="47"/>
      <c r="AA65" s="47"/>
      <c r="AB65" s="47"/>
      <c r="AC65" s="47"/>
    </row>
    <row r="66" spans="1:29" s="5" customFormat="1" ht="30" customHeight="1">
      <c r="A66" s="84" t="s">
        <v>51</v>
      </c>
      <c r="B66" s="63" t="s">
        <v>92</v>
      </c>
      <c r="C66" s="84"/>
      <c r="D66" s="84"/>
      <c r="E66" s="51"/>
      <c r="F66" s="15"/>
      <c r="G66" s="15"/>
      <c r="H66" s="15"/>
      <c r="I66" s="97"/>
      <c r="J66" s="15"/>
      <c r="K66" s="15"/>
      <c r="L66" s="15"/>
      <c r="M66" s="97"/>
      <c r="N66" s="97"/>
      <c r="O66" s="97"/>
      <c r="P66" s="15"/>
      <c r="Q66" s="48"/>
      <c r="R66" s="48"/>
      <c r="S66" s="41"/>
      <c r="T66" s="38"/>
      <c r="U66" s="42"/>
      <c r="V66" s="28"/>
      <c r="W66" s="28"/>
      <c r="X66" s="28"/>
      <c r="Y66" s="28"/>
      <c r="Z66" s="28"/>
      <c r="AA66" s="28"/>
      <c r="AB66" s="28"/>
      <c r="AC66" s="28"/>
    </row>
    <row r="67" spans="1:29" s="6" customFormat="1" ht="30" customHeight="1">
      <c r="A67" s="102" t="s">
        <v>36</v>
      </c>
      <c r="B67" s="101" t="s">
        <v>93</v>
      </c>
      <c r="C67" s="102" t="s">
        <v>106</v>
      </c>
      <c r="D67" s="102" t="s">
        <v>111</v>
      </c>
      <c r="E67" s="51">
        <f t="shared" si="2"/>
        <v>41778</v>
      </c>
      <c r="F67" s="51">
        <v>21012</v>
      </c>
      <c r="G67" s="51"/>
      <c r="H67" s="51">
        <v>20766</v>
      </c>
      <c r="I67" s="97"/>
      <c r="J67" s="104">
        <f>+K67+L67</f>
        <v>19738.832</v>
      </c>
      <c r="K67" s="51">
        <f>+'[1]Biểu 01a - ĐP'!$R$3373</f>
        <v>19738.832</v>
      </c>
      <c r="L67" s="51"/>
      <c r="M67" s="97">
        <f>+O67+N67</f>
        <v>20546.425</v>
      </c>
      <c r="N67" s="97">
        <f>+'[1]Biểu 01a - ĐP'!$U$860</f>
        <v>20546.425</v>
      </c>
      <c r="O67" s="97"/>
      <c r="P67" s="51"/>
      <c r="Q67" s="39"/>
      <c r="R67" s="39"/>
      <c r="S67" s="44"/>
      <c r="T67" s="45"/>
      <c r="U67" s="46"/>
      <c r="V67" s="47"/>
      <c r="W67" s="47"/>
      <c r="X67" s="47"/>
      <c r="Y67" s="47"/>
      <c r="Z67" s="47"/>
      <c r="AA67" s="47"/>
      <c r="AB67" s="47"/>
      <c r="AC67" s="47"/>
    </row>
    <row r="68" spans="1:29" s="5" customFormat="1" ht="30" customHeight="1">
      <c r="A68" s="84" t="s">
        <v>51</v>
      </c>
      <c r="B68" s="63" t="s">
        <v>94</v>
      </c>
      <c r="C68" s="84"/>
      <c r="D68" s="84"/>
      <c r="E68" s="51"/>
      <c r="F68" s="15"/>
      <c r="G68" s="15"/>
      <c r="H68" s="15"/>
      <c r="I68" s="97"/>
      <c r="J68" s="15"/>
      <c r="K68" s="15"/>
      <c r="L68" s="15"/>
      <c r="M68" s="97"/>
      <c r="N68" s="97"/>
      <c r="O68" s="97"/>
      <c r="P68" s="15"/>
      <c r="Q68" s="48"/>
      <c r="R68" s="48"/>
      <c r="S68" s="41"/>
      <c r="T68" s="38"/>
      <c r="U68" s="42"/>
      <c r="V68" s="28"/>
      <c r="W68" s="28"/>
      <c r="X68" s="28"/>
      <c r="Y68" s="28"/>
      <c r="Z68" s="28"/>
      <c r="AA68" s="28"/>
      <c r="AB68" s="28"/>
      <c r="AC68" s="28"/>
    </row>
    <row r="69" spans="1:29" s="6" customFormat="1" ht="46.5" customHeight="1">
      <c r="A69" s="102" t="s">
        <v>36</v>
      </c>
      <c r="B69" s="101" t="s">
        <v>95</v>
      </c>
      <c r="C69" s="102" t="s">
        <v>106</v>
      </c>
      <c r="D69" s="102"/>
      <c r="E69" s="51">
        <f t="shared" si="2"/>
        <v>187640</v>
      </c>
      <c r="F69" s="51"/>
      <c r="G69" s="51"/>
      <c r="H69" s="51">
        <v>187640</v>
      </c>
      <c r="I69" s="97"/>
      <c r="J69" s="51"/>
      <c r="K69" s="51"/>
      <c r="L69" s="51"/>
      <c r="M69" s="97">
        <f>+O69+N69</f>
        <v>107472.03590299998</v>
      </c>
      <c r="N69" s="97">
        <f>+N70+N71</f>
        <v>107472.03590299998</v>
      </c>
      <c r="O69" s="97"/>
      <c r="P69" s="51"/>
      <c r="Q69" s="39"/>
      <c r="R69" s="39"/>
      <c r="S69" s="44"/>
      <c r="T69" s="45"/>
      <c r="U69" s="46"/>
      <c r="V69" s="47"/>
      <c r="W69" s="47"/>
      <c r="X69" s="47"/>
      <c r="Y69" s="47"/>
      <c r="Z69" s="47"/>
      <c r="AA69" s="47"/>
      <c r="AB69" s="47"/>
      <c r="AC69" s="47"/>
    </row>
    <row r="70" spans="1:29" s="6" customFormat="1" ht="49.5" customHeight="1">
      <c r="A70" s="102"/>
      <c r="B70" s="101" t="s">
        <v>96</v>
      </c>
      <c r="C70" s="102"/>
      <c r="D70" s="102" t="s">
        <v>110</v>
      </c>
      <c r="E70" s="51">
        <f t="shared" si="2"/>
        <v>114639.98087954111</v>
      </c>
      <c r="F70" s="51"/>
      <c r="G70" s="51"/>
      <c r="H70" s="51">
        <v>114639.98087954111</v>
      </c>
      <c r="I70" s="97"/>
      <c r="J70" s="51"/>
      <c r="K70" s="51"/>
      <c r="L70" s="51"/>
      <c r="M70" s="97">
        <f>+O70+N70</f>
        <v>105841.31573299998</v>
      </c>
      <c r="N70" s="97">
        <f>+'[1]Biểu 01a - ĐP'!$U$864</f>
        <v>105841.31573299998</v>
      </c>
      <c r="O70" s="97"/>
      <c r="P70" s="51"/>
      <c r="Q70" s="39"/>
      <c r="R70" s="39"/>
      <c r="S70" s="44"/>
      <c r="T70" s="45"/>
      <c r="U70" s="46"/>
      <c r="V70" s="47"/>
      <c r="W70" s="47"/>
      <c r="X70" s="47"/>
      <c r="Y70" s="47"/>
      <c r="Z70" s="47"/>
      <c r="AA70" s="47"/>
      <c r="AB70" s="47"/>
      <c r="AC70" s="47"/>
    </row>
    <row r="71" spans="1:29" s="6" customFormat="1" ht="24" customHeight="1">
      <c r="A71" s="102"/>
      <c r="B71" s="101" t="s">
        <v>97</v>
      </c>
      <c r="C71" s="102"/>
      <c r="D71" s="102" t="s">
        <v>172</v>
      </c>
      <c r="E71" s="51">
        <f t="shared" si="2"/>
        <v>73000.01912045889</v>
      </c>
      <c r="F71" s="51"/>
      <c r="G71" s="51"/>
      <c r="H71" s="51">
        <v>73000.01912045889</v>
      </c>
      <c r="I71" s="97"/>
      <c r="J71" s="51"/>
      <c r="K71" s="51"/>
      <c r="L71" s="51"/>
      <c r="M71" s="97">
        <f>+O71+N71</f>
        <v>1630.72017</v>
      </c>
      <c r="N71" s="97">
        <f>+'[1]Biểu 01a - ĐP'!$U$865</f>
        <v>1630.72017</v>
      </c>
      <c r="O71" s="97"/>
      <c r="P71" s="51"/>
      <c r="Q71" s="39"/>
      <c r="R71" s="39"/>
      <c r="S71" s="44"/>
      <c r="T71" s="45"/>
      <c r="U71" s="46"/>
      <c r="V71" s="47"/>
      <c r="W71" s="47"/>
      <c r="X71" s="47"/>
      <c r="Y71" s="47"/>
      <c r="Z71" s="47"/>
      <c r="AA71" s="47"/>
      <c r="AB71" s="47"/>
      <c r="AC71" s="47"/>
    </row>
    <row r="72" spans="1:29" s="6" customFormat="1" ht="19.5" customHeight="1">
      <c r="A72" s="102" t="s">
        <v>51</v>
      </c>
      <c r="B72" s="101" t="s">
        <v>131</v>
      </c>
      <c r="C72" s="102"/>
      <c r="D72" s="102"/>
      <c r="E72" s="51"/>
      <c r="F72" s="51"/>
      <c r="G72" s="51"/>
      <c r="H72" s="51"/>
      <c r="I72" s="97"/>
      <c r="J72" s="51"/>
      <c r="K72" s="51"/>
      <c r="L72" s="51"/>
      <c r="M72" s="97"/>
      <c r="N72" s="97"/>
      <c r="O72" s="97"/>
      <c r="P72" s="51"/>
      <c r="Q72" s="39"/>
      <c r="R72" s="39"/>
      <c r="S72" s="44"/>
      <c r="T72" s="45"/>
      <c r="U72" s="46"/>
      <c r="V72" s="47"/>
      <c r="W72" s="47"/>
      <c r="X72" s="47"/>
      <c r="Y72" s="47"/>
      <c r="Z72" s="47"/>
      <c r="AA72" s="47"/>
      <c r="AB72" s="47"/>
      <c r="AC72" s="47"/>
    </row>
    <row r="73" spans="1:29" s="6" customFormat="1" ht="26.25" customHeight="1">
      <c r="A73" s="102" t="s">
        <v>36</v>
      </c>
      <c r="B73" s="101" t="s">
        <v>129</v>
      </c>
      <c r="C73" s="102" t="s">
        <v>106</v>
      </c>
      <c r="D73" s="102" t="s">
        <v>132</v>
      </c>
      <c r="E73" s="51"/>
      <c r="F73" s="51">
        <v>18898</v>
      </c>
      <c r="G73" s="51"/>
      <c r="H73" s="51"/>
      <c r="I73" s="97"/>
      <c r="J73" s="104">
        <f aca="true" t="shared" si="7" ref="J73:J78">+K73+L73</f>
        <v>11053.791613</v>
      </c>
      <c r="K73" s="51">
        <f>+'[1]Biểu 01a - ĐP'!$R$3371</f>
        <v>11053.791613</v>
      </c>
      <c r="L73" s="51"/>
      <c r="M73" s="97"/>
      <c r="N73" s="97"/>
      <c r="O73" s="97"/>
      <c r="P73" s="51"/>
      <c r="Q73" s="39"/>
      <c r="R73" s="39"/>
      <c r="S73" s="44"/>
      <c r="T73" s="45"/>
      <c r="U73" s="46"/>
      <c r="V73" s="47"/>
      <c r="W73" s="47"/>
      <c r="X73" s="47"/>
      <c r="Y73" s="47"/>
      <c r="Z73" s="47"/>
      <c r="AA73" s="47"/>
      <c r="AB73" s="47"/>
      <c r="AC73" s="47"/>
    </row>
    <row r="74" spans="1:29" s="6" customFormat="1" ht="35.25" customHeight="1">
      <c r="A74" s="102" t="s">
        <v>37</v>
      </c>
      <c r="B74" s="101" t="s">
        <v>130</v>
      </c>
      <c r="C74" s="102" t="s">
        <v>106</v>
      </c>
      <c r="D74" s="102" t="s">
        <v>133</v>
      </c>
      <c r="E74" s="51"/>
      <c r="F74" s="51">
        <v>1263</v>
      </c>
      <c r="G74" s="51"/>
      <c r="H74" s="51"/>
      <c r="I74" s="97"/>
      <c r="J74" s="104">
        <f t="shared" si="7"/>
        <v>1225.82016</v>
      </c>
      <c r="K74" s="51">
        <f>+'[1]Biểu 01a - ĐP'!$R$3372</f>
        <v>1225.82016</v>
      </c>
      <c r="L74" s="51"/>
      <c r="M74" s="97"/>
      <c r="N74" s="97"/>
      <c r="O74" s="97"/>
      <c r="P74" s="51"/>
      <c r="Q74" s="39"/>
      <c r="R74" s="39"/>
      <c r="S74" s="44"/>
      <c r="T74" s="45"/>
      <c r="U74" s="46"/>
      <c r="V74" s="47"/>
      <c r="W74" s="47"/>
      <c r="X74" s="47"/>
      <c r="Y74" s="47"/>
      <c r="Z74" s="47"/>
      <c r="AA74" s="47"/>
      <c r="AB74" s="47"/>
      <c r="AC74" s="47"/>
    </row>
    <row r="75" spans="1:29" s="5" customFormat="1" ht="27.75" customHeight="1">
      <c r="A75" s="84" t="s">
        <v>104</v>
      </c>
      <c r="B75" s="63" t="s">
        <v>35</v>
      </c>
      <c r="C75" s="84"/>
      <c r="D75" s="84"/>
      <c r="E75" s="51">
        <f t="shared" si="2"/>
        <v>1089474.4285714286</v>
      </c>
      <c r="F75" s="15">
        <f>+SUM(F76:F78)</f>
        <v>218559.42857142858</v>
      </c>
      <c r="G75" s="15">
        <f>+SUM(G76:G78)</f>
        <v>870915</v>
      </c>
      <c r="H75" s="15">
        <f>+SUM(H76:H78)</f>
        <v>870915</v>
      </c>
      <c r="I75" s="15">
        <f aca="true" t="shared" si="8" ref="I75:I82">+J75+M75</f>
        <v>943917.2497510001</v>
      </c>
      <c r="J75" s="15">
        <f t="shared" si="7"/>
        <v>198868.95919299996</v>
      </c>
      <c r="K75" s="15">
        <f>+SUM(K76:K78)</f>
        <v>168839.67599299995</v>
      </c>
      <c r="L75" s="15">
        <f>+SUM(L76:L78)</f>
        <v>30029.283199999998</v>
      </c>
      <c r="M75" s="15">
        <f aca="true" t="shared" si="9" ref="M75:M82">+N75+O75</f>
        <v>745048.2905580001</v>
      </c>
      <c r="N75" s="15">
        <f>+SUM(N76:N78)</f>
        <v>683107.7511580001</v>
      </c>
      <c r="O75" s="15">
        <f>+SUM(O76:O78)</f>
        <v>61940.539399999994</v>
      </c>
      <c r="P75" s="15">
        <v>145556.70944199996</v>
      </c>
      <c r="Q75" s="48"/>
      <c r="R75" s="48"/>
      <c r="S75" s="41">
        <f>+M75/H75</f>
        <v>0.8554776190075956</v>
      </c>
      <c r="T75" s="42"/>
      <c r="U75" s="42"/>
      <c r="V75" s="28"/>
      <c r="W75" s="28"/>
      <c r="X75" s="28"/>
      <c r="Y75" s="28"/>
      <c r="Z75" s="28"/>
      <c r="AA75" s="28"/>
      <c r="AB75" s="28"/>
      <c r="AC75" s="28"/>
    </row>
    <row r="76" spans="1:29" s="6" customFormat="1" ht="47.25">
      <c r="A76" s="102" t="s">
        <v>36</v>
      </c>
      <c r="B76" s="101" t="s">
        <v>39</v>
      </c>
      <c r="C76" s="102"/>
      <c r="D76" s="102"/>
      <c r="E76" s="51">
        <f t="shared" si="2"/>
        <v>719841.4285714286</v>
      </c>
      <c r="F76" s="51">
        <v>176648.42857142858</v>
      </c>
      <c r="G76" s="51">
        <v>543193</v>
      </c>
      <c r="H76" s="51">
        <v>543193</v>
      </c>
      <c r="I76" s="51">
        <f t="shared" si="8"/>
        <v>639788.444679</v>
      </c>
      <c r="J76" s="51">
        <f t="shared" si="7"/>
        <v>158505.89179999995</v>
      </c>
      <c r="K76" s="51">
        <f>+'[1]Biểu 01a - ĐP'!$R$66</f>
        <v>133027.32459999996</v>
      </c>
      <c r="L76" s="51">
        <f>+'[1]Biểu 01a - ĐP'!$S$66</f>
        <v>25478.567199999998</v>
      </c>
      <c r="M76" s="51">
        <f t="shared" si="9"/>
        <v>481282.552879</v>
      </c>
      <c r="N76" s="51">
        <f>+'[1]Biểu 01a - ĐP'!$U$887</f>
        <v>437846.27247900004</v>
      </c>
      <c r="O76" s="51">
        <f>+'[1]Biểu 01a - ĐP'!$V$887</f>
        <v>43436.280399999996</v>
      </c>
      <c r="P76" s="51">
        <f>+H76-M76</f>
        <v>61910.447120999976</v>
      </c>
      <c r="Q76" s="43">
        <f>+F76-J76</f>
        <v>18142.536771428626</v>
      </c>
      <c r="R76" s="39">
        <f>+F76/12</f>
        <v>14720.702380952382</v>
      </c>
      <c r="S76" s="44">
        <f>+M76/H76</f>
        <v>0.8860249540752551</v>
      </c>
      <c r="T76" s="46"/>
      <c r="U76" s="46"/>
      <c r="V76" s="47"/>
      <c r="W76" s="47"/>
      <c r="X76" s="47"/>
      <c r="Y76" s="47"/>
      <c r="Z76" s="47"/>
      <c r="AA76" s="47"/>
      <c r="AB76" s="47"/>
      <c r="AC76" s="47"/>
    </row>
    <row r="77" spans="1:29" s="6" customFormat="1" ht="28.5" customHeight="1">
      <c r="A77" s="102" t="s">
        <v>37</v>
      </c>
      <c r="B77" s="101" t="s">
        <v>40</v>
      </c>
      <c r="C77" s="102"/>
      <c r="D77" s="102"/>
      <c r="E77" s="51">
        <f t="shared" si="2"/>
        <v>197517</v>
      </c>
      <c r="F77" s="51">
        <v>31285</v>
      </c>
      <c r="G77" s="51">
        <v>166232</v>
      </c>
      <c r="H77" s="51">
        <v>166232</v>
      </c>
      <c r="I77" s="51">
        <f t="shared" si="8"/>
        <v>134526.85939300002</v>
      </c>
      <c r="J77" s="51">
        <f t="shared" si="7"/>
        <v>29790.232393</v>
      </c>
      <c r="K77" s="51">
        <f>+'[1]Biểu 01a - ĐP'!$R$67</f>
        <v>25257.516392999998</v>
      </c>
      <c r="L77" s="51">
        <f>+'[1]Biểu 01a - ĐP'!$S$67</f>
        <v>4532.716</v>
      </c>
      <c r="M77" s="51">
        <f t="shared" si="9"/>
        <v>104736.62700000001</v>
      </c>
      <c r="N77" s="51">
        <f>+'[1]Biểu 01a - ĐP'!$U$1605</f>
        <v>89732.368</v>
      </c>
      <c r="O77" s="51">
        <f>+'[1]Biểu 01a - ĐP'!$V$1605</f>
        <v>15004.258999999998</v>
      </c>
      <c r="P77" s="51">
        <f>+H77-M77</f>
        <v>61495.37299999999</v>
      </c>
      <c r="Q77" s="43">
        <f>+F77-J77</f>
        <v>1494.7676070000016</v>
      </c>
      <c r="R77" s="39">
        <f>+F77/12</f>
        <v>2607.0833333333335</v>
      </c>
      <c r="S77" s="44">
        <f>+M77/H77</f>
        <v>0.6300629662158911</v>
      </c>
      <c r="T77" s="46"/>
      <c r="U77" s="46"/>
      <c r="V77" s="47"/>
      <c r="W77" s="47"/>
      <c r="X77" s="47"/>
      <c r="Y77" s="47"/>
      <c r="Z77" s="47"/>
      <c r="AA77" s="47"/>
      <c r="AB77" s="47"/>
      <c r="AC77" s="47"/>
    </row>
    <row r="78" spans="1:29" s="6" customFormat="1" ht="28.5" customHeight="1">
      <c r="A78" s="102" t="s">
        <v>38</v>
      </c>
      <c r="B78" s="101" t="s">
        <v>41</v>
      </c>
      <c r="C78" s="102"/>
      <c r="D78" s="102"/>
      <c r="E78" s="51">
        <f t="shared" si="2"/>
        <v>172116</v>
      </c>
      <c r="F78" s="51">
        <v>10626</v>
      </c>
      <c r="G78" s="51">
        <v>161490</v>
      </c>
      <c r="H78" s="51">
        <v>161490</v>
      </c>
      <c r="I78" s="51">
        <f t="shared" si="8"/>
        <v>169601.945679</v>
      </c>
      <c r="J78" s="51">
        <f t="shared" si="7"/>
        <v>10572.834999999997</v>
      </c>
      <c r="K78" s="51">
        <f>+'[1]Biểu 01a - ĐP'!$R$68</f>
        <v>10554.834999999997</v>
      </c>
      <c r="L78" s="51">
        <f>+'[1]Biểu 01a - ĐP'!$S$68</f>
        <v>18</v>
      </c>
      <c r="M78" s="51">
        <f t="shared" si="9"/>
        <v>159029.110679</v>
      </c>
      <c r="N78" s="51">
        <f>+'[1]Biểu 01a - ĐP'!$U$1693</f>
        <v>155529.110679</v>
      </c>
      <c r="O78" s="51">
        <f>+'[1]Biểu 01a - ĐP'!$V$1693</f>
        <v>3500.0000000000005</v>
      </c>
      <c r="P78" s="51">
        <f>+H78-M78</f>
        <v>2460.889320999995</v>
      </c>
      <c r="Q78" s="43">
        <f>+F78-J78</f>
        <v>53.16500000000269</v>
      </c>
      <c r="R78" s="39">
        <f>+F78/12</f>
        <v>885.5</v>
      </c>
      <c r="S78" s="44">
        <f>+M78/H78</f>
        <v>0.9847613516564493</v>
      </c>
      <c r="T78" s="46"/>
      <c r="U78" s="46"/>
      <c r="V78" s="47"/>
      <c r="W78" s="47"/>
      <c r="X78" s="47"/>
      <c r="Y78" s="47"/>
      <c r="Z78" s="47"/>
      <c r="AA78" s="47"/>
      <c r="AB78" s="47"/>
      <c r="AC78" s="47"/>
    </row>
    <row r="79" spans="1:29" s="6" customFormat="1" ht="28.5" customHeight="1">
      <c r="A79" s="100" t="s">
        <v>98</v>
      </c>
      <c r="B79" s="101" t="s">
        <v>199</v>
      </c>
      <c r="C79" s="102"/>
      <c r="D79" s="102"/>
      <c r="E79" s="51"/>
      <c r="F79" s="51"/>
      <c r="G79" s="51"/>
      <c r="H79" s="51"/>
      <c r="I79" s="51"/>
      <c r="J79" s="51"/>
      <c r="K79" s="51"/>
      <c r="L79" s="51"/>
      <c r="M79" s="51"/>
      <c r="N79" s="51"/>
      <c r="O79" s="51"/>
      <c r="P79" s="51">
        <v>19690</v>
      </c>
      <c r="Q79" s="43"/>
      <c r="R79" s="39"/>
      <c r="S79" s="44"/>
      <c r="T79" s="46"/>
      <c r="U79" s="46"/>
      <c r="V79" s="47"/>
      <c r="W79" s="47"/>
      <c r="X79" s="47"/>
      <c r="Y79" s="47"/>
      <c r="Z79" s="47"/>
      <c r="AA79" s="47"/>
      <c r="AB79" s="47"/>
      <c r="AC79" s="47"/>
    </row>
    <row r="80" spans="1:29" s="3" customFormat="1" ht="15">
      <c r="A80" s="90">
        <v>3</v>
      </c>
      <c r="B80" s="57" t="s">
        <v>173</v>
      </c>
      <c r="C80" s="90"/>
      <c r="D80" s="90"/>
      <c r="E80" s="93">
        <f t="shared" si="2"/>
        <v>323570</v>
      </c>
      <c r="F80" s="93"/>
      <c r="G80" s="93"/>
      <c r="H80" s="93">
        <f>+H81+H82</f>
        <v>323570</v>
      </c>
      <c r="I80" s="93">
        <f t="shared" si="8"/>
        <v>243726.96748199998</v>
      </c>
      <c r="J80" s="93"/>
      <c r="K80" s="93"/>
      <c r="L80" s="93"/>
      <c r="M80" s="93">
        <f t="shared" si="9"/>
        <v>243726.96748199998</v>
      </c>
      <c r="N80" s="93">
        <f>+N81+N82</f>
        <v>224422.40328799997</v>
      </c>
      <c r="O80" s="93">
        <f>+O81+O82</f>
        <v>19304.564194</v>
      </c>
      <c r="P80" s="93">
        <f>+P81+P82</f>
        <v>68338.58688700001</v>
      </c>
      <c r="Q80" s="85"/>
      <c r="R80" s="36"/>
      <c r="S80" s="86"/>
      <c r="T80" s="87"/>
      <c r="U80" s="87"/>
      <c r="V80" s="22"/>
      <c r="W80" s="22"/>
      <c r="X80" s="22"/>
      <c r="Y80" s="22"/>
      <c r="Z80" s="22"/>
      <c r="AA80" s="22"/>
      <c r="AB80" s="22"/>
      <c r="AC80" s="22"/>
    </row>
    <row r="81" spans="1:29" s="5" customFormat="1" ht="30.75">
      <c r="A81" s="84" t="s">
        <v>174</v>
      </c>
      <c r="B81" s="63" t="s">
        <v>175</v>
      </c>
      <c r="C81" s="84"/>
      <c r="D81" s="84"/>
      <c r="E81" s="15">
        <f t="shared" si="2"/>
        <v>85471</v>
      </c>
      <c r="F81" s="15"/>
      <c r="G81" s="15"/>
      <c r="H81" s="15">
        <v>85471</v>
      </c>
      <c r="I81" s="15">
        <f t="shared" si="8"/>
        <v>73966.554369</v>
      </c>
      <c r="J81" s="15"/>
      <c r="K81" s="15"/>
      <c r="L81" s="15"/>
      <c r="M81" s="15">
        <f t="shared" si="9"/>
        <v>73966.554369</v>
      </c>
      <c r="N81" s="15">
        <f>+'[1]Biểu 01a - ĐP'!$U$59</f>
        <v>68137.315369</v>
      </c>
      <c r="O81" s="15">
        <f>+'[1]Biểu 01a - ĐP'!$V$59</f>
        <v>5829.239</v>
      </c>
      <c r="P81" s="15"/>
      <c r="Q81" s="40"/>
      <c r="R81" s="48"/>
      <c r="S81" s="41"/>
      <c r="T81" s="42"/>
      <c r="U81" s="42"/>
      <c r="V81" s="28"/>
      <c r="W81" s="28"/>
      <c r="X81" s="28"/>
      <c r="Y81" s="28"/>
      <c r="Z81" s="28"/>
      <c r="AA81" s="28"/>
      <c r="AB81" s="28"/>
      <c r="AC81" s="28"/>
    </row>
    <row r="82" spans="1:29" s="5" customFormat="1" ht="46.5">
      <c r="A82" s="105" t="s">
        <v>176</v>
      </c>
      <c r="B82" s="80" t="s">
        <v>177</v>
      </c>
      <c r="C82" s="105"/>
      <c r="D82" s="105"/>
      <c r="E82" s="106">
        <f t="shared" si="2"/>
        <v>238099</v>
      </c>
      <c r="F82" s="106"/>
      <c r="G82" s="106"/>
      <c r="H82" s="106">
        <v>238099</v>
      </c>
      <c r="I82" s="106">
        <f t="shared" si="8"/>
        <v>169760.413113</v>
      </c>
      <c r="J82" s="106"/>
      <c r="K82" s="106"/>
      <c r="L82" s="106"/>
      <c r="M82" s="106">
        <f t="shared" si="9"/>
        <v>169760.413113</v>
      </c>
      <c r="N82" s="106">
        <f>+'[1]Biểu 01a - ĐP'!$U$63</f>
        <v>156285.08791899998</v>
      </c>
      <c r="O82" s="106">
        <f>+'[1]Biểu 01a - ĐP'!$V$63</f>
        <v>13475.325194000001</v>
      </c>
      <c r="P82" s="106">
        <f>+H82-M82</f>
        <v>68338.58688700001</v>
      </c>
      <c r="Q82" s="40"/>
      <c r="R82" s="48"/>
      <c r="S82" s="41"/>
      <c r="T82" s="42"/>
      <c r="U82" s="42"/>
      <c r="V82" s="28"/>
      <c r="W82" s="28"/>
      <c r="X82" s="28"/>
      <c r="Y82" s="28"/>
      <c r="Z82" s="28"/>
      <c r="AA82" s="28"/>
      <c r="AB82" s="28"/>
      <c r="AC82" s="28"/>
    </row>
    <row r="83" spans="1:29" s="5" customFormat="1" ht="15">
      <c r="A83" s="111"/>
      <c r="B83" s="112"/>
      <c r="C83" s="111"/>
      <c r="D83" s="111"/>
      <c r="E83" s="113"/>
      <c r="F83" s="113"/>
      <c r="G83" s="113"/>
      <c r="H83" s="113"/>
      <c r="I83" s="113"/>
      <c r="J83" s="113"/>
      <c r="K83" s="113"/>
      <c r="L83" s="113"/>
      <c r="M83" s="113"/>
      <c r="N83" s="113"/>
      <c r="O83" s="113"/>
      <c r="P83" s="113"/>
      <c r="Q83" s="40"/>
      <c r="R83" s="48"/>
      <c r="S83" s="41"/>
      <c r="T83" s="48"/>
      <c r="U83" s="48"/>
      <c r="V83" s="28"/>
      <c r="W83" s="28"/>
      <c r="X83" s="28"/>
      <c r="Y83" s="28"/>
      <c r="Z83" s="28"/>
      <c r="AA83" s="28"/>
      <c r="AB83" s="28"/>
      <c r="AC83" s="28"/>
    </row>
    <row r="84" spans="1:29" s="5" customFormat="1" ht="15.75" hidden="1">
      <c r="A84" s="111"/>
      <c r="B84" s="119" t="s">
        <v>193</v>
      </c>
      <c r="C84" s="120"/>
      <c r="D84" s="120"/>
      <c r="E84" s="121"/>
      <c r="F84" s="121"/>
      <c r="G84" s="121"/>
      <c r="H84" s="121"/>
      <c r="I84" s="121"/>
      <c r="J84" s="121"/>
      <c r="K84" s="121"/>
      <c r="L84" s="121"/>
      <c r="M84" s="121"/>
      <c r="N84" s="121"/>
      <c r="O84" s="121"/>
      <c r="P84" s="121"/>
      <c r="Q84" s="40"/>
      <c r="R84" s="48"/>
      <c r="S84" s="41"/>
      <c r="T84" s="48"/>
      <c r="U84" s="48"/>
      <c r="V84" s="28"/>
      <c r="W84" s="28"/>
      <c r="X84" s="28"/>
      <c r="Y84" s="28"/>
      <c r="Z84" s="28"/>
      <c r="AA84" s="28"/>
      <c r="AB84" s="28"/>
      <c r="AC84" s="28"/>
    </row>
    <row r="85" spans="1:29" s="5" customFormat="1" ht="15" hidden="1">
      <c r="A85" s="111"/>
      <c r="B85" s="133" t="s">
        <v>194</v>
      </c>
      <c r="C85" s="134"/>
      <c r="D85" s="134"/>
      <c r="E85" s="134"/>
      <c r="F85" s="134"/>
      <c r="G85" s="134"/>
      <c r="H85" s="134"/>
      <c r="I85" s="134"/>
      <c r="J85" s="134"/>
      <c r="K85" s="134"/>
      <c r="L85" s="134"/>
      <c r="M85" s="134"/>
      <c r="N85" s="134"/>
      <c r="O85" s="134"/>
      <c r="P85" s="134"/>
      <c r="Q85" s="40"/>
      <c r="R85" s="48"/>
      <c r="S85" s="41"/>
      <c r="T85" s="48"/>
      <c r="U85" s="48"/>
      <c r="V85" s="28"/>
      <c r="W85" s="28"/>
      <c r="X85" s="28"/>
      <c r="Y85" s="28"/>
      <c r="Z85" s="28"/>
      <c r="AA85" s="28"/>
      <c r="AB85" s="28"/>
      <c r="AC85" s="28"/>
    </row>
    <row r="86" spans="1:29" s="5" customFormat="1" ht="15" hidden="1">
      <c r="A86" s="111"/>
      <c r="B86" s="133" t="s">
        <v>195</v>
      </c>
      <c r="C86" s="134"/>
      <c r="D86" s="134"/>
      <c r="E86" s="134"/>
      <c r="F86" s="134"/>
      <c r="G86" s="134"/>
      <c r="H86" s="134"/>
      <c r="I86" s="134"/>
      <c r="J86" s="134"/>
      <c r="K86" s="134"/>
      <c r="L86" s="134"/>
      <c r="M86" s="134"/>
      <c r="N86" s="134"/>
      <c r="O86" s="134"/>
      <c r="P86" s="134"/>
      <c r="Q86" s="40"/>
      <c r="R86" s="48"/>
      <c r="S86" s="41"/>
      <c r="T86" s="48"/>
      <c r="U86" s="48"/>
      <c r="V86" s="28"/>
      <c r="W86" s="28"/>
      <c r="X86" s="28"/>
      <c r="Y86" s="28"/>
      <c r="Z86" s="28"/>
      <c r="AA86" s="28"/>
      <c r="AB86" s="28"/>
      <c r="AC86" s="28"/>
    </row>
    <row r="87" spans="1:29" s="5" customFormat="1" ht="15" hidden="1">
      <c r="A87" s="111"/>
      <c r="B87" s="117"/>
      <c r="C87" s="118"/>
      <c r="D87" s="118"/>
      <c r="E87" s="118"/>
      <c r="F87" s="118"/>
      <c r="G87" s="118"/>
      <c r="H87" s="118"/>
      <c r="I87" s="118"/>
      <c r="J87" s="118"/>
      <c r="K87" s="118"/>
      <c r="L87" s="118"/>
      <c r="M87" s="118"/>
      <c r="N87" s="118"/>
      <c r="O87" s="118"/>
      <c r="P87" s="118"/>
      <c r="Q87" s="40"/>
      <c r="R87" s="48"/>
      <c r="S87" s="41"/>
      <c r="T87" s="48"/>
      <c r="U87" s="48"/>
      <c r="V87" s="28"/>
      <c r="W87" s="28"/>
      <c r="X87" s="28"/>
      <c r="Y87" s="28"/>
      <c r="Z87" s="28"/>
      <c r="AA87" s="28"/>
      <c r="AB87" s="28"/>
      <c r="AC87" s="28"/>
    </row>
    <row r="88" spans="1:16" s="20" customFormat="1" ht="15.75" customHeight="1">
      <c r="A88"/>
      <c r="B88" s="12" t="s">
        <v>191</v>
      </c>
      <c r="C88" s="7"/>
      <c r="D88" s="7"/>
      <c r="E88" s="128" t="s">
        <v>188</v>
      </c>
      <c r="F88" s="128"/>
      <c r="G88" s="128"/>
      <c r="H88" s="128"/>
      <c r="I88" s="128"/>
      <c r="L88"/>
      <c r="M88"/>
      <c r="N88" s="128" t="s">
        <v>187</v>
      </c>
      <c r="O88" s="128"/>
      <c r="P88" s="128"/>
    </row>
    <row r="89" spans="1:16" s="20" customFormat="1" ht="15.75" customHeight="1">
      <c r="A89"/>
      <c r="B89" s="110"/>
      <c r="C89" s="8"/>
      <c r="D89" s="8"/>
      <c r="E89" s="128" t="s">
        <v>189</v>
      </c>
      <c r="F89" s="128"/>
      <c r="G89" s="128"/>
      <c r="H89" s="128"/>
      <c r="I89" s="128"/>
      <c r="L89"/>
      <c r="M89"/>
      <c r="N89" s="128"/>
      <c r="O89" s="128"/>
      <c r="P89" s="128"/>
    </row>
    <row r="90" spans="1:16" s="20" customFormat="1" ht="15">
      <c r="A90"/>
      <c r="B90" s="8"/>
      <c r="C90" s="8"/>
      <c r="D90" s="8"/>
      <c r="E90"/>
      <c r="F90" s="12"/>
      <c r="G90" s="12"/>
      <c r="H90" s="12"/>
      <c r="L90"/>
      <c r="M90"/>
      <c r="N90" s="12"/>
      <c r="O90" s="12"/>
      <c r="P90" s="12"/>
    </row>
    <row r="91" spans="1:16" s="20" customFormat="1" ht="41.25" customHeight="1">
      <c r="A91"/>
      <c r="B91" s="123" t="s">
        <v>202</v>
      </c>
      <c r="C91" s="2"/>
      <c r="D91" s="2"/>
      <c r="E91" s="135" t="s">
        <v>202</v>
      </c>
      <c r="F91" s="135"/>
      <c r="G91" s="135"/>
      <c r="H91" s="135"/>
      <c r="I91" s="135"/>
      <c r="L91"/>
      <c r="M91" s="135" t="s">
        <v>202</v>
      </c>
      <c r="N91" s="135"/>
      <c r="O91" s="135"/>
      <c r="P91" s="135"/>
    </row>
    <row r="92" spans="1:16" s="20" customFormat="1" ht="15">
      <c r="A92"/>
      <c r="B92"/>
      <c r="C92"/>
      <c r="D92"/>
      <c r="E92"/>
      <c r="F92"/>
      <c r="G92"/>
      <c r="H92"/>
      <c r="L92"/>
      <c r="M92"/>
      <c r="N92"/>
      <c r="O92"/>
      <c r="P92"/>
    </row>
    <row r="93" spans="1:16" s="20" customFormat="1" ht="15">
      <c r="A93"/>
      <c r="B93"/>
      <c r="C93"/>
      <c r="D93"/>
      <c r="E93"/>
      <c r="F93"/>
      <c r="G93"/>
      <c r="H93"/>
      <c r="L93"/>
      <c r="M93"/>
      <c r="N93"/>
      <c r="O93"/>
      <c r="P93"/>
    </row>
    <row r="94" spans="1:16" s="20" customFormat="1" ht="15">
      <c r="A94"/>
      <c r="B94" s="109" t="s">
        <v>190</v>
      </c>
      <c r="C94"/>
      <c r="D94"/>
      <c r="E94" s="124" t="s">
        <v>190</v>
      </c>
      <c r="F94" s="124"/>
      <c r="G94" s="124"/>
      <c r="H94" s="124"/>
      <c r="I94" s="124"/>
      <c r="L94"/>
      <c r="M94"/>
      <c r="N94" s="124" t="s">
        <v>186</v>
      </c>
      <c r="O94" s="124"/>
      <c r="P94" s="124"/>
    </row>
    <row r="95" spans="1:16" s="20" customFormat="1" ht="15.75" customHeight="1">
      <c r="A95"/>
      <c r="B95" s="12" t="s">
        <v>185</v>
      </c>
      <c r="C95" s="7"/>
      <c r="D95" s="7"/>
      <c r="E95"/>
      <c r="F95" s="128" t="s">
        <v>27</v>
      </c>
      <c r="G95" s="128"/>
      <c r="H95" s="128"/>
      <c r="L95"/>
      <c r="M95"/>
      <c r="N95" s="128" t="s">
        <v>192</v>
      </c>
      <c r="O95" s="128"/>
      <c r="P95" s="128"/>
    </row>
    <row r="97" ht="23.25" customHeight="1">
      <c r="B97" s="107"/>
    </row>
    <row r="100" spans="1:16" s="20" customFormat="1" ht="15">
      <c r="A100"/>
      <c r="B100" s="50"/>
      <c r="C100" s="50"/>
      <c r="D100" s="50"/>
      <c r="E100"/>
      <c r="F100"/>
      <c r="G100"/>
      <c r="H100"/>
      <c r="I100" s="124"/>
      <c r="J100" s="124"/>
      <c r="K100" s="124"/>
      <c r="L100"/>
      <c r="M100"/>
      <c r="N100"/>
      <c r="O100"/>
      <c r="P100"/>
    </row>
  </sheetData>
  <sheetProtection/>
  <mergeCells count="39">
    <mergeCell ref="N88:P88"/>
    <mergeCell ref="N89:P89"/>
    <mergeCell ref="N95:P95"/>
    <mergeCell ref="E89:I89"/>
    <mergeCell ref="M7:M8"/>
    <mergeCell ref="N94:P94"/>
    <mergeCell ref="B85:P85"/>
    <mergeCell ref="B86:P86"/>
    <mergeCell ref="E91:I91"/>
    <mergeCell ref="N1:P1"/>
    <mergeCell ref="A2:P2"/>
    <mergeCell ref="A3:P3"/>
    <mergeCell ref="O4:P4"/>
    <mergeCell ref="A5:A8"/>
    <mergeCell ref="M91:P91"/>
    <mergeCell ref="B5:B8"/>
    <mergeCell ref="E5:H5"/>
    <mergeCell ref="I5:O5"/>
    <mergeCell ref="P5:P8"/>
    <mergeCell ref="T7:U7"/>
    <mergeCell ref="V7:W7"/>
    <mergeCell ref="M6:O6"/>
    <mergeCell ref="X7:Y7"/>
    <mergeCell ref="G7:G8"/>
    <mergeCell ref="H7:H8"/>
    <mergeCell ref="J7:J8"/>
    <mergeCell ref="K7:L7"/>
    <mergeCell ref="N7:O7"/>
    <mergeCell ref="I6:I8"/>
    <mergeCell ref="J6:L6"/>
    <mergeCell ref="I100:K100"/>
    <mergeCell ref="C5:C8"/>
    <mergeCell ref="D5:D8"/>
    <mergeCell ref="F95:H95"/>
    <mergeCell ref="E6:E8"/>
    <mergeCell ref="F6:F8"/>
    <mergeCell ref="G6:H6"/>
    <mergeCell ref="E88:I88"/>
    <mergeCell ref="E94:I94"/>
  </mergeCells>
  <printOptions horizontalCentered="1"/>
  <pageMargins left="0.43" right="0.4" top="0.590551181102362" bottom="0.590551181102362" header="0" footer="0"/>
  <pageSetup horizontalDpi="600" verticalDpi="600" orientation="landscape" paperSize="9" scale="70" r:id="rId3"/>
  <headerFooter>
    <oddFooter>&amp;R&amp;P/&amp;N</oddFooter>
  </headerFooter>
  <legacyDrawing r:id="rId2"/>
</worksheet>
</file>

<file path=xl/worksheets/sheet13.xml><?xml version="1.0" encoding="utf-8"?>
<worksheet xmlns="http://schemas.openxmlformats.org/spreadsheetml/2006/main" xmlns:r="http://schemas.openxmlformats.org/officeDocument/2006/relationships">
  <sheetPr codeName="Sheet14"/>
  <dimension ref="A1:P31"/>
  <sheetViews>
    <sheetView view="pageBreakPreview" zoomScaleSheetLayoutView="100" zoomScalePageLayoutView="0" workbookViewId="0" topLeftCell="A1">
      <selection activeCell="A25" sqref="A25:IV31"/>
    </sheetView>
  </sheetViews>
  <sheetFormatPr defaultColWidth="9.00390625" defaultRowHeight="15.75"/>
  <cols>
    <col min="1" max="1" width="4.625" style="0" customWidth="1"/>
    <col min="2" max="2" width="37.50390625" style="0" customWidth="1"/>
    <col min="3" max="3" width="7.875" style="0" customWidth="1"/>
    <col min="4" max="4" width="8.375" style="0" customWidth="1"/>
    <col min="5" max="5" width="10.625" style="0" customWidth="1"/>
    <col min="6" max="6" width="14.375" style="0" customWidth="1"/>
    <col min="7" max="7" width="10.00390625" style="0" customWidth="1"/>
    <col min="8" max="8" width="11.00390625" style="0" customWidth="1"/>
    <col min="9" max="9" width="8.375" style="0" customWidth="1"/>
    <col min="10" max="10" width="13.125" style="0" customWidth="1"/>
    <col min="11" max="11" width="8.625" style="0" customWidth="1"/>
    <col min="12" max="12" width="10.375" style="0" customWidth="1"/>
    <col min="13" max="13" width="12.75390625" style="0" customWidth="1"/>
    <col min="14" max="14" width="10.50390625" style="0" customWidth="1"/>
    <col min="15" max="15" width="11.875" style="0" customWidth="1"/>
    <col min="16" max="16" width="10.75390625" style="0" customWidth="1"/>
  </cols>
  <sheetData>
    <row r="1" spans="1:16" ht="19.5" customHeight="1">
      <c r="A1" s="52"/>
      <c r="M1" s="140" t="s">
        <v>134</v>
      </c>
      <c r="N1" s="140"/>
      <c r="O1" s="140"/>
      <c r="P1" s="140"/>
    </row>
    <row r="2" spans="1:16" s="3" customFormat="1" ht="18.75" customHeight="1">
      <c r="A2" s="141" t="s">
        <v>135</v>
      </c>
      <c r="B2" s="141"/>
      <c r="C2" s="141"/>
      <c r="D2" s="141"/>
      <c r="E2" s="141"/>
      <c r="F2" s="141"/>
      <c r="G2" s="141"/>
      <c r="H2" s="141"/>
      <c r="I2" s="141"/>
      <c r="J2" s="141"/>
      <c r="K2" s="141"/>
      <c r="L2" s="141"/>
      <c r="M2" s="141"/>
      <c r="N2" s="141"/>
      <c r="O2" s="141"/>
      <c r="P2" s="141"/>
    </row>
    <row r="3" spans="1:16" s="3" customFormat="1" ht="17.25" customHeight="1">
      <c r="A3" s="138" t="str">
        <f>+'Bieu 01b'!A3:P3</f>
        <v>(Kèm theo Báo cáo số: 121/BC-UBND ngày  06 tháng 3 năm 2024 của UBND tỉnh Lạng Sơn)</v>
      </c>
      <c r="B3" s="138"/>
      <c r="C3" s="138"/>
      <c r="D3" s="138"/>
      <c r="E3" s="138"/>
      <c r="F3" s="138"/>
      <c r="G3" s="138"/>
      <c r="H3" s="138"/>
      <c r="I3" s="138"/>
      <c r="J3" s="138"/>
      <c r="K3" s="138"/>
      <c r="L3" s="138"/>
      <c r="M3" s="138"/>
      <c r="N3" s="138"/>
      <c r="O3" s="138"/>
      <c r="P3" s="138"/>
    </row>
    <row r="4" spans="13:16" ht="19.5" customHeight="1">
      <c r="M4" s="142" t="s">
        <v>4</v>
      </c>
      <c r="N4" s="142"/>
      <c r="O4" s="142"/>
      <c r="P4" s="142"/>
    </row>
    <row r="5" spans="1:16" s="1" customFormat="1" ht="59.25" customHeight="1">
      <c r="A5" s="143" t="s">
        <v>5</v>
      </c>
      <c r="B5" s="143" t="s">
        <v>0</v>
      </c>
      <c r="C5" s="145" t="s">
        <v>136</v>
      </c>
      <c r="D5" s="145" t="s">
        <v>54</v>
      </c>
      <c r="E5" s="148" t="s">
        <v>137</v>
      </c>
      <c r="F5" s="149"/>
      <c r="G5" s="150" t="s">
        <v>138</v>
      </c>
      <c r="H5" s="149"/>
      <c r="I5" s="150" t="s">
        <v>139</v>
      </c>
      <c r="J5" s="149"/>
      <c r="K5" s="150" t="s">
        <v>140</v>
      </c>
      <c r="L5" s="148"/>
      <c r="M5" s="149"/>
      <c r="N5" s="150" t="s">
        <v>141</v>
      </c>
      <c r="O5" s="149"/>
      <c r="P5" s="143" t="s">
        <v>2</v>
      </c>
    </row>
    <row r="6" spans="1:16" s="1" customFormat="1" ht="30.75" customHeight="1">
      <c r="A6" s="143"/>
      <c r="B6" s="143"/>
      <c r="C6" s="146"/>
      <c r="D6" s="146"/>
      <c r="E6" s="143" t="s">
        <v>142</v>
      </c>
      <c r="F6" s="145" t="s">
        <v>143</v>
      </c>
      <c r="G6" s="151" t="s">
        <v>144</v>
      </c>
      <c r="H6" s="151" t="s">
        <v>145</v>
      </c>
      <c r="I6" s="151" t="s">
        <v>146</v>
      </c>
      <c r="J6" s="151" t="s">
        <v>147</v>
      </c>
      <c r="K6" s="151" t="s">
        <v>144</v>
      </c>
      <c r="L6" s="151" t="s">
        <v>148</v>
      </c>
      <c r="M6" s="151" t="s">
        <v>149</v>
      </c>
      <c r="N6" s="151" t="s">
        <v>150</v>
      </c>
      <c r="O6" s="151" t="s">
        <v>151</v>
      </c>
      <c r="P6" s="143"/>
    </row>
    <row r="7" spans="1:16" s="1" customFormat="1" ht="24" customHeight="1">
      <c r="A7" s="144"/>
      <c r="B7" s="144"/>
      <c r="C7" s="146"/>
      <c r="D7" s="146"/>
      <c r="E7" s="143"/>
      <c r="F7" s="146"/>
      <c r="G7" s="152"/>
      <c r="H7" s="152"/>
      <c r="I7" s="152"/>
      <c r="J7" s="152"/>
      <c r="K7" s="152"/>
      <c r="L7" s="152"/>
      <c r="M7" s="152"/>
      <c r="N7" s="152"/>
      <c r="O7" s="152"/>
      <c r="P7" s="143"/>
    </row>
    <row r="8" spans="1:16" s="1" customFormat="1" ht="42" customHeight="1">
      <c r="A8" s="144"/>
      <c r="B8" s="144"/>
      <c r="C8" s="147"/>
      <c r="D8" s="147"/>
      <c r="E8" s="143"/>
      <c r="F8" s="147"/>
      <c r="G8" s="153"/>
      <c r="H8" s="153"/>
      <c r="I8" s="153"/>
      <c r="J8" s="153"/>
      <c r="K8" s="153"/>
      <c r="L8" s="153"/>
      <c r="M8" s="153"/>
      <c r="N8" s="153"/>
      <c r="O8" s="153"/>
      <c r="P8" s="143"/>
    </row>
    <row r="9" spans="1:16" s="4" customFormat="1" ht="13.5">
      <c r="A9" s="53">
        <v>1</v>
      </c>
      <c r="B9" s="53">
        <v>2</v>
      </c>
      <c r="C9" s="53">
        <v>3</v>
      </c>
      <c r="D9" s="53">
        <v>4</v>
      </c>
      <c r="E9" s="53">
        <v>5</v>
      </c>
      <c r="F9" s="53">
        <v>6</v>
      </c>
      <c r="G9" s="54">
        <v>7</v>
      </c>
      <c r="H9" s="54">
        <v>8</v>
      </c>
      <c r="I9" s="54">
        <v>9</v>
      </c>
      <c r="J9" s="54">
        <v>10</v>
      </c>
      <c r="K9" s="54">
        <v>11</v>
      </c>
      <c r="L9" s="54">
        <v>12</v>
      </c>
      <c r="M9" s="54">
        <v>13</v>
      </c>
      <c r="N9" s="54" t="s">
        <v>152</v>
      </c>
      <c r="O9" s="54" t="s">
        <v>153</v>
      </c>
      <c r="P9" s="55">
        <v>16</v>
      </c>
    </row>
    <row r="10" spans="1:16" s="3" customFormat="1" ht="29.25" customHeight="1">
      <c r="A10" s="70"/>
      <c r="B10" s="71" t="s">
        <v>13</v>
      </c>
      <c r="C10" s="71"/>
      <c r="D10" s="71"/>
      <c r="E10" s="72">
        <f>+SUM(E11,E13)</f>
        <v>89073</v>
      </c>
      <c r="F10" s="72">
        <f>+SUM(F11,F13)</f>
        <v>67483.605</v>
      </c>
      <c r="G10" s="73"/>
      <c r="H10" s="73"/>
      <c r="I10" s="72">
        <f>+SUM(I11,I13)</f>
        <v>5000</v>
      </c>
      <c r="J10" s="72">
        <f>+SUM(J11,J13)</f>
        <v>26590</v>
      </c>
      <c r="K10" s="73"/>
      <c r="L10" s="73"/>
      <c r="M10" s="73"/>
      <c r="N10" s="72">
        <f>+SUM(N11,N13)</f>
        <v>45860.604999999996</v>
      </c>
      <c r="O10" s="72">
        <f>+SUM(O11,O13)</f>
        <v>45860.604999999996</v>
      </c>
      <c r="P10" s="74"/>
    </row>
    <row r="11" spans="1:16" s="3" customFormat="1" ht="29.25" customHeight="1">
      <c r="A11" s="56" t="s">
        <v>154</v>
      </c>
      <c r="B11" s="57" t="s">
        <v>169</v>
      </c>
      <c r="C11" s="57"/>
      <c r="D11" s="57"/>
      <c r="E11" s="58">
        <f>+E12</f>
        <v>5000</v>
      </c>
      <c r="F11" s="58">
        <f>+F12</f>
        <v>5000</v>
      </c>
      <c r="G11" s="65"/>
      <c r="H11" s="65"/>
      <c r="I11" s="58">
        <f>+I12</f>
        <v>5000</v>
      </c>
      <c r="J11" s="58">
        <f>+J12</f>
        <v>5000</v>
      </c>
      <c r="K11" s="65"/>
      <c r="L11" s="65"/>
      <c r="M11" s="65"/>
      <c r="N11" s="58"/>
      <c r="O11" s="58"/>
      <c r="P11" s="60"/>
    </row>
    <row r="12" spans="1:16" s="3" customFormat="1" ht="36" customHeight="1">
      <c r="A12" s="75">
        <v>1</v>
      </c>
      <c r="B12" s="62" t="s">
        <v>170</v>
      </c>
      <c r="C12" s="63">
        <v>2411</v>
      </c>
      <c r="D12" s="61">
        <v>7469871</v>
      </c>
      <c r="E12" s="76">
        <v>5000</v>
      </c>
      <c r="F12" s="77">
        <v>5000</v>
      </c>
      <c r="G12" s="65"/>
      <c r="H12" s="65"/>
      <c r="I12" s="58">
        <v>5000</v>
      </c>
      <c r="J12" s="58">
        <v>5000</v>
      </c>
      <c r="K12" s="65"/>
      <c r="L12" s="65"/>
      <c r="M12" s="65"/>
      <c r="N12" s="58"/>
      <c r="O12" s="58"/>
      <c r="P12" s="60"/>
    </row>
    <row r="13" spans="1:16" s="3" customFormat="1" ht="22.5" customHeight="1">
      <c r="A13" s="56" t="s">
        <v>160</v>
      </c>
      <c r="B13" s="57" t="s">
        <v>166</v>
      </c>
      <c r="C13" s="57"/>
      <c r="D13" s="57"/>
      <c r="E13" s="58">
        <f>+E14+E19</f>
        <v>84073</v>
      </c>
      <c r="F13" s="58">
        <f>+F14+F19</f>
        <v>62483.604999999996</v>
      </c>
      <c r="G13" s="59"/>
      <c r="H13" s="59"/>
      <c r="I13" s="58">
        <f>+I14+I19</f>
        <v>0</v>
      </c>
      <c r="J13" s="58">
        <f>+J14+J19</f>
        <v>21590</v>
      </c>
      <c r="K13" s="59"/>
      <c r="L13" s="59"/>
      <c r="M13" s="59"/>
      <c r="N13" s="58">
        <f>+N14+N19</f>
        <v>45860.604999999996</v>
      </c>
      <c r="O13" s="58">
        <f>+O14+O19</f>
        <v>45860.604999999996</v>
      </c>
      <c r="P13" s="60"/>
    </row>
    <row r="14" spans="1:16" s="3" customFormat="1" ht="26.25" customHeight="1">
      <c r="A14" s="56" t="s">
        <v>165</v>
      </c>
      <c r="B14" s="57" t="s">
        <v>167</v>
      </c>
      <c r="C14" s="57"/>
      <c r="D14" s="57"/>
      <c r="E14" s="58">
        <f>SUM(E15:E18)</f>
        <v>49073</v>
      </c>
      <c r="F14" s="58">
        <f>SUM(F15:F18)</f>
        <v>44106</v>
      </c>
      <c r="G14" s="59"/>
      <c r="H14" s="59"/>
      <c r="I14" s="58">
        <f>SUM(I15:I18)</f>
        <v>0</v>
      </c>
      <c r="J14" s="58">
        <f>SUM(J15:J18)</f>
        <v>4967</v>
      </c>
      <c r="K14" s="59"/>
      <c r="L14" s="59"/>
      <c r="M14" s="59"/>
      <c r="N14" s="58">
        <f>SUM(N15:N18)</f>
        <v>44106</v>
      </c>
      <c r="O14" s="58">
        <f>SUM(O15:O18)</f>
        <v>44106</v>
      </c>
      <c r="P14" s="60"/>
    </row>
    <row r="15" spans="1:16" s="5" customFormat="1" ht="62.25">
      <c r="A15" s="61">
        <v>1</v>
      </c>
      <c r="B15" s="62" t="s">
        <v>155</v>
      </c>
      <c r="C15" s="63">
        <v>2411</v>
      </c>
      <c r="D15" s="61"/>
      <c r="E15" s="64">
        <v>18073</v>
      </c>
      <c r="F15" s="64">
        <v>13106</v>
      </c>
      <c r="G15" s="65"/>
      <c r="H15" s="65"/>
      <c r="I15" s="65"/>
      <c r="J15" s="64">
        <v>4967</v>
      </c>
      <c r="K15" s="65"/>
      <c r="L15" s="65"/>
      <c r="M15" s="65"/>
      <c r="N15" s="66">
        <v>13106</v>
      </c>
      <c r="O15" s="66">
        <v>13106</v>
      </c>
      <c r="P15" s="67" t="s">
        <v>181</v>
      </c>
    </row>
    <row r="16" spans="1:16" s="5" customFormat="1" ht="24.75" customHeight="1">
      <c r="A16" s="61">
        <v>2</v>
      </c>
      <c r="B16" s="62" t="s">
        <v>156</v>
      </c>
      <c r="C16" s="63">
        <v>2411</v>
      </c>
      <c r="D16" s="61">
        <v>7197261</v>
      </c>
      <c r="E16" s="64">
        <v>11000</v>
      </c>
      <c r="F16" s="64">
        <v>11000</v>
      </c>
      <c r="G16" s="65"/>
      <c r="H16" s="65"/>
      <c r="I16" s="65"/>
      <c r="J16" s="65"/>
      <c r="K16" s="65"/>
      <c r="L16" s="65"/>
      <c r="M16" s="65"/>
      <c r="N16" s="66">
        <f>+F16+H16-J16+K16</f>
        <v>11000</v>
      </c>
      <c r="O16" s="66">
        <f>+F16+H16-J16+L16</f>
        <v>11000</v>
      </c>
      <c r="P16" s="156" t="s">
        <v>157</v>
      </c>
    </row>
    <row r="17" spans="1:16" s="5" customFormat="1" ht="25.5" customHeight="1">
      <c r="A17" s="61">
        <v>3</v>
      </c>
      <c r="B17" s="62" t="s">
        <v>158</v>
      </c>
      <c r="C17" s="63">
        <v>2411</v>
      </c>
      <c r="D17" s="61">
        <v>7425636</v>
      </c>
      <c r="E17" s="64">
        <v>9000</v>
      </c>
      <c r="F17" s="64">
        <v>9000</v>
      </c>
      <c r="G17" s="65"/>
      <c r="H17" s="65"/>
      <c r="I17" s="65"/>
      <c r="J17" s="65"/>
      <c r="K17" s="65"/>
      <c r="L17" s="65"/>
      <c r="M17" s="65"/>
      <c r="N17" s="66">
        <f>+F17+H17-J17+K17</f>
        <v>9000</v>
      </c>
      <c r="O17" s="66">
        <f>+F17+H17-J17+L17</f>
        <v>9000</v>
      </c>
      <c r="P17" s="156"/>
    </row>
    <row r="18" spans="1:16" s="5" customFormat="1" ht="28.5" customHeight="1">
      <c r="A18" s="61">
        <v>4</v>
      </c>
      <c r="B18" s="62" t="s">
        <v>159</v>
      </c>
      <c r="C18" s="63">
        <v>2411</v>
      </c>
      <c r="D18" s="61">
        <v>7425636</v>
      </c>
      <c r="E18" s="64">
        <v>11000</v>
      </c>
      <c r="F18" s="64">
        <v>11000</v>
      </c>
      <c r="G18" s="65"/>
      <c r="H18" s="65"/>
      <c r="I18" s="65"/>
      <c r="J18" s="65"/>
      <c r="K18" s="65"/>
      <c r="L18" s="65"/>
      <c r="M18" s="65"/>
      <c r="N18" s="66">
        <f>+F18+H18-J18+K18</f>
        <v>11000</v>
      </c>
      <c r="O18" s="66">
        <f>+F18+H18-J18+L18</f>
        <v>11000</v>
      </c>
      <c r="P18" s="156"/>
    </row>
    <row r="19" spans="1:16" s="3" customFormat="1" ht="23.25" customHeight="1">
      <c r="A19" s="56" t="s">
        <v>168</v>
      </c>
      <c r="B19" s="57" t="s">
        <v>161</v>
      </c>
      <c r="C19" s="57"/>
      <c r="D19" s="57"/>
      <c r="E19" s="58">
        <f>+SUM(E20:E22)</f>
        <v>35000</v>
      </c>
      <c r="F19" s="58">
        <f>+SUM(F20:F22)</f>
        <v>18377.605</v>
      </c>
      <c r="G19" s="65"/>
      <c r="H19" s="65"/>
      <c r="I19" s="58">
        <f>+SUM(I20:I22)</f>
        <v>0</v>
      </c>
      <c r="J19" s="58">
        <f>+SUM(J20:J22)</f>
        <v>16623</v>
      </c>
      <c r="K19" s="65"/>
      <c r="L19" s="65"/>
      <c r="M19" s="65"/>
      <c r="N19" s="58">
        <f>+SUM(N20:N22)</f>
        <v>1754.6049999999996</v>
      </c>
      <c r="O19" s="58">
        <f>+SUM(O20:O22)</f>
        <v>1754.6049999999996</v>
      </c>
      <c r="P19" s="60"/>
    </row>
    <row r="20" spans="1:16" s="5" customFormat="1" ht="24.75" customHeight="1">
      <c r="A20" s="61">
        <v>1</v>
      </c>
      <c r="B20" s="62" t="s">
        <v>162</v>
      </c>
      <c r="C20" s="63">
        <v>2411</v>
      </c>
      <c r="D20" s="61">
        <v>7208720</v>
      </c>
      <c r="E20" s="64">
        <v>10000</v>
      </c>
      <c r="F20" s="64">
        <v>1468.206</v>
      </c>
      <c r="G20" s="65"/>
      <c r="H20" s="65"/>
      <c r="I20" s="65"/>
      <c r="J20" s="64">
        <v>8532</v>
      </c>
      <c r="K20" s="65"/>
      <c r="L20" s="65"/>
      <c r="M20" s="65"/>
      <c r="N20" s="66">
        <f>+F20+H20-J20+K20</f>
        <v>-7063.794</v>
      </c>
      <c r="O20" s="66">
        <f>+F20+H20-J20+L20</f>
        <v>-7063.794</v>
      </c>
      <c r="P20" s="154" t="s">
        <v>180</v>
      </c>
    </row>
    <row r="21" spans="1:16" s="5" customFormat="1" ht="30.75">
      <c r="A21" s="61">
        <v>2</v>
      </c>
      <c r="B21" s="62" t="s">
        <v>163</v>
      </c>
      <c r="C21" s="63">
        <v>2411</v>
      </c>
      <c r="D21" s="61">
        <v>7208727</v>
      </c>
      <c r="E21" s="64">
        <v>10000</v>
      </c>
      <c r="F21" s="64">
        <v>1909.399</v>
      </c>
      <c r="G21" s="65"/>
      <c r="H21" s="65"/>
      <c r="I21" s="65"/>
      <c r="J21" s="64">
        <v>8091</v>
      </c>
      <c r="K21" s="65"/>
      <c r="L21" s="65"/>
      <c r="M21" s="65"/>
      <c r="N21" s="66">
        <f>+F21+H21-J21+K21</f>
        <v>-6181.601000000001</v>
      </c>
      <c r="O21" s="66">
        <f>+F21+H21-J21+L21</f>
        <v>-6181.601000000001</v>
      </c>
      <c r="P21" s="155"/>
    </row>
    <row r="22" spans="1:16" s="5" customFormat="1" ht="18.75" customHeight="1">
      <c r="A22" s="78">
        <v>3</v>
      </c>
      <c r="B22" s="79" t="s">
        <v>164</v>
      </c>
      <c r="C22" s="80">
        <v>2411</v>
      </c>
      <c r="D22" s="78">
        <v>7074620</v>
      </c>
      <c r="E22" s="81">
        <v>15000</v>
      </c>
      <c r="F22" s="81">
        <v>15000</v>
      </c>
      <c r="G22" s="68"/>
      <c r="H22" s="68"/>
      <c r="I22" s="68"/>
      <c r="J22" s="68"/>
      <c r="K22" s="68"/>
      <c r="L22" s="68"/>
      <c r="M22" s="68"/>
      <c r="N22" s="82">
        <f>+F22+H22-J22+K22</f>
        <v>15000</v>
      </c>
      <c r="O22" s="82">
        <f>+F22+H22-J22+L22</f>
        <v>15000</v>
      </c>
      <c r="P22" s="83"/>
    </row>
    <row r="23" spans="1:16" ht="15">
      <c r="A23" s="69"/>
      <c r="B23" s="69"/>
      <c r="C23" s="69"/>
      <c r="D23" s="69"/>
      <c r="E23" s="69"/>
      <c r="F23" s="69"/>
      <c r="G23" s="69"/>
      <c r="H23" s="69"/>
      <c r="I23" s="69"/>
      <c r="J23" s="69"/>
      <c r="K23" s="69"/>
      <c r="L23" s="69"/>
      <c r="M23" s="69"/>
      <c r="N23" s="69"/>
      <c r="O23" s="69"/>
      <c r="P23" s="69"/>
    </row>
    <row r="25" spans="2:16" ht="15" hidden="1">
      <c r="B25" s="108" t="s">
        <v>25</v>
      </c>
      <c r="F25" s="124" t="s">
        <v>25</v>
      </c>
      <c r="G25" s="124"/>
      <c r="H25" s="124"/>
      <c r="I25" s="124"/>
      <c r="J25" s="124"/>
      <c r="K25" s="115"/>
      <c r="L25" s="115"/>
      <c r="M25" s="157" t="s">
        <v>25</v>
      </c>
      <c r="N25" s="157"/>
      <c r="O25" s="157"/>
      <c r="P25" s="157"/>
    </row>
    <row r="26" spans="2:16" ht="15" hidden="1">
      <c r="B26" s="108" t="s">
        <v>182</v>
      </c>
      <c r="F26" s="124" t="s">
        <v>184</v>
      </c>
      <c r="G26" s="124"/>
      <c r="H26" s="124"/>
      <c r="I26" s="124"/>
      <c r="J26" s="124"/>
      <c r="K26" s="116"/>
      <c r="L26" s="116"/>
      <c r="M26" s="124" t="s">
        <v>183</v>
      </c>
      <c r="N26" s="124"/>
      <c r="O26" s="124"/>
      <c r="P26" s="124"/>
    </row>
    <row r="27" ht="15" hidden="1"/>
    <row r="28" ht="15" hidden="1"/>
    <row r="29" ht="15" hidden="1"/>
    <row r="30" spans="2:4" ht="15" hidden="1">
      <c r="B30" s="2"/>
      <c r="C30" s="2"/>
      <c r="D30" s="2"/>
    </row>
    <row r="31" spans="2:16" ht="15" hidden="1">
      <c r="B31" s="114" t="s">
        <v>185</v>
      </c>
      <c r="C31" s="2"/>
      <c r="D31" s="2"/>
      <c r="F31" s="124" t="s">
        <v>27</v>
      </c>
      <c r="G31" s="124"/>
      <c r="H31" s="124"/>
      <c r="I31" s="124"/>
      <c r="J31" s="124"/>
      <c r="M31" s="124" t="s">
        <v>26</v>
      </c>
      <c r="N31" s="124"/>
      <c r="O31" s="124"/>
      <c r="P31" s="124"/>
    </row>
  </sheetData>
  <sheetProtection/>
  <mergeCells count="33">
    <mergeCell ref="I5:J5"/>
    <mergeCell ref="K5:M5"/>
    <mergeCell ref="N5:O5"/>
    <mergeCell ref="M31:P31"/>
    <mergeCell ref="F25:J25"/>
    <mergeCell ref="F26:J26"/>
    <mergeCell ref="F31:J31"/>
    <mergeCell ref="K6:K8"/>
    <mergeCell ref="L6:L8"/>
    <mergeCell ref="M6:M8"/>
    <mergeCell ref="N6:N8"/>
    <mergeCell ref="O6:O8"/>
    <mergeCell ref="J6:J8"/>
    <mergeCell ref="M26:P26"/>
    <mergeCell ref="E6:E8"/>
    <mergeCell ref="F6:F8"/>
    <mergeCell ref="G6:G8"/>
    <mergeCell ref="H6:H8"/>
    <mergeCell ref="I6:I8"/>
    <mergeCell ref="P20:P21"/>
    <mergeCell ref="P16:P18"/>
    <mergeCell ref="P5:P8"/>
    <mergeCell ref="M25:P25"/>
    <mergeCell ref="M1:P1"/>
    <mergeCell ref="A2:P2"/>
    <mergeCell ref="A3:P3"/>
    <mergeCell ref="M4:P4"/>
    <mergeCell ref="A5:A8"/>
    <mergeCell ref="B5:B8"/>
    <mergeCell ref="C5:C8"/>
    <mergeCell ref="D5:D8"/>
    <mergeCell ref="E5:F5"/>
    <mergeCell ref="G5:H5"/>
  </mergeCells>
  <printOptions horizontalCentered="1"/>
  <pageMargins left="0.24" right="0.25" top="0.5" bottom="0.5" header="0.25" footer="0.25"/>
  <pageSetup horizontalDpi="600" verticalDpi="600" orientation="landscape" paperSize="9" scale="70" r:id="rId1"/>
  <headerFooter>
    <oddFooter>&amp;R&amp;P/&amp;N</oddFooter>
  </headerFooter>
</worksheet>
</file>

<file path=xl/worksheets/sheet2.xml><?xml version="1.0" encoding="utf-8"?>
<worksheet xmlns="http://schemas.openxmlformats.org/spreadsheetml/2006/main" xmlns:r="http://schemas.openxmlformats.org/officeDocument/2006/relationships">
  <sheetPr codeName="Sheet2"/>
  <dimension ref="A1:A1"/>
  <sheetViews>
    <sheetView showGridLines="0" defaultGridColor="0" view="pageBreakPreview" zoomScaleSheetLayoutView="100" zoomScalePageLayoutView="0" colorId="0" workbookViewId="0" topLeftCell="A1">
      <selection activeCell="A1" sqref="A1"/>
    </sheetView>
  </sheetViews>
  <sheetFormatPr defaultColWidth="9.00390625" defaultRowHeight="15.7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A1"/>
  <sheetViews>
    <sheetView showGridLines="0" defaultGridColor="0" view="pageBreakPreview" zoomScaleSheetLayoutView="100" zoomScalePageLayoutView="0" colorId="0" workbookViewId="0" topLeftCell="A1">
      <selection activeCell="A1" sqref="A1"/>
    </sheetView>
  </sheetViews>
  <sheetFormatPr defaultColWidth="9.00390625" defaultRowHeight="15.7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A1"/>
  <sheetViews>
    <sheetView showGridLines="0" defaultGridColor="0" view="pageBreakPreview" zoomScaleSheetLayoutView="100" zoomScalePageLayoutView="0" colorId="0" workbookViewId="0" topLeftCell="A1">
      <selection activeCell="A1" sqref="A1"/>
    </sheetView>
  </sheetViews>
  <sheetFormatPr defaultColWidth="9.00390625" defaultRowHeight="15.75"/>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showGridLines="0" defaultGridColor="0" view="pageBreakPreview" zoomScaleSheetLayoutView="100" zoomScalePageLayoutView="0" colorId="0" workbookViewId="0" topLeftCell="A1">
      <selection activeCell="A1" sqref="A1"/>
    </sheetView>
  </sheetViews>
  <sheetFormatPr defaultColWidth="9.00390625" defaultRowHeight="15.7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A1:A1"/>
  <sheetViews>
    <sheetView view="pageBreakPreview" zoomScaleSheetLayoutView="100" zoomScalePageLayoutView="0" workbookViewId="0" topLeftCell="A1">
      <selection activeCell="A1" sqref="A1"/>
    </sheetView>
  </sheetViews>
  <sheetFormatPr defaultColWidth="9.00390625" defaultRowHeight="15.7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7"/>
  <dimension ref="A1:A1"/>
  <sheetViews>
    <sheetView view="pageBreakPreview" zoomScaleSheetLayoutView="100" zoomScalePageLayoutView="0" workbookViewId="0" topLeftCell="A1">
      <selection activeCell="A1" sqref="A1"/>
    </sheetView>
  </sheetViews>
  <sheetFormatPr defaultColWidth="9.00390625" defaultRowHeight="15.75"/>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8"/>
  <dimension ref="A1:A1"/>
  <sheetViews>
    <sheetView view="pageBreakPreview" zoomScaleSheetLayoutView="100" zoomScalePageLayoutView="0" workbookViewId="0" topLeftCell="A1">
      <selection activeCell="A1" sqref="A1"/>
    </sheetView>
  </sheetViews>
  <sheetFormatPr defaultColWidth="9.00390625" defaultRowHeight="15.7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9"/>
  <dimension ref="A1:A1"/>
  <sheetViews>
    <sheetView view="pageBreakPreview" zoomScaleSheetLayoutView="100" zoomScalePageLayoutView="0" workbookViewId="0" topLeftCell="A1">
      <selection activeCell="A1" sqref="A1"/>
    </sheetView>
  </sheetViews>
  <sheetFormatPr defaultColWidth="9.00390625" defaultRowHeight="15.7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LS11</dc:creator>
  <cp:keywords/>
  <dc:description/>
  <cp:lastModifiedBy>ADMIN</cp:lastModifiedBy>
  <cp:lastPrinted>2024-02-29T09:07:20Z</cp:lastPrinted>
  <dcterms:created xsi:type="dcterms:W3CDTF">2017-10-16T03:04:43Z</dcterms:created>
  <dcterms:modified xsi:type="dcterms:W3CDTF">2024-03-06T08:50:40Z</dcterms:modified>
  <cp:category/>
  <cp:version/>
  <cp:contentType/>
  <cp:contentStatus/>
</cp:coreProperties>
</file>