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545" activeTab="1"/>
  </bookViews>
  <sheets>
    <sheet name="1.01" sheetId="1" r:id="rId1"/>
    <sheet name="1.02" sheetId="2" r:id="rId2"/>
  </sheets>
  <definedNames>
    <definedName name="_xlfn.SINGLE" hidden="1">#NAME?</definedName>
    <definedName name="_xlnm.Print_Area" localSheetId="0">'1.01'!$A$1:$T$21</definedName>
    <definedName name="_xlnm.Print_Area" localSheetId="1">'1.02'!$A$1:$H$20</definedName>
    <definedName name="_xlnm.Print_Titles" localSheetId="0">'1.01'!$6:$8</definedName>
    <definedName name="_xlnm.Print_Titles" localSheetId="1">'1.02'!$6:$7</definedName>
  </definedNames>
  <calcPr fullCalcOnLoad="1"/>
</workbook>
</file>

<file path=xl/sharedStrings.xml><?xml version="1.0" encoding="utf-8"?>
<sst xmlns="http://schemas.openxmlformats.org/spreadsheetml/2006/main" count="81" uniqueCount="55">
  <si>
    <t>STT</t>
  </si>
  <si>
    <t>Nguồn vốn cho vay lại</t>
  </si>
  <si>
    <t>Nguyên tệ</t>
  </si>
  <si>
    <t>Dư nợ đầu kỳ</t>
  </si>
  <si>
    <t>Dư nợ đầu kỳ quy VNĐ</t>
  </si>
  <si>
    <t>Rút vốn trong kỳ</t>
  </si>
  <si>
    <t>Trả nợ trong kỳ</t>
  </si>
  <si>
    <t>Gốc</t>
  </si>
  <si>
    <t>Lãi</t>
  </si>
  <si>
    <t>Phí theo HĐ vay</t>
  </si>
  <si>
    <t>Phí QLCVL</t>
  </si>
  <si>
    <t>Cộng</t>
  </si>
  <si>
    <t>Dư nợ cuối kỳ quy VND</t>
  </si>
  <si>
    <t>Nợ quá hạn</t>
  </si>
  <si>
    <t>Phí vay nước ngoài</t>
  </si>
  <si>
    <t>UBND TỈNH LẠNG SƠN</t>
  </si>
  <si>
    <t>Mẫu biểu số 1.01</t>
  </si>
  <si>
    <t>BÁO CÁO TÌNH HÌNH VAY LẠI VỐN VAY ODA, VAY ƯU ĐÃI NƯỚC NGOÀI CỦA CHÍNH PHỦ</t>
  </si>
  <si>
    <t>Đơn vị: Nguyên tệ</t>
  </si>
  <si>
    <t xml:space="preserve">Dư nợ cuối kỳ </t>
  </si>
  <si>
    <t>I</t>
  </si>
  <si>
    <t xml:space="preserve">Dự án "Xây dựng cầu dân sinh và quản lý tài sản đường địa phương" </t>
  </si>
  <si>
    <t>Ngân hàng thế giới (WB)</t>
  </si>
  <si>
    <t>USD</t>
  </si>
  <si>
    <t>Ghi chú</t>
  </si>
  <si>
    <t>II</t>
  </si>
  <si>
    <t>Chương trình mở rộng quy mô vệ sinh và nước sạch nông thôn dựa trên kết quả</t>
  </si>
  <si>
    <t>TỔNG CỘNG</t>
  </si>
  <si>
    <t>TÊN CHỦ NỢ</t>
  </si>
  <si>
    <t>Dư nợ cuối kỳ</t>
  </si>
  <si>
    <t>Trong đó, Dư nợ quá hạn cuối kỳ</t>
  </si>
  <si>
    <t>Dư nợ quá hạn cuối kỳ quy VND</t>
  </si>
  <si>
    <t>BÁO CÁO TÌNH HÌNH NỢ CỦA UBND TỈNH LẠNG SƠN THEO CHỦ NỢ</t>
  </si>
  <si>
    <t>Mẫu biểu số 1.02</t>
  </si>
  <si>
    <t>Ghi chú:</t>
  </si>
  <si>
    <t>Tổng dư nợ (quy VNĐ)</t>
  </si>
  <si>
    <t>Hạn mức nợ theo quy định (VNĐ)</t>
  </si>
  <si>
    <t>Dự án "Sửa chữa và nâng cao an toàn đập"</t>
  </si>
  <si>
    <t>Dự án "Chuẩn bị dự án hạ tầng cơ bản cho phát triển toàn diện tỉnh Lạng Sơn"</t>
  </si>
  <si>
    <t>Ngân hàng Phát triển Châu Á (ADB)</t>
  </si>
  <si>
    <t>Tên Dự án/Chương trình</t>
  </si>
  <si>
    <t>Dự án "Hạ tầng cơ bản cho phát triển toàn diện các tỉnh Đông Bắc: Hà Giang, Cao Bằng, Bắc Kạn, Lạng Sơn. Tiểu dự án tỉnh Lạng Sơn"</t>
  </si>
  <si>
    <t>Ngân hàng Thế giới (WB)</t>
  </si>
  <si>
    <t>Dư nợ đầu kỳ 
quy VND</t>
  </si>
  <si>
    <t>Dư nợ cuối kỳ 
quy VND</t>
  </si>
  <si>
    <t>Tổng quy USD</t>
  </si>
  <si>
    <t>Tổng quy VNĐ</t>
  </si>
  <si>
    <t xml:space="preserve"> - Trong đó lãi gốc hóa</t>
  </si>
  <si>
    <t>Kỳ báo cáo: từ ngày 01/01/2023 đến ngày 30/6/2023</t>
  </si>
  <si>
    <t>Cột 4: Áp dụng tỷ giá hạch toán ngân sách nhà nước do Bộ Tài chính công bố tại thời điểm tháng 01 năm 2023 tại Thông báo số 6895/TB-KBNN ngày 30/12/2022 của KBNN thông báo tỷ giá hạch toán ngoại tệ tháng 01 năm 2023.</t>
  </si>
  <si>
    <t>Cột 6: Áp dụng tỷ giá hạch toán ngân sách nhà nước do Bộ Tài chính công bố tại thời điểm tháng 6 năm 2023 tại Thông báo số 2968/TB-KBNN ngày 31/5/2023 của KBNN thông báo tỷ giá hạch toán ngoại tệ tháng 6 năm 2023.</t>
  </si>
  <si>
    <t>Cột 6: Áp dụng tỷ giá hạch toán ngân sách nhà nước do Bộ Tài chính công bố tại thời điểm tháng 01 năm 2023 tại Thông báo số 6895/TB-KBNN ngày 30/12/2022 của KBNN thông báo tỷ giá hạch toán ngoại tệ tháng 01 năm 2023.</t>
  </si>
  <si>
    <t>Cột 14: Áp dụng tỷ giá hạch toán ngân sách nhà nước do Bộ Tài chính công bố tại thời điểm tháng 6 năm 2023 tại Thông báo số 2968/TB-KBNN ngày 31/5/2023 của KBNN thông báo tỷ giá hạch toán ngoại tệ tháng 6 năm 2023.</t>
  </si>
  <si>
    <t>Dự án "Tăng cường quản lý đất đai và cơ sở dữ liệu đất đai thành phố Lạng Sơn và 03 huyện Cao Lộc, Bình Gia, Lộc Bình"</t>
  </si>
  <si>
    <t>(Kèm theo Công văn số          /UBND-KT ngày       tháng     năm 2023 của Ủy ban nhân dân tỉnh Lạng Sơn)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</si>
</sst>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#,##0.0"/>
    <numFmt numFmtId="179" formatCode="#,##0.000"/>
    <numFmt numFmtId="180" formatCode="#,##0.0000"/>
    <numFmt numFmtId="181" formatCode="#,##0.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6"/>
      <color indexed="8"/>
      <name val="Times New Roman"/>
      <family val="1"/>
    </font>
    <font>
      <sz val="15"/>
      <color indexed="8"/>
      <name val="Times New Roman"/>
      <family val="1"/>
    </font>
    <font>
      <i/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4" fontId="17" fillId="0" borderId="15" xfId="42" applyNumberFormat="1" applyFont="1" applyFill="1" applyBorder="1" applyAlignment="1">
      <alignment vertical="center" wrapText="1"/>
    </xf>
    <xf numFmtId="0" fontId="1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4" fillId="0" borderId="15" xfId="0" applyNumberFormat="1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/>
    </xf>
    <xf numFmtId="43" fontId="3" fillId="0" borderId="0" xfId="42" applyFont="1" applyFill="1" applyAlignment="1">
      <alignment/>
    </xf>
    <xf numFmtId="178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54" fillId="0" borderId="13" xfId="0" applyFont="1" applyFill="1" applyBorder="1" applyAlignment="1">
      <alignment vertical="center" wrapText="1"/>
    </xf>
    <xf numFmtId="4" fontId="54" fillId="0" borderId="13" xfId="0" applyNumberFormat="1" applyFont="1" applyFill="1" applyBorder="1" applyAlignment="1">
      <alignment vertical="center" wrapText="1"/>
    </xf>
    <xf numFmtId="0" fontId="54" fillId="0" borderId="0" xfId="0" applyFont="1" applyFill="1" applyAlignment="1">
      <alignment vertical="center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vertical="center" wrapText="1"/>
    </xf>
    <xf numFmtId="4" fontId="54" fillId="0" borderId="12" xfId="0" applyNumberFormat="1" applyFont="1" applyFill="1" applyBorder="1" applyAlignment="1">
      <alignment vertical="center" wrapText="1"/>
    </xf>
    <xf numFmtId="4" fontId="7" fillId="0" borderId="17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Fill="1" applyBorder="1" applyAlignment="1">
      <alignment vertical="center" wrapText="1"/>
    </xf>
    <xf numFmtId="4" fontId="7" fillId="0" borderId="17" xfId="42" applyNumberFormat="1" applyFont="1" applyFill="1" applyBorder="1" applyAlignment="1">
      <alignment vertical="center" wrapText="1"/>
    </xf>
    <xf numFmtId="3" fontId="18" fillId="0" borderId="17" xfId="42" applyNumberFormat="1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4" fontId="3" fillId="0" borderId="14" xfId="0" applyNumberFormat="1" applyFont="1" applyFill="1" applyBorder="1" applyAlignment="1">
      <alignment vertical="center" wrapText="1"/>
    </xf>
    <xf numFmtId="3" fontId="2" fillId="0" borderId="14" xfId="42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4" fontId="6" fillId="0" borderId="13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4" fontId="5" fillId="0" borderId="12" xfId="42" applyNumberFormat="1" applyFont="1" applyBorder="1" applyAlignment="1">
      <alignment vertical="center" wrapText="1"/>
    </xf>
    <xf numFmtId="3" fontId="5" fillId="0" borderId="12" xfId="42" applyNumberFormat="1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4" fontId="6" fillId="0" borderId="12" xfId="42" applyNumberFormat="1" applyFont="1" applyBorder="1" applyAlignment="1">
      <alignment vertical="center" wrapText="1"/>
    </xf>
    <xf numFmtId="3" fontId="6" fillId="0" borderId="12" xfId="42" applyNumberFormat="1" applyFont="1" applyBorder="1" applyAlignment="1">
      <alignment vertical="center" wrapText="1"/>
    </xf>
    <xf numFmtId="3" fontId="6" fillId="0" borderId="12" xfId="0" applyNumberFormat="1" applyFont="1" applyBorder="1" applyAlignment="1">
      <alignment vertical="center" wrapText="1"/>
    </xf>
    <xf numFmtId="4" fontId="6" fillId="0" borderId="12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vertical="center" wrapText="1"/>
    </xf>
    <xf numFmtId="3" fontId="6" fillId="0" borderId="14" xfId="42" applyNumberFormat="1" applyFont="1" applyBorder="1" applyAlignment="1">
      <alignment vertical="center" wrapText="1"/>
    </xf>
    <xf numFmtId="4" fontId="6" fillId="0" borderId="14" xfId="42" applyNumberFormat="1" applyFont="1" applyBorder="1" applyAlignment="1">
      <alignment vertical="center" wrapText="1"/>
    </xf>
    <xf numFmtId="3" fontId="6" fillId="0" borderId="14" xfId="0" applyNumberFormat="1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" fontId="2" fillId="0" borderId="13" xfId="42" applyNumberFormat="1" applyFont="1" applyFill="1" applyBorder="1" applyAlignment="1">
      <alignment vertical="center" wrapText="1"/>
    </xf>
    <xf numFmtId="3" fontId="2" fillId="0" borderId="13" xfId="4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0" borderId="12" xfId="42" applyNumberFormat="1" applyFont="1" applyFill="1" applyBorder="1" applyAlignment="1">
      <alignment vertical="center" wrapText="1"/>
    </xf>
    <xf numFmtId="3" fontId="2" fillId="0" borderId="12" xfId="4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17" fillId="0" borderId="15" xfId="0" applyNumberFormat="1" applyFont="1" applyFill="1" applyBorder="1" applyAlignment="1">
      <alignment horizontal="center" vertical="center" wrapText="1"/>
    </xf>
    <xf numFmtId="4" fontId="17" fillId="0" borderId="15" xfId="0" applyNumberFormat="1" applyFont="1" applyFill="1" applyBorder="1" applyAlignment="1">
      <alignment vertical="center" wrapText="1"/>
    </xf>
    <xf numFmtId="175" fontId="17" fillId="0" borderId="15" xfId="42" applyNumberFormat="1" applyFont="1" applyFill="1" applyBorder="1" applyAlignment="1">
      <alignment vertical="center" wrapText="1"/>
    </xf>
    <xf numFmtId="3" fontId="17" fillId="0" borderId="15" xfId="42" applyNumberFormat="1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vertical="center" wrapText="1"/>
    </xf>
    <xf numFmtId="175" fontId="2" fillId="0" borderId="12" xfId="42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vertical="center" wrapText="1"/>
    </xf>
    <xf numFmtId="4" fontId="2" fillId="0" borderId="14" xfId="42" applyNumberFormat="1" applyFont="1" applyFill="1" applyBorder="1" applyAlignment="1">
      <alignment vertical="center" wrapText="1"/>
    </xf>
    <xf numFmtId="175" fontId="2" fillId="0" borderId="14" xfId="42" applyNumberFormat="1" applyFont="1" applyFill="1" applyBorder="1" applyAlignment="1">
      <alignment vertical="center" wrapText="1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15" fillId="0" borderId="11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19" fillId="0" borderId="18" xfId="0" applyFont="1" applyBorder="1" applyAlignment="1">
      <alignment horizontal="left"/>
    </xf>
    <xf numFmtId="0" fontId="5" fillId="0" borderId="0" xfId="0" applyFont="1" applyFill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zoomScale="80" zoomScaleNormal="80" zoomScalePageLayoutView="0" workbookViewId="0" topLeftCell="A13">
      <selection activeCell="I9" sqref="I9"/>
    </sheetView>
  </sheetViews>
  <sheetFormatPr defaultColWidth="9.140625" defaultRowHeight="15"/>
  <cols>
    <col min="1" max="1" width="6.00390625" style="22" customWidth="1"/>
    <col min="2" max="2" width="25.28125" style="22" customWidth="1"/>
    <col min="3" max="3" width="11.7109375" style="23" customWidth="1"/>
    <col min="4" max="4" width="9.140625" style="23" customWidth="1"/>
    <col min="5" max="5" width="15.28125" style="22" customWidth="1"/>
    <col min="6" max="6" width="19.421875" style="22" customWidth="1"/>
    <col min="7" max="7" width="19.57421875" style="22" customWidth="1"/>
    <col min="8" max="8" width="18.28125" style="22" customWidth="1"/>
    <col min="9" max="9" width="16.421875" style="22" customWidth="1"/>
    <col min="10" max="10" width="14.28125" style="22" customWidth="1"/>
    <col min="11" max="11" width="14.57421875" style="22" customWidth="1"/>
    <col min="12" max="12" width="18.8515625" style="22" customWidth="1"/>
    <col min="13" max="13" width="20.00390625" style="22" customWidth="1"/>
    <col min="14" max="14" width="20.28125" style="22" customWidth="1"/>
    <col min="15" max="17" width="9.140625" style="22" customWidth="1"/>
    <col min="18" max="18" width="10.00390625" style="22" customWidth="1"/>
    <col min="19" max="16384" width="9.140625" style="22" customWidth="1"/>
  </cols>
  <sheetData>
    <row r="1" spans="1:20" ht="24.75" customHeight="1">
      <c r="A1" s="21" t="s">
        <v>15</v>
      </c>
      <c r="Q1" s="90" t="s">
        <v>16</v>
      </c>
      <c r="R1" s="90"/>
      <c r="S1" s="90"/>
      <c r="T1" s="90"/>
    </row>
    <row r="2" spans="1:20" ht="24.75" customHeight="1">
      <c r="A2" s="93" t="s">
        <v>17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ht="22.5" customHeight="1">
      <c r="A3" s="94" t="s">
        <v>48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</row>
    <row r="4" spans="1:20" ht="23.25" customHeight="1">
      <c r="A4" s="89" t="s">
        <v>54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6:20" ht="24" customHeight="1">
      <c r="P5" s="91" t="s">
        <v>18</v>
      </c>
      <c r="Q5" s="91"/>
      <c r="R5" s="91"/>
      <c r="S5" s="91"/>
      <c r="T5" s="91"/>
    </row>
    <row r="6" spans="1:20" s="25" customFormat="1" ht="23.25" customHeight="1">
      <c r="A6" s="92" t="s">
        <v>0</v>
      </c>
      <c r="B6" s="92" t="s">
        <v>40</v>
      </c>
      <c r="C6" s="92" t="s">
        <v>1</v>
      </c>
      <c r="D6" s="92" t="s">
        <v>2</v>
      </c>
      <c r="E6" s="92" t="s">
        <v>3</v>
      </c>
      <c r="F6" s="92" t="s">
        <v>4</v>
      </c>
      <c r="G6" s="92" t="s">
        <v>5</v>
      </c>
      <c r="H6" s="92" t="s">
        <v>6</v>
      </c>
      <c r="I6" s="92"/>
      <c r="J6" s="92"/>
      <c r="K6" s="92"/>
      <c r="L6" s="92"/>
      <c r="M6" s="92" t="s">
        <v>19</v>
      </c>
      <c r="N6" s="92" t="s">
        <v>12</v>
      </c>
      <c r="O6" s="92" t="s">
        <v>13</v>
      </c>
      <c r="P6" s="92"/>
      <c r="Q6" s="92"/>
      <c r="R6" s="92"/>
      <c r="S6" s="92"/>
      <c r="T6" s="92" t="s">
        <v>24</v>
      </c>
    </row>
    <row r="7" spans="1:20" s="25" customFormat="1" ht="57" customHeight="1">
      <c r="A7" s="92"/>
      <c r="B7" s="92"/>
      <c r="C7" s="92"/>
      <c r="D7" s="92"/>
      <c r="E7" s="92"/>
      <c r="F7" s="92"/>
      <c r="G7" s="92"/>
      <c r="H7" s="24" t="s">
        <v>7</v>
      </c>
      <c r="I7" s="24" t="s">
        <v>8</v>
      </c>
      <c r="J7" s="24" t="s">
        <v>9</v>
      </c>
      <c r="K7" s="24" t="s">
        <v>10</v>
      </c>
      <c r="L7" s="24" t="s">
        <v>11</v>
      </c>
      <c r="M7" s="92"/>
      <c r="N7" s="92"/>
      <c r="O7" s="24" t="s">
        <v>7</v>
      </c>
      <c r="P7" s="24" t="s">
        <v>8</v>
      </c>
      <c r="Q7" s="24" t="s">
        <v>14</v>
      </c>
      <c r="R7" s="24" t="s">
        <v>10</v>
      </c>
      <c r="S7" s="24" t="s">
        <v>11</v>
      </c>
      <c r="T7" s="92"/>
    </row>
    <row r="8" spans="1:20" s="28" customFormat="1" ht="22.5" customHeight="1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13</v>
      </c>
      <c r="N8" s="27">
        <v>14</v>
      </c>
      <c r="O8" s="26">
        <v>15</v>
      </c>
      <c r="P8" s="26">
        <v>16</v>
      </c>
      <c r="Q8" s="26">
        <v>17</v>
      </c>
      <c r="R8" s="26">
        <v>18</v>
      </c>
      <c r="S8" s="26">
        <v>19</v>
      </c>
      <c r="T8" s="26">
        <v>20</v>
      </c>
    </row>
    <row r="9" spans="1:20" s="41" customFormat="1" ht="62.25" customHeight="1">
      <c r="A9" s="69">
        <v>1</v>
      </c>
      <c r="B9" s="70" t="s">
        <v>21</v>
      </c>
      <c r="C9" s="69" t="s">
        <v>42</v>
      </c>
      <c r="D9" s="69" t="s">
        <v>23</v>
      </c>
      <c r="E9" s="71">
        <v>930555.44</v>
      </c>
      <c r="F9" s="72">
        <f aca="true" t="shared" si="0" ref="F9:F14">E9*23647</f>
        <v>22004844489.68</v>
      </c>
      <c r="G9" s="71">
        <f>49765.46+144278.7</f>
        <v>194044.16</v>
      </c>
      <c r="H9" s="71">
        <v>41916.6</v>
      </c>
      <c r="I9" s="71">
        <v>8919.29</v>
      </c>
      <c r="J9" s="71"/>
      <c r="K9" s="71">
        <v>49.37</v>
      </c>
      <c r="L9" s="71">
        <f aca="true" t="shared" si="1" ref="L9:L14">SUM(H9:K9)</f>
        <v>50885.26</v>
      </c>
      <c r="M9" s="71">
        <f>E9+G9-H9</f>
        <v>1082682.9999999998</v>
      </c>
      <c r="N9" s="72">
        <f aca="true" t="shared" si="2" ref="N9:N14">M9*23660</f>
        <v>25616279779.999996</v>
      </c>
      <c r="O9" s="40"/>
      <c r="P9" s="40"/>
      <c r="Q9" s="40"/>
      <c r="R9" s="40"/>
      <c r="S9" s="40"/>
      <c r="T9" s="39"/>
    </row>
    <row r="10" spans="1:20" s="41" customFormat="1" ht="70.5" customHeight="1">
      <c r="A10" s="73">
        <v>2</v>
      </c>
      <c r="B10" s="74" t="s">
        <v>26</v>
      </c>
      <c r="C10" s="73" t="s">
        <v>42</v>
      </c>
      <c r="D10" s="73" t="s">
        <v>23</v>
      </c>
      <c r="E10" s="75">
        <v>593404.88</v>
      </c>
      <c r="F10" s="76">
        <f t="shared" si="0"/>
        <v>14032245197.36</v>
      </c>
      <c r="G10" s="76">
        <v>0</v>
      </c>
      <c r="H10" s="75">
        <f>24200</f>
        <v>24200</v>
      </c>
      <c r="I10" s="75">
        <v>5132.71</v>
      </c>
      <c r="J10" s="75"/>
      <c r="K10" s="75"/>
      <c r="L10" s="75">
        <f t="shared" si="1"/>
        <v>29332.71</v>
      </c>
      <c r="M10" s="75">
        <f>E10+G10-H10</f>
        <v>569204.88</v>
      </c>
      <c r="N10" s="76">
        <f t="shared" si="2"/>
        <v>13467387460.8</v>
      </c>
      <c r="O10" s="44"/>
      <c r="P10" s="44"/>
      <c r="Q10" s="44"/>
      <c r="R10" s="44"/>
      <c r="S10" s="44"/>
      <c r="T10" s="43"/>
    </row>
    <row r="11" spans="1:20" s="41" customFormat="1" ht="105" customHeight="1">
      <c r="A11" s="73">
        <v>3</v>
      </c>
      <c r="B11" s="77" t="s">
        <v>53</v>
      </c>
      <c r="C11" s="73" t="s">
        <v>42</v>
      </c>
      <c r="D11" s="73" t="s">
        <v>23</v>
      </c>
      <c r="E11" s="75">
        <v>88033.55</v>
      </c>
      <c r="F11" s="76">
        <f t="shared" si="0"/>
        <v>2081729356.8500001</v>
      </c>
      <c r="G11" s="76">
        <v>0</v>
      </c>
      <c r="H11" s="75">
        <f>14291.26</f>
        <v>14291.26</v>
      </c>
      <c r="I11" s="75">
        <v>550.4</v>
      </c>
      <c r="J11" s="75">
        <v>330.2</v>
      </c>
      <c r="K11" s="75">
        <v>110.07</v>
      </c>
      <c r="L11" s="75">
        <f t="shared" si="1"/>
        <v>15281.93</v>
      </c>
      <c r="M11" s="75">
        <f>E11+G11-H11</f>
        <v>73742.29000000001</v>
      </c>
      <c r="N11" s="76">
        <f t="shared" si="2"/>
        <v>1744742581.4</v>
      </c>
      <c r="O11" s="44"/>
      <c r="P11" s="44"/>
      <c r="Q11" s="44"/>
      <c r="R11" s="44"/>
      <c r="S11" s="44"/>
      <c r="T11" s="43"/>
    </row>
    <row r="12" spans="1:20" s="41" customFormat="1" ht="56.25" customHeight="1">
      <c r="A12" s="73">
        <v>4</v>
      </c>
      <c r="B12" s="74" t="s">
        <v>37</v>
      </c>
      <c r="C12" s="73" t="s">
        <v>42</v>
      </c>
      <c r="D12" s="73" t="s">
        <v>23</v>
      </c>
      <c r="E12" s="75">
        <v>235867.67</v>
      </c>
      <c r="F12" s="76">
        <f t="shared" si="0"/>
        <v>5577562792.490001</v>
      </c>
      <c r="G12" s="75">
        <v>7745.6</v>
      </c>
      <c r="H12" s="75">
        <f>19149.9</f>
        <v>19149.9</v>
      </c>
      <c r="I12" s="75">
        <v>2355.1</v>
      </c>
      <c r="J12" s="75"/>
      <c r="K12" s="75"/>
      <c r="L12" s="75">
        <f t="shared" si="1"/>
        <v>21505</v>
      </c>
      <c r="M12" s="75">
        <f>E12+G12-H12</f>
        <v>224463.37000000002</v>
      </c>
      <c r="N12" s="76">
        <f t="shared" si="2"/>
        <v>5310803334.200001</v>
      </c>
      <c r="O12" s="44"/>
      <c r="P12" s="44"/>
      <c r="Q12" s="44"/>
      <c r="R12" s="44"/>
      <c r="S12" s="44"/>
      <c r="T12" s="43"/>
    </row>
    <row r="13" spans="1:20" s="41" customFormat="1" ht="83.25" customHeight="1">
      <c r="A13" s="73">
        <v>5</v>
      </c>
      <c r="B13" s="74" t="s">
        <v>38</v>
      </c>
      <c r="C13" s="73" t="s">
        <v>39</v>
      </c>
      <c r="D13" s="73" t="s">
        <v>23</v>
      </c>
      <c r="E13" s="75">
        <v>50793.07</v>
      </c>
      <c r="F13" s="76">
        <f t="shared" si="0"/>
        <v>1201103726.29</v>
      </c>
      <c r="G13" s="76">
        <v>0</v>
      </c>
      <c r="H13" s="75">
        <f>1154.39</f>
        <v>1154.39</v>
      </c>
      <c r="I13" s="75">
        <v>380.95</v>
      </c>
      <c r="J13" s="75"/>
      <c r="K13" s="75"/>
      <c r="L13" s="75">
        <f t="shared" si="1"/>
        <v>1535.3400000000001</v>
      </c>
      <c r="M13" s="75">
        <f>E13+G13-H13</f>
        <v>49638.68</v>
      </c>
      <c r="N13" s="76">
        <f t="shared" si="2"/>
        <v>1174451168.8</v>
      </c>
      <c r="O13" s="44"/>
      <c r="P13" s="44"/>
      <c r="Q13" s="44"/>
      <c r="R13" s="44"/>
      <c r="S13" s="44"/>
      <c r="T13" s="43"/>
    </row>
    <row r="14" spans="1:20" s="41" customFormat="1" ht="114" customHeight="1">
      <c r="A14" s="73">
        <v>6</v>
      </c>
      <c r="B14" s="74" t="s">
        <v>41</v>
      </c>
      <c r="C14" s="73" t="s">
        <v>39</v>
      </c>
      <c r="D14" s="73" t="s">
        <v>23</v>
      </c>
      <c r="E14" s="75">
        <v>1512802.59</v>
      </c>
      <c r="F14" s="76">
        <f t="shared" si="0"/>
        <v>35773242845.73</v>
      </c>
      <c r="G14" s="75">
        <v>168715.81</v>
      </c>
      <c r="H14" s="75">
        <v>121875</v>
      </c>
      <c r="I14" s="75">
        <v>13673.39</v>
      </c>
      <c r="J14" s="75"/>
      <c r="K14" s="75">
        <v>1784.35</v>
      </c>
      <c r="L14" s="75">
        <f t="shared" si="1"/>
        <v>137332.74000000002</v>
      </c>
      <c r="M14" s="75">
        <f>E14+G14-H14</f>
        <v>1559643.4000000001</v>
      </c>
      <c r="N14" s="76">
        <f t="shared" si="2"/>
        <v>36901162844</v>
      </c>
      <c r="O14" s="44"/>
      <c r="P14" s="44"/>
      <c r="Q14" s="44"/>
      <c r="R14" s="44"/>
      <c r="S14" s="44"/>
      <c r="T14" s="42"/>
    </row>
    <row r="15" spans="1:20" s="25" customFormat="1" ht="38.25" customHeight="1">
      <c r="A15" s="78"/>
      <c r="B15" s="79" t="s">
        <v>27</v>
      </c>
      <c r="C15" s="78"/>
      <c r="D15" s="78"/>
      <c r="E15" s="20">
        <f>SUM(E9:E14)</f>
        <v>3411457.2</v>
      </c>
      <c r="F15" s="80">
        <f>SUM(F9:F14)</f>
        <v>80670728408.4</v>
      </c>
      <c r="G15" s="20">
        <f aca="true" t="shared" si="3" ref="G15:M15">SUM(G9:G14)</f>
        <v>370505.57</v>
      </c>
      <c r="H15" s="20">
        <f>SUM(H9:H14)</f>
        <v>222587.15000000002</v>
      </c>
      <c r="I15" s="20">
        <f>SUM(I9:I14)</f>
        <v>31011.84</v>
      </c>
      <c r="J15" s="20">
        <f t="shared" si="3"/>
        <v>330.2</v>
      </c>
      <c r="K15" s="20">
        <f t="shared" si="3"/>
        <v>1943.79</v>
      </c>
      <c r="L15" s="20">
        <f t="shared" si="3"/>
        <v>255872.98</v>
      </c>
      <c r="M15" s="20">
        <f t="shared" si="3"/>
        <v>3559375.62</v>
      </c>
      <c r="N15" s="81">
        <f>SUM(N9:N14)</f>
        <v>84214827169.2</v>
      </c>
      <c r="O15" s="32"/>
      <c r="P15" s="32"/>
      <c r="Q15" s="32"/>
      <c r="R15" s="32"/>
      <c r="S15" s="32"/>
      <c r="T15" s="33"/>
    </row>
    <row r="16" spans="1:20" s="29" customFormat="1" ht="36.75" customHeight="1">
      <c r="A16" s="82"/>
      <c r="B16" s="83" t="s">
        <v>45</v>
      </c>
      <c r="C16" s="82"/>
      <c r="D16" s="82"/>
      <c r="E16" s="75">
        <f>SUM(E9:E14)</f>
        <v>3411457.2</v>
      </c>
      <c r="F16" s="84"/>
      <c r="G16" s="75">
        <f aca="true" t="shared" si="4" ref="G16:M16">SUM(G9:G14)</f>
        <v>370505.57</v>
      </c>
      <c r="H16" s="75">
        <f t="shared" si="4"/>
        <v>222587.15000000002</v>
      </c>
      <c r="I16" s="75">
        <f t="shared" si="4"/>
        <v>31011.84</v>
      </c>
      <c r="J16" s="75">
        <f t="shared" si="4"/>
        <v>330.2</v>
      </c>
      <c r="K16" s="75">
        <f t="shared" si="4"/>
        <v>1943.79</v>
      </c>
      <c r="L16" s="75">
        <f t="shared" si="4"/>
        <v>255872.98</v>
      </c>
      <c r="M16" s="75">
        <f t="shared" si="4"/>
        <v>3559375.62</v>
      </c>
      <c r="N16" s="75"/>
      <c r="O16" s="31"/>
      <c r="P16" s="31"/>
      <c r="Q16" s="31"/>
      <c r="R16" s="31"/>
      <c r="S16" s="31"/>
      <c r="T16" s="30"/>
    </row>
    <row r="17" spans="1:20" s="29" customFormat="1" ht="37.5" customHeight="1">
      <c r="A17" s="85"/>
      <c r="B17" s="86" t="s">
        <v>46</v>
      </c>
      <c r="C17" s="85"/>
      <c r="D17" s="85"/>
      <c r="E17" s="87"/>
      <c r="F17" s="88">
        <v>78231164500</v>
      </c>
      <c r="G17" s="51">
        <f>1167000000+3376122000+180627510+395272198+1026112893+2726209705</f>
        <v>8871344306</v>
      </c>
      <c r="H17" s="51">
        <v>5259097000</v>
      </c>
      <c r="I17" s="51">
        <f>732753000+3000</f>
        <v>732756000</v>
      </c>
      <c r="J17" s="51">
        <v>7816000</v>
      </c>
      <c r="K17" s="51">
        <v>45903000</v>
      </c>
      <c r="L17" s="51">
        <f>SUM(H17:K17)</f>
        <v>6045572000</v>
      </c>
      <c r="M17" s="51">
        <f>F17+G17-H17</f>
        <v>81843411806</v>
      </c>
      <c r="N17" s="87"/>
      <c r="O17" s="50"/>
      <c r="P17" s="50"/>
      <c r="Q17" s="50"/>
      <c r="R17" s="50"/>
      <c r="S17" s="50"/>
      <c r="T17" s="52"/>
    </row>
    <row r="18" spans="1:20" s="28" customFormat="1" ht="38.25" customHeight="1" hidden="1">
      <c r="A18" s="45"/>
      <c r="B18" s="46" t="s">
        <v>47</v>
      </c>
      <c r="C18" s="45"/>
      <c r="D18" s="45"/>
      <c r="E18" s="47"/>
      <c r="F18" s="47"/>
      <c r="G18" s="47"/>
      <c r="H18" s="47"/>
      <c r="I18" s="48"/>
      <c r="J18" s="47"/>
      <c r="K18" s="47"/>
      <c r="L18" s="47"/>
      <c r="M18" s="47"/>
      <c r="N18" s="47"/>
      <c r="O18" s="46"/>
      <c r="P18" s="46"/>
      <c r="Q18" s="46"/>
      <c r="R18" s="46"/>
      <c r="S18" s="46"/>
      <c r="T18" s="49"/>
    </row>
    <row r="19" spans="1:4" s="29" customFormat="1" ht="22.5" customHeight="1">
      <c r="A19" s="99" t="s">
        <v>24</v>
      </c>
      <c r="B19" s="99"/>
      <c r="C19" s="34"/>
      <c r="D19" s="34"/>
    </row>
    <row r="20" spans="1:19" s="29" customFormat="1" ht="22.5" customHeight="1">
      <c r="A20" s="97" t="s">
        <v>51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</row>
    <row r="21" spans="1:19" s="29" customFormat="1" ht="22.5" customHeight="1">
      <c r="A21" s="98" t="s">
        <v>52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</row>
    <row r="22" spans="1:14" ht="15.75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</row>
    <row r="23" spans="1:14" ht="15.75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</row>
    <row r="24" spans="1:14" ht="17.25" customHeight="1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</row>
    <row r="25" spans="1:14" ht="15.75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</row>
    <row r="26" spans="8:9" ht="15.75">
      <c r="H26" s="35"/>
      <c r="I26" s="35"/>
    </row>
    <row r="27" spans="6:8" ht="15.75">
      <c r="F27" s="35"/>
      <c r="G27" s="36"/>
      <c r="H27" s="35"/>
    </row>
    <row r="29" ht="15.75">
      <c r="H29" s="37"/>
    </row>
    <row r="33" ht="15.75">
      <c r="H33" s="38"/>
    </row>
  </sheetData>
  <sheetProtection/>
  <mergeCells count="24">
    <mergeCell ref="A22:N22"/>
    <mergeCell ref="A23:N23"/>
    <mergeCell ref="B6:B7"/>
    <mergeCell ref="C6:C7"/>
    <mergeCell ref="A24:N24"/>
    <mergeCell ref="A25:N25"/>
    <mergeCell ref="M6:M7"/>
    <mergeCell ref="A20:S20"/>
    <mergeCell ref="A21:S21"/>
    <mergeCell ref="D6:D7"/>
    <mergeCell ref="F6:F7"/>
    <mergeCell ref="A19:B19"/>
    <mergeCell ref="N6:N7"/>
    <mergeCell ref="O6:S6"/>
    <mergeCell ref="A4:T4"/>
    <mergeCell ref="Q1:T1"/>
    <mergeCell ref="P5:T5"/>
    <mergeCell ref="T6:T7"/>
    <mergeCell ref="A6:A7"/>
    <mergeCell ref="G6:G7"/>
    <mergeCell ref="H6:L6"/>
    <mergeCell ref="A2:T2"/>
    <mergeCell ref="A3:T3"/>
    <mergeCell ref="E6:E7"/>
  </mergeCells>
  <printOptions/>
  <pageMargins left="0.4330708661417323" right="0.1968503937007874" top="0.5118110236220472" bottom="0.5118110236220472" header="0.3937007874015748" footer="0.31496062992125984"/>
  <pageSetup horizontalDpi="600" verticalDpi="600" orientation="landscape" paperSize="9" scale="48" r:id="rId1"/>
  <headerFooter differentFirst="1" scaleWithDoc="0" alignWithMargins="0">
    <oddHeader>&amp;C&amp;"Times New Roman,Regular"&amp;14&amp;P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5.28125" style="3" customWidth="1"/>
    <col min="2" max="2" width="43.28125" style="3" customWidth="1"/>
    <col min="3" max="3" width="15.28125" style="3" customWidth="1"/>
    <col min="4" max="4" width="18.421875" style="3" customWidth="1"/>
    <col min="5" max="5" width="14.8515625" style="3" customWidth="1"/>
    <col min="6" max="6" width="17.28125" style="3" customWidth="1"/>
    <col min="7" max="8" width="14.421875" style="3" customWidth="1"/>
    <col min="9" max="16384" width="9.140625" style="3" customWidth="1"/>
  </cols>
  <sheetData>
    <row r="1" spans="1:8" s="1" customFormat="1" ht="16.5" customHeight="1">
      <c r="A1" s="68" t="s">
        <v>15</v>
      </c>
      <c r="F1" s="5"/>
      <c r="G1" s="104" t="s">
        <v>33</v>
      </c>
      <c r="H1" s="104"/>
    </row>
    <row r="2" spans="1:9" ht="18.75">
      <c r="A2" s="101" t="s">
        <v>32</v>
      </c>
      <c r="B2" s="101"/>
      <c r="C2" s="101"/>
      <c r="D2" s="101"/>
      <c r="E2" s="101"/>
      <c r="F2" s="101"/>
      <c r="G2" s="101"/>
      <c r="H2" s="101"/>
      <c r="I2" s="2"/>
    </row>
    <row r="3" spans="1:9" s="11" customFormat="1" ht="19.5" customHeight="1">
      <c r="A3" s="102" t="s">
        <v>48</v>
      </c>
      <c r="B3" s="102"/>
      <c r="C3" s="102"/>
      <c r="D3" s="102"/>
      <c r="E3" s="102"/>
      <c r="F3" s="102"/>
      <c r="G3" s="102"/>
      <c r="H3" s="102"/>
      <c r="I3" s="10"/>
    </row>
    <row r="4" spans="1:9" s="11" customFormat="1" ht="16.5" customHeight="1">
      <c r="A4" s="103" t="str">
        <f>'1.01'!A4:S4</f>
        <v>(Kèm theo Công văn số          /UBND-KT ngày       tháng     năm 2023 của Ủy ban nhân dân tỉnh Lạng Sơn)</v>
      </c>
      <c r="B4" s="103"/>
      <c r="C4" s="103"/>
      <c r="D4" s="103"/>
      <c r="E4" s="103"/>
      <c r="F4" s="103"/>
      <c r="G4" s="103"/>
      <c r="H4" s="103"/>
      <c r="I4" s="10"/>
    </row>
    <row r="5" spans="1:9" ht="20.25" customHeight="1">
      <c r="A5" s="1"/>
      <c r="B5" s="1"/>
      <c r="C5" s="1"/>
      <c r="D5" s="1"/>
      <c r="E5" s="12"/>
      <c r="F5" s="12"/>
      <c r="G5" s="105" t="s">
        <v>18</v>
      </c>
      <c r="H5" s="105"/>
      <c r="I5" s="1"/>
    </row>
    <row r="6" spans="1:8" s="6" customFormat="1" ht="51" customHeight="1">
      <c r="A6" s="4" t="s">
        <v>0</v>
      </c>
      <c r="B6" s="4" t="s">
        <v>28</v>
      </c>
      <c r="C6" s="4" t="s">
        <v>3</v>
      </c>
      <c r="D6" s="4" t="s">
        <v>43</v>
      </c>
      <c r="E6" s="4" t="s">
        <v>29</v>
      </c>
      <c r="F6" s="4" t="s">
        <v>44</v>
      </c>
      <c r="G6" s="4" t="s">
        <v>30</v>
      </c>
      <c r="H6" s="4" t="s">
        <v>31</v>
      </c>
    </row>
    <row r="7" spans="1:8" s="9" customFormat="1" ht="13.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s="6" customFormat="1" ht="24" customHeight="1">
      <c r="A8" s="14" t="s">
        <v>20</v>
      </c>
      <c r="B8" s="15" t="s">
        <v>22</v>
      </c>
      <c r="C8" s="53">
        <f>SUM(C9:C12)</f>
        <v>1847861.5399999998</v>
      </c>
      <c r="D8" s="54">
        <f>SUM(D9:D12)</f>
        <v>43696381836.38</v>
      </c>
      <c r="E8" s="53">
        <f>SUM(E9:E12)</f>
        <v>1950093.54</v>
      </c>
      <c r="F8" s="54">
        <f>SUM(F9:F12)</f>
        <v>46139213156.399994</v>
      </c>
      <c r="G8" s="54"/>
      <c r="H8" s="54"/>
    </row>
    <row r="9" spans="1:8" s="7" customFormat="1" ht="34.5" customHeight="1">
      <c r="A9" s="16">
        <v>1</v>
      </c>
      <c r="B9" s="55" t="s">
        <v>21</v>
      </c>
      <c r="C9" s="56">
        <f>'1.01'!E9</f>
        <v>930555.44</v>
      </c>
      <c r="D9" s="57">
        <f>'1.01'!F9</f>
        <v>22004844489.68</v>
      </c>
      <c r="E9" s="56">
        <f>'1.01'!M9</f>
        <v>1082682.9999999998</v>
      </c>
      <c r="F9" s="57">
        <f>'1.01'!N9</f>
        <v>25616279779.999996</v>
      </c>
      <c r="G9" s="58"/>
      <c r="H9" s="58"/>
    </row>
    <row r="10" spans="1:8" s="7" customFormat="1" ht="34.5" customHeight="1">
      <c r="A10" s="16">
        <v>2</v>
      </c>
      <c r="B10" s="55" t="s">
        <v>26</v>
      </c>
      <c r="C10" s="56">
        <f>'1.01'!E10</f>
        <v>593404.88</v>
      </c>
      <c r="D10" s="57">
        <f>'1.01'!F10</f>
        <v>14032245197.36</v>
      </c>
      <c r="E10" s="56">
        <f>'1.01'!M10</f>
        <v>569204.88</v>
      </c>
      <c r="F10" s="57">
        <f>'1.01'!N10</f>
        <v>13467387460.8</v>
      </c>
      <c r="G10" s="58"/>
      <c r="H10" s="58"/>
    </row>
    <row r="11" spans="1:8" s="7" customFormat="1" ht="52.5" customHeight="1">
      <c r="A11" s="16">
        <v>3</v>
      </c>
      <c r="B11" s="59" t="s">
        <v>53</v>
      </c>
      <c r="C11" s="56">
        <f>'1.01'!E11</f>
        <v>88033.55</v>
      </c>
      <c r="D11" s="57">
        <f>'1.01'!F11</f>
        <v>2081729356.8500001</v>
      </c>
      <c r="E11" s="56">
        <f>'1.01'!M11</f>
        <v>73742.29000000001</v>
      </c>
      <c r="F11" s="57">
        <f>'1.01'!N11</f>
        <v>1744742581.4</v>
      </c>
      <c r="G11" s="58"/>
      <c r="H11" s="58"/>
    </row>
    <row r="12" spans="1:8" s="7" customFormat="1" ht="22.5" customHeight="1">
      <c r="A12" s="16">
        <v>4</v>
      </c>
      <c r="B12" s="55" t="s">
        <v>37</v>
      </c>
      <c r="C12" s="56">
        <f>'1.01'!E12</f>
        <v>235867.67</v>
      </c>
      <c r="D12" s="57">
        <f>'1.01'!F12</f>
        <v>5577562792.490001</v>
      </c>
      <c r="E12" s="56">
        <f>'1.01'!M12</f>
        <v>224463.37000000002</v>
      </c>
      <c r="F12" s="57">
        <f>'1.01'!N12</f>
        <v>5310803334.200001</v>
      </c>
      <c r="G12" s="58"/>
      <c r="H12" s="58"/>
    </row>
    <row r="13" spans="1:8" s="6" customFormat="1" ht="26.25" customHeight="1">
      <c r="A13" s="17" t="s">
        <v>25</v>
      </c>
      <c r="B13" s="13" t="s">
        <v>39</v>
      </c>
      <c r="C13" s="60">
        <f>C14+C15</f>
        <v>1563595.6600000001</v>
      </c>
      <c r="D13" s="61">
        <f>D14+D15</f>
        <v>36974346572.020004</v>
      </c>
      <c r="E13" s="60">
        <f>E14+E15</f>
        <v>1609282.08</v>
      </c>
      <c r="F13" s="61">
        <f>F14+F15</f>
        <v>38075614012.8</v>
      </c>
      <c r="G13" s="62"/>
      <c r="H13" s="62"/>
    </row>
    <row r="14" spans="1:8" s="7" customFormat="1" ht="33" customHeight="1">
      <c r="A14" s="16">
        <v>1</v>
      </c>
      <c r="B14" s="55" t="s">
        <v>38</v>
      </c>
      <c r="C14" s="56">
        <f>'1.01'!E13</f>
        <v>50793.07</v>
      </c>
      <c r="D14" s="57">
        <f>'1.01'!F13</f>
        <v>1201103726.29</v>
      </c>
      <c r="E14" s="56">
        <f>'1.01'!M13</f>
        <v>49638.68</v>
      </c>
      <c r="F14" s="57">
        <f>'1.01'!N13</f>
        <v>1174451168.8</v>
      </c>
      <c r="G14" s="58"/>
      <c r="H14" s="58"/>
    </row>
    <row r="15" spans="1:8" s="7" customFormat="1" ht="51.75" customHeight="1">
      <c r="A15" s="16">
        <v>2</v>
      </c>
      <c r="B15" s="55" t="s">
        <v>41</v>
      </c>
      <c r="C15" s="56">
        <f>'1.01'!E14</f>
        <v>1512802.59</v>
      </c>
      <c r="D15" s="57">
        <f>'1.01'!F14</f>
        <v>35773242845.73</v>
      </c>
      <c r="E15" s="56">
        <f>'1.01'!M14</f>
        <v>1559643.4000000001</v>
      </c>
      <c r="F15" s="57">
        <f>'1.01'!N14</f>
        <v>36901162844</v>
      </c>
      <c r="G15" s="58"/>
      <c r="H15" s="58"/>
    </row>
    <row r="16" spans="1:8" s="6" customFormat="1" ht="24.75" customHeight="1">
      <c r="A16" s="17"/>
      <c r="B16" s="13" t="s">
        <v>35</v>
      </c>
      <c r="C16" s="63">
        <f>C13+C8</f>
        <v>3411457.2</v>
      </c>
      <c r="D16" s="62">
        <f>D8+D13</f>
        <v>80670728408.4</v>
      </c>
      <c r="E16" s="63">
        <f>E8+E13</f>
        <v>3559375.62</v>
      </c>
      <c r="F16" s="62">
        <f>F8+F13</f>
        <v>84214827169.2</v>
      </c>
      <c r="G16" s="62"/>
      <c r="H16" s="62"/>
    </row>
    <row r="17" spans="1:8" s="6" customFormat="1" ht="24.75" customHeight="1">
      <c r="A17" s="18"/>
      <c r="B17" s="19" t="s">
        <v>36</v>
      </c>
      <c r="C17" s="64"/>
      <c r="D17" s="65">
        <v>383800000000</v>
      </c>
      <c r="E17" s="66"/>
      <c r="F17" s="65">
        <f>D17</f>
        <v>383800000000</v>
      </c>
      <c r="G17" s="67"/>
      <c r="H17" s="67"/>
    </row>
    <row r="18" spans="1:2" ht="24" customHeight="1">
      <c r="A18" s="106" t="s">
        <v>34</v>
      </c>
      <c r="B18" s="106"/>
    </row>
    <row r="19" spans="1:8" s="7" customFormat="1" ht="39.75" customHeight="1">
      <c r="A19" s="107" t="s">
        <v>49</v>
      </c>
      <c r="B19" s="107"/>
      <c r="C19" s="107"/>
      <c r="D19" s="107"/>
      <c r="E19" s="107"/>
      <c r="F19" s="107"/>
      <c r="G19" s="107"/>
      <c r="H19" s="107"/>
    </row>
    <row r="20" spans="1:8" s="7" customFormat="1" ht="39" customHeight="1">
      <c r="A20" s="100" t="s">
        <v>50</v>
      </c>
      <c r="B20" s="100"/>
      <c r="C20" s="100"/>
      <c r="D20" s="100"/>
      <c r="E20" s="100"/>
      <c r="F20" s="100"/>
      <c r="G20" s="100"/>
      <c r="H20" s="100"/>
    </row>
  </sheetData>
  <sheetProtection/>
  <mergeCells count="8">
    <mergeCell ref="A20:H20"/>
    <mergeCell ref="A2:H2"/>
    <mergeCell ref="A3:H3"/>
    <mergeCell ref="A4:H4"/>
    <mergeCell ref="G1:H1"/>
    <mergeCell ref="G5:H5"/>
    <mergeCell ref="A18:B18"/>
    <mergeCell ref="A19:H19"/>
  </mergeCells>
  <printOptions/>
  <pageMargins left="0.7086614173228347" right="0.1968503937007874" top="0.5118110236220472" bottom="0.5118110236220472" header="0.31496062992125984" footer="0.31496062992125984"/>
  <pageSetup horizontalDpi="600" verticalDpi="600" orientation="landscape" paperSize="9" scale="90" r:id="rId1"/>
  <headerFooter differentFirst="1"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2023-07-24T08:08:49Z</cp:lastPrinted>
  <dcterms:created xsi:type="dcterms:W3CDTF">2021-01-19T07:09:50Z</dcterms:created>
  <dcterms:modified xsi:type="dcterms:W3CDTF">2023-07-31T11:12:43Z</dcterms:modified>
  <cp:category/>
  <cp:version/>
  <cp:contentType/>
  <cp:contentStatus/>
</cp:coreProperties>
</file>