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545" firstSheet="2" activeTab="2"/>
  </bookViews>
  <sheets>
    <sheet name="Bieu 01" sheetId="1" state="hidden" r:id="rId1"/>
    <sheet name="Bieu 02" sheetId="2" state="hidden" r:id="rId2"/>
    <sheet name="Sheet1" sheetId="3" r:id="rId3"/>
  </sheets>
  <definedNames>
    <definedName name="_xlnm.Print_Titles" localSheetId="0">'Bieu 01'!$6:$8</definedName>
    <definedName name="_xlnm.Print_Titles" localSheetId="1">'Bieu 02'!$6:$8</definedName>
  </definedNames>
  <calcPr fullCalcOnLoad="1"/>
</workbook>
</file>

<file path=xl/sharedStrings.xml><?xml version="1.0" encoding="utf-8"?>
<sst xmlns="http://schemas.openxmlformats.org/spreadsheetml/2006/main" count="118" uniqueCount="59">
  <si>
    <t xml:space="preserve">ỦY BAN NHÂN DÂN </t>
  </si>
  <si>
    <t>TỈNH LẠNG SƠN</t>
  </si>
  <si>
    <t>Đơn vị: triệu đồng</t>
  </si>
  <si>
    <t>TT</t>
  </si>
  <si>
    <t>Nội dung</t>
  </si>
  <si>
    <t>Trả nợ trong năm</t>
  </si>
  <si>
    <t>Gốc</t>
  </si>
  <si>
    <t>Lãi/ phí</t>
  </si>
  <si>
    <t>Tổng</t>
  </si>
  <si>
    <t>6=1+2-3</t>
  </si>
  <si>
    <t>Tổng số</t>
  </si>
  <si>
    <t>I</t>
  </si>
  <si>
    <t>Vay phát hành trái phiếu chính quyền địa phương</t>
  </si>
  <si>
    <t>II</t>
  </si>
  <si>
    <t>Tạm ứng ngân quỹ nhà nước</t>
  </si>
  <si>
    <t>III</t>
  </si>
  <si>
    <t>Vay các tổ chức tài chính, tín dụng</t>
  </si>
  <si>
    <t>Vay Ngân hàng phát triển Việt Nam</t>
  </si>
  <si>
    <t>IV</t>
  </si>
  <si>
    <t xml:space="preserve">Vay lại vốn vay nước ngoài </t>
  </si>
  <si>
    <t>Chương trình mở rộng quy mô vệ sinh và nước sạch nông thôn</t>
  </si>
  <si>
    <t>V</t>
  </si>
  <si>
    <t>Vay các tổ chức khác</t>
  </si>
  <si>
    <t>Dự án đầu tư xây dựng cầu dân sinh và quản lý tài sản đường địa phương (LRAMP)</t>
  </si>
  <si>
    <t>Dự án Sửa chữa và nâng cao an toàn đập</t>
  </si>
  <si>
    <t>Dự án Tăng cường quản lý đất đai và cơ sở dữ liệu đất đai thành phố Lạng Sơn và 04 huyện Cao Lộc, Tràng Định, Bình Gia, Lộc Bình</t>
  </si>
  <si>
    <t>Dự án "Chuẩn bị dự án hạ tầng cơ bản cho phát triển toàn diện tỉnh Lạng Sơn" - Hiệp định tài trợ số 2982 - VIE(COL)</t>
  </si>
  <si>
    <t>BIỂU TÌNH HÌNH VAY VÀ TRẢ NỢ  CỦA CHÍNH QUYỀN ĐỊA PHƯƠNG NĂM 2020</t>
  </si>
  <si>
    <t>(Kèm theo Công văn số            /UBND-KT ngày        /01/2021 của Ủy ban nhân dân tỉnh Lạng Sơn)</t>
  </si>
  <si>
    <t>A</t>
  </si>
  <si>
    <t>B</t>
  </si>
  <si>
    <t>Phụ lục III - Nghị định 93/2018/NĐ-CP</t>
  </si>
  <si>
    <t>Dư nợ đầu năm (ngày 01/01/2020)</t>
  </si>
  <si>
    <t>Dư nợ cuối năm (ngày 31/12/2020)</t>
  </si>
  <si>
    <t>Dự án Hạ tầng cơ bản cho phát triển toàn diện các tỉnh Đông Bắc: Hà Giang, Cao Bằng, Bắc Kạn, Lạng Sơn. Tiểu dự án tỉnh Lạng Sơn</t>
  </si>
  <si>
    <t>Vay trong năm</t>
  </si>
  <si>
    <t>Ghi chú: Trong 14.183 triệu đồng vay lại trong năm của Dự án "Hạ tầng cơ bản cho phát triển toàn diện các tỉnh Đông Bắc: Hà Giang, Cao Bằng, Bắc Kạn, Lạng Sơn. Tiểu dự án tỉnh Lạng Sơn" có 7.410 triệu đồng vay lại theo dự toán năm 2020 nhưng vay phát sinh trong tháng 1/2021 (tiền về tài khoản trong tháng 1 năm 2021, trong đó có 4.078 triệu đồng đã phát sinh vay vào ngày 7/01/2021 và 11/01/2021, còn lại 3.332 triệu đồng dự kiến phát sinh vay vào cuối tháng 01 năm 2021).</t>
  </si>
  <si>
    <t>PHƯƠNG ÁN VAY VÀ TRẢ NỢ  CỦA CHÍNH QUYỀN ĐỊA PHƯƠNG NĂM 2021</t>
  </si>
  <si>
    <t>Dự toán vay lại vốn vay nước ngoài chưa phân bổ</t>
  </si>
  <si>
    <t>Dư nợ đầu năm (ngày 01/01/2021)</t>
  </si>
  <si>
    <t>Dư nợ cuối năm (ngày 31/12/2021)</t>
  </si>
  <si>
    <t>Biểu 02</t>
  </si>
  <si>
    <t>Vay trong kỳ</t>
  </si>
  <si>
    <t>Trả nợ trong kỳ</t>
  </si>
  <si>
    <t>Phụ lục II - Nghị định 93/2018/NĐ-CP</t>
  </si>
  <si>
    <t>Dự án Xây dựng cầu dân sinh và quản lý tài sản đường địa phương (LRAMP)</t>
  </si>
  <si>
    <t>Chương trình mở rộng quy mô vệ sinh và nước sạch nông thôn dựa trên kết quả</t>
  </si>
  <si>
    <t>Dự án "Chuẩn bị dự án hạ tầng cơ bản cho phát triển toàn diện tỉnh Lạng Sơn" - Hiệp định tài trợ số 2982-VIE(COL)</t>
  </si>
  <si>
    <t>đã cập nhật đến 31/12/2022</t>
  </si>
  <si>
    <t>Lãi/phí</t>
  </si>
  <si>
    <t>BIỂU TÌNH HÌNH VAY VÀ TRẢ NỢ  CỦA CHÍNH QUYỀN ĐỊA PHƯƠNG NĂM 2023</t>
  </si>
  <si>
    <t>(Kèm theo Công văn số            /UBND-KT ngày        /01/2024 của Ủy ban nhân dân tỉnh Lạng Sơn)</t>
  </si>
  <si>
    <t>Dự án Tăng cường quản lý đất đai và cơ sở dữ liệu đất đai thành phố Lạng Sơn và 03 huyện Cao Lộc, Bình Gia, Lộc Bình</t>
  </si>
  <si>
    <t>Dư nợ đầu kỳ (ngày 01/01/2023)</t>
  </si>
  <si>
    <t>Dư nợ cuối kỳ (ngày 31/12/2023)</t>
  </si>
  <si>
    <t>Đã GTGC xong và nộp trả vốn vay lại còn dư về TW</t>
  </si>
  <si>
    <t>SNN đã nộp NSNN 969,113 trđ (theo CV 1355 dự án còn dư vốn vay lại 1.127,113 trđ)</t>
  </si>
  <si>
    <t>Tiếp tục GTGC trong tháng 01/2023</t>
  </si>
  <si>
    <t>Vay trong kỳ đến 09/01/2024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</si>
</sst>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#,##0.0"/>
    <numFmt numFmtId="175" formatCode="#,##0.000"/>
    <numFmt numFmtId="176" formatCode="#,##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2"/>
      <name val="Times New Roman"/>
      <family val="1"/>
    </font>
    <font>
      <i/>
      <sz val="12"/>
      <color indexed="12"/>
      <name val="Times New Roman"/>
      <family val="1"/>
    </font>
    <font>
      <b/>
      <sz val="13"/>
      <color indexed="12"/>
      <name val="Times New Roman"/>
      <family val="1"/>
    </font>
    <font>
      <sz val="13"/>
      <color indexed="12"/>
      <name val="Times New Roman"/>
      <family val="1"/>
    </font>
    <font>
      <b/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FF"/>
      <name val="Times New Roman"/>
      <family val="1"/>
    </font>
    <font>
      <i/>
      <sz val="12"/>
      <color rgb="FF0000FF"/>
      <name val="Times New Roman"/>
      <family val="1"/>
    </font>
    <font>
      <b/>
      <sz val="13"/>
      <color rgb="FF0000FF"/>
      <name val="Times New Roman"/>
      <family val="1"/>
    </font>
    <font>
      <sz val="13"/>
      <color rgb="FF0000FF"/>
      <name val="Times New Roman"/>
      <family val="1"/>
    </font>
    <font>
      <b/>
      <sz val="14"/>
      <color rgb="FF0000FF"/>
      <name val="Times New Roman"/>
      <family val="1"/>
    </font>
    <font>
      <sz val="12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172" fontId="7" fillId="0" borderId="13" xfId="42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center" vertical="center"/>
    </xf>
    <xf numFmtId="172" fontId="8" fillId="0" borderId="13" xfId="42" applyNumberFormat="1" applyFont="1" applyFill="1" applyBorder="1" applyAlignment="1">
      <alignment horizontal="right" vertical="center" wrapText="1"/>
    </xf>
    <xf numFmtId="43" fontId="8" fillId="0" borderId="13" xfId="42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vertical="center" wrapText="1"/>
    </xf>
    <xf numFmtId="172" fontId="7" fillId="0" borderId="13" xfId="42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/>
    </xf>
    <xf numFmtId="172" fontId="8" fillId="0" borderId="14" xfId="42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/>
    </xf>
    <xf numFmtId="37" fontId="8" fillId="0" borderId="14" xfId="42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3" fontId="15" fillId="0" borderId="13" xfId="42" applyNumberFormat="1" applyFont="1" applyFill="1" applyBorder="1" applyAlignment="1">
      <alignment vertical="center" wrapText="1"/>
    </xf>
    <xf numFmtId="0" fontId="15" fillId="0" borderId="15" xfId="0" applyFont="1" applyFill="1" applyBorder="1" applyAlignment="1">
      <alignment horizontal="center" vertical="center"/>
    </xf>
    <xf numFmtId="3" fontId="11" fillId="0" borderId="13" xfId="44" applyNumberFormat="1" applyFont="1" applyFill="1" applyBorder="1" applyAlignment="1">
      <alignment vertical="center" wrapText="1"/>
    </xf>
    <xf numFmtId="3" fontId="11" fillId="0" borderId="13" xfId="42" applyNumberFormat="1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3" fontId="15" fillId="0" borderId="13" xfId="42" applyNumberFormat="1" applyFont="1" applyFill="1" applyBorder="1" applyAlignment="1">
      <alignment vertical="center"/>
    </xf>
    <xf numFmtId="3" fontId="15" fillId="0" borderId="15" xfId="0" applyNumberFormat="1" applyFont="1" applyFill="1" applyBorder="1" applyAlignment="1">
      <alignment vertical="center" wrapText="1"/>
    </xf>
    <xf numFmtId="3" fontId="15" fillId="0" borderId="12" xfId="42" applyNumberFormat="1" applyFont="1" applyFill="1" applyBorder="1" applyAlignment="1">
      <alignment vertical="center" wrapText="1"/>
    </xf>
    <xf numFmtId="3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3" fontId="56" fillId="0" borderId="12" xfId="42" applyNumberFormat="1" applyFont="1" applyFill="1" applyBorder="1" applyAlignment="1">
      <alignment vertical="center" wrapText="1"/>
    </xf>
    <xf numFmtId="3" fontId="56" fillId="0" borderId="13" xfId="42" applyNumberFormat="1" applyFont="1" applyFill="1" applyBorder="1" applyAlignment="1">
      <alignment vertical="center"/>
    </xf>
    <xf numFmtId="3" fontId="56" fillId="0" borderId="13" xfId="42" applyNumberFormat="1" applyFont="1" applyFill="1" applyBorder="1" applyAlignment="1">
      <alignment vertical="center" wrapText="1"/>
    </xf>
    <xf numFmtId="3" fontId="57" fillId="0" borderId="13" xfId="42" applyNumberFormat="1" applyFont="1" applyFill="1" applyBorder="1" applyAlignment="1">
      <alignment vertical="center" wrapText="1"/>
    </xf>
    <xf numFmtId="3" fontId="57" fillId="0" borderId="13" xfId="44" applyNumberFormat="1" applyFont="1" applyFill="1" applyBorder="1" applyAlignment="1">
      <alignment vertical="center" wrapText="1"/>
    </xf>
    <xf numFmtId="3" fontId="56" fillId="0" borderId="15" xfId="0" applyNumberFormat="1" applyFont="1" applyFill="1" applyBorder="1" applyAlignment="1">
      <alignment vertical="center" wrapText="1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5" fillId="0" borderId="2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2" fillId="0" borderId="21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56" fillId="0" borderId="32" xfId="0" applyFont="1" applyFill="1" applyBorder="1" applyAlignment="1">
      <alignment horizontal="center" vertical="center" wrapText="1"/>
    </xf>
    <xf numFmtId="0" fontId="56" fillId="0" borderId="3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 1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0">
      <selection activeCell="A10" sqref="A1:IV16384"/>
    </sheetView>
  </sheetViews>
  <sheetFormatPr defaultColWidth="9.140625" defaultRowHeight="15"/>
  <cols>
    <col min="1" max="1" width="7.140625" style="1" customWidth="1"/>
    <col min="2" max="2" width="23.8515625" style="1" customWidth="1"/>
    <col min="3" max="3" width="40.421875" style="1" customWidth="1"/>
    <col min="4" max="4" width="13.28125" style="1" customWidth="1"/>
    <col min="5" max="6" width="10.8515625" style="1" customWidth="1"/>
    <col min="7" max="7" width="10.7109375" style="1" customWidth="1"/>
    <col min="8" max="8" width="11.140625" style="1" customWidth="1"/>
    <col min="9" max="9" width="18.421875" style="1" customWidth="1"/>
    <col min="10" max="16384" width="9.140625" style="1" customWidth="1"/>
  </cols>
  <sheetData>
    <row r="1" spans="1:9" ht="18.75">
      <c r="A1" s="79" t="s">
        <v>0</v>
      </c>
      <c r="B1" s="79"/>
      <c r="D1" s="6"/>
      <c r="E1" s="6"/>
      <c r="F1" s="6"/>
      <c r="G1" s="80" t="s">
        <v>31</v>
      </c>
      <c r="H1" s="80"/>
      <c r="I1" s="80"/>
    </row>
    <row r="2" spans="1:9" ht="18.75">
      <c r="A2" s="79" t="s">
        <v>1</v>
      </c>
      <c r="B2" s="79"/>
      <c r="C2" s="5"/>
      <c r="D2" s="6"/>
      <c r="E2" s="6"/>
      <c r="F2" s="6"/>
      <c r="G2" s="6"/>
      <c r="H2" s="6"/>
      <c r="I2" s="6"/>
    </row>
    <row r="3" spans="1:9" ht="25.5" customHeight="1">
      <c r="A3" s="81" t="s">
        <v>27</v>
      </c>
      <c r="B3" s="81"/>
      <c r="C3" s="81"/>
      <c r="D3" s="81"/>
      <c r="E3" s="81"/>
      <c r="F3" s="81"/>
      <c r="G3" s="81"/>
      <c r="H3" s="81"/>
      <c r="I3" s="81"/>
    </row>
    <row r="4" spans="1:9" ht="18.75">
      <c r="A4" s="82" t="s">
        <v>28</v>
      </c>
      <c r="B4" s="82"/>
      <c r="C4" s="82"/>
      <c r="D4" s="82"/>
      <c r="E4" s="82"/>
      <c r="F4" s="82"/>
      <c r="G4" s="82"/>
      <c r="H4" s="82"/>
      <c r="I4" s="82"/>
    </row>
    <row r="5" spans="1:9" ht="18.75">
      <c r="A5" s="7"/>
      <c r="B5" s="7"/>
      <c r="C5" s="7"/>
      <c r="D5" s="7"/>
      <c r="E5" s="7"/>
      <c r="F5" s="7"/>
      <c r="G5" s="83" t="s">
        <v>2</v>
      </c>
      <c r="H5" s="83"/>
      <c r="I5" s="83"/>
    </row>
    <row r="6" spans="1:9" s="3" customFormat="1" ht="15.75">
      <c r="A6" s="84" t="s">
        <v>3</v>
      </c>
      <c r="B6" s="85" t="s">
        <v>4</v>
      </c>
      <c r="C6" s="86"/>
      <c r="D6" s="78" t="s">
        <v>32</v>
      </c>
      <c r="E6" s="78" t="s">
        <v>35</v>
      </c>
      <c r="F6" s="78" t="s">
        <v>5</v>
      </c>
      <c r="G6" s="78"/>
      <c r="H6" s="78"/>
      <c r="I6" s="78" t="s">
        <v>33</v>
      </c>
    </row>
    <row r="7" spans="1:9" s="3" customFormat="1" ht="57.75" customHeight="1">
      <c r="A7" s="84"/>
      <c r="B7" s="87"/>
      <c r="C7" s="88"/>
      <c r="D7" s="78"/>
      <c r="E7" s="78"/>
      <c r="F7" s="9" t="s">
        <v>6</v>
      </c>
      <c r="G7" s="9" t="s">
        <v>7</v>
      </c>
      <c r="H7" s="9" t="s">
        <v>8</v>
      </c>
      <c r="I7" s="78"/>
    </row>
    <row r="8" spans="1:9" s="3" customFormat="1" ht="23.25" customHeight="1">
      <c r="A8" s="8" t="s">
        <v>29</v>
      </c>
      <c r="B8" s="89" t="s">
        <v>30</v>
      </c>
      <c r="C8" s="90"/>
      <c r="D8" s="9">
        <v>1</v>
      </c>
      <c r="E8" s="9">
        <v>2</v>
      </c>
      <c r="F8" s="9">
        <v>3</v>
      </c>
      <c r="G8" s="9">
        <v>4</v>
      </c>
      <c r="H8" s="9">
        <v>5</v>
      </c>
      <c r="I8" s="9" t="s">
        <v>9</v>
      </c>
    </row>
    <row r="9" spans="1:9" s="3" customFormat="1" ht="27" customHeight="1">
      <c r="A9" s="10"/>
      <c r="B9" s="91" t="s">
        <v>10</v>
      </c>
      <c r="C9" s="92"/>
      <c r="D9" s="11">
        <f aca="true" t="shared" si="0" ref="D9:I9">D11+D12+D15</f>
        <v>168237</v>
      </c>
      <c r="E9" s="11">
        <f t="shared" si="0"/>
        <v>23917</v>
      </c>
      <c r="F9" s="11">
        <f t="shared" si="0"/>
        <v>92000</v>
      </c>
      <c r="G9" s="11">
        <f t="shared" si="0"/>
        <v>469</v>
      </c>
      <c r="H9" s="11">
        <f t="shared" si="0"/>
        <v>92469</v>
      </c>
      <c r="I9" s="11">
        <f t="shared" si="0"/>
        <v>100154</v>
      </c>
    </row>
    <row r="10" spans="1:9" s="3" customFormat="1" ht="22.5" customHeight="1">
      <c r="A10" s="12" t="s">
        <v>11</v>
      </c>
      <c r="B10" s="93" t="s">
        <v>12</v>
      </c>
      <c r="C10" s="94"/>
      <c r="D10" s="13"/>
      <c r="E10" s="13"/>
      <c r="F10" s="13"/>
      <c r="G10" s="13"/>
      <c r="H10" s="13"/>
      <c r="I10" s="13"/>
    </row>
    <row r="11" spans="1:9" s="3" customFormat="1" ht="22.5" customHeight="1">
      <c r="A11" s="14" t="s">
        <v>13</v>
      </c>
      <c r="B11" s="71" t="s">
        <v>14</v>
      </c>
      <c r="C11" s="72"/>
      <c r="D11" s="15"/>
      <c r="E11" s="15"/>
      <c r="F11" s="15"/>
      <c r="G11" s="15"/>
      <c r="H11" s="15"/>
      <c r="I11" s="15"/>
    </row>
    <row r="12" spans="1:9" s="3" customFormat="1" ht="22.5" customHeight="1">
      <c r="A12" s="14" t="s">
        <v>15</v>
      </c>
      <c r="B12" s="71" t="s">
        <v>16</v>
      </c>
      <c r="C12" s="72"/>
      <c r="D12" s="15">
        <f aca="true" t="shared" si="1" ref="D12:I12">D13+D14</f>
        <v>146000</v>
      </c>
      <c r="E12" s="15">
        <f t="shared" si="1"/>
        <v>0</v>
      </c>
      <c r="F12" s="15">
        <f t="shared" si="1"/>
        <v>92000</v>
      </c>
      <c r="G12" s="15">
        <f t="shared" si="1"/>
        <v>0</v>
      </c>
      <c r="H12" s="15">
        <f t="shared" si="1"/>
        <v>92000</v>
      </c>
      <c r="I12" s="15">
        <f t="shared" si="1"/>
        <v>54000</v>
      </c>
    </row>
    <row r="13" spans="1:9" ht="22.5" customHeight="1">
      <c r="A13" s="16">
        <v>1</v>
      </c>
      <c r="B13" s="73" t="s">
        <v>17</v>
      </c>
      <c r="C13" s="74"/>
      <c r="D13" s="17">
        <v>146000</v>
      </c>
      <c r="E13" s="17">
        <v>0</v>
      </c>
      <c r="F13" s="17">
        <v>92000</v>
      </c>
      <c r="G13" s="18"/>
      <c r="H13" s="17">
        <f>F13+G13</f>
        <v>92000</v>
      </c>
      <c r="I13" s="17">
        <f>D13+E13-F13</f>
        <v>54000</v>
      </c>
    </row>
    <row r="14" spans="1:9" ht="22.5" customHeight="1">
      <c r="A14" s="16">
        <v>2</v>
      </c>
      <c r="B14" s="73" t="s">
        <v>16</v>
      </c>
      <c r="C14" s="74"/>
      <c r="D14" s="19"/>
      <c r="E14" s="19"/>
      <c r="F14" s="19"/>
      <c r="G14" s="19"/>
      <c r="H14" s="19"/>
      <c r="I14" s="19"/>
    </row>
    <row r="15" spans="1:9" s="3" customFormat="1" ht="22.5" customHeight="1">
      <c r="A15" s="14" t="s">
        <v>18</v>
      </c>
      <c r="B15" s="71" t="s">
        <v>19</v>
      </c>
      <c r="C15" s="72"/>
      <c r="D15" s="20">
        <f aca="true" t="shared" si="2" ref="D15:I15">D16+D17+D18+D19+D20+D21</f>
        <v>22237</v>
      </c>
      <c r="E15" s="20">
        <f t="shared" si="2"/>
        <v>23917</v>
      </c>
      <c r="F15" s="20"/>
      <c r="G15" s="20">
        <f t="shared" si="2"/>
        <v>469</v>
      </c>
      <c r="H15" s="20">
        <f t="shared" si="2"/>
        <v>469</v>
      </c>
      <c r="I15" s="20">
        <f t="shared" si="2"/>
        <v>46154</v>
      </c>
    </row>
    <row r="16" spans="1:9" ht="38.25" customHeight="1">
      <c r="A16" s="21">
        <v>1</v>
      </c>
      <c r="B16" s="73" t="s">
        <v>23</v>
      </c>
      <c r="C16" s="74"/>
      <c r="D16" s="26">
        <v>14196</v>
      </c>
      <c r="E16" s="26">
        <f>4368+2496</f>
        <v>6864</v>
      </c>
      <c r="F16" s="22"/>
      <c r="G16" s="22">
        <v>304</v>
      </c>
      <c r="H16" s="22">
        <f>G16+F16</f>
        <v>304</v>
      </c>
      <c r="I16" s="22">
        <f aca="true" t="shared" si="3" ref="I16:I21">E16+D16</f>
        <v>21060</v>
      </c>
    </row>
    <row r="17" spans="1:9" ht="22.5" customHeight="1">
      <c r="A17" s="21">
        <v>2</v>
      </c>
      <c r="B17" s="73" t="s">
        <v>20</v>
      </c>
      <c r="C17" s="74"/>
      <c r="D17" s="26">
        <v>6055</v>
      </c>
      <c r="E17" s="26">
        <v>1772</v>
      </c>
      <c r="F17" s="22"/>
      <c r="G17" s="22">
        <v>126</v>
      </c>
      <c r="H17" s="22">
        <f>G17</f>
        <v>126</v>
      </c>
      <c r="I17" s="22">
        <f t="shared" si="3"/>
        <v>7827</v>
      </c>
    </row>
    <row r="18" spans="1:9" ht="22.5" customHeight="1">
      <c r="A18" s="25">
        <v>3</v>
      </c>
      <c r="B18" s="65" t="s">
        <v>24</v>
      </c>
      <c r="C18" s="66"/>
      <c r="D18" s="26">
        <v>449</v>
      </c>
      <c r="E18" s="26">
        <v>0</v>
      </c>
      <c r="F18" s="22"/>
      <c r="G18" s="22">
        <v>9</v>
      </c>
      <c r="H18" s="22">
        <f>G18</f>
        <v>9</v>
      </c>
      <c r="I18" s="22">
        <f t="shared" si="3"/>
        <v>449</v>
      </c>
    </row>
    <row r="19" spans="1:9" ht="45.75" customHeight="1">
      <c r="A19" s="25">
        <v>4</v>
      </c>
      <c r="B19" s="65" t="s">
        <v>25</v>
      </c>
      <c r="C19" s="66"/>
      <c r="D19" s="26">
        <v>479</v>
      </c>
      <c r="E19" s="26">
        <v>874</v>
      </c>
      <c r="F19" s="22"/>
      <c r="G19" s="22">
        <v>9</v>
      </c>
      <c r="H19" s="22">
        <f>G19</f>
        <v>9</v>
      </c>
      <c r="I19" s="22">
        <f t="shared" si="3"/>
        <v>1353</v>
      </c>
    </row>
    <row r="20" spans="1:9" ht="47.25" customHeight="1">
      <c r="A20" s="25">
        <v>5</v>
      </c>
      <c r="B20" s="65" t="s">
        <v>26</v>
      </c>
      <c r="C20" s="66"/>
      <c r="D20" s="26">
        <v>1058</v>
      </c>
      <c r="E20" s="26">
        <v>224</v>
      </c>
      <c r="F20" s="22"/>
      <c r="G20" s="22">
        <v>21</v>
      </c>
      <c r="H20" s="22">
        <f>G20</f>
        <v>21</v>
      </c>
      <c r="I20" s="22">
        <f t="shared" si="3"/>
        <v>1282</v>
      </c>
    </row>
    <row r="21" spans="1:9" ht="47.25" customHeight="1">
      <c r="A21" s="25">
        <v>6</v>
      </c>
      <c r="B21" s="65" t="s">
        <v>34</v>
      </c>
      <c r="C21" s="66"/>
      <c r="D21" s="26">
        <v>0</v>
      </c>
      <c r="E21" s="26">
        <v>14183</v>
      </c>
      <c r="F21" s="22"/>
      <c r="G21" s="22"/>
      <c r="H21" s="22"/>
      <c r="I21" s="22">
        <f t="shared" si="3"/>
        <v>14183</v>
      </c>
    </row>
    <row r="22" spans="1:9" s="3" customFormat="1" ht="22.5" customHeight="1">
      <c r="A22" s="23" t="s">
        <v>21</v>
      </c>
      <c r="B22" s="68" t="s">
        <v>22</v>
      </c>
      <c r="C22" s="69"/>
      <c r="D22" s="24"/>
      <c r="E22" s="24"/>
      <c r="F22" s="24"/>
      <c r="G22" s="24"/>
      <c r="H22" s="24"/>
      <c r="I22" s="24"/>
    </row>
    <row r="23" spans="1:9" ht="53.25" customHeight="1">
      <c r="A23" s="70" t="s">
        <v>36</v>
      </c>
      <c r="B23" s="70"/>
      <c r="C23" s="70"/>
      <c r="D23" s="70"/>
      <c r="E23" s="70"/>
      <c r="F23" s="70"/>
      <c r="G23" s="70"/>
      <c r="H23" s="70"/>
      <c r="I23" s="70"/>
    </row>
    <row r="24" spans="1:9" ht="18.75">
      <c r="A24" s="67"/>
      <c r="B24" s="67"/>
      <c r="C24" s="67"/>
      <c r="D24" s="27"/>
      <c r="E24" s="27"/>
      <c r="F24" s="27"/>
      <c r="G24" s="27"/>
      <c r="H24" s="27"/>
      <c r="I24" s="27"/>
    </row>
    <row r="25" spans="1:9" ht="18.75">
      <c r="A25" s="67"/>
      <c r="B25" s="67"/>
      <c r="C25" s="67"/>
      <c r="D25" s="77"/>
      <c r="E25" s="76"/>
      <c r="F25" s="76"/>
      <c r="G25" s="76"/>
      <c r="H25" s="76"/>
      <c r="I25" s="76"/>
    </row>
    <row r="26" spans="1:9" ht="18.75">
      <c r="A26" s="67"/>
      <c r="B26" s="67"/>
      <c r="C26" s="67"/>
      <c r="D26" s="2"/>
      <c r="E26" s="2"/>
      <c r="F26" s="2"/>
      <c r="G26" s="2"/>
      <c r="H26" s="2"/>
      <c r="I26" s="2"/>
    </row>
    <row r="27" spans="1:3" ht="15.75">
      <c r="A27" s="67"/>
      <c r="B27" s="67"/>
      <c r="C27" s="67"/>
    </row>
    <row r="28" spans="1:9" ht="18.75">
      <c r="A28" s="67"/>
      <c r="B28" s="67"/>
      <c r="C28" s="67"/>
      <c r="D28" s="4"/>
      <c r="E28" s="4"/>
      <c r="F28" s="4"/>
      <c r="G28" s="4"/>
      <c r="H28" s="4"/>
      <c r="I28" s="4"/>
    </row>
    <row r="29" spans="1:9" ht="18.75">
      <c r="A29" s="67"/>
      <c r="B29" s="67"/>
      <c r="C29" s="67"/>
      <c r="D29" s="4"/>
      <c r="E29" s="4"/>
      <c r="F29" s="4"/>
      <c r="G29" s="4"/>
      <c r="H29" s="4"/>
      <c r="I29" s="4"/>
    </row>
    <row r="30" spans="1:9" ht="18.75">
      <c r="A30" s="67"/>
      <c r="B30" s="67"/>
      <c r="C30" s="67"/>
      <c r="D30" s="4"/>
      <c r="E30" s="4"/>
      <c r="F30" s="4"/>
      <c r="G30" s="4"/>
      <c r="H30" s="4"/>
      <c r="I30" s="4"/>
    </row>
    <row r="31" spans="1:9" ht="18.75">
      <c r="A31" s="67"/>
      <c r="B31" s="67"/>
      <c r="C31" s="67"/>
      <c r="D31" s="76"/>
      <c r="E31" s="76"/>
      <c r="F31" s="76"/>
      <c r="G31" s="76"/>
      <c r="H31" s="76"/>
      <c r="I31" s="76"/>
    </row>
    <row r="32" spans="1:9" ht="18.75">
      <c r="A32" s="75"/>
      <c r="B32" s="75"/>
      <c r="C32" s="75"/>
      <c r="D32" s="4"/>
      <c r="E32" s="4"/>
      <c r="F32" s="4"/>
      <c r="G32" s="4"/>
      <c r="H32" s="4"/>
      <c r="I32" s="4"/>
    </row>
    <row r="33" spans="1:9" ht="18.75">
      <c r="A33" s="75"/>
      <c r="B33" s="75"/>
      <c r="C33" s="75"/>
      <c r="D33" s="4"/>
      <c r="E33" s="4"/>
      <c r="F33" s="4"/>
      <c r="G33" s="4"/>
      <c r="H33" s="4"/>
      <c r="I33" s="4"/>
    </row>
    <row r="34" spans="1:3" ht="15.75">
      <c r="A34" s="75"/>
      <c r="B34" s="75"/>
      <c r="C34" s="75"/>
    </row>
  </sheetData>
  <sheetProtection/>
  <mergeCells count="41">
    <mergeCell ref="B6:C7"/>
    <mergeCell ref="B21:C21"/>
    <mergeCell ref="B14:C14"/>
    <mergeCell ref="B15:C15"/>
    <mergeCell ref="F6:H6"/>
    <mergeCell ref="B16:C16"/>
    <mergeCell ref="B17:C17"/>
    <mergeCell ref="B8:C8"/>
    <mergeCell ref="B9:C9"/>
    <mergeCell ref="B10:C10"/>
    <mergeCell ref="I6:I7"/>
    <mergeCell ref="A1:B1"/>
    <mergeCell ref="G1:I1"/>
    <mergeCell ref="A2:B2"/>
    <mergeCell ref="A3:I3"/>
    <mergeCell ref="A4:I4"/>
    <mergeCell ref="G5:I5"/>
    <mergeCell ref="D6:D7"/>
    <mergeCell ref="E6:E7"/>
    <mergeCell ref="A6:A7"/>
    <mergeCell ref="D31:I31"/>
    <mergeCell ref="A32:C32"/>
    <mergeCell ref="A24:C24"/>
    <mergeCell ref="A25:C25"/>
    <mergeCell ref="D25:I25"/>
    <mergeCell ref="A27:C27"/>
    <mergeCell ref="A33:C33"/>
    <mergeCell ref="A34:C34"/>
    <mergeCell ref="A28:C28"/>
    <mergeCell ref="A29:C29"/>
    <mergeCell ref="A30:C30"/>
    <mergeCell ref="A31:C31"/>
    <mergeCell ref="B19:C19"/>
    <mergeCell ref="B20:C20"/>
    <mergeCell ref="A26:C26"/>
    <mergeCell ref="B22:C22"/>
    <mergeCell ref="A23:I23"/>
    <mergeCell ref="B11:C11"/>
    <mergeCell ref="B12:C12"/>
    <mergeCell ref="B13:C13"/>
    <mergeCell ref="B18:C18"/>
  </mergeCells>
  <printOptions/>
  <pageMargins left="0.7086614173228347" right="0.1968503937007874" top="0.5511811023622047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7">
      <selection activeCell="B21" sqref="B21:C21"/>
    </sheetView>
  </sheetViews>
  <sheetFormatPr defaultColWidth="9.140625" defaultRowHeight="15"/>
  <cols>
    <col min="1" max="1" width="7.140625" style="1" customWidth="1"/>
    <col min="2" max="2" width="23.8515625" style="1" customWidth="1"/>
    <col min="3" max="3" width="40.421875" style="1" customWidth="1"/>
    <col min="4" max="4" width="13.28125" style="1" customWidth="1"/>
    <col min="5" max="6" width="10.8515625" style="1" customWidth="1"/>
    <col min="7" max="7" width="10.7109375" style="1" customWidth="1"/>
    <col min="8" max="8" width="11.140625" style="1" customWidth="1"/>
    <col min="9" max="9" width="18.421875" style="1" customWidth="1"/>
    <col min="10" max="16384" width="9.140625" style="1" customWidth="1"/>
  </cols>
  <sheetData>
    <row r="1" spans="1:9" ht="18.75">
      <c r="A1" s="79" t="s">
        <v>0</v>
      </c>
      <c r="B1" s="79"/>
      <c r="D1" s="6"/>
      <c r="E1" s="6"/>
      <c r="F1" s="6"/>
      <c r="G1" s="80" t="s">
        <v>41</v>
      </c>
      <c r="H1" s="80"/>
      <c r="I1" s="80"/>
    </row>
    <row r="2" spans="1:9" ht="18.75">
      <c r="A2" s="79" t="s">
        <v>1</v>
      </c>
      <c r="B2" s="79"/>
      <c r="C2" s="5"/>
      <c r="D2" s="6"/>
      <c r="E2" s="6"/>
      <c r="F2" s="6"/>
      <c r="G2" s="6"/>
      <c r="H2" s="6"/>
      <c r="I2" s="6"/>
    </row>
    <row r="3" spans="1:9" ht="25.5" customHeight="1">
      <c r="A3" s="81" t="s">
        <v>37</v>
      </c>
      <c r="B3" s="81"/>
      <c r="C3" s="81"/>
      <c r="D3" s="81"/>
      <c r="E3" s="81"/>
      <c r="F3" s="81"/>
      <c r="G3" s="81"/>
      <c r="H3" s="81"/>
      <c r="I3" s="81"/>
    </row>
    <row r="4" spans="1:9" ht="18.75">
      <c r="A4" s="82" t="s">
        <v>28</v>
      </c>
      <c r="B4" s="82"/>
      <c r="C4" s="82"/>
      <c r="D4" s="82"/>
      <c r="E4" s="82"/>
      <c r="F4" s="82"/>
      <c r="G4" s="82"/>
      <c r="H4" s="82"/>
      <c r="I4" s="82"/>
    </row>
    <row r="5" spans="1:9" ht="18.75">
      <c r="A5" s="7"/>
      <c r="B5" s="7"/>
      <c r="C5" s="7"/>
      <c r="D5" s="7"/>
      <c r="E5" s="7"/>
      <c r="F5" s="7"/>
      <c r="G5" s="83" t="s">
        <v>2</v>
      </c>
      <c r="H5" s="83"/>
      <c r="I5" s="83"/>
    </row>
    <row r="6" spans="1:9" s="3" customFormat="1" ht="15.75">
      <c r="A6" s="84" t="s">
        <v>3</v>
      </c>
      <c r="B6" s="85" t="s">
        <v>4</v>
      </c>
      <c r="C6" s="86"/>
      <c r="D6" s="78" t="s">
        <v>39</v>
      </c>
      <c r="E6" s="78" t="s">
        <v>35</v>
      </c>
      <c r="F6" s="78" t="s">
        <v>5</v>
      </c>
      <c r="G6" s="78"/>
      <c r="H6" s="78"/>
      <c r="I6" s="78" t="s">
        <v>40</v>
      </c>
    </row>
    <row r="7" spans="1:9" s="3" customFormat="1" ht="57.75" customHeight="1">
      <c r="A7" s="84"/>
      <c r="B7" s="87"/>
      <c r="C7" s="88"/>
      <c r="D7" s="78"/>
      <c r="E7" s="78"/>
      <c r="F7" s="9" t="s">
        <v>6</v>
      </c>
      <c r="G7" s="9" t="s">
        <v>7</v>
      </c>
      <c r="H7" s="9" t="s">
        <v>8</v>
      </c>
      <c r="I7" s="78"/>
    </row>
    <row r="8" spans="1:9" s="3" customFormat="1" ht="23.25" customHeight="1">
      <c r="A8" s="8" t="s">
        <v>29</v>
      </c>
      <c r="B8" s="89" t="s">
        <v>30</v>
      </c>
      <c r="C8" s="90"/>
      <c r="D8" s="9">
        <v>1</v>
      </c>
      <c r="E8" s="9">
        <v>2</v>
      </c>
      <c r="F8" s="9">
        <v>3</v>
      </c>
      <c r="G8" s="9">
        <v>4</v>
      </c>
      <c r="H8" s="9">
        <v>5</v>
      </c>
      <c r="I8" s="9" t="s">
        <v>9</v>
      </c>
    </row>
    <row r="9" spans="1:9" s="3" customFormat="1" ht="27" customHeight="1">
      <c r="A9" s="10"/>
      <c r="B9" s="91" t="s">
        <v>10</v>
      </c>
      <c r="C9" s="92"/>
      <c r="D9" s="11">
        <v>100154</v>
      </c>
      <c r="E9" s="11">
        <f>E11+E12+E15</f>
        <v>79700</v>
      </c>
      <c r="F9" s="11">
        <f>F11+F12+F15</f>
        <v>55606</v>
      </c>
      <c r="G9" s="11">
        <f>G11+G12+G15</f>
        <v>2700</v>
      </c>
      <c r="H9" s="11">
        <f>H11+H12+H15</f>
        <v>58306</v>
      </c>
      <c r="I9" s="11">
        <f>I11+I12+I15</f>
        <v>124248</v>
      </c>
    </row>
    <row r="10" spans="1:9" s="3" customFormat="1" ht="22.5" customHeight="1">
      <c r="A10" s="12" t="s">
        <v>11</v>
      </c>
      <c r="B10" s="93" t="s">
        <v>12</v>
      </c>
      <c r="C10" s="94"/>
      <c r="D10" s="13"/>
      <c r="E10" s="13"/>
      <c r="F10" s="13"/>
      <c r="G10" s="13"/>
      <c r="H10" s="13"/>
      <c r="I10" s="13"/>
    </row>
    <row r="11" spans="1:9" s="3" customFormat="1" ht="22.5" customHeight="1">
      <c r="A11" s="14" t="s">
        <v>13</v>
      </c>
      <c r="B11" s="71" t="s">
        <v>14</v>
      </c>
      <c r="C11" s="72"/>
      <c r="D11" s="15"/>
      <c r="E11" s="15"/>
      <c r="F11" s="15"/>
      <c r="G11" s="15"/>
      <c r="H11" s="15"/>
      <c r="I11" s="15"/>
    </row>
    <row r="12" spans="1:9" s="3" customFormat="1" ht="22.5" customHeight="1">
      <c r="A12" s="14" t="s">
        <v>15</v>
      </c>
      <c r="B12" s="71" t="s">
        <v>16</v>
      </c>
      <c r="C12" s="72"/>
      <c r="D12" s="15">
        <v>54000</v>
      </c>
      <c r="E12" s="15">
        <f>E13+E14</f>
        <v>0</v>
      </c>
      <c r="F12" s="15">
        <f>F13+F14</f>
        <v>54000</v>
      </c>
      <c r="G12" s="15">
        <f>G13+G14</f>
        <v>0</v>
      </c>
      <c r="H12" s="15">
        <f>H13+H14</f>
        <v>54000</v>
      </c>
      <c r="I12" s="15">
        <f>I13+I14</f>
        <v>0</v>
      </c>
    </row>
    <row r="13" spans="1:9" ht="22.5" customHeight="1">
      <c r="A13" s="16">
        <v>1</v>
      </c>
      <c r="B13" s="73" t="s">
        <v>17</v>
      </c>
      <c r="C13" s="74"/>
      <c r="D13" s="17">
        <v>54000</v>
      </c>
      <c r="E13" s="17">
        <v>0</v>
      </c>
      <c r="F13" s="17">
        <v>54000</v>
      </c>
      <c r="G13" s="18"/>
      <c r="H13" s="17">
        <f>F13+G13</f>
        <v>54000</v>
      </c>
      <c r="I13" s="17">
        <f>D13+E13-F13</f>
        <v>0</v>
      </c>
    </row>
    <row r="14" spans="1:9" ht="22.5" customHeight="1">
      <c r="A14" s="16">
        <v>2</v>
      </c>
      <c r="B14" s="73" t="s">
        <v>16</v>
      </c>
      <c r="C14" s="74"/>
      <c r="D14" s="19"/>
      <c r="E14" s="19"/>
      <c r="F14" s="19"/>
      <c r="G14" s="19"/>
      <c r="H14" s="19"/>
      <c r="I14" s="19"/>
    </row>
    <row r="15" spans="1:9" s="3" customFormat="1" ht="22.5" customHeight="1">
      <c r="A15" s="14" t="s">
        <v>18</v>
      </c>
      <c r="B15" s="71" t="s">
        <v>19</v>
      </c>
      <c r="C15" s="72"/>
      <c r="D15" s="20">
        <v>46154</v>
      </c>
      <c r="E15" s="20">
        <f>E16+E17+E18+E19+E20+E21+E22</f>
        <v>79700</v>
      </c>
      <c r="F15" s="20">
        <f>F16+F17+F18+F19+F20+F21+F22</f>
        <v>1606</v>
      </c>
      <c r="G15" s="20">
        <f>G16+G17+G18+G19+G20+G21+G22</f>
        <v>2700</v>
      </c>
      <c r="H15" s="20">
        <f>H16+H17+H18+H19+H20+H21+H22</f>
        <v>4306</v>
      </c>
      <c r="I15" s="20">
        <f>I16+I17+I18+I19+I20+I21+I22</f>
        <v>124248</v>
      </c>
    </row>
    <row r="16" spans="1:9" ht="38.25" customHeight="1">
      <c r="A16" s="21">
        <v>1</v>
      </c>
      <c r="B16" s="73" t="s">
        <v>23</v>
      </c>
      <c r="C16" s="74"/>
      <c r="D16" s="26">
        <v>21060</v>
      </c>
      <c r="E16" s="26">
        <v>2340</v>
      </c>
      <c r="F16" s="22">
        <v>386</v>
      </c>
      <c r="G16" s="22">
        <v>460.28000000000003</v>
      </c>
      <c r="H16" s="22">
        <f>G16+F16</f>
        <v>846.28</v>
      </c>
      <c r="I16" s="22">
        <f>E16+D16-F16</f>
        <v>23014</v>
      </c>
    </row>
    <row r="17" spans="1:9" ht="22.5" customHeight="1">
      <c r="A17" s="21">
        <v>2</v>
      </c>
      <c r="B17" s="73" t="s">
        <v>20</v>
      </c>
      <c r="C17" s="74"/>
      <c r="D17" s="26">
        <v>7827</v>
      </c>
      <c r="E17" s="26">
        <v>2382</v>
      </c>
      <c r="F17" s="22">
        <v>543</v>
      </c>
      <c r="G17" s="22">
        <v>193.32</v>
      </c>
      <c r="H17" s="22">
        <f aca="true" t="shared" si="0" ref="H17:H22">G17+F17</f>
        <v>736.3199999999999</v>
      </c>
      <c r="I17" s="22">
        <f aca="true" t="shared" si="1" ref="I17:I22">E17+D17-F17</f>
        <v>9666</v>
      </c>
    </row>
    <row r="18" spans="1:9" ht="22.5" customHeight="1">
      <c r="A18" s="25">
        <v>3</v>
      </c>
      <c r="B18" s="65" t="s">
        <v>24</v>
      </c>
      <c r="C18" s="66"/>
      <c r="D18" s="26">
        <v>449</v>
      </c>
      <c r="E18" s="26">
        <v>4140</v>
      </c>
      <c r="F18" s="22">
        <v>431</v>
      </c>
      <c r="G18" s="22">
        <v>83.16</v>
      </c>
      <c r="H18" s="22">
        <f t="shared" si="0"/>
        <v>514.16</v>
      </c>
      <c r="I18" s="22">
        <f t="shared" si="1"/>
        <v>4158</v>
      </c>
    </row>
    <row r="19" spans="1:9" ht="45.75" customHeight="1">
      <c r="A19" s="25">
        <v>4</v>
      </c>
      <c r="B19" s="65" t="s">
        <v>25</v>
      </c>
      <c r="C19" s="66"/>
      <c r="D19" s="26">
        <v>1353</v>
      </c>
      <c r="E19" s="26">
        <v>3889</v>
      </c>
      <c r="F19" s="22">
        <v>156</v>
      </c>
      <c r="G19" s="22">
        <v>101.72</v>
      </c>
      <c r="H19" s="22">
        <f t="shared" si="0"/>
        <v>257.72</v>
      </c>
      <c r="I19" s="22">
        <f t="shared" si="1"/>
        <v>5086</v>
      </c>
    </row>
    <row r="20" spans="1:9" ht="47.25" customHeight="1">
      <c r="A20" s="25">
        <v>5</v>
      </c>
      <c r="B20" s="65" t="s">
        <v>26</v>
      </c>
      <c r="C20" s="66"/>
      <c r="D20" s="26">
        <v>1282</v>
      </c>
      <c r="E20" s="26"/>
      <c r="F20" s="22">
        <v>90</v>
      </c>
      <c r="G20" s="22">
        <v>23.84</v>
      </c>
      <c r="H20" s="22">
        <f t="shared" si="0"/>
        <v>113.84</v>
      </c>
      <c r="I20" s="22">
        <f t="shared" si="1"/>
        <v>1192</v>
      </c>
    </row>
    <row r="21" spans="1:9" ht="47.25" customHeight="1">
      <c r="A21" s="25">
        <v>6</v>
      </c>
      <c r="B21" s="65" t="s">
        <v>34</v>
      </c>
      <c r="C21" s="66"/>
      <c r="D21" s="26">
        <v>14183</v>
      </c>
      <c r="E21" s="26">
        <v>31998</v>
      </c>
      <c r="F21" s="22"/>
      <c r="G21" s="22">
        <v>923.62</v>
      </c>
      <c r="H21" s="22">
        <f t="shared" si="0"/>
        <v>923.62</v>
      </c>
      <c r="I21" s="22">
        <f t="shared" si="1"/>
        <v>46181</v>
      </c>
    </row>
    <row r="22" spans="1:9" ht="47.25" customHeight="1">
      <c r="A22" s="25">
        <v>7</v>
      </c>
      <c r="B22" s="65" t="s">
        <v>38</v>
      </c>
      <c r="C22" s="66"/>
      <c r="D22" s="26"/>
      <c r="E22" s="26">
        <v>34951</v>
      </c>
      <c r="F22" s="22"/>
      <c r="G22" s="22">
        <v>914.06</v>
      </c>
      <c r="H22" s="22">
        <f t="shared" si="0"/>
        <v>914.06</v>
      </c>
      <c r="I22" s="22">
        <f t="shared" si="1"/>
        <v>34951</v>
      </c>
    </row>
    <row r="23" spans="1:9" s="3" customFormat="1" ht="22.5" customHeight="1">
      <c r="A23" s="23" t="s">
        <v>21</v>
      </c>
      <c r="B23" s="68" t="s">
        <v>22</v>
      </c>
      <c r="C23" s="69"/>
      <c r="D23" s="24"/>
      <c r="E23" s="24"/>
      <c r="F23" s="24"/>
      <c r="G23" s="24"/>
      <c r="H23" s="24"/>
      <c r="I23" s="24"/>
    </row>
    <row r="24" spans="1:9" ht="53.2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ht="18.75">
      <c r="A25" s="67"/>
      <c r="B25" s="67"/>
      <c r="C25" s="67"/>
      <c r="D25" s="27"/>
      <c r="E25" s="27"/>
      <c r="F25" s="27"/>
      <c r="G25" s="27"/>
      <c r="H25" s="27"/>
      <c r="I25" s="27"/>
    </row>
    <row r="26" spans="1:9" ht="18.75">
      <c r="A26" s="67"/>
      <c r="B26" s="67"/>
      <c r="C26" s="67"/>
      <c r="D26" s="77"/>
      <c r="E26" s="76"/>
      <c r="F26" s="76"/>
      <c r="G26" s="76"/>
      <c r="H26" s="76"/>
      <c r="I26" s="76"/>
    </row>
    <row r="27" spans="1:9" ht="18.75">
      <c r="A27" s="67"/>
      <c r="B27" s="67"/>
      <c r="C27" s="67"/>
      <c r="D27" s="2"/>
      <c r="E27" s="2"/>
      <c r="F27" s="2"/>
      <c r="G27" s="2"/>
      <c r="H27" s="2"/>
      <c r="I27" s="2"/>
    </row>
    <row r="28" spans="1:3" ht="15.75">
      <c r="A28" s="67"/>
      <c r="B28" s="67"/>
      <c r="C28" s="67"/>
    </row>
    <row r="29" spans="1:9" ht="18.75">
      <c r="A29" s="67"/>
      <c r="B29" s="67"/>
      <c r="C29" s="67"/>
      <c r="D29" s="4"/>
      <c r="E29" s="4"/>
      <c r="F29" s="4"/>
      <c r="G29" s="4"/>
      <c r="H29" s="4"/>
      <c r="I29" s="4"/>
    </row>
    <row r="30" spans="1:9" ht="18.75">
      <c r="A30" s="67"/>
      <c r="B30" s="67"/>
      <c r="C30" s="67"/>
      <c r="D30" s="4"/>
      <c r="E30" s="4"/>
      <c r="F30" s="4"/>
      <c r="G30" s="4"/>
      <c r="H30" s="4"/>
      <c r="I30" s="4"/>
    </row>
    <row r="31" spans="1:9" ht="18.75">
      <c r="A31" s="67"/>
      <c r="B31" s="67"/>
      <c r="C31" s="67"/>
      <c r="D31" s="4"/>
      <c r="E31" s="4"/>
      <c r="F31" s="4"/>
      <c r="G31" s="4"/>
      <c r="H31" s="4"/>
      <c r="I31" s="4"/>
    </row>
    <row r="32" spans="1:9" ht="18.75">
      <c r="A32" s="67"/>
      <c r="B32" s="67"/>
      <c r="C32" s="67"/>
      <c r="D32" s="76"/>
      <c r="E32" s="76"/>
      <c r="F32" s="76"/>
      <c r="G32" s="76"/>
      <c r="H32" s="76"/>
      <c r="I32" s="76"/>
    </row>
    <row r="33" spans="1:9" ht="18.75">
      <c r="A33" s="75"/>
      <c r="B33" s="75"/>
      <c r="C33" s="75"/>
      <c r="D33" s="4"/>
      <c r="E33" s="4"/>
      <c r="F33" s="4"/>
      <c r="G33" s="4"/>
      <c r="H33" s="4"/>
      <c r="I33" s="4"/>
    </row>
    <row r="34" spans="1:9" ht="18.75">
      <c r="A34" s="75"/>
      <c r="B34" s="75"/>
      <c r="C34" s="75"/>
      <c r="D34" s="4"/>
      <c r="E34" s="4"/>
      <c r="F34" s="4"/>
      <c r="G34" s="4"/>
      <c r="H34" s="4"/>
      <c r="I34" s="4"/>
    </row>
    <row r="35" spans="1:3" ht="15.75">
      <c r="A35" s="75"/>
      <c r="B35" s="75"/>
      <c r="C35" s="75"/>
    </row>
  </sheetData>
  <sheetProtection/>
  <mergeCells count="42">
    <mergeCell ref="A35:C35"/>
    <mergeCell ref="B22:C22"/>
    <mergeCell ref="A27:C27"/>
    <mergeCell ref="A28:C28"/>
    <mergeCell ref="A29:C29"/>
    <mergeCell ref="A30:C30"/>
    <mergeCell ref="A31:C31"/>
    <mergeCell ref="A32:C32"/>
    <mergeCell ref="A24:I24"/>
    <mergeCell ref="A25:C25"/>
    <mergeCell ref="A26:C26"/>
    <mergeCell ref="D26:I26"/>
    <mergeCell ref="A33:C33"/>
    <mergeCell ref="A34:C34"/>
    <mergeCell ref="D32:I32"/>
    <mergeCell ref="B14:C14"/>
    <mergeCell ref="B15:C15"/>
    <mergeCell ref="B16:C16"/>
    <mergeCell ref="B17:C17"/>
    <mergeCell ref="B18:C18"/>
    <mergeCell ref="B19:C19"/>
    <mergeCell ref="B20:C20"/>
    <mergeCell ref="B21:C21"/>
    <mergeCell ref="B23:C23"/>
    <mergeCell ref="B8:C8"/>
    <mergeCell ref="B9:C9"/>
    <mergeCell ref="B10:C10"/>
    <mergeCell ref="B11:C11"/>
    <mergeCell ref="B12:C12"/>
    <mergeCell ref="B13:C13"/>
    <mergeCell ref="A6:A7"/>
    <mergeCell ref="B6:C7"/>
    <mergeCell ref="D6:D7"/>
    <mergeCell ref="E6:E7"/>
    <mergeCell ref="F6:H6"/>
    <mergeCell ref="I6:I7"/>
    <mergeCell ref="A1:B1"/>
    <mergeCell ref="G1:I1"/>
    <mergeCell ref="A2:B2"/>
    <mergeCell ref="A3:I3"/>
    <mergeCell ref="A4:I4"/>
    <mergeCell ref="G5:I5"/>
  </mergeCells>
  <printOptions/>
  <pageMargins left="0.5511811023622047" right="0.31496062992125984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="90" zoomScaleNormal="90" zoomScalePageLayoutView="0" workbookViewId="0" topLeftCell="A7">
      <selection activeCell="A3" sqref="A3:J3"/>
    </sheetView>
  </sheetViews>
  <sheetFormatPr defaultColWidth="9.140625" defaultRowHeight="15"/>
  <cols>
    <col min="1" max="1" width="5.7109375" style="1" customWidth="1"/>
    <col min="2" max="2" width="23.8515625" style="1" customWidth="1"/>
    <col min="3" max="3" width="43.140625" style="1" customWidth="1"/>
    <col min="4" max="4" width="13.28125" style="1" customWidth="1"/>
    <col min="5" max="5" width="13.28125" style="60" hidden="1" customWidth="1"/>
    <col min="6" max="6" width="12.00390625" style="1" customWidth="1"/>
    <col min="7" max="7" width="12.57421875" style="1" customWidth="1"/>
    <col min="8" max="8" width="12.140625" style="1" customWidth="1"/>
    <col min="9" max="9" width="12.00390625" style="1" customWidth="1"/>
    <col min="10" max="10" width="14.140625" style="1" customWidth="1"/>
    <col min="11" max="11" width="26.8515625" style="1" hidden="1" customWidth="1"/>
    <col min="12" max="12" width="0" style="1" hidden="1" customWidth="1"/>
    <col min="13" max="13" width="9.8515625" style="1" hidden="1" customWidth="1"/>
    <col min="14" max="14" width="14.28125" style="1" hidden="1" customWidth="1"/>
    <col min="15" max="23" width="0" style="1" hidden="1" customWidth="1"/>
    <col min="24" max="16384" width="9.140625" style="1" customWidth="1"/>
  </cols>
  <sheetData>
    <row r="1" spans="1:10" s="62" customFormat="1" ht="24.75" customHeight="1">
      <c r="A1" s="95" t="s">
        <v>0</v>
      </c>
      <c r="B1" s="95"/>
      <c r="D1" s="63"/>
      <c r="E1" s="64"/>
      <c r="F1" s="63"/>
      <c r="G1" s="98" t="s">
        <v>44</v>
      </c>
      <c r="H1" s="98"/>
      <c r="I1" s="98"/>
      <c r="J1" s="98"/>
    </row>
    <row r="2" spans="1:10" s="62" customFormat="1" ht="18.75" customHeight="1">
      <c r="A2" s="95" t="s">
        <v>1</v>
      </c>
      <c r="B2" s="95"/>
      <c r="C2" s="5"/>
      <c r="D2" s="63"/>
      <c r="E2" s="64"/>
      <c r="F2" s="63"/>
      <c r="G2" s="63"/>
      <c r="H2" s="63"/>
      <c r="I2" s="63"/>
      <c r="J2" s="63"/>
    </row>
    <row r="3" spans="1:13" ht="25.5" customHeight="1">
      <c r="A3" s="79" t="s">
        <v>50</v>
      </c>
      <c r="B3" s="79"/>
      <c r="C3" s="79"/>
      <c r="D3" s="79"/>
      <c r="E3" s="79"/>
      <c r="F3" s="79"/>
      <c r="G3" s="79"/>
      <c r="H3" s="79"/>
      <c r="I3" s="79"/>
      <c r="J3" s="79"/>
      <c r="M3" s="1" t="s">
        <v>48</v>
      </c>
    </row>
    <row r="4" spans="1:10" ht="27.75" customHeight="1">
      <c r="A4" s="96" t="s">
        <v>51</v>
      </c>
      <c r="B4" s="96"/>
      <c r="C4" s="96"/>
      <c r="D4" s="96"/>
      <c r="E4" s="96"/>
      <c r="F4" s="96"/>
      <c r="G4" s="96"/>
      <c r="H4" s="96"/>
      <c r="I4" s="96"/>
      <c r="J4" s="96"/>
    </row>
    <row r="5" spans="1:10" ht="18.75">
      <c r="A5" s="7"/>
      <c r="B5" s="7"/>
      <c r="C5" s="7"/>
      <c r="D5" s="7"/>
      <c r="E5" s="50"/>
      <c r="F5" s="7"/>
      <c r="G5" s="7"/>
      <c r="H5" s="97" t="s">
        <v>2</v>
      </c>
      <c r="I5" s="97"/>
      <c r="J5" s="97"/>
    </row>
    <row r="6" spans="1:10" s="3" customFormat="1" ht="21.75" customHeight="1">
      <c r="A6" s="99" t="s">
        <v>3</v>
      </c>
      <c r="B6" s="99" t="s">
        <v>4</v>
      </c>
      <c r="C6" s="99"/>
      <c r="D6" s="100" t="s">
        <v>53</v>
      </c>
      <c r="E6" s="101" t="s">
        <v>58</v>
      </c>
      <c r="F6" s="100" t="s">
        <v>42</v>
      </c>
      <c r="G6" s="100" t="s">
        <v>43</v>
      </c>
      <c r="H6" s="100"/>
      <c r="I6" s="100"/>
      <c r="J6" s="100" t="s">
        <v>54</v>
      </c>
    </row>
    <row r="7" spans="1:10" s="3" customFormat="1" ht="79.5" customHeight="1">
      <c r="A7" s="99"/>
      <c r="B7" s="99"/>
      <c r="C7" s="99"/>
      <c r="D7" s="100"/>
      <c r="E7" s="102"/>
      <c r="F7" s="100"/>
      <c r="G7" s="49" t="s">
        <v>6</v>
      </c>
      <c r="H7" s="49" t="s">
        <v>49</v>
      </c>
      <c r="I7" s="49" t="s">
        <v>8</v>
      </c>
      <c r="J7" s="100"/>
    </row>
    <row r="8" spans="1:10" s="30" customFormat="1" ht="23.25" customHeight="1">
      <c r="A8" s="31" t="s">
        <v>29</v>
      </c>
      <c r="B8" s="103" t="s">
        <v>30</v>
      </c>
      <c r="C8" s="103"/>
      <c r="D8" s="32">
        <v>1</v>
      </c>
      <c r="E8" s="51"/>
      <c r="F8" s="32">
        <v>2</v>
      </c>
      <c r="G8" s="32">
        <v>3</v>
      </c>
      <c r="H8" s="32">
        <v>4</v>
      </c>
      <c r="I8" s="32">
        <v>5</v>
      </c>
      <c r="J8" s="32" t="s">
        <v>9</v>
      </c>
    </row>
    <row r="9" spans="1:13" s="3" customFormat="1" ht="27" customHeight="1">
      <c r="A9" s="33"/>
      <c r="B9" s="104" t="s">
        <v>10</v>
      </c>
      <c r="C9" s="104"/>
      <c r="D9" s="43">
        <f>D12+D15</f>
        <v>79768</v>
      </c>
      <c r="E9" s="52"/>
      <c r="F9" s="43">
        <f>F11+F12+F15</f>
        <v>16025.286999999998</v>
      </c>
      <c r="G9" s="43">
        <f>G11+G12+G15</f>
        <v>10590.072</v>
      </c>
      <c r="H9" s="43">
        <f>H11+H12+H15</f>
        <v>1674.055</v>
      </c>
      <c r="I9" s="43">
        <f>I11+I12+I15</f>
        <v>12264.127</v>
      </c>
      <c r="J9" s="43">
        <f>J11+J12+J15</f>
        <v>85203.215</v>
      </c>
      <c r="M9" s="28"/>
    </row>
    <row r="10" spans="1:10" s="3" customFormat="1" ht="22.5" customHeight="1">
      <c r="A10" s="34" t="s">
        <v>11</v>
      </c>
      <c r="B10" s="105" t="s">
        <v>12</v>
      </c>
      <c r="C10" s="105"/>
      <c r="D10" s="41"/>
      <c r="E10" s="53"/>
      <c r="F10" s="41"/>
      <c r="G10" s="41"/>
      <c r="H10" s="41"/>
      <c r="I10" s="41"/>
      <c r="J10" s="41"/>
    </row>
    <row r="11" spans="1:10" s="3" customFormat="1" ht="22.5" customHeight="1">
      <c r="A11" s="34" t="s">
        <v>13</v>
      </c>
      <c r="B11" s="105" t="s">
        <v>14</v>
      </c>
      <c r="C11" s="105"/>
      <c r="D11" s="36"/>
      <c r="E11" s="54"/>
      <c r="F11" s="36"/>
      <c r="G11" s="36"/>
      <c r="H11" s="36"/>
      <c r="I11" s="36"/>
      <c r="J11" s="36"/>
    </row>
    <row r="12" spans="1:10" s="3" customFormat="1" ht="22.5" customHeight="1">
      <c r="A12" s="34" t="s">
        <v>15</v>
      </c>
      <c r="B12" s="105" t="s">
        <v>16</v>
      </c>
      <c r="C12" s="105"/>
      <c r="D12" s="36"/>
      <c r="E12" s="54"/>
      <c r="F12" s="36"/>
      <c r="G12" s="36"/>
      <c r="H12" s="36"/>
      <c r="I12" s="36"/>
      <c r="J12" s="36"/>
    </row>
    <row r="13" spans="1:10" ht="22.5" customHeight="1">
      <c r="A13" s="35">
        <v>1</v>
      </c>
      <c r="B13" s="106" t="s">
        <v>17</v>
      </c>
      <c r="C13" s="106"/>
      <c r="D13" s="39"/>
      <c r="E13" s="55"/>
      <c r="F13" s="39"/>
      <c r="G13" s="39"/>
      <c r="H13" s="39"/>
      <c r="I13" s="39"/>
      <c r="J13" s="39"/>
    </row>
    <row r="14" spans="1:10" ht="22.5" customHeight="1">
      <c r="A14" s="35">
        <v>2</v>
      </c>
      <c r="B14" s="106" t="s">
        <v>16</v>
      </c>
      <c r="C14" s="106"/>
      <c r="D14" s="39"/>
      <c r="E14" s="55"/>
      <c r="F14" s="39"/>
      <c r="G14" s="39"/>
      <c r="H14" s="39"/>
      <c r="I14" s="39"/>
      <c r="J14" s="39"/>
    </row>
    <row r="15" spans="1:14" s="3" customFormat="1" ht="22.5" customHeight="1">
      <c r="A15" s="34" t="s">
        <v>18</v>
      </c>
      <c r="B15" s="105" t="s">
        <v>19</v>
      </c>
      <c r="C15" s="105"/>
      <c r="D15" s="36">
        <f>SUM(D16:D21)</f>
        <v>79768</v>
      </c>
      <c r="E15" s="54">
        <f>SUM(E16:E21)</f>
        <v>13881.013120000001</v>
      </c>
      <c r="F15" s="36">
        <f>F16+F17+F18+F19+F20+F21</f>
        <v>16025.286999999998</v>
      </c>
      <c r="G15" s="36">
        <f>G16+G17+G18+G19+G20+G21</f>
        <v>10590.072</v>
      </c>
      <c r="H15" s="36">
        <f>H16+H17+H18+H19+H20+H21</f>
        <v>1674.055</v>
      </c>
      <c r="I15" s="36">
        <f>I16+I17+I18+I19+I20+I21</f>
        <v>12264.127</v>
      </c>
      <c r="J15" s="36">
        <f>J16+J17+J18+J19+J20+J21</f>
        <v>85203.215</v>
      </c>
      <c r="M15" s="28"/>
      <c r="N15" s="48">
        <f>4398563000+791193000</f>
        <v>5189756000</v>
      </c>
    </row>
    <row r="16" spans="1:16" ht="45" customHeight="1">
      <c r="A16" s="35">
        <v>1</v>
      </c>
      <c r="B16" s="106" t="s">
        <v>45</v>
      </c>
      <c r="C16" s="106"/>
      <c r="D16" s="38">
        <v>21387</v>
      </c>
      <c r="E16" s="56">
        <v>4368.121</v>
      </c>
      <c r="F16" s="39">
        <f>1167+3376</f>
        <v>4543</v>
      </c>
      <c r="G16" s="39">
        <f>990.909+1029.472</f>
        <v>2020.3809999999999</v>
      </c>
      <c r="H16" s="39">
        <f>212.021+250.78</f>
        <v>462.801</v>
      </c>
      <c r="I16" s="39">
        <f aca="true" t="shared" si="0" ref="I16:I21">H16+G16</f>
        <v>2483.182</v>
      </c>
      <c r="J16" s="39">
        <f aca="true" t="shared" si="1" ref="J16:J21">D16+F16-G16</f>
        <v>23909.619</v>
      </c>
      <c r="K16" s="1">
        <v>7593697</v>
      </c>
      <c r="N16" s="48">
        <f>5750000000-N15</f>
        <v>560244000</v>
      </c>
      <c r="O16" s="46" t="s">
        <v>57</v>
      </c>
      <c r="P16" s="46"/>
    </row>
    <row r="17" spans="1:16" ht="45" customHeight="1">
      <c r="A17" s="35">
        <v>2</v>
      </c>
      <c r="B17" s="106" t="s">
        <v>46</v>
      </c>
      <c r="C17" s="106"/>
      <c r="D17" s="38">
        <v>13700</v>
      </c>
      <c r="E17" s="56">
        <f>122.92198</f>
        <v>122.92198</v>
      </c>
      <c r="F17" s="39"/>
      <c r="G17" s="39">
        <f>571.846+553.831</f>
        <v>1125.6770000000001</v>
      </c>
      <c r="H17" s="39">
        <f>121.286+140.765</f>
        <v>262.051</v>
      </c>
      <c r="I17" s="39">
        <f t="shared" si="0"/>
        <v>1387.728</v>
      </c>
      <c r="J17" s="39">
        <f t="shared" si="1"/>
        <v>12574.323</v>
      </c>
      <c r="K17" s="1">
        <v>7665169</v>
      </c>
      <c r="M17" s="45"/>
      <c r="N17" s="45"/>
      <c r="O17" s="46" t="s">
        <v>56</v>
      </c>
      <c r="P17" s="46"/>
    </row>
    <row r="18" spans="1:16" ht="27" customHeight="1">
      <c r="A18" s="40">
        <v>3</v>
      </c>
      <c r="B18" s="107" t="s">
        <v>24</v>
      </c>
      <c r="C18" s="107"/>
      <c r="D18" s="38">
        <v>5370</v>
      </c>
      <c r="E18" s="56">
        <v>832.006</v>
      </c>
      <c r="F18" s="39">
        <v>972</v>
      </c>
      <c r="G18" s="39">
        <f>453.279+467.833</f>
        <v>921.1120000000001</v>
      </c>
      <c r="H18" s="39">
        <f>55.746+64.247</f>
        <v>119.993</v>
      </c>
      <c r="I18" s="39">
        <f t="shared" si="0"/>
        <v>1041.105</v>
      </c>
      <c r="J18" s="39">
        <f t="shared" si="1"/>
        <v>5420.888</v>
      </c>
      <c r="K18" s="1">
        <v>7600471</v>
      </c>
      <c r="M18" s="29"/>
      <c r="O18" s="46"/>
      <c r="P18" s="46"/>
    </row>
    <row r="19" spans="1:16" ht="45" customHeight="1">
      <c r="A19" s="40">
        <v>4</v>
      </c>
      <c r="B19" s="107" t="s">
        <v>52</v>
      </c>
      <c r="C19" s="107"/>
      <c r="D19" s="38">
        <v>2023</v>
      </c>
      <c r="E19" s="56">
        <v>134.37029</v>
      </c>
      <c r="F19" s="39"/>
      <c r="G19" s="39">
        <f>338.275+348.637</f>
        <v>686.912</v>
      </c>
      <c r="H19" s="39">
        <f>23.45+20.283</f>
        <v>43.733000000000004</v>
      </c>
      <c r="I19" s="39">
        <f t="shared" si="0"/>
        <v>730.645</v>
      </c>
      <c r="J19" s="39">
        <f t="shared" si="1"/>
        <v>1336.088</v>
      </c>
      <c r="K19" s="1">
        <v>7618415</v>
      </c>
      <c r="O19" s="46" t="s">
        <v>55</v>
      </c>
      <c r="P19" s="46"/>
    </row>
    <row r="20" spans="1:16" ht="45" customHeight="1">
      <c r="A20" s="40">
        <v>5</v>
      </c>
      <c r="B20" s="107" t="s">
        <v>47</v>
      </c>
      <c r="C20" s="107"/>
      <c r="D20" s="38">
        <v>1173</v>
      </c>
      <c r="E20" s="56"/>
      <c r="F20" s="39"/>
      <c r="G20" s="39">
        <f>27.319+28.202</f>
        <v>55.521</v>
      </c>
      <c r="H20" s="39">
        <f>9.015+8.83</f>
        <v>17.845</v>
      </c>
      <c r="I20" s="39">
        <f t="shared" si="0"/>
        <v>73.366</v>
      </c>
      <c r="J20" s="39">
        <f t="shared" si="1"/>
        <v>1117.479</v>
      </c>
      <c r="K20" s="1">
        <v>7735946</v>
      </c>
      <c r="O20" s="46"/>
      <c r="P20" s="46"/>
    </row>
    <row r="21" spans="1:16" ht="45" customHeight="1">
      <c r="A21" s="40">
        <v>6</v>
      </c>
      <c r="B21" s="107" t="s">
        <v>34</v>
      </c>
      <c r="C21" s="107"/>
      <c r="D21" s="38">
        <v>36115</v>
      </c>
      <c r="E21" s="56">
        <f>7879.229+415.594+128.77085</f>
        <v>8423.593850000001</v>
      </c>
      <c r="F21" s="39">
        <f>10025.487+484.8</f>
        <v>10510.286999999998</v>
      </c>
      <c r="G21" s="39">
        <f>2877.469+2903</f>
        <v>5780.469</v>
      </c>
      <c r="H21" s="39">
        <f>364.957+402.675</f>
        <v>767.6320000000001</v>
      </c>
      <c r="I21" s="39">
        <f t="shared" si="0"/>
        <v>6548.101000000001</v>
      </c>
      <c r="J21" s="39">
        <f t="shared" si="1"/>
        <v>40844.818</v>
      </c>
      <c r="O21" s="46"/>
      <c r="P21" s="46"/>
    </row>
    <row r="22" spans="1:16" s="3" customFormat="1" ht="22.5" customHeight="1">
      <c r="A22" s="37" t="s">
        <v>21</v>
      </c>
      <c r="B22" s="108" t="s">
        <v>22</v>
      </c>
      <c r="C22" s="108"/>
      <c r="D22" s="42"/>
      <c r="E22" s="57"/>
      <c r="F22" s="42"/>
      <c r="G22" s="42"/>
      <c r="H22" s="42"/>
      <c r="I22" s="42"/>
      <c r="J22" s="42"/>
      <c r="O22" s="47"/>
      <c r="P22" s="47"/>
    </row>
    <row r="23" spans="1:14" ht="53.25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M23" s="44"/>
      <c r="N23" s="44"/>
    </row>
    <row r="24" spans="1:10" ht="18.75">
      <c r="A24" s="67"/>
      <c r="B24" s="67"/>
      <c r="C24" s="67"/>
      <c r="D24" s="27"/>
      <c r="E24" s="58"/>
      <c r="F24" s="27"/>
      <c r="G24" s="27"/>
      <c r="H24" s="27"/>
      <c r="I24" s="27"/>
      <c r="J24" s="27"/>
    </row>
    <row r="25" spans="1:10" ht="18.75">
      <c r="A25" s="67"/>
      <c r="B25" s="67"/>
      <c r="C25" s="67"/>
      <c r="D25" s="77"/>
      <c r="E25" s="77"/>
      <c r="F25" s="76"/>
      <c r="G25" s="76"/>
      <c r="H25" s="76"/>
      <c r="I25" s="76"/>
      <c r="J25" s="76"/>
    </row>
    <row r="26" spans="1:10" ht="18.75">
      <c r="A26" s="67"/>
      <c r="B26" s="67"/>
      <c r="C26" s="67"/>
      <c r="D26" s="2"/>
      <c r="E26" s="59"/>
      <c r="F26" s="2"/>
      <c r="G26" s="2"/>
      <c r="H26" s="2"/>
      <c r="I26" s="2"/>
      <c r="J26" s="2"/>
    </row>
    <row r="27" spans="1:3" ht="15.75">
      <c r="A27" s="67"/>
      <c r="B27" s="67"/>
      <c r="C27" s="67"/>
    </row>
    <row r="28" spans="1:10" ht="18.75">
      <c r="A28" s="67"/>
      <c r="B28" s="67"/>
      <c r="C28" s="67"/>
      <c r="D28" s="4"/>
      <c r="E28" s="61"/>
      <c r="F28" s="4"/>
      <c r="G28" s="4"/>
      <c r="H28" s="4"/>
      <c r="I28" s="4"/>
      <c r="J28" s="4"/>
    </row>
    <row r="29" spans="1:10" ht="18.75">
      <c r="A29" s="67"/>
      <c r="B29" s="67"/>
      <c r="C29" s="67"/>
      <c r="D29" s="4"/>
      <c r="E29" s="61"/>
      <c r="F29" s="4"/>
      <c r="G29" s="4"/>
      <c r="H29" s="4"/>
      <c r="I29" s="4"/>
      <c r="J29" s="4"/>
    </row>
    <row r="30" spans="1:10" ht="18.75">
      <c r="A30" s="67"/>
      <c r="B30" s="67"/>
      <c r="C30" s="67"/>
      <c r="D30" s="4"/>
      <c r="E30" s="61"/>
      <c r="F30" s="4"/>
      <c r="G30" s="4"/>
      <c r="H30" s="4"/>
      <c r="I30" s="4"/>
      <c r="J30" s="4"/>
    </row>
    <row r="31" spans="1:10" ht="18.75">
      <c r="A31" s="67"/>
      <c r="B31" s="67"/>
      <c r="C31" s="67"/>
      <c r="D31" s="76"/>
      <c r="E31" s="76"/>
      <c r="F31" s="76"/>
      <c r="G31" s="76"/>
      <c r="H31" s="76"/>
      <c r="I31" s="76"/>
      <c r="J31" s="76"/>
    </row>
    <row r="32" spans="1:10" ht="18.75">
      <c r="A32" s="75"/>
      <c r="B32" s="75"/>
      <c r="C32" s="75"/>
      <c r="D32" s="4"/>
      <c r="E32" s="61"/>
      <c r="F32" s="4"/>
      <c r="G32" s="4"/>
      <c r="H32" s="4"/>
      <c r="I32" s="4"/>
      <c r="J32" s="4"/>
    </row>
    <row r="33" spans="1:10" ht="18.75">
      <c r="A33" s="75"/>
      <c r="B33" s="75"/>
      <c r="C33" s="75"/>
      <c r="D33" s="4"/>
      <c r="E33" s="61"/>
      <c r="F33" s="4"/>
      <c r="G33" s="4"/>
      <c r="H33" s="4"/>
      <c r="I33" s="4"/>
      <c r="J33" s="4"/>
    </row>
    <row r="34" spans="1:3" ht="15.75">
      <c r="A34" s="75"/>
      <c r="B34" s="75"/>
      <c r="C34" s="75"/>
    </row>
  </sheetData>
  <sheetProtection/>
  <mergeCells count="42">
    <mergeCell ref="D31:J31"/>
    <mergeCell ref="A32:C32"/>
    <mergeCell ref="A33:C33"/>
    <mergeCell ref="A34:C34"/>
    <mergeCell ref="A26:C26"/>
    <mergeCell ref="A27:C27"/>
    <mergeCell ref="A28:C28"/>
    <mergeCell ref="A29:C29"/>
    <mergeCell ref="A30:C30"/>
    <mergeCell ref="A31:C31"/>
    <mergeCell ref="B20:C20"/>
    <mergeCell ref="B21:C21"/>
    <mergeCell ref="B22:C22"/>
    <mergeCell ref="A23:J23"/>
    <mergeCell ref="A24:C24"/>
    <mergeCell ref="A25:C25"/>
    <mergeCell ref="D25:J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6:A7"/>
    <mergeCell ref="B6:C7"/>
    <mergeCell ref="D6:D7"/>
    <mergeCell ref="F6:F7"/>
    <mergeCell ref="G6:I6"/>
    <mergeCell ref="J6:J7"/>
    <mergeCell ref="E6:E7"/>
    <mergeCell ref="A1:B1"/>
    <mergeCell ref="A2:B2"/>
    <mergeCell ref="A3:J3"/>
    <mergeCell ref="A4:J4"/>
    <mergeCell ref="H5:J5"/>
    <mergeCell ref="G1:J1"/>
  </mergeCells>
  <printOptions horizontalCentered="1"/>
  <pageMargins left="0.35433070866141736" right="0.31496062992125984" top="0.3937007874015748" bottom="0.3937007874015748" header="0.5118110236220472" footer="0.5118110236220472"/>
  <pageSetup horizontalDpi="600" verticalDpi="600" orientation="landscape" paperSize="9" scale="8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DOAN</dc:creator>
  <cp:keywords/>
  <dc:description/>
  <cp:lastModifiedBy>ADMIN</cp:lastModifiedBy>
  <cp:lastPrinted>2024-01-10T01:01:26Z</cp:lastPrinted>
  <dcterms:created xsi:type="dcterms:W3CDTF">2019-07-23T01:23:38Z</dcterms:created>
  <dcterms:modified xsi:type="dcterms:W3CDTF">2024-01-12T09:05:46Z</dcterms:modified>
  <cp:category/>
  <cp:version/>
  <cp:contentType/>
  <cp:contentStatus/>
</cp:coreProperties>
</file>