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00" windowHeight="7548" firstSheet="11" activeTab="11"/>
  </bookViews>
  <sheets>
    <sheet name="XXXX" sheetId="1" state="veryHidden" r:id="rId1"/>
    <sheet name="Recovered_Sheet1" sheetId="2" state="veryHidden" r:id="rId2"/>
    <sheet name="Recovered_Sheet2" sheetId="3" state="veryHidden" r:id="rId3"/>
    <sheet name="Recovered_Sheet3" sheetId="4" state="veryHidden" r:id="rId4"/>
    <sheet name="Recovered_Sheet4" sheetId="5" state="veryHidden" r:id="rId5"/>
    <sheet name="foxz" sheetId="6" state="hidden" r:id="rId6"/>
    <sheet name="Kangatang" sheetId="7" state="hidden" r:id="rId7"/>
    <sheet name="foxz_2" sheetId="8" state="hidden" r:id="rId8"/>
    <sheet name="foxz_3" sheetId="9" state="hidden" r:id="rId9"/>
    <sheet name="foxz_4" sheetId="10" state="hidden" r:id="rId10"/>
    <sheet name="foxz_5" sheetId="11" state="hidden" r:id="rId11"/>
    <sheet name="Bieu 01a" sheetId="12" r:id="rId12"/>
    <sheet name="Bieu 01b" sheetId="13" r:id="rId13"/>
    <sheet name="Bieu 01d " sheetId="14" r:id="rId14"/>
  </sheets>
  <externalReferences>
    <externalReference r:id="rId17"/>
  </externalReferences>
  <definedNames>
    <definedName name="_xlnm.Print_Area" localSheetId="11">'Bieu 01a'!$A$1:$Q$32</definedName>
    <definedName name="_xlnm.Print_Area" localSheetId="12">'Bieu 01b'!$A$1:$P$75</definedName>
    <definedName name="_xlnm.Print_Area" localSheetId="13">'Bieu 01d '!$A$1:$P$23</definedName>
    <definedName name="_xlnm.Print_Titles" localSheetId="11">'Bieu 01a'!$5:$9</definedName>
    <definedName name="_xlnm.Print_Titles" localSheetId="12">'Bieu 01b'!$5:$9</definedName>
  </definedNames>
  <calcPr fullCalcOnLoad="1"/>
</workbook>
</file>

<file path=xl/sharedStrings.xml><?xml version="1.0" encoding="utf-8"?>
<sst xmlns="http://schemas.openxmlformats.org/spreadsheetml/2006/main" count="334" uniqueCount="189">
  <si>
    <t>Nội dung</t>
  </si>
  <si>
    <t>Tổng số</t>
  </si>
  <si>
    <t>Thanh toán Kế hoạch vốn giao trong năm</t>
  </si>
  <si>
    <t>Ghi chú</t>
  </si>
  <si>
    <t>Trong đó</t>
  </si>
  <si>
    <t>Biểu số 01a/TTKHN</t>
  </si>
  <si>
    <t>Đơn vị: Triệu đồng</t>
  </si>
  <si>
    <t xml:space="preserve">STT
</t>
  </si>
  <si>
    <t>Vốn kế hoạch</t>
  </si>
  <si>
    <t>Vốn kế hoạch năm trước được phép kéo dài (nếu có)</t>
  </si>
  <si>
    <t>Vốn kế hoạch giao trong năm</t>
  </si>
  <si>
    <t>Thanh toán vốn kế hoạch kéo dài</t>
  </si>
  <si>
    <t>Thanh toán vốn kế hoạch năm</t>
  </si>
  <si>
    <t>Thanh toán khối lượng hoàn thành</t>
  </si>
  <si>
    <t>Vốn tạm ứng theo chế độ chưa thu hồi</t>
  </si>
  <si>
    <t>7=8+11</t>
  </si>
  <si>
    <t>8=9+10</t>
  </si>
  <si>
    <t>11=12+13</t>
  </si>
  <si>
    <t>14=15+16</t>
  </si>
  <si>
    <t>DỰ ÁN DO ĐỊA PHƯƠNG QUẢN LÝ</t>
  </si>
  <si>
    <t xml:space="preserve">       Vốn trong nước</t>
  </si>
  <si>
    <t xml:space="preserve">       Vốn nước ngoài, trong đó:</t>
  </si>
  <si>
    <t>Vốn ngân sách trung ương</t>
  </si>
  <si>
    <t>Vốn đầu tư trong cân đối NSĐP</t>
  </si>
  <si>
    <t>Đầu tư từ thu xổ số kiến thiết</t>
  </si>
  <si>
    <t>Đầu tư từ nguồn thu từ sử dụng đất</t>
  </si>
  <si>
    <t>a</t>
  </si>
  <si>
    <t>b</t>
  </si>
  <si>
    <t>c</t>
  </si>
  <si>
    <t>Kế hoạch Thủ tướng Chính phủ giao</t>
  </si>
  <si>
    <t>Kế hoạch địa phương triển khai</t>
  </si>
  <si>
    <t>KT. GIÁM ĐỐC</t>
  </si>
  <si>
    <t>PHÓ GIÁM ĐỐC</t>
  </si>
  <si>
    <t>Đặng Văn Thương</t>
  </si>
  <si>
    <t>Nguyễn Văn Lực</t>
  </si>
  <si>
    <t>Hứa Thị Hằng</t>
  </si>
  <si>
    <t xml:space="preserve">             - NSTW cấp phát</t>
  </si>
  <si>
    <t xml:space="preserve">             - Tỉnh vay lại</t>
  </si>
  <si>
    <t>Vốn đầu tư trong cân đối theo tiêu chí</t>
  </si>
  <si>
    <t>Vốn nước ngoài NSTW cấp phát (ODA)</t>
  </si>
  <si>
    <t xml:space="preserve">       Vốn nước ngoài NSTW cấp phát</t>
  </si>
  <si>
    <t>1.1</t>
  </si>
  <si>
    <t>1.2</t>
  </si>
  <si>
    <t>Vốn trong nước đầu tư theo ngành, lĩnh vực</t>
  </si>
  <si>
    <t>Vốn trong nước (không bao gồm bội chi)</t>
  </si>
  <si>
    <t xml:space="preserve">       Vốn trong nước (không bao gồm bội chi)</t>
  </si>
  <si>
    <t>Vốn Chương trình mục tiêu quốc gia</t>
  </si>
  <si>
    <t>(1)</t>
  </si>
  <si>
    <t>(2)</t>
  </si>
  <si>
    <t>(3)</t>
  </si>
  <si>
    <t>Chương trình MTQG phát triển kinh tế - xã hội vùng đồng bào dân tộc thiểu số và miền núi</t>
  </si>
  <si>
    <t>Chương trình MTQG giảm nghèo bền vững</t>
  </si>
  <si>
    <t>Chương trình MTQG xây dựng nông thôn mới</t>
  </si>
  <si>
    <t>3=4+6</t>
  </si>
  <si>
    <t>So với TTG</t>
  </si>
  <si>
    <t>So với Đp</t>
  </si>
  <si>
    <t>Vốn thanh toán tháng</t>
  </si>
  <si>
    <t>Ước thanh toán</t>
  </si>
  <si>
    <t>Nhu cầu</t>
  </si>
  <si>
    <t>Tỷ lệ theo từng nguồn vốn</t>
  </si>
  <si>
    <t>KH giao đầu năm</t>
  </si>
  <si>
    <t>Tỷ lệ</t>
  </si>
  <si>
    <t>BÁO CÁO KẾT QUẢ THANH TOÁN VỐN ĐẦU TƯ CÔNG NĂM 2023</t>
  </si>
  <si>
    <t>Vốn nước ngoài (tỉnh vay lại), trong đó vốn bội chi NSĐP là 19.100 triệu đồng</t>
  </si>
  <si>
    <t xml:space="preserve">       Vốn nước ngoài (tỉnh vay lại), trong đó vốn bội chi NSĐP là 19.100 triệu đồng</t>
  </si>
  <si>
    <t>Trong đó nguồn vốn Chương trình phục hồi và phát triển kinh tế - xã hội  là 198.800 triệu đồng</t>
  </si>
  <si>
    <t>-</t>
  </si>
  <si>
    <t>Lũy kế vốn thanh toán từ đầu năm đến hết 30/6/2023</t>
  </si>
  <si>
    <t>Ước luỹ kế vốn thanh toán từ đầu năm đến 31/7/2023</t>
  </si>
  <si>
    <t>Biểu số 01b/TTKHN</t>
  </si>
  <si>
    <t>Nhóm dự án (QTQG, A, B, C)</t>
  </si>
  <si>
    <t>Mã số dự án đầu tư</t>
  </si>
  <si>
    <t>5=6+8</t>
  </si>
  <si>
    <t>10=11+12</t>
  </si>
  <si>
    <t>13=14+15</t>
  </si>
  <si>
    <t>9=10+13</t>
  </si>
  <si>
    <t>Ngành/Lĩnh vực Nông nghiệp, lâm nghiệp, diêm nghiệp, thủy lợi và thủy sản</t>
  </si>
  <si>
    <t>Hệ thống trạm bơm điện Bản Chúc, huyện Văn Lãng, Văn Quan</t>
  </si>
  <si>
    <t>Ngành/Lĩnh vực Khu công nghiệp và Khu Kinh tế</t>
  </si>
  <si>
    <t>Cải tạo, mở rộng đường Bà Triệu (đoạn Lý Thái Tổ - Nguyễn Đình chiểu)</t>
  </si>
  <si>
    <t>Nút giao cao tốc vào khu công nghiệp Hữu Lũng</t>
  </si>
  <si>
    <t>Dự án Mở rộng đường vận chuyển hàng hóa chuyên dụng tại khu vực mốc 1119-1120 cửa khẩu quốc tế Hữu Nghị</t>
  </si>
  <si>
    <t>Ngành/Lĩnh vực Giao thông</t>
  </si>
  <si>
    <t xml:space="preserve">Đường vào trung tâm xã Xuân Long, xã Tràng Các  </t>
  </si>
  <si>
    <t>Cải tạo nâng cấp QL4B (đoạn Km3+700 đến Km18)</t>
  </si>
  <si>
    <t xml:space="preserve">Đường tránh ngập vào trung tâm các xã nghèo miền núi 30A: Đồng Thắng, Cường Lợi, Lâm Ca; bảo đảm an sinh xã hội và phục vụ an ninh - quốc phòng huyện Đình Lập </t>
  </si>
  <si>
    <t>Cải tạo, nâng cấp đường Cao Lộc - Ba Sơn (ĐH.28), huyện Cao Lộc</t>
  </si>
  <si>
    <t>Dự án Đường Tân Tri - Nghinh Tường (ĐH.77), huyện Bắc Sơn</t>
  </si>
  <si>
    <t xml:space="preserve">Đường giao thông kết nối Quốc lộ 4B đến Quốc lộ 18 </t>
  </si>
  <si>
    <t>Đường tránh ĐT.226 (đoạn qua thị trấn Bình Gia, Văn Mịch) và khu TĐC, DC thị trấn Bình Gia</t>
  </si>
  <si>
    <t>Ngành/Lĩnh vực Giáo dục và Đào tạo</t>
  </si>
  <si>
    <t>Cải tạo, nâng cấp Trường cao đẳng nghề Lạng Sơn (phòng  học + KTX)</t>
  </si>
  <si>
    <t>Ngành/Lĩnh vực Công nghệ thông tin</t>
  </si>
  <si>
    <t>Đầu tư hạ tầng trang thiết bị công nghệ thông tin, các phần mềm nền tảng, số hóa cơ sở dữ liệu phục vụ chương trình chuyển đổi số trên địa bàn tỉnh giai đoạn 2021-2025</t>
  </si>
  <si>
    <t>Dự án đầu tư xây mới, cải tạo, nâng cấp 03 Trung tâm y tế tuyến huyện, tỉnh Lạng Sơn</t>
  </si>
  <si>
    <t>Dự án đầu tư xây dựng, cải tạo 50 Trạm y tế tuyến xã, tỉnh Lạng Sơn</t>
  </si>
  <si>
    <t>Dự án thành phần 1: Dự án đầu tư xây dựng, cải tạo Trạm Y tế tuyến xã trên địa bàn huyện Văn Quan</t>
  </si>
  <si>
    <t>Dự án thành phần 2: Dự án đầu tư xây dựng, cải tạo Trạm Y tế tuyến xã trên địa bàn huyện Văn Lãng</t>
  </si>
  <si>
    <t>Dự án thành phần 3: Dự án đầu tư xây dựng, cải tạo Trạm Y tế tuyến xã trên địa bàn huyện Tràng Định</t>
  </si>
  <si>
    <t>Dự án thành phần 4: Dự án đầu tư xây dựng, cải tạo Trạm Y tế tuyến xã trên địa bàn huyện Lộc Bình</t>
  </si>
  <si>
    <t>Dự án thành phần 5: Dự án đầu tư xây dựng, cải tạo Trạm Y tế tuyến xã trên địa bàn huyện Hữu Lũng</t>
  </si>
  <si>
    <t>Dự án thành phần 6: Dự án đầu tư xây dựng, cải tạo Trạm Y tế tuyến xã trên địa bàn huyện Đình Lập</t>
  </si>
  <si>
    <t>Dự án thành phần 7: Dự án đầu tư xây dựng, cải tạo Trạm Y tế tuyến xã trên địa bàn huyện Chi Lăng</t>
  </si>
  <si>
    <t>Dự án thành phần 8: Dự án đầu tư xây dựng, cải tạo Trạm Y tế tuyến xã trên địa bàn huyện Cao Lộc</t>
  </si>
  <si>
    <t>Dự án thành phần 9: Dự án đầu tư xây dựng, cải tạo Trạm Y tế tuyến xã trên địa bàn huyện Bình Gia</t>
  </si>
  <si>
    <t>Dự án thành phần 10: Dự án đầu tư xây dựng, cải tạo Trạm Y tế tuyến xã trên địa bàn huyện Bắc Sơn</t>
  </si>
  <si>
    <t>Dự án thành phần 11: Dự án đầu tư xây dựng, cải tạo Trạm Y tế tuyến xã trên địa bàn thành phố Lạng Sơn</t>
  </si>
  <si>
    <t>Ngành, Lĩnh vực Bảo vệ môi trường</t>
  </si>
  <si>
    <t>Dự án Tăng cường quản lý đất đai và cơ sở dữ liệu đất đai Thành phồ Lạng Sơn và 3 huyện Cao Lộc, Bình Gia, Lộc Bình</t>
  </si>
  <si>
    <t>Ngành, Lĩnh vực giao thông</t>
  </si>
  <si>
    <t>Dự án LRAMP - Hợp phần 1: Khôi phục, cải tạo đường địa phương</t>
  </si>
  <si>
    <t>Ngành, Lĩnh vực Xã hội</t>
  </si>
  <si>
    <t>Hạ tầng cơ bản cho phát triển toàn diện các tỉnh vùng Đông Bắc: Hà Giang, Cao Bằng, Bắc Kạn, Lạng Sơn- Tiểu dự án tỉnh Lạng Sơn</t>
  </si>
  <si>
    <t>Hợp phần 1: Hệ thống giao thông liên kết vùng; Họp phần  2: Cấp nước sinh hoạt và sản xuất, Hợp phần 4: Nâng cao năng lực quản lý tài sản công</t>
  </si>
  <si>
    <t>Hợp phần 3: Cơ sở hạ tầng chuỗi giá trị nông nghiệp</t>
  </si>
  <si>
    <t>(4)</t>
  </si>
  <si>
    <t>Dự án tuyến cao tốc cửa khẩu Hữu Nghị - Chi Lăng theo hình thức BOT (Danh mục dự án quan trọng quốc gia, các dự án cao tốc, các dự án trọng điểm, có sức lan tỏa cao, có ý nghĩa thúc đẩy phát triển kinh tế - xã hội)</t>
  </si>
  <si>
    <t>(5)</t>
  </si>
  <si>
    <t>(6)</t>
  </si>
  <si>
    <t>(7)</t>
  </si>
  <si>
    <t>(8)</t>
  </si>
  <si>
    <t>d</t>
  </si>
  <si>
    <t xml:space="preserve">Vốn trong nước từ nguồn vốn Chương trình phục hồi và phát triển kinh tế - xã hội </t>
  </si>
  <si>
    <t>B</t>
  </si>
  <si>
    <t>7925106</t>
  </si>
  <si>
    <t>7932254</t>
  </si>
  <si>
    <t>7935684</t>
  </si>
  <si>
    <t>7595870</t>
  </si>
  <si>
    <t>7593697</t>
  </si>
  <si>
    <t>7974796</t>
  </si>
  <si>
    <t>8023552</t>
  </si>
  <si>
    <t>8013393</t>
  </si>
  <si>
    <t>8031203</t>
  </si>
  <si>
    <t>8022766</t>
  </si>
  <si>
    <t>8004870</t>
  </si>
  <si>
    <t>8023271</t>
  </si>
  <si>
    <t>8024647</t>
  </si>
  <si>
    <t>7942377</t>
  </si>
  <si>
    <t>7502428</t>
  </si>
  <si>
    <t>7853336</t>
  </si>
  <si>
    <t>7502430</t>
  </si>
  <si>
    <t>7853345</t>
  </si>
  <si>
    <t>7932095</t>
  </si>
  <si>
    <t>7932093</t>
  </si>
  <si>
    <t>7932255</t>
  </si>
  <si>
    <t>A</t>
  </si>
  <si>
    <t>Sữa chữa và nâng cao an toàn đập (WB8)</t>
  </si>
  <si>
    <t>Chương trình mở rộng quy mô vệ sinh và nước sạch nông thôn trên kết quả đầu ra - TT nước sạch</t>
  </si>
  <si>
    <t>Khác</t>
  </si>
  <si>
    <t>7600471</t>
  </si>
  <si>
    <t>7665169</t>
  </si>
  <si>
    <t>Biểu số 01d/TTKHVU</t>
  </si>
  <si>
    <t>BÁO CÁO KẾT QUẢ THANH TOÁN VỐN ỨNG CHƯA THU HỒI NĂM 2023</t>
  </si>
  <si>
    <t>Địa điểm mở tài khoản</t>
  </si>
  <si>
    <t>Lũy kế vốn ứng trước chưa thu hồi từ các năm trước chuyển sang năm báo cáo</t>
  </si>
  <si>
    <t>Kế hoạch ứng trước được kéo dài thời hạn thanh toán sang năm báo cáo</t>
  </si>
  <si>
    <t>Thu hồi vốn ứng trước trong năm báo cáo</t>
  </si>
  <si>
    <t>Vốn ứng trước trong năm báo cáo</t>
  </si>
  <si>
    <t>Vốn ứng trước chưa thu hồi chuyển sang thu hồi vào các năm sau</t>
  </si>
  <si>
    <t>Vốn kế hoạch ứng trước chưa thu hồi</t>
  </si>
  <si>
    <t>Lũy kế vốn đã thanh toán đến hết năm trước năm báo cáo</t>
  </si>
  <si>
    <t>Vốn kế hoạch ứng trước</t>
  </si>
  <si>
    <t>Số vốn đã thanh toán đến năm báo cáo</t>
  </si>
  <si>
    <t>Vốn kế hoạch bố trí thu hồi</t>
  </si>
  <si>
    <t>Số thu hồi trong năm báo cáo theo kết quả thanh toán thực tế</t>
  </si>
  <si>
    <t>Số vốn đa thanh toán đến năm báo cáo</t>
  </si>
  <si>
    <t>Vốn kế hoạch ứng được kéo dài thời hạn thanh toán sang năm sau*</t>
  </si>
  <si>
    <t>Vốn kế hoạch ứng trước chưa thu hồi*</t>
  </si>
  <si>
    <t>Tổng số vốn đã thanh toán đến hết năm báo cáo*</t>
  </si>
  <si>
    <t>14=6+8-10+11</t>
  </si>
  <si>
    <t>15=6+8-10+12</t>
  </si>
  <si>
    <t>I</t>
  </si>
  <si>
    <t>Di dân tái định cư trường bắn TB1</t>
  </si>
  <si>
    <t xml:space="preserve">Sửa chữa NC hồ chứa nước Cao Lan </t>
  </si>
  <si>
    <t>Dự án đảm bảo an toàn hồ chứa</t>
  </si>
  <si>
    <t>Sửa chữa NC hồ chứa nước Khuổi chủ</t>
  </si>
  <si>
    <t>Sửa chữa NC hồ chứa nước Hua Khao</t>
  </si>
  <si>
    <t>II</t>
  </si>
  <si>
    <t>Vốn NSTW khác</t>
  </si>
  <si>
    <t>Đường lũng vài bình độ tân minh</t>
  </si>
  <si>
    <t>Đường cứu nạn cứu hộ đoạn TT Pác kéo vĩnh lại</t>
  </si>
  <si>
    <t>Cấp nước thị trấn Đình lập</t>
  </si>
  <si>
    <t>II.1</t>
  </si>
  <si>
    <t xml:space="preserve"> Vốn NSTW</t>
  </si>
  <si>
    <t>Vốn NSTW theo ngành, lĩnh vực</t>
  </si>
  <si>
    <t>II.2</t>
  </si>
  <si>
    <t>Vốn NSĐP</t>
  </si>
  <si>
    <t>Đường phục vụ XNK, đấu nối từ CK Tân Thanh với Khả Phong</t>
  </si>
  <si>
    <t>(Kèm theo Báo cáo số: 370 /BC-UBND ngày 26 tháng 7 năm 2023 của UBND tỉnh Lạng Sơn)</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</si>
</sst>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0.000%"/>
    <numFmt numFmtId="175" formatCode="_-* #,##0.000\ _₫_-;\-* #,##0.000\ _₫_-;_-* &quot;-&quot;??\ _₫_-;_-@_-"/>
    <numFmt numFmtId="176" formatCode="_-* #,##0.0\ _₫_-;\-* #,##0.0\ _₫_-;_-* &quot;-&quot;??\ _₫_-;_-@_-"/>
    <numFmt numFmtId="177" formatCode="_-* #,##0\ _₫_-;\-* #,##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0;[Red]0"/>
    <numFmt numFmtId="184" formatCode="[$-409]dddd\,\ mmmm\ dd\,\ yyyy"/>
    <numFmt numFmtId="185" formatCode="[$-409]h:mm:ss\ AM/PM"/>
    <numFmt numFmtId="186" formatCode="0.0000E+00"/>
    <numFmt numFmtId="187" formatCode="0.000E+00"/>
    <numFmt numFmtId="188" formatCode="0.0E+00"/>
    <numFmt numFmtId="189" formatCode="0E+00"/>
    <numFmt numFmtId="190" formatCode="#.##0;[Red]#.##0"/>
    <numFmt numFmtId="191" formatCode="#.##00;[Red]#.##00"/>
    <numFmt numFmtId="192" formatCode="#.##000;[Red]#.##000"/>
    <numFmt numFmtId="193" formatCode="#.##;[Red]#.##"/>
    <numFmt numFmtId="194" formatCode="#.#;[Red]#.#"/>
    <numFmt numFmtId="195" formatCode="#;[Red]#"/>
    <numFmt numFmtId="196" formatCode="#.##0.00;[Red]#.##0.00"/>
    <numFmt numFmtId="197" formatCode="#,##0.0;[Red]#,##0.0"/>
    <numFmt numFmtId="198" formatCode="#,##0.00;[Red]#,##0.00"/>
    <numFmt numFmtId="199" formatCode="0.0"/>
    <numFmt numFmtId="200" formatCode="0.000"/>
    <numFmt numFmtId="201" formatCode="0.0000"/>
    <numFmt numFmtId="202" formatCode="#,##0.000;[Red]#,##0.000"/>
    <numFmt numFmtId="203" formatCode="#.##0.0;[Red]#.##0.0"/>
    <numFmt numFmtId="204" formatCode="#.##0.;[Red]#.##0."/>
    <numFmt numFmtId="205" formatCode="#.##.;[Red]#.####;\頀"/>
    <numFmt numFmtId="206" formatCode="#.##.;[Red]#.####;\찀"/>
    <numFmt numFmtId="207" formatCode="#.#.;[Red]#.###;\찀"/>
    <numFmt numFmtId="208" formatCode="#.;[Red]#.##;\찀"/>
    <numFmt numFmtId="209" formatCode="#.;[Red]#.#;\찀"/>
    <numFmt numFmtId="210" formatCode="#.;[Red]#;\찀"/>
    <numFmt numFmtId="211" formatCode="#.0.;[Red]#.0;\찀"/>
    <numFmt numFmtId="212" formatCode="#.00.;[Red]#.00;\찀"/>
    <numFmt numFmtId="213" formatCode="_(* #,##0.0_);_(* \(#,##0.0\);_(* &quot;-&quot;??_);_(@_)"/>
    <numFmt numFmtId="214" formatCode="#,##0.000"/>
    <numFmt numFmtId="215" formatCode="#,##0.0"/>
    <numFmt numFmtId="216" formatCode="_-* #,##0\ _F_-;\-* #,##0\ _F_-;_-* &quot;-&quot;\ _F_-;_-@_-"/>
  </numFmts>
  <fonts count="72">
    <font>
      <sz val="12"/>
      <color theme="1"/>
      <name val="Times New Roman"/>
      <family val="2"/>
    </font>
    <font>
      <sz val="12"/>
      <color indexed="8"/>
      <name val="Times New Roman"/>
      <family val="2"/>
    </font>
    <font>
      <sz val="11"/>
      <color indexed="8"/>
      <name val="Times New Roman"/>
      <family val="2"/>
    </font>
    <font>
      <i/>
      <sz val="12"/>
      <color indexed="8"/>
      <name val="Times New Roman"/>
      <family val="1"/>
    </font>
    <font>
      <b/>
      <sz val="12"/>
      <color indexed="8"/>
      <name val="Times New Roman"/>
      <family val="1"/>
    </font>
    <font>
      <sz val="8"/>
      <name val="Times New Roman"/>
      <family val="2"/>
    </font>
    <font>
      <sz val="12"/>
      <name val="Times New Roman"/>
      <family val="1"/>
    </font>
    <font>
      <i/>
      <sz val="12"/>
      <name val="Times New Roman"/>
      <family val="1"/>
    </font>
    <font>
      <b/>
      <i/>
      <sz val="12"/>
      <name val="Times New Roman"/>
      <family val="1"/>
    </font>
    <font>
      <b/>
      <sz val="12"/>
      <name val="Times New Roman"/>
      <family val="1"/>
    </font>
    <font>
      <sz val="11"/>
      <name val="Times New Roman"/>
      <family val="1"/>
    </font>
    <font>
      <sz val="12"/>
      <name val=".VnTime"/>
      <family val="2"/>
    </font>
    <font>
      <sz val="10"/>
      <color indexed="8"/>
      <name val="Arial"/>
      <family val="2"/>
    </font>
    <font>
      <b/>
      <sz val="10"/>
      <name val="Arial"/>
      <family val="2"/>
    </font>
    <font>
      <i/>
      <sz val="10"/>
      <name val="VNI-Aptima"/>
      <family val="0"/>
    </font>
    <font>
      <sz val="10"/>
      <name val="VNI-Aptima"/>
      <family val="0"/>
    </font>
    <font>
      <sz val="12"/>
      <name val="VNI-Times"/>
      <family val="0"/>
    </font>
    <font>
      <b/>
      <i/>
      <sz val="12"/>
      <color indexed="8"/>
      <name val="Times New Roman"/>
      <family val="1"/>
    </font>
    <font>
      <sz val="11"/>
      <color indexed="8"/>
      <name val="Calibri"/>
      <family val="2"/>
    </font>
    <font>
      <b/>
      <sz val="11"/>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1"/>
      <color indexed="20"/>
      <name val="Arial"/>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2"/>
      <color indexed="23"/>
      <name val="Times New Roman"/>
      <family val="1"/>
    </font>
    <font>
      <b/>
      <sz val="12"/>
      <color indexed="23"/>
      <name val="Times New Roman"/>
      <family val="1"/>
    </font>
    <font>
      <sz val="11"/>
      <color indexed="23"/>
      <name val="Times New Roman"/>
      <family val="1"/>
    </font>
    <font>
      <b/>
      <i/>
      <sz val="12"/>
      <color indexed="23"/>
      <name val="Times New Roman"/>
      <family val="1"/>
    </font>
    <font>
      <b/>
      <sz val="12"/>
      <color indexed="10"/>
      <name val="Times New Roman"/>
      <family val="1"/>
    </font>
    <font>
      <b/>
      <sz val="10"/>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sz val="11"/>
      <color theme="1"/>
      <name val="Calibri"/>
      <family val="2"/>
    </font>
    <font>
      <i/>
      <sz val="12"/>
      <color rgb="FF7F7F7F"/>
      <name val="Times New Roman"/>
      <family val="2"/>
    </font>
    <font>
      <u val="single"/>
      <sz val="11"/>
      <color theme="11"/>
      <name val="Arial"/>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i/>
      <sz val="12"/>
      <color theme="1" tint="0.49998000264167786"/>
      <name val="Times New Roman"/>
      <family val="1"/>
    </font>
    <font>
      <sz val="12"/>
      <color theme="1" tint="0.49998000264167786"/>
      <name val="Times New Roman"/>
      <family val="1"/>
    </font>
    <font>
      <b/>
      <sz val="12"/>
      <color theme="1" tint="0.49998000264167786"/>
      <name val="Times New Roman"/>
      <family val="1"/>
    </font>
    <font>
      <sz val="11"/>
      <color theme="1" tint="0.49998000264167786"/>
      <name val="Times New Roman"/>
      <family val="1"/>
    </font>
    <font>
      <b/>
      <i/>
      <sz val="12"/>
      <color theme="1" tint="0.49998000264167786"/>
      <name val="Times New Roman"/>
      <family val="1"/>
    </font>
    <font>
      <b/>
      <sz val="12"/>
      <color rgb="FFFF0000"/>
      <name val="Times New Roman"/>
      <family val="1"/>
    </font>
    <font>
      <sz val="11"/>
      <color theme="1"/>
      <name val="Times New Roman"/>
      <family val="1"/>
    </font>
    <font>
      <b/>
      <i/>
      <sz val="12"/>
      <color theme="1"/>
      <name val="Times New Roman"/>
      <family val="1"/>
    </font>
    <font>
      <i/>
      <sz val="12"/>
      <color theme="1"/>
      <name val="Times New Roman"/>
      <family val="1"/>
    </font>
    <font>
      <b/>
      <sz val="10"/>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style="thin"/>
      <right style="thin"/>
      <top style="hair"/>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9">
    <xf numFmtId="0" fontId="0" fillId="0" borderId="0">
      <alignment/>
      <protection/>
    </xf>
    <xf numFmtId="0" fontId="13"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71" fontId="1" fillId="0" borderId="0" applyFont="0" applyFill="0" applyBorder="0" applyAlignment="0" applyProtection="0"/>
    <xf numFmtId="43" fontId="47"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0" fillId="0" borderId="0">
      <alignment/>
      <protection/>
    </xf>
    <xf numFmtId="0" fontId="6" fillId="0" borderId="0">
      <alignment/>
      <protection/>
    </xf>
    <xf numFmtId="0" fontId="1" fillId="31" borderId="7" applyNumberFormat="0" applyFont="0" applyAlignment="0" applyProtection="0"/>
    <xf numFmtId="0" fontId="58" fillId="2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7">
    <xf numFmtId="0" fontId="0" fillId="0" borderId="0" xfId="0" applyAlignment="1">
      <alignment/>
    </xf>
    <xf numFmtId="0" fontId="0" fillId="0" borderId="0" xfId="0" applyAlignment="1">
      <alignment vertical="center"/>
    </xf>
    <xf numFmtId="49" fontId="0" fillId="0" borderId="0" xfId="0" applyNumberFormat="1" applyAlignment="1">
      <alignment/>
    </xf>
    <xf numFmtId="0" fontId="4"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xf>
    <xf numFmtId="3" fontId="7" fillId="0" borderId="10" xfId="60" applyNumberFormat="1" applyFont="1" applyBorder="1" applyAlignment="1">
      <alignment horizontal="right" vertical="center" wrapText="1"/>
      <protection/>
    </xf>
    <xf numFmtId="0" fontId="3" fillId="0" borderId="0" xfId="0" applyFont="1" applyAlignment="1">
      <alignment vertical="center"/>
    </xf>
    <xf numFmtId="3" fontId="6" fillId="0" borderId="10" xfId="60" applyNumberFormat="1" applyFont="1" applyBorder="1" applyAlignment="1">
      <alignment horizontal="right" vertical="center" wrapText="1"/>
      <protection/>
    </xf>
    <xf numFmtId="3" fontId="8" fillId="0" borderId="10" xfId="60" applyNumberFormat="1" applyFont="1" applyBorder="1" applyAlignment="1">
      <alignment horizontal="right" vertical="center" wrapText="1"/>
      <protection/>
    </xf>
    <xf numFmtId="0" fontId="4" fillId="0" borderId="0" xfId="0" applyFont="1" applyAlignment="1">
      <alignment horizontal="center" vertical="center"/>
    </xf>
    <xf numFmtId="0" fontId="4" fillId="0" borderId="0" xfId="0" applyFont="1" applyAlignment="1">
      <alignment horizontal="center"/>
    </xf>
    <xf numFmtId="49" fontId="4" fillId="0" borderId="0" xfId="0" applyNumberFormat="1" applyFont="1" applyAlignment="1">
      <alignment horizontal="center"/>
    </xf>
    <xf numFmtId="3" fontId="9" fillId="0" borderId="10" xfId="60" applyNumberFormat="1" applyFont="1" applyBorder="1" applyAlignment="1">
      <alignment horizontal="right" vertical="center" wrapText="1"/>
      <protection/>
    </xf>
    <xf numFmtId="0" fontId="9" fillId="0" borderId="0" xfId="0" applyFont="1" applyAlignment="1">
      <alignment/>
    </xf>
    <xf numFmtId="0" fontId="6" fillId="0" borderId="0" xfId="0" applyFont="1" applyAlignment="1">
      <alignment/>
    </xf>
    <xf numFmtId="0" fontId="6" fillId="0" borderId="0" xfId="0" applyFont="1" applyAlignment="1">
      <alignment/>
    </xf>
    <xf numFmtId="0" fontId="9" fillId="0" borderId="10" xfId="0" applyFont="1" applyBorder="1" applyAlignment="1">
      <alignment vertical="center" wrapText="1"/>
    </xf>
    <xf numFmtId="0" fontId="6" fillId="0" borderId="10" xfId="0" applyFont="1" applyBorder="1" applyAlignment="1">
      <alignment vertical="center" wrapText="1"/>
    </xf>
    <xf numFmtId="0" fontId="4" fillId="0" borderId="0" xfId="0" applyFont="1" applyAlignment="1">
      <alignment horizontal="center"/>
    </xf>
    <xf numFmtId="0" fontId="60" fillId="0" borderId="0" xfId="0" applyFont="1" applyAlignment="1">
      <alignment horizontal="center"/>
    </xf>
    <xf numFmtId="0" fontId="9" fillId="0" borderId="10" xfId="0" applyFont="1" applyBorder="1" applyAlignment="1">
      <alignment horizontal="center" vertical="center" wrapText="1"/>
    </xf>
    <xf numFmtId="0" fontId="6" fillId="0" borderId="10" xfId="0" applyFont="1" applyBorder="1" applyAlignment="1">
      <alignment horizontal="center" vertical="center" wrapText="1"/>
    </xf>
    <xf numFmtId="3" fontId="6" fillId="0" borderId="0" xfId="0" applyNumberFormat="1" applyFont="1" applyAlignment="1">
      <alignment/>
    </xf>
    <xf numFmtId="3" fontId="7" fillId="0" borderId="10" xfId="60" applyNumberFormat="1" applyFont="1" applyBorder="1" applyAlignment="1">
      <alignment horizontal="center" vertical="center" wrapText="1"/>
      <protection/>
    </xf>
    <xf numFmtId="3" fontId="6" fillId="0" borderId="10" xfId="60" applyNumberFormat="1" applyFont="1" applyBorder="1" applyAlignment="1">
      <alignment horizontal="center" vertical="center" wrapText="1"/>
      <protection/>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7" fillId="0" borderId="0" xfId="0" applyFont="1" applyAlignment="1">
      <alignment vertical="center"/>
    </xf>
    <xf numFmtId="0" fontId="8" fillId="0" borderId="10" xfId="0" applyFont="1" applyBorder="1" applyAlignment="1">
      <alignment vertical="center" wrapText="1"/>
    </xf>
    <xf numFmtId="3" fontId="0" fillId="0" borderId="10" xfId="60" applyNumberFormat="1" applyFont="1" applyBorder="1" applyAlignment="1">
      <alignment horizontal="right" vertical="center" wrapText="1"/>
      <protection/>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9"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3" fontId="8" fillId="0" borderId="12" xfId="60" applyNumberFormat="1" applyFont="1" applyBorder="1" applyAlignment="1">
      <alignment horizontal="right" vertical="center" wrapText="1"/>
      <protection/>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3" fontId="6" fillId="0" borderId="13" xfId="60" applyNumberFormat="1" applyFont="1" applyBorder="1" applyAlignment="1">
      <alignment horizontal="right" vertical="center" wrapText="1"/>
      <protection/>
    </xf>
    <xf numFmtId="0" fontId="62" fillId="0" borderId="0" xfId="0" applyFont="1" applyAlignment="1">
      <alignment horizontal="right"/>
    </xf>
    <xf numFmtId="0" fontId="63" fillId="0" borderId="0" xfId="0" applyFont="1" applyAlignment="1">
      <alignment/>
    </xf>
    <xf numFmtId="0" fontId="64" fillId="0" borderId="0" xfId="0" applyFont="1" applyAlignment="1">
      <alignment horizontal="center" vertical="center"/>
    </xf>
    <xf numFmtId="0" fontId="64" fillId="0" borderId="0" xfId="0" applyFont="1" applyAlignment="1">
      <alignment vertical="center"/>
    </xf>
    <xf numFmtId="0" fontId="62" fillId="0" borderId="0" xfId="0" applyFont="1" applyAlignment="1">
      <alignment horizontal="center" vertical="center"/>
    </xf>
    <xf numFmtId="0" fontId="62" fillId="0" borderId="0" xfId="0" applyFont="1" applyBorder="1" applyAlignment="1">
      <alignment horizontal="right" vertical="center"/>
    </xf>
    <xf numFmtId="0" fontId="64" fillId="0" borderId="0" xfId="0" applyFont="1" applyBorder="1" applyAlignment="1">
      <alignment horizontal="center" vertical="center" wrapText="1"/>
    </xf>
    <xf numFmtId="3" fontId="63" fillId="0" borderId="0" xfId="0" applyNumberFormat="1" applyFont="1" applyAlignment="1">
      <alignment vertical="center"/>
    </xf>
    <xf numFmtId="10" fontId="64" fillId="0" borderId="0" xfId="64" applyNumberFormat="1" applyFont="1" applyAlignment="1">
      <alignment vertical="center"/>
    </xf>
    <xf numFmtId="0" fontId="63" fillId="0" borderId="0" xfId="0" applyFont="1" applyAlignment="1">
      <alignment vertical="center"/>
    </xf>
    <xf numFmtId="0" fontId="64" fillId="0" borderId="14" xfId="0" applyFont="1" applyBorder="1" applyAlignment="1">
      <alignment horizontal="center" vertical="center" wrapText="1"/>
    </xf>
    <xf numFmtId="0" fontId="63"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0" xfId="0" applyFont="1" applyAlignment="1">
      <alignment horizontal="center" vertical="center"/>
    </xf>
    <xf numFmtId="3" fontId="66" fillId="0" borderId="0" xfId="60" applyNumberFormat="1" applyFont="1" applyBorder="1" applyAlignment="1">
      <alignment horizontal="right" vertical="center" wrapText="1"/>
      <protection/>
    </xf>
    <xf numFmtId="177" fontId="64" fillId="0" borderId="0" xfId="42" applyNumberFormat="1" applyFont="1" applyAlignment="1">
      <alignment vertical="center"/>
    </xf>
    <xf numFmtId="3" fontId="64" fillId="0" borderId="0" xfId="0" applyNumberFormat="1" applyFont="1" applyAlignment="1">
      <alignment vertical="center"/>
    </xf>
    <xf numFmtId="3" fontId="64" fillId="0" borderId="0" xfId="60" applyNumberFormat="1" applyFont="1" applyBorder="1" applyAlignment="1">
      <alignment horizontal="right" vertical="center" wrapText="1"/>
      <protection/>
    </xf>
    <xf numFmtId="0" fontId="66" fillId="0" borderId="0" xfId="0" applyFont="1" applyAlignment="1">
      <alignment vertical="center"/>
    </xf>
    <xf numFmtId="10" fontId="63" fillId="0" borderId="10" xfId="64" applyNumberFormat="1" applyFont="1" applyBorder="1" applyAlignment="1">
      <alignment horizontal="right" vertical="center" wrapText="1"/>
    </xf>
    <xf numFmtId="3" fontId="62" fillId="0" borderId="0" xfId="60" applyNumberFormat="1" applyFont="1" applyBorder="1" applyAlignment="1">
      <alignment horizontal="right" vertical="center" wrapText="1"/>
      <protection/>
    </xf>
    <xf numFmtId="3" fontId="63" fillId="0" borderId="0" xfId="60" applyNumberFormat="1" applyFont="1" applyBorder="1" applyAlignment="1">
      <alignment horizontal="center" vertical="center" wrapText="1"/>
      <protection/>
    </xf>
    <xf numFmtId="10" fontId="63" fillId="0" borderId="0" xfId="64" applyNumberFormat="1" applyFont="1" applyBorder="1" applyAlignment="1">
      <alignment horizontal="center" vertical="center" wrapText="1"/>
    </xf>
    <xf numFmtId="3" fontId="63" fillId="0" borderId="10" xfId="60" applyNumberFormat="1" applyFont="1" applyBorder="1" applyAlignment="1">
      <alignment horizontal="right" vertical="center" wrapText="1"/>
      <protection/>
    </xf>
    <xf numFmtId="3" fontId="62" fillId="0" borderId="0" xfId="60" applyNumberFormat="1" applyFont="1" applyBorder="1" applyAlignment="1">
      <alignment horizontal="center" vertical="center" wrapText="1"/>
      <protection/>
    </xf>
    <xf numFmtId="10" fontId="62" fillId="0" borderId="0" xfId="64" applyNumberFormat="1" applyFont="1" applyBorder="1" applyAlignment="1">
      <alignment horizontal="center" vertical="center" wrapText="1"/>
    </xf>
    <xf numFmtId="10" fontId="62" fillId="0" borderId="10" xfId="64" applyNumberFormat="1" applyFont="1" applyBorder="1" applyAlignment="1">
      <alignment horizontal="right" vertical="center" wrapText="1"/>
    </xf>
    <xf numFmtId="3" fontId="62" fillId="0" borderId="10" xfId="60" applyNumberFormat="1" applyFont="1" applyBorder="1" applyAlignment="1">
      <alignment horizontal="right" vertical="center" wrapText="1"/>
      <protection/>
    </xf>
    <xf numFmtId="0" fontId="62" fillId="0" borderId="0" xfId="0" applyFont="1" applyAlignment="1">
      <alignment vertical="center"/>
    </xf>
    <xf numFmtId="3" fontId="63" fillId="0" borderId="0" xfId="60" applyNumberFormat="1" applyFont="1" applyBorder="1" applyAlignment="1">
      <alignment horizontal="right" vertical="center" wrapText="1"/>
      <protection/>
    </xf>
    <xf numFmtId="0" fontId="62" fillId="0" borderId="0" xfId="0" applyFont="1" applyFill="1" applyBorder="1" applyAlignment="1">
      <alignment horizontal="left" vertical="center" wrapText="1"/>
    </xf>
    <xf numFmtId="0" fontId="62" fillId="0" borderId="0" xfId="0" applyFont="1" applyFill="1" applyBorder="1" applyAlignment="1" quotePrefix="1">
      <alignment horizontal="left" vertical="center" wrapText="1" indent="6"/>
    </xf>
    <xf numFmtId="3" fontId="66" fillId="0" borderId="10" xfId="60" applyNumberFormat="1" applyFont="1" applyBorder="1" applyAlignment="1">
      <alignment horizontal="right" vertical="center" wrapText="1"/>
      <protection/>
    </xf>
    <xf numFmtId="172" fontId="7" fillId="0" borderId="10" xfId="44" applyNumberFormat="1" applyFont="1" applyFill="1" applyBorder="1" applyAlignment="1">
      <alignment horizontal="center" vertical="center" wrapText="1"/>
    </xf>
    <xf numFmtId="4" fontId="8" fillId="0" borderId="12" xfId="60" applyNumberFormat="1" applyFont="1" applyBorder="1" applyAlignment="1">
      <alignment horizontal="right" vertical="center" wrapText="1"/>
      <protection/>
    </xf>
    <xf numFmtId="4" fontId="8" fillId="0" borderId="10" xfId="60" applyNumberFormat="1" applyFont="1" applyBorder="1" applyAlignment="1">
      <alignment horizontal="right" vertical="center" wrapText="1"/>
      <protection/>
    </xf>
    <xf numFmtId="0" fontId="67" fillId="0" borderId="0" xfId="0" applyFont="1" applyFill="1" applyAlignment="1">
      <alignment horizontal="center"/>
    </xf>
    <xf numFmtId="0" fontId="61" fillId="0" borderId="0" xfId="0" applyFont="1" applyFill="1" applyAlignment="1">
      <alignment/>
    </xf>
    <xf numFmtId="0" fontId="68" fillId="0" borderId="11" xfId="0" applyFont="1" applyFill="1" applyBorder="1" applyAlignment="1">
      <alignment horizontal="center" vertical="center"/>
    </xf>
    <xf numFmtId="3" fontId="69" fillId="0" borderId="12" xfId="60" applyNumberFormat="1" applyFont="1" applyFill="1" applyBorder="1" applyAlignment="1">
      <alignment horizontal="right" vertical="center" wrapText="1"/>
      <protection/>
    </xf>
    <xf numFmtId="3" fontId="69" fillId="0" borderId="10" xfId="60" applyNumberFormat="1" applyFont="1" applyFill="1" applyBorder="1" applyAlignment="1">
      <alignment horizontal="right" vertical="center" wrapText="1"/>
      <protection/>
    </xf>
    <xf numFmtId="172" fontId="70" fillId="0" borderId="10" xfId="44" applyNumberFormat="1" applyFont="1" applyFill="1" applyBorder="1" applyAlignment="1">
      <alignment horizontal="center" vertical="center" wrapText="1"/>
    </xf>
    <xf numFmtId="3" fontId="60" fillId="0" borderId="10" xfId="60" applyNumberFormat="1" applyFont="1" applyFill="1" applyBorder="1" applyAlignment="1">
      <alignment horizontal="right" vertical="center" wrapText="1"/>
      <protection/>
    </xf>
    <xf numFmtId="3" fontId="0" fillId="0" borderId="10" xfId="60" applyNumberFormat="1" applyFont="1" applyFill="1" applyBorder="1" applyAlignment="1">
      <alignment horizontal="right" vertical="center" wrapText="1"/>
      <protection/>
    </xf>
    <xf numFmtId="3" fontId="70" fillId="0" borderId="10" xfId="60" applyNumberFormat="1" applyFont="1" applyFill="1" applyBorder="1" applyAlignment="1">
      <alignment horizontal="right" vertical="center" wrapText="1"/>
      <protection/>
    </xf>
    <xf numFmtId="0" fontId="0" fillId="0" borderId="10" xfId="0" applyFont="1" applyFill="1" applyBorder="1" applyAlignment="1">
      <alignment vertical="center"/>
    </xf>
    <xf numFmtId="3" fontId="0" fillId="0" borderId="13" xfId="60" applyNumberFormat="1" applyFont="1" applyFill="1" applyBorder="1" applyAlignment="1">
      <alignment horizontal="right" vertical="center" wrapText="1"/>
      <protection/>
    </xf>
    <xf numFmtId="0" fontId="60" fillId="0" borderId="0" xfId="0" applyFont="1" applyAlignment="1">
      <alignment horizontal="center"/>
    </xf>
    <xf numFmtId="0" fontId="7" fillId="0" borderId="10" xfId="0" applyFont="1" applyBorder="1" applyAlignment="1" quotePrefix="1">
      <alignment horizontal="center" vertical="center" wrapText="1"/>
    </xf>
    <xf numFmtId="0" fontId="7" fillId="0" borderId="15" xfId="0" applyFont="1" applyBorder="1" applyAlignment="1">
      <alignment vertical="center" wrapText="1"/>
    </xf>
    <xf numFmtId="3" fontId="70" fillId="0" borderId="10" xfId="60" applyNumberFormat="1" applyFont="1" applyBorder="1" applyAlignment="1">
      <alignment horizontal="right" vertical="center" wrapText="1"/>
      <protection/>
    </xf>
    <xf numFmtId="0" fontId="7" fillId="0" borderId="13" xfId="0" applyFont="1" applyBorder="1" applyAlignment="1">
      <alignment horizontal="center" vertical="center" wrapText="1"/>
    </xf>
    <xf numFmtId="0" fontId="7" fillId="0" borderId="13" xfId="0" applyFont="1" applyBorder="1" applyAlignment="1">
      <alignment vertical="center" wrapText="1"/>
    </xf>
    <xf numFmtId="3" fontId="7" fillId="0" borderId="13" xfId="60" applyNumberFormat="1" applyFont="1" applyBorder="1" applyAlignment="1">
      <alignment horizontal="right" vertical="center" wrapText="1"/>
      <protection/>
    </xf>
    <xf numFmtId="0" fontId="60" fillId="0" borderId="0" xfId="0" applyFont="1" applyAlignment="1">
      <alignment vertical="center"/>
    </xf>
    <xf numFmtId="0" fontId="19" fillId="0" borderId="11" xfId="0" applyFont="1" applyBorder="1" applyAlignment="1">
      <alignment horizontal="center" vertical="center"/>
    </xf>
    <xf numFmtId="0" fontId="71" fillId="0" borderId="11" xfId="0" applyFont="1" applyBorder="1" applyAlignment="1">
      <alignment horizontal="center" vertical="center"/>
    </xf>
    <xf numFmtId="0" fontId="19" fillId="0" borderId="11" xfId="0" applyFont="1" applyBorder="1" applyAlignment="1">
      <alignment horizontal="center" vertical="center" wrapText="1"/>
    </xf>
    <xf numFmtId="0" fontId="69" fillId="0" borderId="0" xfId="0" applyFont="1" applyAlignment="1">
      <alignment/>
    </xf>
    <xf numFmtId="0" fontId="60" fillId="0" borderId="10" xfId="0" applyFont="1" applyBorder="1" applyAlignment="1">
      <alignment horizontal="center" vertical="center"/>
    </xf>
    <xf numFmtId="0" fontId="60" fillId="0" borderId="10" xfId="0" applyFont="1" applyBorder="1" applyAlignment="1">
      <alignment vertical="center" wrapText="1"/>
    </xf>
    <xf numFmtId="3" fontId="60" fillId="0" borderId="10" xfId="0" applyNumberFormat="1" applyFont="1" applyBorder="1" applyAlignment="1">
      <alignment vertical="center"/>
    </xf>
    <xf numFmtId="0" fontId="60" fillId="0" borderId="10" xfId="0" applyFont="1" applyBorder="1" applyAlignment="1">
      <alignment/>
    </xf>
    <xf numFmtId="0" fontId="6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vertical="center" wrapText="1"/>
    </xf>
    <xf numFmtId="3" fontId="0" fillId="0" borderId="10" xfId="0" applyNumberFormat="1" applyFont="1" applyBorder="1" applyAlignment="1">
      <alignment horizontal="right" vertical="center" wrapText="1"/>
    </xf>
    <xf numFmtId="0" fontId="0" fillId="0" borderId="10" xfId="0" applyFont="1" applyBorder="1" applyAlignment="1">
      <alignment/>
    </xf>
    <xf numFmtId="172" fontId="0" fillId="0" borderId="10"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10" xfId="0" applyFont="1" applyBorder="1" applyAlignment="1">
      <alignment vertical="center"/>
    </xf>
    <xf numFmtId="0" fontId="0" fillId="0" borderId="13" xfId="0" applyFont="1" applyBorder="1" applyAlignment="1">
      <alignment/>
    </xf>
    <xf numFmtId="0" fontId="0" fillId="0" borderId="16" xfId="0" applyFont="1" applyBorder="1" applyAlignment="1">
      <alignment/>
    </xf>
    <xf numFmtId="0" fontId="60" fillId="0" borderId="12" xfId="0" applyFont="1" applyBorder="1" applyAlignment="1">
      <alignment horizontal="center" vertical="center"/>
    </xf>
    <xf numFmtId="0" fontId="60" fillId="0" borderId="12" xfId="0" applyFont="1" applyBorder="1" applyAlignment="1">
      <alignment vertical="center" wrapText="1"/>
    </xf>
    <xf numFmtId="3" fontId="60" fillId="0" borderId="12" xfId="0" applyNumberFormat="1" applyFont="1" applyBorder="1" applyAlignment="1">
      <alignment vertical="center"/>
    </xf>
    <xf numFmtId="0" fontId="0" fillId="0" borderId="12" xfId="0" applyFont="1" applyBorder="1" applyAlignment="1">
      <alignment/>
    </xf>
    <xf numFmtId="0" fontId="60" fillId="0" borderId="12" xfId="0" applyFont="1" applyBorder="1" applyAlignment="1">
      <alignment vertical="center"/>
    </xf>
    <xf numFmtId="0" fontId="1" fillId="0" borderId="10" xfId="0" applyFont="1" applyBorder="1" applyAlignment="1">
      <alignment horizontal="center" vertical="center"/>
    </xf>
    <xf numFmtId="0" fontId="1" fillId="0" borderId="10" xfId="0" applyFont="1" applyBorder="1" applyAlignment="1">
      <alignment vertical="center"/>
    </xf>
    <xf numFmtId="3" fontId="0" fillId="0" borderId="10" xfId="0" applyNumberFormat="1"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3" xfId="0" applyFont="1" applyBorder="1" applyAlignment="1">
      <alignment vertical="center" wrapText="1"/>
    </xf>
    <xf numFmtId="3" fontId="0" fillId="0" borderId="13" xfId="0" applyNumberFormat="1" applyFont="1" applyBorder="1" applyAlignment="1">
      <alignment horizontal="right" vertical="center" wrapText="1"/>
    </xf>
    <xf numFmtId="172" fontId="0" fillId="0" borderId="13" xfId="0" applyNumberFormat="1" applyFont="1" applyBorder="1" applyAlignment="1">
      <alignment horizontal="right" vertical="center"/>
    </xf>
    <xf numFmtId="0" fontId="0" fillId="0" borderId="13" xfId="0" applyFont="1" applyBorder="1" applyAlignment="1">
      <alignment vertical="center"/>
    </xf>
    <xf numFmtId="0" fontId="67" fillId="0" borderId="0" xfId="0" applyFont="1" applyFill="1" applyAlignment="1">
      <alignment horizontal="center"/>
    </xf>
    <xf numFmtId="0" fontId="3" fillId="0" borderId="0" xfId="0" applyFont="1" applyFill="1" applyBorder="1" applyAlignment="1">
      <alignment horizontal="left"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60" fillId="0" borderId="0" xfId="0" applyFont="1" applyAlignment="1">
      <alignment horizontal="center"/>
    </xf>
    <xf numFmtId="0" fontId="4" fillId="0" borderId="0" xfId="0" applyFont="1" applyAlignment="1">
      <alignment horizontal="center"/>
    </xf>
    <xf numFmtId="0" fontId="60" fillId="0" borderId="11" xfId="0" applyFont="1" applyFill="1" applyBorder="1" applyAlignment="1">
      <alignment horizontal="center" vertical="center" wrapText="1"/>
    </xf>
    <xf numFmtId="0" fontId="3" fillId="0" borderId="0" xfId="0" applyFont="1" applyFill="1" applyBorder="1" applyAlignment="1" quotePrefix="1">
      <alignment horizontal="left" vertical="center" wrapText="1" indent="6"/>
    </xf>
    <xf numFmtId="0" fontId="7" fillId="0" borderId="0" xfId="0" applyFont="1" applyAlignment="1">
      <alignment horizontal="right"/>
    </xf>
    <xf numFmtId="0" fontId="9" fillId="0" borderId="0" xfId="0" applyFont="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right" vertical="center"/>
    </xf>
    <xf numFmtId="0" fontId="60" fillId="0" borderId="11" xfId="0" applyFont="1" applyFill="1" applyBorder="1" applyAlignment="1">
      <alignment horizontal="center" vertical="center"/>
    </xf>
    <xf numFmtId="0" fontId="63" fillId="0" borderId="14" xfId="0" applyFont="1" applyBorder="1" applyAlignment="1">
      <alignment horizontal="center" vertical="center"/>
    </xf>
    <xf numFmtId="0" fontId="63" fillId="0" borderId="0" xfId="0" applyFont="1" applyAlignment="1">
      <alignment horizontal="center" vertical="center"/>
    </xf>
    <xf numFmtId="0" fontId="60" fillId="0" borderId="0" xfId="0" applyFont="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6" xfId="0" applyFont="1" applyBorder="1" applyAlignment="1">
      <alignment horizontal="center" vertical="center" wrapText="1"/>
    </xf>
    <xf numFmtId="0" fontId="60" fillId="0" borderId="0" xfId="0" applyFont="1" applyAlignment="1">
      <alignment horizontal="center" wrapText="1"/>
    </xf>
    <xf numFmtId="0" fontId="60" fillId="0" borderId="20"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6" xfId="0" applyFont="1" applyBorder="1" applyAlignment="1">
      <alignment horizontal="center" vertical="center" wrapText="1"/>
    </xf>
    <xf numFmtId="0" fontId="70" fillId="0" borderId="0" xfId="0" applyFont="1" applyAlignment="1">
      <alignment horizontal="right" vertical="center" wrapText="1"/>
    </xf>
    <xf numFmtId="0" fontId="4" fillId="0" borderId="0" xfId="0" applyFont="1" applyAlignment="1">
      <alignment horizontal="center" vertical="center"/>
    </xf>
    <xf numFmtId="0" fontId="70" fillId="0" borderId="17" xfId="0" applyFont="1" applyBorder="1" applyAlignment="1">
      <alignment horizontal="right" vertical="center"/>
    </xf>
    <xf numFmtId="0" fontId="60" fillId="0" borderId="11" xfId="0" applyFont="1" applyBorder="1" applyAlignment="1">
      <alignment horizontal="center" vertical="center"/>
    </xf>
  </cellXfs>
  <cellStyles count="6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10 2 2 10 13" xfId="44"/>
    <cellStyle name="Comma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2 10"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20Tai%20chinh\CONG%20VIEC\8.%20Bao%20cao%20giai%20ngan\2023\BC%20nhanh\Thang%206\10.%20BC%20Th&#244;ng%20t&#432;%2015%20-%20Th&#225;ng%206%20n&#259;m%202023%20(&#273;&#7871;n%20h&#7871;t%20ng&#224;y%2030.6.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1-VB"/>
      <sheetName val="Phu luc 1- Tong KHV DTC"/>
      <sheetName val="Kangatang"/>
      <sheetName val="Kangatang_2"/>
      <sheetName val="Kangatang_3"/>
      <sheetName val="Kangatang_4"/>
      <sheetName val="Kangatang_5"/>
      <sheetName val="Kangatang_6"/>
      <sheetName val="Kangatang_7"/>
      <sheetName val="foxz"/>
      <sheetName val="Biểu 01a - TW"/>
      <sheetName val="Biểu 01a - ĐP"/>
      <sheetName val="CT MTQG KHV 2023"/>
      <sheetName val="KQ GIẢI NGÂN (kẻ lại)"/>
      <sheetName val="Bieu 2-GN CDT Tomluoc"/>
      <sheetName val="Bieu 2-GN CDT"/>
      <sheetName val="BC CĐT (3886)"/>
      <sheetName val="Biểu 01b - ĐP"/>
      <sheetName val="KQ GIẢI NGÂN (UB tỉnh)"/>
      <sheetName val="Tổng CT MTQG"/>
      <sheetName val="Tổng CT MTQG (2)"/>
      <sheetName val="Bieu 4a- GN MTQG 22 keo dai"/>
      <sheetName val="BC CĐT (3891)-KBT"/>
      <sheetName val="Đối ứng CT MTQG 2023"/>
      <sheetName val="KQ GIẢI NGÂN (mới nhất)"/>
      <sheetName val="KQ GIẢI NGÂN KH"/>
      <sheetName val="KQ GN THEO CP"/>
      <sheetName val="Biểu 01c-Ứng"/>
      <sheetName val="Biểu 01b-6T"/>
      <sheetName val="Biểu 01d-6T"/>
      <sheetName val="Gửi KBNN "/>
      <sheetName val="CT MTQG KHV 2022"/>
      <sheetName val="5971"/>
      <sheetName val="Tên CĐT"/>
      <sheetName val="Sheet1"/>
      <sheetName val="cam kết giải ngân 30.6"/>
      <sheetName val="Rà soát THBC-Tab"/>
    </sheetNames>
    <sheetDataSet>
      <sheetData sheetId="11">
        <row r="14">
          <cell r="T14">
            <v>180503.16071099997</v>
          </cell>
          <cell r="U14">
            <v>60581.8861</v>
          </cell>
        </row>
        <row r="22">
          <cell r="T22">
            <v>7850.028423</v>
          </cell>
        </row>
        <row r="26">
          <cell r="T26">
            <v>102346.823569</v>
          </cell>
          <cell r="U26">
            <v>36032.4935</v>
          </cell>
        </row>
        <row r="35">
          <cell r="T35">
            <v>7000</v>
          </cell>
        </row>
        <row r="39">
          <cell r="T39">
            <v>188666.38364399996</v>
          </cell>
          <cell r="U39">
            <v>136591.953454</v>
          </cell>
        </row>
        <row r="43">
          <cell r="T43">
            <v>5618.111870000001</v>
          </cell>
          <cell r="U43">
            <v>36833.615</v>
          </cell>
        </row>
        <row r="44">
          <cell r="T44">
            <v>49005.676256000006</v>
          </cell>
        </row>
        <row r="47">
          <cell r="T47">
            <v>115245.01254</v>
          </cell>
          <cell r="U47">
            <v>83775.24976</v>
          </cell>
        </row>
        <row r="48">
          <cell r="T48">
            <v>43357.183</v>
          </cell>
          <cell r="U48">
            <v>7554.537</v>
          </cell>
        </row>
        <row r="49">
          <cell r="T49">
            <v>93126.312</v>
          </cell>
          <cell r="U49">
            <v>16860.718</v>
          </cell>
        </row>
        <row r="2013">
          <cell r="Q2013">
            <v>1756.1924</v>
          </cell>
        </row>
        <row r="2016">
          <cell r="Q2016">
            <v>53465.072799999994</v>
          </cell>
          <cell r="R2016">
            <v>29832.799999999996</v>
          </cell>
        </row>
        <row r="2017">
          <cell r="Q2017">
            <v>4150.207</v>
          </cell>
          <cell r="R2017">
            <v>700</v>
          </cell>
        </row>
        <row r="2018">
          <cell r="Q2018">
            <v>5773.170999999999</v>
          </cell>
          <cell r="R2018">
            <v>675.407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A1"/>
  <sheetViews>
    <sheetView view="pageBreakPreview" zoomScaleSheetLayoutView="100"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A1"/>
  <sheetViews>
    <sheetView view="pageBreakPreview" zoomScaleSheetLayoutView="100"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A1:AD48"/>
  <sheetViews>
    <sheetView tabSelected="1" view="pageBreakPreview" zoomScaleSheetLayoutView="100" zoomScalePageLayoutView="0" workbookViewId="0" topLeftCell="A1">
      <selection activeCell="A3" sqref="A3:Q3"/>
    </sheetView>
  </sheetViews>
  <sheetFormatPr defaultColWidth="9.00390625" defaultRowHeight="15.75"/>
  <cols>
    <col min="1" max="1" width="4.625" style="0" customWidth="1"/>
    <col min="2" max="2" width="39.875" style="0" customWidth="1"/>
    <col min="3" max="3" width="10.00390625" style="0" customWidth="1"/>
    <col min="4" max="4" width="7.875" style="0" customWidth="1"/>
    <col min="5" max="5" width="9.625" style="0" customWidth="1"/>
    <col min="6" max="6" width="10.00390625" style="0" customWidth="1"/>
    <col min="7" max="7" width="9.25390625" style="0" customWidth="1"/>
    <col min="8" max="8" width="7.875" style="0" customWidth="1"/>
    <col min="9" max="9" width="9.00390625" style="0" customWidth="1"/>
    <col min="10" max="10" width="9.25390625" style="0" customWidth="1"/>
    <col min="11" max="11" width="9.625" style="0" customWidth="1"/>
    <col min="12" max="12" width="9.375" style="0" customWidth="1"/>
    <col min="13" max="13" width="10.00390625" style="0" customWidth="1"/>
    <col min="14" max="14" width="9.375" style="81" customWidth="1"/>
    <col min="15" max="15" width="7.75390625" style="81" customWidth="1"/>
    <col min="16" max="16" width="9.25390625" style="81" customWidth="1"/>
    <col min="17" max="17" width="15.375" style="0" customWidth="1"/>
    <col min="18" max="19" width="8.125" style="45" customWidth="1"/>
    <col min="20" max="20" width="9.375" style="45" customWidth="1"/>
    <col min="21" max="21" width="12.375" style="45" customWidth="1"/>
    <col min="22" max="26" width="9.00390625" style="45" customWidth="1"/>
    <col min="27" max="27" width="15.25390625" style="45" customWidth="1"/>
    <col min="28" max="28" width="11.00390625" style="45" customWidth="1"/>
    <col min="29" max="30" width="9.00390625" style="45" customWidth="1"/>
  </cols>
  <sheetData>
    <row r="1" spans="1:20" ht="19.5" customHeight="1">
      <c r="A1" s="14"/>
      <c r="B1" s="15"/>
      <c r="C1" s="16"/>
      <c r="D1" s="16"/>
      <c r="E1" s="16"/>
      <c r="F1" s="16"/>
      <c r="G1" s="16"/>
      <c r="H1" s="16"/>
      <c r="I1" s="16"/>
      <c r="J1" s="16"/>
      <c r="K1" s="16"/>
      <c r="L1" s="140" t="s">
        <v>5</v>
      </c>
      <c r="M1" s="140"/>
      <c r="N1" s="140"/>
      <c r="O1" s="140"/>
      <c r="P1" s="140"/>
      <c r="Q1" s="140"/>
      <c r="R1" s="44"/>
      <c r="S1" s="44"/>
      <c r="T1" s="44"/>
    </row>
    <row r="2" spans="1:30" s="3" customFormat="1" ht="15">
      <c r="A2" s="141" t="s">
        <v>62</v>
      </c>
      <c r="B2" s="141"/>
      <c r="C2" s="141"/>
      <c r="D2" s="141"/>
      <c r="E2" s="141"/>
      <c r="F2" s="141"/>
      <c r="G2" s="141"/>
      <c r="H2" s="141"/>
      <c r="I2" s="141"/>
      <c r="J2" s="141"/>
      <c r="K2" s="141"/>
      <c r="L2" s="141"/>
      <c r="M2" s="141"/>
      <c r="N2" s="141"/>
      <c r="O2" s="141"/>
      <c r="P2" s="141"/>
      <c r="Q2" s="141"/>
      <c r="R2" s="46"/>
      <c r="S2" s="46"/>
      <c r="T2" s="46"/>
      <c r="U2" s="47"/>
      <c r="V2" s="47"/>
      <c r="W2" s="47"/>
      <c r="X2" s="47"/>
      <c r="Y2" s="47"/>
      <c r="Z2" s="47"/>
      <c r="AA2" s="47"/>
      <c r="AB2" s="47"/>
      <c r="AC2" s="47"/>
      <c r="AD2" s="47"/>
    </row>
    <row r="3" spans="1:30" s="3" customFormat="1" ht="15">
      <c r="A3" s="142" t="s">
        <v>188</v>
      </c>
      <c r="B3" s="142"/>
      <c r="C3" s="142"/>
      <c r="D3" s="142"/>
      <c r="E3" s="142"/>
      <c r="F3" s="142"/>
      <c r="G3" s="142"/>
      <c r="H3" s="142"/>
      <c r="I3" s="142"/>
      <c r="J3" s="142"/>
      <c r="K3" s="142"/>
      <c r="L3" s="142"/>
      <c r="M3" s="142"/>
      <c r="N3" s="142"/>
      <c r="O3" s="142"/>
      <c r="P3" s="142"/>
      <c r="Q3" s="142"/>
      <c r="R3" s="48"/>
      <c r="S3" s="48"/>
      <c r="T3" s="48"/>
      <c r="U3" s="47"/>
      <c r="V3" s="47"/>
      <c r="W3" s="47"/>
      <c r="X3" s="47"/>
      <c r="Y3" s="47"/>
      <c r="Z3" s="47"/>
      <c r="AA3" s="47"/>
      <c r="AB3" s="47"/>
      <c r="AC3" s="47"/>
      <c r="AD3" s="47"/>
    </row>
    <row r="4" spans="1:20" ht="19.5" customHeight="1">
      <c r="A4" s="16"/>
      <c r="B4" s="16"/>
      <c r="C4" s="23"/>
      <c r="D4" s="16"/>
      <c r="E4" s="16"/>
      <c r="F4" s="16"/>
      <c r="G4" s="16"/>
      <c r="H4" s="16"/>
      <c r="I4" s="16"/>
      <c r="J4" s="23"/>
      <c r="K4" s="16"/>
      <c r="L4" s="16"/>
      <c r="M4" s="143" t="s">
        <v>6</v>
      </c>
      <c r="N4" s="143"/>
      <c r="O4" s="143"/>
      <c r="P4" s="143"/>
      <c r="Q4" s="143"/>
      <c r="R4" s="49"/>
      <c r="S4" s="49"/>
      <c r="T4" s="49"/>
    </row>
    <row r="5" spans="1:30" s="1" customFormat="1" ht="30.75" customHeight="1">
      <c r="A5" s="135" t="s">
        <v>7</v>
      </c>
      <c r="B5" s="135" t="s">
        <v>0</v>
      </c>
      <c r="C5" s="134" t="s">
        <v>8</v>
      </c>
      <c r="D5" s="134"/>
      <c r="E5" s="134"/>
      <c r="F5" s="134"/>
      <c r="G5" s="135" t="s">
        <v>67</v>
      </c>
      <c r="H5" s="135"/>
      <c r="I5" s="135"/>
      <c r="J5" s="135"/>
      <c r="K5" s="135"/>
      <c r="L5" s="135"/>
      <c r="M5" s="135"/>
      <c r="N5" s="138" t="s">
        <v>68</v>
      </c>
      <c r="O5" s="138"/>
      <c r="P5" s="138"/>
      <c r="Q5" s="135" t="s">
        <v>3</v>
      </c>
      <c r="R5" s="50"/>
      <c r="S5" s="50"/>
      <c r="T5" s="50"/>
      <c r="U5" s="51">
        <f>+K10-K29</f>
        <v>760728.3772339998</v>
      </c>
      <c r="V5" s="52">
        <f>+U5/AA10</f>
        <v>0.2518127648897321</v>
      </c>
      <c r="W5" s="52">
        <f>+U5/AA11</f>
        <v>0.25140532456878995</v>
      </c>
      <c r="X5" s="53"/>
      <c r="Y5" s="53"/>
      <c r="Z5" s="53"/>
      <c r="AA5" s="53"/>
      <c r="AB5" s="53"/>
      <c r="AC5" s="53"/>
      <c r="AD5" s="53"/>
    </row>
    <row r="6" spans="1:30" s="1" customFormat="1" ht="30.75" customHeight="1">
      <c r="A6" s="135"/>
      <c r="B6" s="135"/>
      <c r="C6" s="135" t="s">
        <v>1</v>
      </c>
      <c r="D6" s="135" t="s">
        <v>9</v>
      </c>
      <c r="E6" s="135" t="s">
        <v>10</v>
      </c>
      <c r="F6" s="135"/>
      <c r="G6" s="134" t="s">
        <v>1</v>
      </c>
      <c r="H6" s="135" t="s">
        <v>11</v>
      </c>
      <c r="I6" s="135"/>
      <c r="J6" s="135"/>
      <c r="K6" s="135" t="s">
        <v>12</v>
      </c>
      <c r="L6" s="135"/>
      <c r="M6" s="135"/>
      <c r="N6" s="144" t="s">
        <v>1</v>
      </c>
      <c r="O6" s="144" t="s">
        <v>4</v>
      </c>
      <c r="P6" s="144"/>
      <c r="Q6" s="135"/>
      <c r="R6" s="50"/>
      <c r="S6" s="50">
        <f>1254934/1259938</f>
        <v>0.9960283759994539</v>
      </c>
      <c r="T6" s="50"/>
      <c r="U6" s="51">
        <f>+C10-C29</f>
        <v>3072082</v>
      </c>
      <c r="V6" s="52">
        <f>+U5/U6</f>
        <v>0.24762632548024427</v>
      </c>
      <c r="W6" s="53"/>
      <c r="X6" s="53"/>
      <c r="Y6" s="53"/>
      <c r="Z6" s="53"/>
      <c r="AA6" s="53"/>
      <c r="AB6" s="53"/>
      <c r="AC6" s="53"/>
      <c r="AD6" s="53"/>
    </row>
    <row r="7" spans="1:30" s="1" customFormat="1" ht="24" customHeight="1">
      <c r="A7" s="134"/>
      <c r="B7" s="134"/>
      <c r="C7" s="135"/>
      <c r="D7" s="135"/>
      <c r="E7" s="135" t="s">
        <v>29</v>
      </c>
      <c r="F7" s="135" t="s">
        <v>30</v>
      </c>
      <c r="G7" s="134"/>
      <c r="H7" s="134" t="s">
        <v>1</v>
      </c>
      <c r="I7" s="134" t="s">
        <v>4</v>
      </c>
      <c r="J7" s="134"/>
      <c r="K7" s="134" t="s">
        <v>1</v>
      </c>
      <c r="L7" s="134" t="s">
        <v>4</v>
      </c>
      <c r="M7" s="134"/>
      <c r="N7" s="144"/>
      <c r="O7" s="138" t="s">
        <v>11</v>
      </c>
      <c r="P7" s="138" t="s">
        <v>2</v>
      </c>
      <c r="Q7" s="135"/>
      <c r="R7" s="54"/>
      <c r="S7" s="54">
        <f>+F10/3901823</f>
        <v>0.9987175225529195</v>
      </c>
      <c r="T7" s="54"/>
      <c r="U7" s="145" t="s">
        <v>56</v>
      </c>
      <c r="V7" s="146"/>
      <c r="W7" s="145" t="s">
        <v>57</v>
      </c>
      <c r="X7" s="146"/>
      <c r="Y7" s="146" t="s">
        <v>58</v>
      </c>
      <c r="Z7" s="146"/>
      <c r="AA7" s="53"/>
      <c r="AB7" s="53"/>
      <c r="AC7" s="53"/>
      <c r="AD7" s="53"/>
    </row>
    <row r="8" spans="1:30" s="1" customFormat="1" ht="78.75" customHeight="1">
      <c r="A8" s="134"/>
      <c r="B8" s="134"/>
      <c r="C8" s="135"/>
      <c r="D8" s="135"/>
      <c r="E8" s="135"/>
      <c r="F8" s="135"/>
      <c r="G8" s="134"/>
      <c r="H8" s="134"/>
      <c r="I8" s="35" t="s">
        <v>13</v>
      </c>
      <c r="J8" s="35" t="s">
        <v>14</v>
      </c>
      <c r="K8" s="134"/>
      <c r="L8" s="35" t="s">
        <v>13</v>
      </c>
      <c r="M8" s="35" t="s">
        <v>14</v>
      </c>
      <c r="N8" s="144"/>
      <c r="O8" s="138"/>
      <c r="P8" s="138"/>
      <c r="Q8" s="135"/>
      <c r="R8" s="50"/>
      <c r="S8" s="50"/>
      <c r="T8" s="55" t="s">
        <v>59</v>
      </c>
      <c r="U8" s="53" t="s">
        <v>54</v>
      </c>
      <c r="V8" s="53" t="s">
        <v>55</v>
      </c>
      <c r="W8" s="53" t="s">
        <v>54</v>
      </c>
      <c r="X8" s="53" t="s">
        <v>55</v>
      </c>
      <c r="Y8" s="53" t="s">
        <v>54</v>
      </c>
      <c r="Z8" s="53" t="s">
        <v>55</v>
      </c>
      <c r="AA8" s="55" t="s">
        <v>60</v>
      </c>
      <c r="AB8" s="53" t="s">
        <v>61</v>
      </c>
      <c r="AC8" s="53"/>
      <c r="AD8" s="53"/>
    </row>
    <row r="9" spans="1:30" s="4" customFormat="1" ht="15" customHeight="1">
      <c r="A9" s="36">
        <v>1</v>
      </c>
      <c r="B9" s="36">
        <v>2</v>
      </c>
      <c r="C9" s="36" t="s">
        <v>53</v>
      </c>
      <c r="D9" s="36">
        <v>4</v>
      </c>
      <c r="E9" s="36">
        <v>5</v>
      </c>
      <c r="F9" s="36">
        <v>6</v>
      </c>
      <c r="G9" s="36" t="s">
        <v>15</v>
      </c>
      <c r="H9" s="36" t="s">
        <v>16</v>
      </c>
      <c r="I9" s="36">
        <v>9</v>
      </c>
      <c r="J9" s="36">
        <v>10</v>
      </c>
      <c r="K9" s="36" t="s">
        <v>17</v>
      </c>
      <c r="L9" s="36">
        <v>12</v>
      </c>
      <c r="M9" s="36">
        <v>13</v>
      </c>
      <c r="N9" s="82" t="s">
        <v>18</v>
      </c>
      <c r="O9" s="82">
        <v>15</v>
      </c>
      <c r="P9" s="82">
        <v>16</v>
      </c>
      <c r="Q9" s="37">
        <v>17</v>
      </c>
      <c r="R9" s="56"/>
      <c r="S9" s="56"/>
      <c r="T9" s="56"/>
      <c r="U9" s="57"/>
      <c r="V9" s="57"/>
      <c r="W9" s="57"/>
      <c r="X9" s="57"/>
      <c r="Y9" s="57"/>
      <c r="Z9" s="57"/>
      <c r="AA9" s="57"/>
      <c r="AB9" s="57"/>
      <c r="AC9" s="57"/>
      <c r="AD9" s="57"/>
    </row>
    <row r="10" spans="1:30" s="3" customFormat="1" ht="28.5" customHeight="1">
      <c r="A10" s="38"/>
      <c r="B10" s="39" t="s">
        <v>19</v>
      </c>
      <c r="C10" s="40">
        <f>+D10+F10</f>
        <v>4161556.4285714286</v>
      </c>
      <c r="D10" s="40">
        <f>+D11+D12</f>
        <v>264737.4285714286</v>
      </c>
      <c r="E10" s="40">
        <f>+E11+E12</f>
        <v>3891923</v>
      </c>
      <c r="F10" s="40">
        <f>+F11+F12</f>
        <v>3896819</v>
      </c>
      <c r="G10" s="40">
        <f>+H10+K10</f>
        <v>1217000.2397339998</v>
      </c>
      <c r="H10" s="40">
        <f>+I10+J10</f>
        <v>96352.85019999999</v>
      </c>
      <c r="I10" s="40">
        <f>+I11+I12</f>
        <v>65144.6432</v>
      </c>
      <c r="J10" s="40">
        <f>+J11+J12</f>
        <v>31208.206999999995</v>
      </c>
      <c r="K10" s="40">
        <f aca="true" t="shared" si="0" ref="K10:K17">+L10+M10</f>
        <v>1120647.3895339998</v>
      </c>
      <c r="L10" s="40">
        <f>+L11+L12</f>
        <v>779250.5517199999</v>
      </c>
      <c r="M10" s="40">
        <f>+M11+M12</f>
        <v>341396.837814</v>
      </c>
      <c r="N10" s="83">
        <f aca="true" t="shared" si="1" ref="N10:N17">+O10+P10</f>
        <v>1607256</v>
      </c>
      <c r="O10" s="83">
        <f>+O11+O12</f>
        <v>128000</v>
      </c>
      <c r="P10" s="83">
        <f>+P11+P12</f>
        <v>1479256</v>
      </c>
      <c r="Q10" s="78"/>
      <c r="R10" s="52">
        <f>+H10/D10</f>
        <v>0.3639562819656349</v>
      </c>
      <c r="S10" s="52">
        <f>+G10/C10</f>
        <v>0.2924387210944943</v>
      </c>
      <c r="T10" s="52">
        <f>+F10/E10</f>
        <v>1.0012579899448164</v>
      </c>
      <c r="U10" s="52">
        <f>+K10/E10</f>
        <v>0.2879418193869714</v>
      </c>
      <c r="V10" s="52">
        <f>+K10/F10</f>
        <v>0.2875800465800438</v>
      </c>
      <c r="W10" s="52">
        <f>+N10/E10</f>
        <v>0.4129721990902698</v>
      </c>
      <c r="X10" s="52">
        <f>+N10/C10</f>
        <v>0.3862151162880509</v>
      </c>
      <c r="Y10" s="52" t="e">
        <f>+#REF!/E10</f>
        <v>#REF!</v>
      </c>
      <c r="Z10" s="52" t="e">
        <f>+#REF!/C10</f>
        <v>#REF!</v>
      </c>
      <c r="AA10" s="59">
        <f>+E10-E29</f>
        <v>3021008</v>
      </c>
      <c r="AB10" s="52">
        <f>+K10/AA10</f>
        <v>0.37095148027876784</v>
      </c>
      <c r="AC10" s="47"/>
      <c r="AD10" s="47"/>
    </row>
    <row r="11" spans="1:30" s="3" customFormat="1" ht="21.75" customHeight="1">
      <c r="A11" s="21"/>
      <c r="B11" s="17" t="s">
        <v>20</v>
      </c>
      <c r="C11" s="9">
        <f aca="true" t="shared" si="2" ref="C11:C32">+D11+F11</f>
        <v>3880417.4285714286</v>
      </c>
      <c r="D11" s="9">
        <f>+SUM(D16,D24)</f>
        <v>223564.42857142858</v>
      </c>
      <c r="E11" s="9">
        <f>+SUM(E16,E24)</f>
        <v>3656853</v>
      </c>
      <c r="F11" s="9">
        <f>+SUM(F16,F24)</f>
        <v>3656853</v>
      </c>
      <c r="G11" s="9">
        <f>+H11+K11</f>
        <v>1160144.5350549999</v>
      </c>
      <c r="H11" s="40">
        <f>+I11+J11</f>
        <v>96352.85019999999</v>
      </c>
      <c r="I11" s="9">
        <f>+SUM(I16,I24)</f>
        <v>65144.6432</v>
      </c>
      <c r="J11" s="9">
        <f>+SUM(J16,J24)</f>
        <v>31208.206999999995</v>
      </c>
      <c r="K11" s="9">
        <f t="shared" si="0"/>
        <v>1063791.6848549999</v>
      </c>
      <c r="L11" s="9">
        <f>+SUM(L16,L24)</f>
        <v>722394.8470409999</v>
      </c>
      <c r="M11" s="9">
        <f>+SUM(M16,M24)</f>
        <v>341396.837814</v>
      </c>
      <c r="N11" s="84">
        <f t="shared" si="1"/>
        <v>1528300</v>
      </c>
      <c r="O11" s="84">
        <f>+SUM(O16,O24)</f>
        <v>128000</v>
      </c>
      <c r="P11" s="84">
        <f>+SUM(P16,P24)</f>
        <v>1400300</v>
      </c>
      <c r="Q11" s="79"/>
      <c r="R11" s="58"/>
      <c r="S11" s="58"/>
      <c r="T11" s="58"/>
      <c r="U11" s="47"/>
      <c r="V11" s="47">
        <f>+K10/F10</f>
        <v>0.2875800465800438</v>
      </c>
      <c r="W11" s="47">
        <f>+H10/D10</f>
        <v>0.3639562819656349</v>
      </c>
      <c r="X11" s="47"/>
      <c r="Y11" s="47"/>
      <c r="Z11" s="47"/>
      <c r="AA11" s="60">
        <f>+F10-F29</f>
        <v>3025904</v>
      </c>
      <c r="AB11" s="47"/>
      <c r="AC11" s="47"/>
      <c r="AD11" s="47"/>
    </row>
    <row r="12" spans="1:30" s="3" customFormat="1" ht="23.25" customHeight="1">
      <c r="A12" s="21"/>
      <c r="B12" s="17" t="s">
        <v>21</v>
      </c>
      <c r="C12" s="9">
        <f t="shared" si="2"/>
        <v>281139</v>
      </c>
      <c r="D12" s="77">
        <f>+D13+D14</f>
        <v>41173</v>
      </c>
      <c r="E12" s="13">
        <f>+E13+E14</f>
        <v>235070</v>
      </c>
      <c r="F12" s="13">
        <f>+F13+F14</f>
        <v>239966</v>
      </c>
      <c r="G12" s="77">
        <f>+H12+K12</f>
        <v>56855.704679</v>
      </c>
      <c r="H12" s="77">
        <f>+I12+J12</f>
        <v>0</v>
      </c>
      <c r="I12" s="77">
        <f>+I13+I14</f>
        <v>0</v>
      </c>
      <c r="J12" s="77">
        <f>+J13+J14</f>
        <v>0</v>
      </c>
      <c r="K12" s="77">
        <f t="shared" si="0"/>
        <v>56855.704679</v>
      </c>
      <c r="L12" s="77">
        <f>+L13+L14</f>
        <v>56855.704679</v>
      </c>
      <c r="M12" s="77">
        <f>+M13+M14</f>
        <v>0</v>
      </c>
      <c r="N12" s="84">
        <f t="shared" si="1"/>
        <v>78956</v>
      </c>
      <c r="O12" s="85">
        <f>+O13+O14</f>
        <v>0</v>
      </c>
      <c r="P12" s="84">
        <f>+P13+P14</f>
        <v>78956</v>
      </c>
      <c r="Q12" s="13"/>
      <c r="R12" s="61"/>
      <c r="S12" s="61"/>
      <c r="T12" s="61"/>
      <c r="U12" s="47"/>
      <c r="V12" s="47"/>
      <c r="W12" s="47"/>
      <c r="X12" s="47"/>
      <c r="Y12" s="47"/>
      <c r="Z12" s="47"/>
      <c r="AA12" s="47"/>
      <c r="AB12" s="47"/>
      <c r="AC12" s="47"/>
      <c r="AD12" s="47"/>
    </row>
    <row r="13" spans="1:30" s="28" customFormat="1" ht="21.75" customHeight="1">
      <c r="A13" s="26"/>
      <c r="B13" s="27" t="s">
        <v>36</v>
      </c>
      <c r="C13" s="9">
        <f t="shared" si="2"/>
        <v>257143</v>
      </c>
      <c r="D13" s="77">
        <f>+D25</f>
        <v>41173</v>
      </c>
      <c r="E13" s="9">
        <f>+E25</f>
        <v>215970</v>
      </c>
      <c r="F13" s="9">
        <f>+F25</f>
        <v>215970</v>
      </c>
      <c r="G13" s="77">
        <f>+H13+K13</f>
        <v>49005.676256000006</v>
      </c>
      <c r="H13" s="77">
        <f>+I13+J13</f>
        <v>0</v>
      </c>
      <c r="I13" s="77">
        <f>+I25</f>
        <v>0</v>
      </c>
      <c r="J13" s="77">
        <f>+J25</f>
        <v>0</v>
      </c>
      <c r="K13" s="77">
        <f t="shared" si="0"/>
        <v>49005.676256000006</v>
      </c>
      <c r="L13" s="77">
        <f>+L25</f>
        <v>49005.676256000006</v>
      </c>
      <c r="M13" s="77">
        <f>+M25</f>
        <v>0</v>
      </c>
      <c r="N13" s="84">
        <f t="shared" si="1"/>
        <v>68766</v>
      </c>
      <c r="O13" s="85">
        <f>+O25</f>
        <v>0</v>
      </c>
      <c r="P13" s="84">
        <f>+P25</f>
        <v>68766</v>
      </c>
      <c r="Q13" s="9"/>
      <c r="R13" s="58"/>
      <c r="S13" s="58"/>
      <c r="T13" s="58"/>
      <c r="U13" s="62"/>
      <c r="V13" s="62"/>
      <c r="W13" s="62"/>
      <c r="X13" s="62"/>
      <c r="Y13" s="62"/>
      <c r="Z13" s="62"/>
      <c r="AA13" s="62"/>
      <c r="AB13" s="62"/>
      <c r="AC13" s="62"/>
      <c r="AD13" s="62"/>
    </row>
    <row r="14" spans="1:30" s="28" customFormat="1" ht="29.25" customHeight="1">
      <c r="A14" s="26"/>
      <c r="B14" s="27" t="s">
        <v>37</v>
      </c>
      <c r="C14" s="9">
        <f t="shared" si="2"/>
        <v>23996</v>
      </c>
      <c r="D14" s="77">
        <f>+D17</f>
        <v>0</v>
      </c>
      <c r="E14" s="9">
        <f>+E17</f>
        <v>19100</v>
      </c>
      <c r="F14" s="9">
        <f>+F17</f>
        <v>23996</v>
      </c>
      <c r="G14" s="77">
        <f>+H14+K14</f>
        <v>7850.028423</v>
      </c>
      <c r="H14" s="77">
        <f>+I14+J14</f>
        <v>0</v>
      </c>
      <c r="I14" s="77">
        <f>+I17</f>
        <v>0</v>
      </c>
      <c r="J14" s="77">
        <f>+J17</f>
        <v>0</v>
      </c>
      <c r="K14" s="77">
        <f t="shared" si="0"/>
        <v>7850.028423</v>
      </c>
      <c r="L14" s="77">
        <f>+L17</f>
        <v>7850.028423</v>
      </c>
      <c r="M14" s="77">
        <f>+M17</f>
        <v>0</v>
      </c>
      <c r="N14" s="84">
        <f t="shared" si="1"/>
        <v>10190</v>
      </c>
      <c r="O14" s="85">
        <f>+O17</f>
        <v>0</v>
      </c>
      <c r="P14" s="84">
        <f>+P17</f>
        <v>10190</v>
      </c>
      <c r="Q14" s="9"/>
      <c r="R14" s="58"/>
      <c r="S14" s="58"/>
      <c r="T14" s="58"/>
      <c r="U14" s="62"/>
      <c r="V14" s="62"/>
      <c r="W14" s="62"/>
      <c r="X14" s="62"/>
      <c r="Y14" s="62"/>
      <c r="Z14" s="62"/>
      <c r="AA14" s="62"/>
      <c r="AB14" s="62"/>
      <c r="AC14" s="62"/>
      <c r="AD14" s="62"/>
    </row>
    <row r="15" spans="1:30" s="3" customFormat="1" ht="21.75" customHeight="1">
      <c r="A15" s="21">
        <v>1</v>
      </c>
      <c r="B15" s="17" t="s">
        <v>23</v>
      </c>
      <c r="C15" s="9">
        <f t="shared" si="2"/>
        <v>1259939</v>
      </c>
      <c r="D15" s="13">
        <f>+D16+D17</f>
        <v>5005</v>
      </c>
      <c r="E15" s="13">
        <f>+E16+E17</f>
        <v>1250038</v>
      </c>
      <c r="F15" s="13">
        <f>+F16+F17</f>
        <v>1254934</v>
      </c>
      <c r="G15" s="13">
        <f aca="true" t="shared" si="3" ref="G15:G27">+H15+K15</f>
        <v>386464.36387999996</v>
      </c>
      <c r="H15" s="13"/>
      <c r="I15" s="13"/>
      <c r="J15" s="13"/>
      <c r="K15" s="13">
        <f t="shared" si="0"/>
        <v>386464.36387999996</v>
      </c>
      <c r="L15" s="13">
        <f>+L16+L17</f>
        <v>289849.98428</v>
      </c>
      <c r="M15" s="13">
        <f>+M16+M17</f>
        <v>96614.3796</v>
      </c>
      <c r="N15" s="86">
        <f t="shared" si="1"/>
        <v>500190</v>
      </c>
      <c r="O15" s="86"/>
      <c r="P15" s="86">
        <f>+P16+P17</f>
        <v>500190</v>
      </c>
      <c r="Q15" s="9"/>
      <c r="R15" s="58"/>
      <c r="S15" s="58"/>
      <c r="T15" s="52">
        <f>+F15/E15</f>
        <v>1.0039166809328997</v>
      </c>
      <c r="U15" s="63">
        <f>+F15/E15</f>
        <v>1.0039166809328997</v>
      </c>
      <c r="V15" s="47"/>
      <c r="W15" s="47"/>
      <c r="X15" s="47"/>
      <c r="Y15" s="47"/>
      <c r="Z15" s="47"/>
      <c r="AA15" s="47"/>
      <c r="AB15" s="47"/>
      <c r="AC15" s="47"/>
      <c r="AD15" s="47"/>
    </row>
    <row r="16" spans="1:30" s="28" customFormat="1" ht="21.75" customHeight="1">
      <c r="A16" s="26"/>
      <c r="B16" s="29" t="s">
        <v>45</v>
      </c>
      <c r="C16" s="9">
        <f t="shared" si="2"/>
        <v>1235943</v>
      </c>
      <c r="D16" s="9">
        <f>+D18</f>
        <v>5005</v>
      </c>
      <c r="E16" s="9">
        <f>+E18</f>
        <v>1230938</v>
      </c>
      <c r="F16" s="9">
        <f>+F18</f>
        <v>1230938</v>
      </c>
      <c r="G16" s="9">
        <f t="shared" si="3"/>
        <v>378614.33545699995</v>
      </c>
      <c r="H16" s="9"/>
      <c r="I16" s="9"/>
      <c r="J16" s="9"/>
      <c r="K16" s="9">
        <f t="shared" si="0"/>
        <v>378614.33545699995</v>
      </c>
      <c r="L16" s="9">
        <f>+L18</f>
        <v>281999.95585699996</v>
      </c>
      <c r="M16" s="9">
        <f>+M18</f>
        <v>96614.3796</v>
      </c>
      <c r="N16" s="84">
        <f t="shared" si="1"/>
        <v>490000</v>
      </c>
      <c r="O16" s="84"/>
      <c r="P16" s="84">
        <f>+P18</f>
        <v>490000</v>
      </c>
      <c r="Q16" s="9"/>
      <c r="R16" s="58"/>
      <c r="S16" s="58"/>
      <c r="T16" s="58"/>
      <c r="U16" s="62"/>
      <c r="V16" s="62"/>
      <c r="W16" s="62"/>
      <c r="X16" s="62"/>
      <c r="Y16" s="62"/>
      <c r="Z16" s="62"/>
      <c r="AA16" s="62"/>
      <c r="AB16" s="62"/>
      <c r="AC16" s="62"/>
      <c r="AD16" s="62"/>
    </row>
    <row r="17" spans="1:30" s="28" customFormat="1" ht="32.25">
      <c r="A17" s="26"/>
      <c r="B17" s="29" t="s">
        <v>64</v>
      </c>
      <c r="C17" s="9">
        <f t="shared" si="2"/>
        <v>23996</v>
      </c>
      <c r="D17" s="9">
        <f>+D22</f>
        <v>0</v>
      </c>
      <c r="E17" s="9">
        <f>+E22</f>
        <v>19100</v>
      </c>
      <c r="F17" s="9">
        <f>+F22</f>
        <v>23996</v>
      </c>
      <c r="G17" s="77">
        <f t="shared" si="3"/>
        <v>7850.028423</v>
      </c>
      <c r="H17" s="77"/>
      <c r="I17" s="77"/>
      <c r="J17" s="77"/>
      <c r="K17" s="77">
        <f t="shared" si="0"/>
        <v>7850.028423</v>
      </c>
      <c r="L17" s="77">
        <f>+L22</f>
        <v>7850.028423</v>
      </c>
      <c r="M17" s="77">
        <f>+M22</f>
        <v>0</v>
      </c>
      <c r="N17" s="84">
        <f t="shared" si="1"/>
        <v>10190</v>
      </c>
      <c r="O17" s="84"/>
      <c r="P17" s="84">
        <f>+P22</f>
        <v>10190</v>
      </c>
      <c r="Q17" s="9"/>
      <c r="R17" s="58"/>
      <c r="S17" s="58"/>
      <c r="T17" s="58"/>
      <c r="U17" s="63">
        <f>+F17/E17</f>
        <v>1.2563350785340315</v>
      </c>
      <c r="V17" s="62"/>
      <c r="W17" s="62"/>
      <c r="X17" s="62"/>
      <c r="Y17" s="62"/>
      <c r="Z17" s="62"/>
      <c r="AA17" s="62"/>
      <c r="AB17" s="62"/>
      <c r="AC17" s="62"/>
      <c r="AD17" s="62"/>
    </row>
    <row r="18" spans="1:30" s="5" customFormat="1" ht="24.75" customHeight="1">
      <c r="A18" s="22" t="s">
        <v>41</v>
      </c>
      <c r="B18" s="18" t="s">
        <v>44</v>
      </c>
      <c r="C18" s="6">
        <f t="shared" si="2"/>
        <v>1235943</v>
      </c>
      <c r="D18" s="8">
        <f>+SUM(D19:D21)</f>
        <v>5005</v>
      </c>
      <c r="E18" s="8">
        <f>+SUM(E19:E21)</f>
        <v>1230938</v>
      </c>
      <c r="F18" s="8">
        <f>+SUM(F19:F21)</f>
        <v>1230938</v>
      </c>
      <c r="G18" s="8">
        <f t="shared" si="3"/>
        <v>378614.33545699995</v>
      </c>
      <c r="H18" s="8"/>
      <c r="I18" s="8"/>
      <c r="J18" s="8"/>
      <c r="K18" s="8">
        <f>+L18+M18</f>
        <v>378614.33545699995</v>
      </c>
      <c r="L18" s="30">
        <f>+SUM(L19:L21)</f>
        <v>281999.95585699996</v>
      </c>
      <c r="M18" s="30">
        <f>+SUM(M19:M21)</f>
        <v>96614.3796</v>
      </c>
      <c r="N18" s="87">
        <f aca="true" t="shared" si="4" ref="N18:N32">+O18+P18</f>
        <v>490000</v>
      </c>
      <c r="O18" s="87"/>
      <c r="P18" s="87">
        <f>+SUM(P19:P21)</f>
        <v>490000</v>
      </c>
      <c r="Q18" s="6"/>
      <c r="R18" s="64"/>
      <c r="S18" s="64"/>
      <c r="T18" s="64"/>
      <c r="U18" s="53"/>
      <c r="V18" s="53"/>
      <c r="W18" s="53"/>
      <c r="X18" s="53"/>
      <c r="Y18" s="53"/>
      <c r="Z18" s="53"/>
      <c r="AA18" s="53"/>
      <c r="AB18" s="53"/>
      <c r="AC18" s="53"/>
      <c r="AD18" s="53"/>
    </row>
    <row r="19" spans="1:30" s="5" customFormat="1" ht="24.75" customHeight="1">
      <c r="A19" s="22" t="s">
        <v>26</v>
      </c>
      <c r="B19" s="18" t="s">
        <v>38</v>
      </c>
      <c r="C19" s="6">
        <f t="shared" si="2"/>
        <v>722943</v>
      </c>
      <c r="D19" s="8">
        <v>5005</v>
      </c>
      <c r="E19" s="8">
        <v>717938</v>
      </c>
      <c r="F19" s="8">
        <v>717938</v>
      </c>
      <c r="G19" s="8">
        <f t="shared" si="3"/>
        <v>233235.01838799997</v>
      </c>
      <c r="H19" s="8"/>
      <c r="I19" s="8"/>
      <c r="J19" s="8"/>
      <c r="K19" s="8">
        <f aca="true" t="shared" si="5" ref="K19:K32">+L19+M19</f>
        <v>233235.01838799997</v>
      </c>
      <c r="L19" s="8">
        <f>+'[1]Biểu 01a - ĐP'!$T$14-L22</f>
        <v>172653.13228799996</v>
      </c>
      <c r="M19" s="8">
        <f>+'[1]Biểu 01a - ĐP'!$U$14</f>
        <v>60581.8861</v>
      </c>
      <c r="N19" s="87">
        <f t="shared" si="4"/>
        <v>292000</v>
      </c>
      <c r="O19" s="87"/>
      <c r="P19" s="87">
        <v>292000</v>
      </c>
      <c r="Q19" s="25"/>
      <c r="R19" s="65">
        <f>+F19/12</f>
        <v>59828.166666666664</v>
      </c>
      <c r="S19" s="65">
        <f>+K19+R19</f>
        <v>293063.18505466665</v>
      </c>
      <c r="T19" s="66">
        <f>+K19/F19</f>
        <v>0.3248679111399591</v>
      </c>
      <c r="U19" s="67"/>
      <c r="V19" s="67"/>
      <c r="W19" s="53"/>
      <c r="X19" s="53"/>
      <c r="Y19" s="53"/>
      <c r="Z19" s="53"/>
      <c r="AA19" s="53"/>
      <c r="AB19" s="53"/>
      <c r="AC19" s="53"/>
      <c r="AD19" s="53"/>
    </row>
    <row r="20" spans="1:30" s="5" customFormat="1" ht="30" customHeight="1">
      <c r="A20" s="22" t="s">
        <v>27</v>
      </c>
      <c r="B20" s="18" t="s">
        <v>24</v>
      </c>
      <c r="C20" s="6">
        <f t="shared" si="2"/>
        <v>13000</v>
      </c>
      <c r="D20" s="8"/>
      <c r="E20" s="8">
        <v>13000</v>
      </c>
      <c r="F20" s="8">
        <v>13000</v>
      </c>
      <c r="G20" s="8">
        <f t="shared" si="3"/>
        <v>7000</v>
      </c>
      <c r="H20" s="8"/>
      <c r="I20" s="8"/>
      <c r="J20" s="8"/>
      <c r="K20" s="8">
        <f t="shared" si="5"/>
        <v>7000</v>
      </c>
      <c r="L20" s="8">
        <f>+'[1]Biểu 01a - ĐP'!$T$35</f>
        <v>7000</v>
      </c>
      <c r="M20" s="8">
        <v>0</v>
      </c>
      <c r="N20" s="87">
        <f t="shared" si="4"/>
        <v>8000</v>
      </c>
      <c r="O20" s="87"/>
      <c r="P20" s="87">
        <v>8000</v>
      </c>
      <c r="Q20" s="25"/>
      <c r="R20" s="65">
        <f>+F20/12</f>
        <v>1083.3333333333333</v>
      </c>
      <c r="S20" s="65"/>
      <c r="T20" s="66">
        <f>+K20/F20</f>
        <v>0.5384615384615384</v>
      </c>
      <c r="U20" s="67"/>
      <c r="V20" s="67"/>
      <c r="W20" s="53"/>
      <c r="X20" s="53"/>
      <c r="Y20" s="53"/>
      <c r="Z20" s="53"/>
      <c r="AA20" s="53"/>
      <c r="AB20" s="53"/>
      <c r="AC20" s="53"/>
      <c r="AD20" s="53"/>
    </row>
    <row r="21" spans="1:30" s="5" customFormat="1" ht="24.75" customHeight="1">
      <c r="A21" s="22" t="s">
        <v>28</v>
      </c>
      <c r="B21" s="18" t="s">
        <v>25</v>
      </c>
      <c r="C21" s="6">
        <f t="shared" si="2"/>
        <v>500000</v>
      </c>
      <c r="D21" s="8"/>
      <c r="E21" s="8">
        <v>500000</v>
      </c>
      <c r="F21" s="8">
        <v>500000</v>
      </c>
      <c r="G21" s="8">
        <f t="shared" si="3"/>
        <v>138379.31706899998</v>
      </c>
      <c r="H21" s="8"/>
      <c r="I21" s="8"/>
      <c r="J21" s="8"/>
      <c r="K21" s="8">
        <f t="shared" si="5"/>
        <v>138379.31706899998</v>
      </c>
      <c r="L21" s="8">
        <f>+'[1]Biểu 01a - ĐP'!$T$26</f>
        <v>102346.823569</v>
      </c>
      <c r="M21" s="8">
        <f>+'[1]Biểu 01a - ĐP'!$U$26</f>
        <v>36032.4935</v>
      </c>
      <c r="N21" s="87">
        <f t="shared" si="4"/>
        <v>190000</v>
      </c>
      <c r="O21" s="87"/>
      <c r="P21" s="87">
        <v>190000</v>
      </c>
      <c r="Q21" s="25"/>
      <c r="R21" s="65">
        <f>+F21/12</f>
        <v>41666.666666666664</v>
      </c>
      <c r="S21" s="65"/>
      <c r="T21" s="66">
        <f>+K21/F21</f>
        <v>0.27675863413799995</v>
      </c>
      <c r="U21" s="67"/>
      <c r="V21" s="67"/>
      <c r="W21" s="53"/>
      <c r="X21" s="53"/>
      <c r="Y21" s="53"/>
      <c r="Z21" s="53"/>
      <c r="AA21" s="53"/>
      <c r="AB21" s="53"/>
      <c r="AC21" s="53"/>
      <c r="AD21" s="53"/>
    </row>
    <row r="22" spans="1:30" s="5" customFormat="1" ht="38.25" customHeight="1">
      <c r="A22" s="22" t="s">
        <v>42</v>
      </c>
      <c r="B22" s="18" t="s">
        <v>63</v>
      </c>
      <c r="C22" s="6">
        <f t="shared" si="2"/>
        <v>23996</v>
      </c>
      <c r="D22" s="8"/>
      <c r="E22" s="8">
        <v>19100</v>
      </c>
      <c r="F22" s="8">
        <v>23996</v>
      </c>
      <c r="G22" s="77">
        <f t="shared" si="3"/>
        <v>7850.028423</v>
      </c>
      <c r="H22" s="77"/>
      <c r="I22" s="77"/>
      <c r="J22" s="77"/>
      <c r="K22" s="77">
        <f t="shared" si="5"/>
        <v>7850.028423</v>
      </c>
      <c r="L22" s="77">
        <f>+'[1]Biểu 01a - ĐP'!$T$22</f>
        <v>7850.028423</v>
      </c>
      <c r="M22" s="77">
        <v>0</v>
      </c>
      <c r="N22" s="87">
        <f t="shared" si="4"/>
        <v>10190</v>
      </c>
      <c r="O22" s="87"/>
      <c r="P22" s="87">
        <v>10190</v>
      </c>
      <c r="Q22" s="25"/>
      <c r="R22" s="65"/>
      <c r="S22" s="65"/>
      <c r="T22" s="66">
        <f>+K22/F22</f>
        <v>0.3271390407984664</v>
      </c>
      <c r="U22" s="67"/>
      <c r="V22" s="67"/>
      <c r="W22" s="53">
        <v>13050</v>
      </c>
      <c r="X22" s="53">
        <f>+W22/70</f>
        <v>186.42857142857142</v>
      </c>
      <c r="Y22" s="53">
        <f>+X22*30</f>
        <v>5592.857142857142</v>
      </c>
      <c r="Z22" s="53"/>
      <c r="AA22" s="53"/>
      <c r="AB22" s="53"/>
      <c r="AC22" s="53"/>
      <c r="AD22" s="53"/>
    </row>
    <row r="23" spans="1:30" s="3" customFormat="1" ht="29.25" customHeight="1">
      <c r="A23" s="21">
        <v>2</v>
      </c>
      <c r="B23" s="17" t="s">
        <v>22</v>
      </c>
      <c r="C23" s="13">
        <f t="shared" si="2"/>
        <v>2901617.4285714286</v>
      </c>
      <c r="D23" s="13">
        <f>+D24+D25</f>
        <v>259732.42857142858</v>
      </c>
      <c r="E23" s="13">
        <f>+E24+E25</f>
        <v>2641885</v>
      </c>
      <c r="F23" s="13">
        <f>+F24+F25</f>
        <v>2641885</v>
      </c>
      <c r="G23" s="13">
        <f t="shared" si="3"/>
        <v>830535.875854</v>
      </c>
      <c r="H23" s="13">
        <f>+I23+J23</f>
        <v>96352.85019999999</v>
      </c>
      <c r="I23" s="13">
        <f>+I24+I25</f>
        <v>65144.6432</v>
      </c>
      <c r="J23" s="13">
        <f>+J24+J25</f>
        <v>31208.206999999995</v>
      </c>
      <c r="K23" s="13">
        <f t="shared" si="5"/>
        <v>734183.025654</v>
      </c>
      <c r="L23" s="13">
        <f>+L24+L25</f>
        <v>489400.56743999996</v>
      </c>
      <c r="M23" s="13">
        <f>+M24+M25</f>
        <v>244782.458214</v>
      </c>
      <c r="N23" s="86">
        <f t="shared" si="4"/>
        <v>1107066</v>
      </c>
      <c r="O23" s="86">
        <f>+O24+O25</f>
        <v>128000</v>
      </c>
      <c r="P23" s="86">
        <f>+P24+P25</f>
        <v>979066</v>
      </c>
      <c r="Q23" s="13"/>
      <c r="R23" s="61"/>
      <c r="S23" s="61"/>
      <c r="T23" s="61"/>
      <c r="U23" s="63">
        <f>+F23/E23</f>
        <v>1</v>
      </c>
      <c r="V23" s="67"/>
      <c r="W23" s="47"/>
      <c r="X23" s="47"/>
      <c r="Y23" s="47"/>
      <c r="Z23" s="47"/>
      <c r="AA23" s="47"/>
      <c r="AB23" s="47"/>
      <c r="AC23" s="47"/>
      <c r="AD23" s="47"/>
    </row>
    <row r="24" spans="1:30" s="28" customFormat="1" ht="22.5" customHeight="1">
      <c r="A24" s="26"/>
      <c r="B24" s="29" t="s">
        <v>20</v>
      </c>
      <c r="C24" s="9">
        <f t="shared" si="2"/>
        <v>2644474.4285714286</v>
      </c>
      <c r="D24" s="9">
        <f>+SUM(D26,D29)</f>
        <v>218559.42857142858</v>
      </c>
      <c r="E24" s="9">
        <f>+SUM(E26,E29)</f>
        <v>2425915</v>
      </c>
      <c r="F24" s="9">
        <f>+SUM(F26,F29)</f>
        <v>2425915</v>
      </c>
      <c r="G24" s="9">
        <f t="shared" si="3"/>
        <v>781530.1995979999</v>
      </c>
      <c r="H24" s="9">
        <f>+I24+J24</f>
        <v>96352.85019999999</v>
      </c>
      <c r="I24" s="9">
        <f>+SUM(I26,I29)</f>
        <v>65144.6432</v>
      </c>
      <c r="J24" s="9">
        <f>+SUM(J26,J29)</f>
        <v>31208.206999999995</v>
      </c>
      <c r="K24" s="9">
        <f t="shared" si="5"/>
        <v>685177.3493979999</v>
      </c>
      <c r="L24" s="9">
        <f>+SUM(L26,L29)</f>
        <v>440394.89118399995</v>
      </c>
      <c r="M24" s="9">
        <f>+SUM(M26,M29)</f>
        <v>244782.458214</v>
      </c>
      <c r="N24" s="84">
        <f t="shared" si="4"/>
        <v>1038300</v>
      </c>
      <c r="O24" s="84">
        <f>+SUM(O26,O29)</f>
        <v>128000</v>
      </c>
      <c r="P24" s="84">
        <f>+SUM(P26,P29)</f>
        <v>910300</v>
      </c>
      <c r="Q24" s="9"/>
      <c r="R24" s="58"/>
      <c r="S24" s="58"/>
      <c r="T24" s="58"/>
      <c r="U24" s="76"/>
      <c r="V24" s="76"/>
      <c r="W24" s="62"/>
      <c r="X24" s="62"/>
      <c r="Y24" s="62"/>
      <c r="Z24" s="62"/>
      <c r="AA24" s="62"/>
      <c r="AB24" s="62"/>
      <c r="AC24" s="62"/>
      <c r="AD24" s="62"/>
    </row>
    <row r="25" spans="1:30" s="28" customFormat="1" ht="22.5" customHeight="1">
      <c r="A25" s="26"/>
      <c r="B25" s="29" t="s">
        <v>40</v>
      </c>
      <c r="C25" s="9">
        <f t="shared" si="2"/>
        <v>257143</v>
      </c>
      <c r="D25" s="77">
        <f>+D28</f>
        <v>41173</v>
      </c>
      <c r="E25" s="9">
        <f>+E28</f>
        <v>215970</v>
      </c>
      <c r="F25" s="9">
        <f>+F28</f>
        <v>215970</v>
      </c>
      <c r="G25" s="77">
        <f t="shared" si="3"/>
        <v>49005.676256000006</v>
      </c>
      <c r="H25" s="77">
        <f>+I25+J25</f>
        <v>0</v>
      </c>
      <c r="I25" s="77">
        <f>+I28</f>
        <v>0</v>
      </c>
      <c r="J25" s="77">
        <f>+J28</f>
        <v>0</v>
      </c>
      <c r="K25" s="77">
        <f t="shared" si="5"/>
        <v>49005.676256000006</v>
      </c>
      <c r="L25" s="77">
        <f>+L28</f>
        <v>49005.676256000006</v>
      </c>
      <c r="M25" s="77">
        <f>+M28</f>
        <v>0</v>
      </c>
      <c r="N25" s="84">
        <f t="shared" si="4"/>
        <v>68766</v>
      </c>
      <c r="O25" s="85">
        <f>+O28</f>
        <v>0</v>
      </c>
      <c r="P25" s="84">
        <f>+P28</f>
        <v>68766</v>
      </c>
      <c r="Q25" s="9"/>
      <c r="R25" s="58"/>
      <c r="S25" s="58"/>
      <c r="T25" s="58"/>
      <c r="U25" s="76"/>
      <c r="V25" s="76"/>
      <c r="W25" s="62"/>
      <c r="X25" s="62"/>
      <c r="Y25" s="62"/>
      <c r="Z25" s="62"/>
      <c r="AA25" s="62"/>
      <c r="AB25" s="62"/>
      <c r="AC25" s="62"/>
      <c r="AD25" s="62"/>
    </row>
    <row r="26" spans="1:30" s="5" customFormat="1" ht="24.75" customHeight="1">
      <c r="A26" s="22" t="s">
        <v>26</v>
      </c>
      <c r="B26" s="18" t="s">
        <v>43</v>
      </c>
      <c r="C26" s="6">
        <f t="shared" si="2"/>
        <v>1555000</v>
      </c>
      <c r="D26" s="8"/>
      <c r="E26" s="8">
        <v>1555000</v>
      </c>
      <c r="F26" s="8">
        <v>1555000</v>
      </c>
      <c r="G26" s="8">
        <f>+H26+K26</f>
        <v>325258.337098</v>
      </c>
      <c r="H26" s="8"/>
      <c r="I26" s="8"/>
      <c r="J26" s="8"/>
      <c r="K26" s="8">
        <f t="shared" si="5"/>
        <v>325258.337098</v>
      </c>
      <c r="L26" s="8">
        <f>+'[1]Biểu 01a - ĐP'!$T$39</f>
        <v>188666.38364399996</v>
      </c>
      <c r="M26" s="8">
        <f>+'[1]Biểu 01a - ĐP'!$U$39</f>
        <v>136591.953454</v>
      </c>
      <c r="N26" s="87">
        <f t="shared" si="4"/>
        <v>450300</v>
      </c>
      <c r="O26" s="87"/>
      <c r="P26" s="87">
        <f>910300-P29</f>
        <v>450300</v>
      </c>
      <c r="Q26" s="24"/>
      <c r="R26" s="68">
        <f>+(F26-500000-198800)/12+L26</f>
        <v>260016.38364399996</v>
      </c>
      <c r="S26" s="68">
        <f>+L26+R26</f>
        <v>448682.7672879999</v>
      </c>
      <c r="T26" s="66">
        <f aca="true" t="shared" si="6" ref="T26:T32">+K26/F26</f>
        <v>0.20916934861607717</v>
      </c>
      <c r="U26" s="63">
        <f>+F26/E26</f>
        <v>1</v>
      </c>
      <c r="V26" s="67"/>
      <c r="W26" s="53"/>
      <c r="X26" s="53"/>
      <c r="Y26" s="53"/>
      <c r="Z26" s="53"/>
      <c r="AA26" s="53"/>
      <c r="AB26" s="53"/>
      <c r="AC26" s="53"/>
      <c r="AD26" s="53"/>
    </row>
    <row r="27" spans="1:30" s="7" customFormat="1" ht="46.5">
      <c r="A27" s="33" t="s">
        <v>66</v>
      </c>
      <c r="B27" s="34" t="s">
        <v>65</v>
      </c>
      <c r="C27" s="6">
        <f>+D27+F27</f>
        <v>198800</v>
      </c>
      <c r="D27" s="6"/>
      <c r="E27" s="6">
        <v>198800</v>
      </c>
      <c r="F27" s="6">
        <v>198800</v>
      </c>
      <c r="G27" s="6">
        <f t="shared" si="3"/>
        <v>42451.72687</v>
      </c>
      <c r="H27" s="6"/>
      <c r="I27" s="6"/>
      <c r="J27" s="6"/>
      <c r="K27" s="8">
        <f t="shared" si="5"/>
        <v>42451.72687</v>
      </c>
      <c r="L27" s="6">
        <f>+'[1]Biểu 01a - ĐP'!$T$43</f>
        <v>5618.111870000001</v>
      </c>
      <c r="M27" s="6">
        <f>+'[1]Biểu 01a - ĐP'!$U$43</f>
        <v>36833.615</v>
      </c>
      <c r="N27" s="88">
        <f t="shared" si="4"/>
        <v>54300</v>
      </c>
      <c r="O27" s="88"/>
      <c r="P27" s="88">
        <v>54300</v>
      </c>
      <c r="Q27" s="24"/>
      <c r="R27" s="68"/>
      <c r="S27" s="68"/>
      <c r="T27" s="66">
        <f t="shared" si="6"/>
        <v>0.2135398735915493</v>
      </c>
      <c r="U27" s="70"/>
      <c r="V27" s="71"/>
      <c r="W27" s="72"/>
      <c r="X27" s="72"/>
      <c r="Y27" s="72"/>
      <c r="Z27" s="72"/>
      <c r="AA27" s="72"/>
      <c r="AB27" s="72"/>
      <c r="AC27" s="72"/>
      <c r="AD27" s="72"/>
    </row>
    <row r="28" spans="1:30" s="5" customFormat="1" ht="30" customHeight="1">
      <c r="A28" s="22" t="s">
        <v>27</v>
      </c>
      <c r="B28" s="18" t="s">
        <v>39</v>
      </c>
      <c r="C28" s="6">
        <f t="shared" si="2"/>
        <v>257143</v>
      </c>
      <c r="D28" s="8">
        <v>41173</v>
      </c>
      <c r="E28" s="8">
        <v>215970</v>
      </c>
      <c r="F28" s="8">
        <v>215970</v>
      </c>
      <c r="G28" s="77">
        <f>+H28+K28</f>
        <v>49005.676256000006</v>
      </c>
      <c r="H28" s="8"/>
      <c r="I28" s="8"/>
      <c r="J28" s="8"/>
      <c r="K28" s="77">
        <f t="shared" si="5"/>
        <v>49005.676256000006</v>
      </c>
      <c r="L28" s="77">
        <f>+'[1]Biểu 01a - ĐP'!$T$44</f>
        <v>49005.676256000006</v>
      </c>
      <c r="M28" s="77">
        <v>0</v>
      </c>
      <c r="N28" s="87">
        <f t="shared" si="4"/>
        <v>68766</v>
      </c>
      <c r="O28" s="87"/>
      <c r="P28" s="87">
        <v>68766</v>
      </c>
      <c r="Q28" s="8"/>
      <c r="R28" s="73"/>
      <c r="S28" s="73"/>
      <c r="T28" s="66">
        <f t="shared" si="6"/>
        <v>0.22690964604343197</v>
      </c>
      <c r="U28" s="63">
        <f>+F28/E28</f>
        <v>1</v>
      </c>
      <c r="V28" s="67"/>
      <c r="W28" s="53"/>
      <c r="X28" s="53"/>
      <c r="Y28" s="53"/>
      <c r="Z28" s="53"/>
      <c r="AA28" s="53"/>
      <c r="AB28" s="53"/>
      <c r="AC28" s="53"/>
      <c r="AD28" s="53"/>
    </row>
    <row r="29" spans="1:30" s="5" customFormat="1" ht="26.25" customHeight="1">
      <c r="A29" s="31" t="s">
        <v>28</v>
      </c>
      <c r="B29" s="32" t="s">
        <v>46</v>
      </c>
      <c r="C29" s="6">
        <f t="shared" si="2"/>
        <v>1089474.4285714286</v>
      </c>
      <c r="D29" s="8">
        <f>+SUM(D30:D32)</f>
        <v>218559.42857142858</v>
      </c>
      <c r="E29" s="8">
        <f>+SUM(E30:E32)</f>
        <v>870915</v>
      </c>
      <c r="F29" s="8">
        <f>+SUM(F30:F32)</f>
        <v>870915</v>
      </c>
      <c r="G29" s="8">
        <f>+H29+K29</f>
        <v>456271.8625</v>
      </c>
      <c r="H29" s="8">
        <f>+I29+J29</f>
        <v>96352.85019999999</v>
      </c>
      <c r="I29" s="8">
        <f>+SUM(I30:I32)</f>
        <v>65144.6432</v>
      </c>
      <c r="J29" s="8">
        <f>+SUM(J30:J32)</f>
        <v>31208.206999999995</v>
      </c>
      <c r="K29" s="8">
        <f t="shared" si="5"/>
        <v>359919.0123</v>
      </c>
      <c r="L29" s="8">
        <f>+SUM(L30:L32)</f>
        <v>251728.50754</v>
      </c>
      <c r="M29" s="8">
        <f>+SUM(M30:M32)</f>
        <v>108190.50476000001</v>
      </c>
      <c r="N29" s="87">
        <f t="shared" si="4"/>
        <v>588000</v>
      </c>
      <c r="O29" s="87">
        <f>+SUM(O30:O32)</f>
        <v>128000</v>
      </c>
      <c r="P29" s="87">
        <f>+SUM(P30:P32)</f>
        <v>460000</v>
      </c>
      <c r="Q29" s="8"/>
      <c r="R29" s="73"/>
      <c r="S29" s="73"/>
      <c r="T29" s="66">
        <f t="shared" si="6"/>
        <v>0.41326537296980764</v>
      </c>
      <c r="U29" s="67"/>
      <c r="V29" s="67"/>
      <c r="W29" s="53"/>
      <c r="X29" s="53"/>
      <c r="Y29" s="53"/>
      <c r="Z29" s="53"/>
      <c r="AA29" s="53"/>
      <c r="AB29" s="53"/>
      <c r="AC29" s="53"/>
      <c r="AD29" s="53"/>
    </row>
    <row r="30" spans="1:30" s="5" customFormat="1" ht="30.75">
      <c r="A30" s="22" t="s">
        <v>47</v>
      </c>
      <c r="B30" s="18" t="s">
        <v>50</v>
      </c>
      <c r="C30" s="8">
        <f t="shared" si="2"/>
        <v>719841.4285714286</v>
      </c>
      <c r="D30" s="8">
        <v>176648.42857142858</v>
      </c>
      <c r="E30" s="8">
        <v>543193</v>
      </c>
      <c r="F30" s="8">
        <v>543193</v>
      </c>
      <c r="G30" s="8">
        <f>+H30+K30</f>
        <v>284074.3275</v>
      </c>
      <c r="H30" s="8">
        <f>+I30+J30</f>
        <v>85054.06519999998</v>
      </c>
      <c r="I30" s="8">
        <f>+'[1]Biểu 01a - ĐP'!$Q$2016+'[1]Biểu 01a - ĐP'!$Q$2013</f>
        <v>55221.265199999994</v>
      </c>
      <c r="J30" s="8">
        <f>+'[1]Biểu 01a - ĐP'!$R$2016</f>
        <v>29832.799999999996</v>
      </c>
      <c r="K30" s="8">
        <f t="shared" si="5"/>
        <v>199020.2623</v>
      </c>
      <c r="L30" s="8">
        <f>+'[1]Biểu 01a - ĐP'!$T$47</f>
        <v>115245.01254</v>
      </c>
      <c r="M30" s="30">
        <f>+'[1]Biểu 01a - ĐP'!$U$47</f>
        <v>83775.24976</v>
      </c>
      <c r="N30" s="89">
        <f t="shared" si="4"/>
        <v>360000</v>
      </c>
      <c r="O30" s="87">
        <v>110000</v>
      </c>
      <c r="P30" s="87">
        <v>250000</v>
      </c>
      <c r="Q30" s="8"/>
      <c r="R30" s="68">
        <f>+(F30-500000-198800)/12+L30</f>
        <v>102277.76254</v>
      </c>
      <c r="S30" s="73">
        <f>+D30/12</f>
        <v>14720.702380952382</v>
      </c>
      <c r="T30" s="66">
        <f t="shared" si="6"/>
        <v>0.3663895932016797</v>
      </c>
      <c r="U30" s="67"/>
      <c r="V30" s="67"/>
      <c r="W30" s="53"/>
      <c r="X30" s="53"/>
      <c r="Y30" s="53"/>
      <c r="Z30" s="53"/>
      <c r="AA30" s="53"/>
      <c r="AB30" s="53"/>
      <c r="AC30" s="53"/>
      <c r="AD30" s="53"/>
    </row>
    <row r="31" spans="1:30" s="5" customFormat="1" ht="28.5" customHeight="1">
      <c r="A31" s="22" t="s">
        <v>48</v>
      </c>
      <c r="B31" s="18" t="s">
        <v>51</v>
      </c>
      <c r="C31" s="8">
        <f t="shared" si="2"/>
        <v>197517</v>
      </c>
      <c r="D31" s="8">
        <v>31285</v>
      </c>
      <c r="E31" s="8">
        <v>166232</v>
      </c>
      <c r="F31" s="8">
        <v>166232</v>
      </c>
      <c r="G31" s="8">
        <f>+H31+K31</f>
        <v>55761.927</v>
      </c>
      <c r="H31" s="8">
        <f>+I31+J31</f>
        <v>4850.207</v>
      </c>
      <c r="I31" s="8">
        <f>+'[1]Biểu 01a - ĐP'!$Q$2017</f>
        <v>4150.207</v>
      </c>
      <c r="J31" s="8">
        <f>+'[1]Biểu 01a - ĐP'!$R$2017</f>
        <v>700</v>
      </c>
      <c r="K31" s="8">
        <f t="shared" si="5"/>
        <v>50911.72</v>
      </c>
      <c r="L31" s="8">
        <f>+'[1]Biểu 01a - ĐP'!$T$48</f>
        <v>43357.183</v>
      </c>
      <c r="M31" s="8">
        <f>+'[1]Biểu 01a - ĐP'!$U$48</f>
        <v>7554.537</v>
      </c>
      <c r="N31" s="87">
        <f t="shared" si="4"/>
        <v>90000</v>
      </c>
      <c r="O31" s="87">
        <v>10000</v>
      </c>
      <c r="P31" s="87">
        <v>80000</v>
      </c>
      <c r="Q31" s="8"/>
      <c r="R31" s="68">
        <f>+(F31-500000-198800)/12+L31</f>
        <v>-1023.483666666667</v>
      </c>
      <c r="S31" s="73">
        <f>+D31/12</f>
        <v>2607.0833333333335</v>
      </c>
      <c r="T31" s="66">
        <f t="shared" si="6"/>
        <v>0.3062690697338659</v>
      </c>
      <c r="U31" s="67"/>
      <c r="V31" s="67"/>
      <c r="W31" s="53"/>
      <c r="X31" s="53"/>
      <c r="Y31" s="53"/>
      <c r="Z31" s="53"/>
      <c r="AA31" s="53"/>
      <c r="AB31" s="53"/>
      <c r="AC31" s="53"/>
      <c r="AD31" s="53"/>
    </row>
    <row r="32" spans="1:30" s="5" customFormat="1" ht="28.5" customHeight="1">
      <c r="A32" s="41" t="s">
        <v>49</v>
      </c>
      <c r="B32" s="42" t="s">
        <v>52</v>
      </c>
      <c r="C32" s="43">
        <f t="shared" si="2"/>
        <v>172116</v>
      </c>
      <c r="D32" s="43">
        <v>10626</v>
      </c>
      <c r="E32" s="43">
        <v>161490</v>
      </c>
      <c r="F32" s="43">
        <v>161490</v>
      </c>
      <c r="G32" s="43">
        <f>+H32+K32</f>
        <v>116435.608</v>
      </c>
      <c r="H32" s="43">
        <f>+I32+J32</f>
        <v>6448.5779999999995</v>
      </c>
      <c r="I32" s="43">
        <f>+'[1]Biểu 01a - ĐP'!$Q$2018</f>
        <v>5773.170999999999</v>
      </c>
      <c r="J32" s="43">
        <f>+'[1]Biểu 01a - ĐP'!$R$2018</f>
        <v>675.407</v>
      </c>
      <c r="K32" s="43">
        <f t="shared" si="5"/>
        <v>109987.03</v>
      </c>
      <c r="L32" s="43">
        <f>+'[1]Biểu 01a - ĐP'!$T$49</f>
        <v>93126.312</v>
      </c>
      <c r="M32" s="43">
        <f>+'[1]Biểu 01a - ĐP'!$U$49</f>
        <v>16860.718</v>
      </c>
      <c r="N32" s="90">
        <f t="shared" si="4"/>
        <v>138000</v>
      </c>
      <c r="O32" s="90">
        <v>8000</v>
      </c>
      <c r="P32" s="90">
        <v>130000</v>
      </c>
      <c r="Q32" s="43"/>
      <c r="R32" s="68">
        <f>+(F32-500000-198800)/12+L32</f>
        <v>48350.47866666667</v>
      </c>
      <c r="S32" s="73">
        <f>+D32/12</f>
        <v>885.5</v>
      </c>
      <c r="T32" s="66">
        <f t="shared" si="6"/>
        <v>0.6810764134002105</v>
      </c>
      <c r="U32" s="67"/>
      <c r="V32" s="67"/>
      <c r="W32" s="53"/>
      <c r="X32" s="53"/>
      <c r="Y32" s="53"/>
      <c r="Z32" s="53"/>
      <c r="AA32" s="53"/>
      <c r="AB32" s="53"/>
      <c r="AC32" s="53"/>
      <c r="AD32" s="53"/>
    </row>
    <row r="33" spans="2:20" ht="18" customHeight="1">
      <c r="B33" s="133"/>
      <c r="C33" s="133"/>
      <c r="D33" s="133"/>
      <c r="E33" s="133"/>
      <c r="F33" s="133"/>
      <c r="G33" s="133"/>
      <c r="H33" s="133"/>
      <c r="I33" s="133"/>
      <c r="J33" s="133"/>
      <c r="K33" s="133"/>
      <c r="L33" s="133"/>
      <c r="M33" s="133"/>
      <c r="N33" s="133"/>
      <c r="O33" s="133"/>
      <c r="P33" s="133"/>
      <c r="Q33" s="133"/>
      <c r="R33" s="74"/>
      <c r="S33" s="74"/>
      <c r="T33" s="74"/>
    </row>
    <row r="34" spans="2:20" ht="18" customHeight="1">
      <c r="B34" s="139"/>
      <c r="C34" s="139"/>
      <c r="D34" s="139"/>
      <c r="E34" s="139"/>
      <c r="F34" s="139"/>
      <c r="G34" s="139"/>
      <c r="H34" s="139"/>
      <c r="I34" s="139"/>
      <c r="J34" s="139"/>
      <c r="K34" s="139"/>
      <c r="L34" s="139"/>
      <c r="M34" s="139"/>
      <c r="N34" s="139"/>
      <c r="O34" s="139"/>
      <c r="P34" s="139"/>
      <c r="Q34" s="139"/>
      <c r="R34" s="75"/>
      <c r="S34" s="75"/>
      <c r="T34" s="75"/>
    </row>
    <row r="35" spans="2:16" ht="15">
      <c r="B35" s="10"/>
      <c r="G35" s="137"/>
      <c r="H35" s="137"/>
      <c r="I35" s="137"/>
      <c r="N35" s="132"/>
      <c r="O35" s="132"/>
      <c r="P35" s="132"/>
    </row>
    <row r="36" spans="2:16" ht="15" hidden="1">
      <c r="B36" s="11" t="s">
        <v>31</v>
      </c>
      <c r="G36" s="137" t="s">
        <v>31</v>
      </c>
      <c r="H36" s="137"/>
      <c r="I36" s="137"/>
      <c r="N36" s="132" t="s">
        <v>31</v>
      </c>
      <c r="O36" s="132"/>
      <c r="P36" s="132"/>
    </row>
    <row r="37" spans="2:16" ht="15" hidden="1">
      <c r="B37" s="12" t="s">
        <v>32</v>
      </c>
      <c r="G37" s="137" t="s">
        <v>32</v>
      </c>
      <c r="H37" s="137"/>
      <c r="I37" s="137"/>
      <c r="N37" s="132" t="s">
        <v>32</v>
      </c>
      <c r="O37" s="132"/>
      <c r="P37" s="132"/>
    </row>
    <row r="38" spans="2:16" ht="15" hidden="1">
      <c r="B38" s="12"/>
      <c r="G38" s="19"/>
      <c r="H38" s="19"/>
      <c r="I38" s="19"/>
      <c r="N38" s="80"/>
      <c r="O38" s="80"/>
      <c r="P38" s="80"/>
    </row>
    <row r="39" ht="15" hidden="1">
      <c r="B39" s="2"/>
    </row>
    <row r="40" ht="15" hidden="1"/>
    <row r="41" ht="15" hidden="1"/>
    <row r="42" ht="15" hidden="1"/>
    <row r="43" spans="2:16" ht="15" hidden="1">
      <c r="B43" s="11" t="s">
        <v>33</v>
      </c>
      <c r="G43" s="137" t="s">
        <v>35</v>
      </c>
      <c r="H43" s="137"/>
      <c r="I43" s="137"/>
      <c r="N43" s="132" t="s">
        <v>34</v>
      </c>
      <c r="O43" s="132"/>
      <c r="P43" s="132"/>
    </row>
    <row r="48" spans="2:16" ht="15">
      <c r="B48" s="20"/>
      <c r="G48" s="136"/>
      <c r="H48" s="136"/>
      <c r="I48" s="136"/>
      <c r="N48" s="132"/>
      <c r="O48" s="132"/>
      <c r="P48" s="132"/>
    </row>
  </sheetData>
  <sheetProtection/>
  <mergeCells count="41">
    <mergeCell ref="U7:V7"/>
    <mergeCell ref="P7:P8"/>
    <mergeCell ref="Y7:Z7"/>
    <mergeCell ref="N5:P5"/>
    <mergeCell ref="Q5:Q8"/>
    <mergeCell ref="O6:P6"/>
    <mergeCell ref="W7:X7"/>
    <mergeCell ref="K6:M6"/>
    <mergeCell ref="N6:N8"/>
    <mergeCell ref="I7:J7"/>
    <mergeCell ref="H6:J6"/>
    <mergeCell ref="H7:H8"/>
    <mergeCell ref="D6:D8"/>
    <mergeCell ref="E7:E8"/>
    <mergeCell ref="L1:Q1"/>
    <mergeCell ref="G5:M5"/>
    <mergeCell ref="A2:Q2"/>
    <mergeCell ref="A3:Q3"/>
    <mergeCell ref="M4:Q4"/>
    <mergeCell ref="A5:A8"/>
    <mergeCell ref="C5:F5"/>
    <mergeCell ref="C6:C8"/>
    <mergeCell ref="B5:B8"/>
    <mergeCell ref="F7:F8"/>
    <mergeCell ref="N37:P37"/>
    <mergeCell ref="K7:K8"/>
    <mergeCell ref="G36:I36"/>
    <mergeCell ref="G37:I37"/>
    <mergeCell ref="L7:M7"/>
    <mergeCell ref="N36:P36"/>
    <mergeCell ref="B34:Q34"/>
    <mergeCell ref="N48:P48"/>
    <mergeCell ref="N35:P35"/>
    <mergeCell ref="B33:Q33"/>
    <mergeCell ref="G6:G8"/>
    <mergeCell ref="E6:F6"/>
    <mergeCell ref="G48:I48"/>
    <mergeCell ref="G43:I43"/>
    <mergeCell ref="G35:I35"/>
    <mergeCell ref="N43:P43"/>
    <mergeCell ref="O7:O8"/>
  </mergeCells>
  <printOptions horizontalCentered="1"/>
  <pageMargins left="0.43" right="0.4" top="0.590551181102362" bottom="0.590551181102362" header="0" footer="0"/>
  <pageSetup horizontalDpi="600" verticalDpi="600" orientation="landscape" paperSize="9" scale="68" r:id="rId1"/>
  <headerFooter>
    <oddFooter>&amp;R&amp;P/&amp;N</oddFooter>
  </headerFooter>
</worksheet>
</file>

<file path=xl/worksheets/sheet13.xml><?xml version="1.0" encoding="utf-8"?>
<worksheet xmlns="http://schemas.openxmlformats.org/spreadsheetml/2006/main" xmlns:r="http://schemas.openxmlformats.org/officeDocument/2006/relationships">
  <sheetPr codeName="Sheet13"/>
  <dimension ref="A1:AC91"/>
  <sheetViews>
    <sheetView view="pageBreakPreview" zoomScaleSheetLayoutView="100" zoomScalePageLayoutView="0" workbookViewId="0" topLeftCell="A1">
      <pane ySplit="9" topLeftCell="A67" activePane="bottomLeft" state="frozen"/>
      <selection pane="topLeft" activeCell="A1" sqref="A1"/>
      <selection pane="bottomLeft" activeCell="B69" sqref="B69"/>
    </sheetView>
  </sheetViews>
  <sheetFormatPr defaultColWidth="9.00390625" defaultRowHeight="15.75"/>
  <cols>
    <col min="1" max="1" width="5.375" style="0" customWidth="1"/>
    <col min="2" max="2" width="39.875" style="0" customWidth="1"/>
    <col min="3" max="3" width="8.875" style="0" customWidth="1"/>
    <col min="4" max="4" width="9.375" style="0" customWidth="1"/>
    <col min="5" max="5" width="10.00390625" style="0" customWidth="1"/>
    <col min="6" max="6" width="7.875" style="0" customWidth="1"/>
    <col min="7" max="7" width="9.625" style="0" customWidth="1"/>
    <col min="8" max="8" width="10.00390625" style="0" customWidth="1"/>
    <col min="9" max="9" width="9.25390625" style="0" customWidth="1"/>
    <col min="10" max="10" width="7.875" style="0" customWidth="1"/>
    <col min="11" max="11" width="9.00390625" style="0" customWidth="1"/>
    <col min="12" max="12" width="9.25390625" style="0" customWidth="1"/>
    <col min="13" max="13" width="9.625" style="0" customWidth="1"/>
    <col min="14" max="14" width="9.375" style="0" customWidth="1"/>
    <col min="15" max="15" width="10.00390625" style="0" customWidth="1"/>
    <col min="16" max="16" width="14.375" style="0" customWidth="1"/>
    <col min="17" max="18" width="8.125" style="45" customWidth="1"/>
    <col min="19" max="19" width="9.375" style="45" customWidth="1"/>
    <col min="20" max="20" width="12.375" style="45" customWidth="1"/>
    <col min="21" max="25" width="9.00390625" style="45" customWidth="1"/>
    <col min="26" max="26" width="15.25390625" style="45" customWidth="1"/>
    <col min="27" max="27" width="11.00390625" style="45" customWidth="1"/>
    <col min="28" max="29" width="9.00390625" style="45" customWidth="1"/>
  </cols>
  <sheetData>
    <row r="1" spans="1:19" ht="19.5" customHeight="1">
      <c r="A1" s="14"/>
      <c r="B1" s="15"/>
      <c r="C1" s="15"/>
      <c r="D1" s="15"/>
      <c r="E1" s="16"/>
      <c r="F1" s="16"/>
      <c r="G1" s="16"/>
      <c r="H1" s="16"/>
      <c r="I1" s="16"/>
      <c r="J1" s="16"/>
      <c r="K1" s="16"/>
      <c r="L1" s="16"/>
      <c r="M1" s="16"/>
      <c r="N1" s="140" t="s">
        <v>69</v>
      </c>
      <c r="O1" s="140"/>
      <c r="P1" s="140"/>
      <c r="Q1" s="44"/>
      <c r="R1" s="44"/>
      <c r="S1" s="44"/>
    </row>
    <row r="2" spans="1:29" s="3" customFormat="1" ht="15">
      <c r="A2" s="147" t="s">
        <v>62</v>
      </c>
      <c r="B2" s="147"/>
      <c r="C2" s="147"/>
      <c r="D2" s="147"/>
      <c r="E2" s="147"/>
      <c r="F2" s="147"/>
      <c r="G2" s="147"/>
      <c r="H2" s="147"/>
      <c r="I2" s="147"/>
      <c r="J2" s="147"/>
      <c r="K2" s="147"/>
      <c r="L2" s="147"/>
      <c r="M2" s="147"/>
      <c r="N2" s="147"/>
      <c r="O2" s="147"/>
      <c r="P2" s="147"/>
      <c r="Q2" s="46"/>
      <c r="R2" s="46"/>
      <c r="S2" s="46"/>
      <c r="T2" s="47"/>
      <c r="U2" s="47"/>
      <c r="V2" s="47"/>
      <c r="W2" s="47"/>
      <c r="X2" s="47"/>
      <c r="Y2" s="47"/>
      <c r="Z2" s="47"/>
      <c r="AA2" s="47"/>
      <c r="AB2" s="47"/>
      <c r="AC2" s="47"/>
    </row>
    <row r="3" spans="1:29" s="3" customFormat="1" ht="15">
      <c r="A3" s="142" t="str">
        <f>+'Bieu 01a'!A3:Q3</f>
        <v>(Kèm theo Báo cáo số: 370 /BC-UBND ngày 26 tháng 7 năm 2023 của UBND tỉnh Lạng Sơn)</v>
      </c>
      <c r="B3" s="142"/>
      <c r="C3" s="142"/>
      <c r="D3" s="142"/>
      <c r="E3" s="142"/>
      <c r="F3" s="142"/>
      <c r="G3" s="142"/>
      <c r="H3" s="142"/>
      <c r="I3" s="142"/>
      <c r="J3" s="142"/>
      <c r="K3" s="142"/>
      <c r="L3" s="142"/>
      <c r="M3" s="142"/>
      <c r="N3" s="142"/>
      <c r="O3" s="142"/>
      <c r="P3" s="142"/>
      <c r="Q3" s="48"/>
      <c r="R3" s="48"/>
      <c r="S3" s="48"/>
      <c r="T3" s="47"/>
      <c r="U3" s="47"/>
      <c r="V3" s="47"/>
      <c r="W3" s="47"/>
      <c r="X3" s="47"/>
      <c r="Y3" s="47"/>
      <c r="Z3" s="47"/>
      <c r="AA3" s="47"/>
      <c r="AB3" s="47"/>
      <c r="AC3" s="47"/>
    </row>
    <row r="4" spans="1:19" ht="19.5" customHeight="1">
      <c r="A4" s="16"/>
      <c r="B4" s="16"/>
      <c r="C4" s="16"/>
      <c r="D4" s="16"/>
      <c r="E4" s="23"/>
      <c r="F4" s="16"/>
      <c r="G4" s="16"/>
      <c r="H4" s="16"/>
      <c r="I4" s="16"/>
      <c r="J4" s="16"/>
      <c r="K4" s="16"/>
      <c r="L4" s="23"/>
      <c r="M4" s="16"/>
      <c r="N4" s="16"/>
      <c r="O4" s="143" t="s">
        <v>6</v>
      </c>
      <c r="P4" s="143"/>
      <c r="Q4" s="49"/>
      <c r="R4" s="49"/>
      <c r="S4" s="49"/>
    </row>
    <row r="5" spans="1:29" s="1" customFormat="1" ht="30.75" customHeight="1">
      <c r="A5" s="135" t="s">
        <v>7</v>
      </c>
      <c r="B5" s="135" t="s">
        <v>0</v>
      </c>
      <c r="C5" s="148" t="s">
        <v>70</v>
      </c>
      <c r="D5" s="148" t="s">
        <v>71</v>
      </c>
      <c r="E5" s="134" t="s">
        <v>8</v>
      </c>
      <c r="F5" s="134"/>
      <c r="G5" s="134"/>
      <c r="H5" s="134"/>
      <c r="I5" s="135" t="s">
        <v>67</v>
      </c>
      <c r="J5" s="135"/>
      <c r="K5" s="135"/>
      <c r="L5" s="135"/>
      <c r="M5" s="135"/>
      <c r="N5" s="135"/>
      <c r="O5" s="135"/>
      <c r="P5" s="135" t="s">
        <v>3</v>
      </c>
      <c r="Q5" s="50"/>
      <c r="R5" s="50"/>
      <c r="S5" s="50"/>
      <c r="T5" s="51">
        <f>+M10-M72</f>
        <v>760728.3772339998</v>
      </c>
      <c r="U5" s="52">
        <f>+T5/Z10</f>
        <v>0.2518127648897321</v>
      </c>
      <c r="V5" s="52">
        <f>+T5/Z11</f>
        <v>0.25140532456878995</v>
      </c>
      <c r="W5" s="53"/>
      <c r="X5" s="53"/>
      <c r="Y5" s="53"/>
      <c r="Z5" s="53"/>
      <c r="AA5" s="53"/>
      <c r="AB5" s="53"/>
      <c r="AC5" s="53"/>
    </row>
    <row r="6" spans="1:29" s="1" customFormat="1" ht="30.75" customHeight="1">
      <c r="A6" s="135"/>
      <c r="B6" s="135"/>
      <c r="C6" s="149"/>
      <c r="D6" s="149"/>
      <c r="E6" s="135" t="s">
        <v>1</v>
      </c>
      <c r="F6" s="135" t="s">
        <v>9</v>
      </c>
      <c r="G6" s="135" t="s">
        <v>10</v>
      </c>
      <c r="H6" s="135"/>
      <c r="I6" s="134" t="s">
        <v>1</v>
      </c>
      <c r="J6" s="135" t="s">
        <v>11</v>
      </c>
      <c r="K6" s="135"/>
      <c r="L6" s="135"/>
      <c r="M6" s="135" t="s">
        <v>12</v>
      </c>
      <c r="N6" s="135"/>
      <c r="O6" s="135"/>
      <c r="P6" s="135"/>
      <c r="Q6" s="50"/>
      <c r="R6" s="50">
        <f>1254934/1259938</f>
        <v>0.9960283759994539</v>
      </c>
      <c r="S6" s="50"/>
      <c r="T6" s="51">
        <f>+E10-E72</f>
        <v>3072082</v>
      </c>
      <c r="U6" s="52">
        <f>+T5/T6</f>
        <v>0.24762632548024427</v>
      </c>
      <c r="V6" s="53"/>
      <c r="W6" s="53"/>
      <c r="X6" s="53"/>
      <c r="Y6" s="53"/>
      <c r="Z6" s="53"/>
      <c r="AA6" s="53"/>
      <c r="AB6" s="53"/>
      <c r="AC6" s="53"/>
    </row>
    <row r="7" spans="1:29" s="1" customFormat="1" ht="24" customHeight="1">
      <c r="A7" s="134"/>
      <c r="B7" s="134"/>
      <c r="C7" s="149"/>
      <c r="D7" s="149"/>
      <c r="E7" s="135"/>
      <c r="F7" s="135"/>
      <c r="G7" s="135" t="s">
        <v>29</v>
      </c>
      <c r="H7" s="135" t="s">
        <v>30</v>
      </c>
      <c r="I7" s="134"/>
      <c r="J7" s="134" t="s">
        <v>1</v>
      </c>
      <c r="K7" s="134" t="s">
        <v>4</v>
      </c>
      <c r="L7" s="134"/>
      <c r="M7" s="134" t="s">
        <v>1</v>
      </c>
      <c r="N7" s="134" t="s">
        <v>4</v>
      </c>
      <c r="O7" s="134"/>
      <c r="P7" s="135"/>
      <c r="Q7" s="54"/>
      <c r="R7" s="54">
        <f>+H10/3901823</f>
        <v>0.9987175225529195</v>
      </c>
      <c r="S7" s="54"/>
      <c r="T7" s="145" t="s">
        <v>56</v>
      </c>
      <c r="U7" s="146"/>
      <c r="V7" s="145" t="s">
        <v>57</v>
      </c>
      <c r="W7" s="146"/>
      <c r="X7" s="146" t="s">
        <v>58</v>
      </c>
      <c r="Y7" s="146"/>
      <c r="Z7" s="53"/>
      <c r="AA7" s="53"/>
      <c r="AB7" s="53"/>
      <c r="AC7" s="53"/>
    </row>
    <row r="8" spans="1:29" s="1" customFormat="1" ht="78.75" customHeight="1">
      <c r="A8" s="134"/>
      <c r="B8" s="134"/>
      <c r="C8" s="150"/>
      <c r="D8" s="150"/>
      <c r="E8" s="135"/>
      <c r="F8" s="135"/>
      <c r="G8" s="135"/>
      <c r="H8" s="135"/>
      <c r="I8" s="134"/>
      <c r="J8" s="134"/>
      <c r="K8" s="35" t="s">
        <v>13</v>
      </c>
      <c r="L8" s="35" t="s">
        <v>14</v>
      </c>
      <c r="M8" s="134"/>
      <c r="N8" s="35" t="s">
        <v>13</v>
      </c>
      <c r="O8" s="35" t="s">
        <v>14</v>
      </c>
      <c r="P8" s="135"/>
      <c r="Q8" s="50"/>
      <c r="R8" s="50"/>
      <c r="S8" s="55" t="s">
        <v>59</v>
      </c>
      <c r="T8" s="53" t="s">
        <v>54</v>
      </c>
      <c r="U8" s="53" t="s">
        <v>55</v>
      </c>
      <c r="V8" s="53" t="s">
        <v>54</v>
      </c>
      <c r="W8" s="53" t="s">
        <v>55</v>
      </c>
      <c r="X8" s="53" t="s">
        <v>54</v>
      </c>
      <c r="Y8" s="53" t="s">
        <v>55</v>
      </c>
      <c r="Z8" s="55" t="s">
        <v>60</v>
      </c>
      <c r="AA8" s="53" t="s">
        <v>61</v>
      </c>
      <c r="AB8" s="53"/>
      <c r="AC8" s="53"/>
    </row>
    <row r="9" spans="1:29" s="4" customFormat="1" ht="15" customHeight="1">
      <c r="A9" s="36">
        <v>1</v>
      </c>
      <c r="B9" s="36">
        <v>2</v>
      </c>
      <c r="C9" s="36">
        <v>3</v>
      </c>
      <c r="D9" s="36">
        <v>4</v>
      </c>
      <c r="E9" s="36" t="s">
        <v>72</v>
      </c>
      <c r="F9" s="36">
        <v>6</v>
      </c>
      <c r="G9" s="36">
        <v>7</v>
      </c>
      <c r="H9" s="36">
        <v>8</v>
      </c>
      <c r="I9" s="36" t="s">
        <v>75</v>
      </c>
      <c r="J9" s="36" t="s">
        <v>73</v>
      </c>
      <c r="K9" s="36">
        <v>11</v>
      </c>
      <c r="L9" s="36">
        <v>12</v>
      </c>
      <c r="M9" s="36" t="s">
        <v>74</v>
      </c>
      <c r="N9" s="36">
        <v>14</v>
      </c>
      <c r="O9" s="36">
        <v>15</v>
      </c>
      <c r="P9" s="37">
        <v>16</v>
      </c>
      <c r="Q9" s="56"/>
      <c r="R9" s="56"/>
      <c r="S9" s="56"/>
      <c r="T9" s="57"/>
      <c r="U9" s="57"/>
      <c r="V9" s="57"/>
      <c r="W9" s="57"/>
      <c r="X9" s="57"/>
      <c r="Y9" s="57"/>
      <c r="Z9" s="57"/>
      <c r="AA9" s="57"/>
      <c r="AB9" s="57"/>
      <c r="AC9" s="57"/>
    </row>
    <row r="10" spans="1:29" s="3" customFormat="1" ht="28.5" customHeight="1">
      <c r="A10" s="38"/>
      <c r="B10" s="39" t="s">
        <v>19</v>
      </c>
      <c r="C10" s="38"/>
      <c r="D10" s="38"/>
      <c r="E10" s="40">
        <f>+F10+H10</f>
        <v>4161556.4285714286</v>
      </c>
      <c r="F10" s="40">
        <f>+F11+F12</f>
        <v>264737.4285714286</v>
      </c>
      <c r="G10" s="40">
        <f>+G11+G12</f>
        <v>3891923</v>
      </c>
      <c r="H10" s="40">
        <f>+H11+H12</f>
        <v>3896819</v>
      </c>
      <c r="I10" s="40">
        <f aca="true" t="shared" si="0" ref="I10:I26">+J10+M10</f>
        <v>1217000.2397339998</v>
      </c>
      <c r="J10" s="40">
        <f>+K10+L10</f>
        <v>96352.85019999999</v>
      </c>
      <c r="K10" s="40">
        <f>+K11+K12</f>
        <v>65144.6432</v>
      </c>
      <c r="L10" s="40">
        <f>+L11+L12</f>
        <v>31208.206999999995</v>
      </c>
      <c r="M10" s="40">
        <f aca="true" t="shared" si="1" ref="M10:M17">+N10+O10</f>
        <v>1120647.3895339998</v>
      </c>
      <c r="N10" s="40">
        <f>+N11+N12</f>
        <v>779250.5517199999</v>
      </c>
      <c r="O10" s="40">
        <f>+O11+O12</f>
        <v>341396.837814</v>
      </c>
      <c r="P10" s="78"/>
      <c r="Q10" s="52">
        <f>+J10/F10</f>
        <v>0.3639562819656349</v>
      </c>
      <c r="R10" s="52">
        <f>+I10/E10</f>
        <v>0.2924387210944943</v>
      </c>
      <c r="S10" s="52">
        <f>+H10/G10</f>
        <v>1.0012579899448164</v>
      </c>
      <c r="T10" s="52">
        <f>+M10/G10</f>
        <v>0.2879418193869714</v>
      </c>
      <c r="U10" s="52">
        <f>+M10/H10</f>
        <v>0.2875800465800438</v>
      </c>
      <c r="V10" s="52" t="e">
        <f>+#REF!/G10</f>
        <v>#REF!</v>
      </c>
      <c r="W10" s="52" t="e">
        <f>+#REF!/E10</f>
        <v>#REF!</v>
      </c>
      <c r="X10" s="52" t="e">
        <f>+#REF!/G10</f>
        <v>#REF!</v>
      </c>
      <c r="Y10" s="52" t="e">
        <f>+#REF!/E10</f>
        <v>#REF!</v>
      </c>
      <c r="Z10" s="59">
        <f>+G10-G72</f>
        <v>3021008</v>
      </c>
      <c r="AA10" s="52">
        <f>+M10/Z10</f>
        <v>0.37095148027876784</v>
      </c>
      <c r="AB10" s="47"/>
      <c r="AC10" s="47"/>
    </row>
    <row r="11" spans="1:29" s="3" customFormat="1" ht="21.75" customHeight="1">
      <c r="A11" s="21"/>
      <c r="B11" s="17" t="s">
        <v>20</v>
      </c>
      <c r="C11" s="21"/>
      <c r="D11" s="21"/>
      <c r="E11" s="9">
        <f aca="true" t="shared" si="2" ref="E11:E75">+F11+H11</f>
        <v>3880417.4285714286</v>
      </c>
      <c r="F11" s="9">
        <f>+SUM(F16,F24)</f>
        <v>223564.42857142858</v>
      </c>
      <c r="G11" s="9">
        <f>+SUM(G16,G24)</f>
        <v>3656853</v>
      </c>
      <c r="H11" s="9">
        <f>+SUM(H16,H24)</f>
        <v>3656853</v>
      </c>
      <c r="I11" s="9">
        <f t="shared" si="0"/>
        <v>1160144.5350549999</v>
      </c>
      <c r="J11" s="40">
        <f>+K11+L11</f>
        <v>96352.85019999999</v>
      </c>
      <c r="K11" s="9">
        <f>+SUM(K16,K24)</f>
        <v>65144.6432</v>
      </c>
      <c r="L11" s="9">
        <f>+SUM(L16,L24)</f>
        <v>31208.206999999995</v>
      </c>
      <c r="M11" s="9">
        <f t="shared" si="1"/>
        <v>1063791.6848549999</v>
      </c>
      <c r="N11" s="9">
        <f>+SUM(N16,N24)</f>
        <v>722394.8470409999</v>
      </c>
      <c r="O11" s="9">
        <f>+SUM(O16,O24)</f>
        <v>341396.837814</v>
      </c>
      <c r="P11" s="79"/>
      <c r="Q11" s="58"/>
      <c r="R11" s="58"/>
      <c r="S11" s="58"/>
      <c r="T11" s="47"/>
      <c r="U11" s="47">
        <f>+M10/H10</f>
        <v>0.2875800465800438</v>
      </c>
      <c r="V11" s="47">
        <f>+J10/F10</f>
        <v>0.3639562819656349</v>
      </c>
      <c r="W11" s="47"/>
      <c r="X11" s="47"/>
      <c r="Y11" s="47"/>
      <c r="Z11" s="60">
        <f>+H10-H72</f>
        <v>3025904</v>
      </c>
      <c r="AA11" s="47"/>
      <c r="AB11" s="47"/>
      <c r="AC11" s="47"/>
    </row>
    <row r="12" spans="1:29" s="3" customFormat="1" ht="23.25" customHeight="1">
      <c r="A12" s="21"/>
      <c r="B12" s="17" t="s">
        <v>21</v>
      </c>
      <c r="C12" s="21"/>
      <c r="D12" s="21"/>
      <c r="E12" s="9">
        <f t="shared" si="2"/>
        <v>281139</v>
      </c>
      <c r="F12" s="77">
        <f>+F13+F14</f>
        <v>41173</v>
      </c>
      <c r="G12" s="13">
        <f>+G13+G14</f>
        <v>235070</v>
      </c>
      <c r="H12" s="13">
        <f>+H13+H14</f>
        <v>239966</v>
      </c>
      <c r="I12" s="77">
        <f t="shared" si="0"/>
        <v>56855.704679</v>
      </c>
      <c r="J12" s="77">
        <f>+K12+L12</f>
        <v>0</v>
      </c>
      <c r="K12" s="77">
        <f>+K13+K14</f>
        <v>0</v>
      </c>
      <c r="L12" s="77">
        <f>+L13+L14</f>
        <v>0</v>
      </c>
      <c r="M12" s="77">
        <f t="shared" si="1"/>
        <v>56855.704679</v>
      </c>
      <c r="N12" s="77">
        <f>+N13+N14</f>
        <v>56855.704679</v>
      </c>
      <c r="O12" s="77">
        <f>+O13+O14</f>
        <v>0</v>
      </c>
      <c r="P12" s="13"/>
      <c r="Q12" s="61"/>
      <c r="R12" s="61"/>
      <c r="S12" s="61"/>
      <c r="T12" s="47"/>
      <c r="U12" s="47"/>
      <c r="V12" s="47"/>
      <c r="W12" s="47"/>
      <c r="X12" s="47"/>
      <c r="Y12" s="47"/>
      <c r="Z12" s="47"/>
      <c r="AA12" s="47"/>
      <c r="AB12" s="47"/>
      <c r="AC12" s="47"/>
    </row>
    <row r="13" spans="1:29" s="28" customFormat="1" ht="21.75" customHeight="1">
      <c r="A13" s="26"/>
      <c r="B13" s="27" t="s">
        <v>36</v>
      </c>
      <c r="C13" s="26"/>
      <c r="D13" s="26"/>
      <c r="E13" s="9">
        <f t="shared" si="2"/>
        <v>257143</v>
      </c>
      <c r="F13" s="77">
        <f>+F25</f>
        <v>41173</v>
      </c>
      <c r="G13" s="9">
        <f>+G25</f>
        <v>215970</v>
      </c>
      <c r="H13" s="9">
        <f>+H25</f>
        <v>215970</v>
      </c>
      <c r="I13" s="77">
        <f t="shared" si="0"/>
        <v>49005.676256000006</v>
      </c>
      <c r="J13" s="77">
        <f>+K13+L13</f>
        <v>0</v>
      </c>
      <c r="K13" s="77">
        <f>+K25</f>
        <v>0</v>
      </c>
      <c r="L13" s="77">
        <f>+L25</f>
        <v>0</v>
      </c>
      <c r="M13" s="77">
        <f t="shared" si="1"/>
        <v>49005.676256000006</v>
      </c>
      <c r="N13" s="77">
        <f>+N25</f>
        <v>49005.676256000006</v>
      </c>
      <c r="O13" s="77">
        <f>+O25</f>
        <v>0</v>
      </c>
      <c r="P13" s="9"/>
      <c r="Q13" s="58"/>
      <c r="R13" s="58"/>
      <c r="S13" s="58"/>
      <c r="T13" s="62"/>
      <c r="U13" s="62"/>
      <c r="V13" s="62"/>
      <c r="W13" s="62"/>
      <c r="X13" s="62"/>
      <c r="Y13" s="62"/>
      <c r="Z13" s="62"/>
      <c r="AA13" s="62"/>
      <c r="AB13" s="62"/>
      <c r="AC13" s="62"/>
    </row>
    <row r="14" spans="1:29" s="28" customFormat="1" ht="29.25" customHeight="1">
      <c r="A14" s="26"/>
      <c r="B14" s="27" t="s">
        <v>37</v>
      </c>
      <c r="C14" s="26"/>
      <c r="D14" s="26"/>
      <c r="E14" s="9">
        <f t="shared" si="2"/>
        <v>23996</v>
      </c>
      <c r="F14" s="77">
        <f>+F17</f>
        <v>0</v>
      </c>
      <c r="G14" s="9">
        <f>+G17</f>
        <v>19100</v>
      </c>
      <c r="H14" s="9">
        <f>+H17</f>
        <v>23996</v>
      </c>
      <c r="I14" s="77">
        <f t="shared" si="0"/>
        <v>7850.028423</v>
      </c>
      <c r="J14" s="77">
        <f>+K14+L14</f>
        <v>0</v>
      </c>
      <c r="K14" s="77">
        <f>+K17</f>
        <v>0</v>
      </c>
      <c r="L14" s="77">
        <f>+L17</f>
        <v>0</v>
      </c>
      <c r="M14" s="77">
        <f t="shared" si="1"/>
        <v>7850.028423</v>
      </c>
      <c r="N14" s="77">
        <f>+N17</f>
        <v>7850.028423</v>
      </c>
      <c r="O14" s="77">
        <f>+O17</f>
        <v>0</v>
      </c>
      <c r="P14" s="9"/>
      <c r="Q14" s="58"/>
      <c r="R14" s="58"/>
      <c r="S14" s="58"/>
      <c r="T14" s="62"/>
      <c r="U14" s="62"/>
      <c r="V14" s="62"/>
      <c r="W14" s="62"/>
      <c r="X14" s="62"/>
      <c r="Y14" s="62"/>
      <c r="Z14" s="62"/>
      <c r="AA14" s="62"/>
      <c r="AB14" s="62"/>
      <c r="AC14" s="62"/>
    </row>
    <row r="15" spans="1:29" s="3" customFormat="1" ht="21.75" customHeight="1">
      <c r="A15" s="21">
        <v>1</v>
      </c>
      <c r="B15" s="17" t="s">
        <v>23</v>
      </c>
      <c r="C15" s="21"/>
      <c r="D15" s="21"/>
      <c r="E15" s="9">
        <f t="shared" si="2"/>
        <v>1259939</v>
      </c>
      <c r="F15" s="13">
        <f>+F16+F17</f>
        <v>5005</v>
      </c>
      <c r="G15" s="13">
        <f>+G16+G17</f>
        <v>1250038</v>
      </c>
      <c r="H15" s="13">
        <f>+H16+H17</f>
        <v>1254934</v>
      </c>
      <c r="I15" s="13">
        <f t="shared" si="0"/>
        <v>386464.36387999996</v>
      </c>
      <c r="J15" s="13"/>
      <c r="K15" s="13"/>
      <c r="L15" s="13"/>
      <c r="M15" s="13">
        <f t="shared" si="1"/>
        <v>386464.36387999996</v>
      </c>
      <c r="N15" s="13">
        <f>+N16+N17</f>
        <v>289849.98428</v>
      </c>
      <c r="O15" s="13">
        <f>+O16+O17</f>
        <v>96614.3796</v>
      </c>
      <c r="P15" s="9"/>
      <c r="Q15" s="58"/>
      <c r="R15" s="58"/>
      <c r="S15" s="52">
        <f>+H15/G15</f>
        <v>1.0039166809328997</v>
      </c>
      <c r="T15" s="63">
        <f>+H15/G15</f>
        <v>1.0039166809328997</v>
      </c>
      <c r="U15" s="47"/>
      <c r="V15" s="47"/>
      <c r="W15" s="47"/>
      <c r="X15" s="47"/>
      <c r="Y15" s="47"/>
      <c r="Z15" s="47"/>
      <c r="AA15" s="47"/>
      <c r="AB15" s="47"/>
      <c r="AC15" s="47"/>
    </row>
    <row r="16" spans="1:29" s="28" customFormat="1" ht="21.75" customHeight="1">
      <c r="A16" s="26"/>
      <c r="B16" s="29" t="s">
        <v>45</v>
      </c>
      <c r="C16" s="26"/>
      <c r="D16" s="26"/>
      <c r="E16" s="9">
        <f t="shared" si="2"/>
        <v>1235943</v>
      </c>
      <c r="F16" s="9">
        <f>+F18</f>
        <v>5005</v>
      </c>
      <c r="G16" s="9">
        <f>+G18</f>
        <v>1230938</v>
      </c>
      <c r="H16" s="9">
        <f>+H18</f>
        <v>1230938</v>
      </c>
      <c r="I16" s="9">
        <f t="shared" si="0"/>
        <v>378614.33545699995</v>
      </c>
      <c r="J16" s="9"/>
      <c r="K16" s="9"/>
      <c r="L16" s="9"/>
      <c r="M16" s="9">
        <f t="shared" si="1"/>
        <v>378614.33545699995</v>
      </c>
      <c r="N16" s="9">
        <f>+N18</f>
        <v>281999.95585699996</v>
      </c>
      <c r="O16" s="9">
        <f>+O18</f>
        <v>96614.3796</v>
      </c>
      <c r="P16" s="9"/>
      <c r="Q16" s="58"/>
      <c r="R16" s="58"/>
      <c r="S16" s="58"/>
      <c r="T16" s="62"/>
      <c r="U16" s="62"/>
      <c r="V16" s="62"/>
      <c r="W16" s="62"/>
      <c r="X16" s="62"/>
      <c r="Y16" s="62"/>
      <c r="Z16" s="62"/>
      <c r="AA16" s="62"/>
      <c r="AB16" s="62"/>
      <c r="AC16" s="62"/>
    </row>
    <row r="17" spans="1:29" s="28" customFormat="1" ht="32.25">
      <c r="A17" s="26"/>
      <c r="B17" s="29" t="s">
        <v>64</v>
      </c>
      <c r="C17" s="26"/>
      <c r="D17" s="26"/>
      <c r="E17" s="9">
        <f t="shared" si="2"/>
        <v>23996</v>
      </c>
      <c r="F17" s="9">
        <f>+F22</f>
        <v>0</v>
      </c>
      <c r="G17" s="9">
        <f>+G22</f>
        <v>19100</v>
      </c>
      <c r="H17" s="9">
        <f>+H22</f>
        <v>23996</v>
      </c>
      <c r="I17" s="77">
        <f t="shared" si="0"/>
        <v>7850.028423</v>
      </c>
      <c r="J17" s="77"/>
      <c r="K17" s="77"/>
      <c r="L17" s="77"/>
      <c r="M17" s="77">
        <f t="shared" si="1"/>
        <v>7850.028423</v>
      </c>
      <c r="N17" s="77">
        <f>+N22</f>
        <v>7850.028423</v>
      </c>
      <c r="O17" s="77">
        <f>+O22</f>
        <v>0</v>
      </c>
      <c r="P17" s="9"/>
      <c r="Q17" s="58"/>
      <c r="R17" s="58"/>
      <c r="S17" s="58"/>
      <c r="T17" s="63">
        <f>+H17/G17</f>
        <v>1.2563350785340315</v>
      </c>
      <c r="U17" s="62"/>
      <c r="V17" s="62"/>
      <c r="W17" s="62"/>
      <c r="X17" s="62"/>
      <c r="Y17" s="62"/>
      <c r="Z17" s="62"/>
      <c r="AA17" s="62"/>
      <c r="AB17" s="62"/>
      <c r="AC17" s="62"/>
    </row>
    <row r="18" spans="1:29" s="5" customFormat="1" ht="24.75" customHeight="1">
      <c r="A18" s="22" t="s">
        <v>41</v>
      </c>
      <c r="B18" s="18" t="s">
        <v>44</v>
      </c>
      <c r="C18" s="22"/>
      <c r="D18" s="22"/>
      <c r="E18" s="6">
        <f t="shared" si="2"/>
        <v>1235943</v>
      </c>
      <c r="F18" s="8">
        <f>+SUM(F19:F21)</f>
        <v>5005</v>
      </c>
      <c r="G18" s="8">
        <f>+SUM(G19:G21)</f>
        <v>1230938</v>
      </c>
      <c r="H18" s="8">
        <f>+SUM(H19:H21)</f>
        <v>1230938</v>
      </c>
      <c r="I18" s="8">
        <f t="shared" si="0"/>
        <v>378614.33545699995</v>
      </c>
      <c r="J18" s="8"/>
      <c r="K18" s="8"/>
      <c r="L18" s="8"/>
      <c r="M18" s="8">
        <f aca="true" t="shared" si="3" ref="M18:M26">+N18+O18</f>
        <v>378614.33545699995</v>
      </c>
      <c r="N18" s="30">
        <f>+SUM(N19:N21)</f>
        <v>281999.95585699996</v>
      </c>
      <c r="O18" s="30">
        <f>+SUM(O19:O21)</f>
        <v>96614.3796</v>
      </c>
      <c r="P18" s="6"/>
      <c r="Q18" s="64"/>
      <c r="R18" s="64"/>
      <c r="S18" s="64"/>
      <c r="T18" s="53"/>
      <c r="U18" s="53"/>
      <c r="V18" s="53"/>
      <c r="W18" s="53"/>
      <c r="X18" s="53"/>
      <c r="Y18" s="53"/>
      <c r="Z18" s="53"/>
      <c r="AA18" s="53"/>
      <c r="AB18" s="53"/>
      <c r="AC18" s="53"/>
    </row>
    <row r="19" spans="1:29" s="5" customFormat="1" ht="24.75" customHeight="1">
      <c r="A19" s="22" t="s">
        <v>26</v>
      </c>
      <c r="B19" s="18" t="s">
        <v>38</v>
      </c>
      <c r="C19" s="22"/>
      <c r="D19" s="22"/>
      <c r="E19" s="6">
        <f t="shared" si="2"/>
        <v>722943</v>
      </c>
      <c r="F19" s="8">
        <v>5005</v>
      </c>
      <c r="G19" s="8">
        <v>717938</v>
      </c>
      <c r="H19" s="8">
        <v>717938</v>
      </c>
      <c r="I19" s="8">
        <f t="shared" si="0"/>
        <v>233235.01838799997</v>
      </c>
      <c r="J19" s="8"/>
      <c r="K19" s="8"/>
      <c r="L19" s="8"/>
      <c r="M19" s="8">
        <f t="shared" si="3"/>
        <v>233235.01838799997</v>
      </c>
      <c r="N19" s="8">
        <f>+'[1]Biểu 01a - ĐP'!$T$14-N22</f>
        <v>172653.13228799996</v>
      </c>
      <c r="O19" s="8">
        <f>+'[1]Biểu 01a - ĐP'!$U$14</f>
        <v>60581.8861</v>
      </c>
      <c r="P19" s="25"/>
      <c r="Q19" s="65">
        <f>+H19/12</f>
        <v>59828.166666666664</v>
      </c>
      <c r="R19" s="65">
        <f>+M19+Q19</f>
        <v>293063.18505466665</v>
      </c>
      <c r="S19" s="66">
        <f>+M19/H19</f>
        <v>0.3248679111399591</v>
      </c>
      <c r="T19" s="67"/>
      <c r="U19" s="67"/>
      <c r="V19" s="53"/>
      <c r="W19" s="53"/>
      <c r="X19" s="53"/>
      <c r="Y19" s="53"/>
      <c r="Z19" s="53"/>
      <c r="AA19" s="53"/>
      <c r="AB19" s="53"/>
      <c r="AC19" s="53"/>
    </row>
    <row r="20" spans="1:29" s="5" customFormat="1" ht="30" customHeight="1">
      <c r="A20" s="22" t="s">
        <v>27</v>
      </c>
      <c r="B20" s="18" t="s">
        <v>24</v>
      </c>
      <c r="C20" s="22"/>
      <c r="D20" s="22"/>
      <c r="E20" s="6">
        <f t="shared" si="2"/>
        <v>13000</v>
      </c>
      <c r="F20" s="8"/>
      <c r="G20" s="8">
        <v>13000</v>
      </c>
      <c r="H20" s="8">
        <v>13000</v>
      </c>
      <c r="I20" s="8">
        <f t="shared" si="0"/>
        <v>7000</v>
      </c>
      <c r="J20" s="8"/>
      <c r="K20" s="8"/>
      <c r="L20" s="8"/>
      <c r="M20" s="8">
        <f t="shared" si="3"/>
        <v>7000</v>
      </c>
      <c r="N20" s="8">
        <f>+'[1]Biểu 01a - ĐP'!$T$35</f>
        <v>7000</v>
      </c>
      <c r="O20" s="8">
        <v>0</v>
      </c>
      <c r="P20" s="25"/>
      <c r="Q20" s="65"/>
      <c r="R20" s="65"/>
      <c r="S20" s="66">
        <f>+M20/H20</f>
        <v>0.5384615384615384</v>
      </c>
      <c r="T20" s="67"/>
      <c r="U20" s="67"/>
      <c r="V20" s="53"/>
      <c r="W20" s="53"/>
      <c r="X20" s="53"/>
      <c r="Y20" s="53"/>
      <c r="Z20" s="53"/>
      <c r="AA20" s="53"/>
      <c r="AB20" s="53"/>
      <c r="AC20" s="53"/>
    </row>
    <row r="21" spans="1:29" s="5" customFormat="1" ht="24.75" customHeight="1">
      <c r="A21" s="22" t="s">
        <v>28</v>
      </c>
      <c r="B21" s="18" t="s">
        <v>25</v>
      </c>
      <c r="C21" s="22"/>
      <c r="D21" s="22"/>
      <c r="E21" s="6">
        <f t="shared" si="2"/>
        <v>500000</v>
      </c>
      <c r="F21" s="8"/>
      <c r="G21" s="8">
        <v>500000</v>
      </c>
      <c r="H21" s="8">
        <v>500000</v>
      </c>
      <c r="I21" s="8">
        <f t="shared" si="0"/>
        <v>138379.31706899998</v>
      </c>
      <c r="J21" s="8"/>
      <c r="K21" s="8"/>
      <c r="L21" s="8"/>
      <c r="M21" s="8">
        <f t="shared" si="3"/>
        <v>138379.31706899998</v>
      </c>
      <c r="N21" s="8">
        <f>+'[1]Biểu 01a - ĐP'!$T$26</f>
        <v>102346.823569</v>
      </c>
      <c r="O21" s="8">
        <f>+'[1]Biểu 01a - ĐP'!$U$26</f>
        <v>36032.4935</v>
      </c>
      <c r="P21" s="25"/>
      <c r="Q21" s="65"/>
      <c r="R21" s="65"/>
      <c r="S21" s="66">
        <f>+M21/H21</f>
        <v>0.27675863413799995</v>
      </c>
      <c r="T21" s="67"/>
      <c r="U21" s="67"/>
      <c r="V21" s="53"/>
      <c r="W21" s="53"/>
      <c r="X21" s="53"/>
      <c r="Y21" s="53"/>
      <c r="Z21" s="53"/>
      <c r="AA21" s="53"/>
      <c r="AB21" s="53"/>
      <c r="AC21" s="53"/>
    </row>
    <row r="22" spans="1:29" s="5" customFormat="1" ht="38.25" customHeight="1">
      <c r="A22" s="22" t="s">
        <v>42</v>
      </c>
      <c r="B22" s="18" t="s">
        <v>63</v>
      </c>
      <c r="C22" s="22"/>
      <c r="D22" s="22"/>
      <c r="E22" s="6">
        <f t="shared" si="2"/>
        <v>23996</v>
      </c>
      <c r="F22" s="8"/>
      <c r="G22" s="8">
        <v>19100</v>
      </c>
      <c r="H22" s="8">
        <v>23996</v>
      </c>
      <c r="I22" s="77">
        <f t="shared" si="0"/>
        <v>7850.028423</v>
      </c>
      <c r="J22" s="77"/>
      <c r="K22" s="77"/>
      <c r="L22" s="77"/>
      <c r="M22" s="77">
        <f t="shared" si="3"/>
        <v>7850.028423</v>
      </c>
      <c r="N22" s="77">
        <f>+'[1]Biểu 01a - ĐP'!$T$22</f>
        <v>7850.028423</v>
      </c>
      <c r="O22" s="77">
        <v>0</v>
      </c>
      <c r="P22" s="25"/>
      <c r="Q22" s="65"/>
      <c r="R22" s="65"/>
      <c r="S22" s="66">
        <f>+M22/H22</f>
        <v>0.3271390407984664</v>
      </c>
      <c r="T22" s="67"/>
      <c r="U22" s="67"/>
      <c r="V22" s="53">
        <v>13050</v>
      </c>
      <c r="W22" s="53">
        <f>+V22/70</f>
        <v>186.42857142857142</v>
      </c>
      <c r="X22" s="53">
        <f>+W22*30</f>
        <v>5592.857142857142</v>
      </c>
      <c r="Y22" s="53"/>
      <c r="Z22" s="53"/>
      <c r="AA22" s="53"/>
      <c r="AB22" s="53"/>
      <c r="AC22" s="53"/>
    </row>
    <row r="23" spans="1:29" s="3" customFormat="1" ht="29.25" customHeight="1">
      <c r="A23" s="21">
        <v>2</v>
      </c>
      <c r="B23" s="17" t="s">
        <v>22</v>
      </c>
      <c r="C23" s="21"/>
      <c r="D23" s="21"/>
      <c r="E23" s="13">
        <f t="shared" si="2"/>
        <v>2901617.4285714286</v>
      </c>
      <c r="F23" s="13">
        <f>+F24+F25</f>
        <v>259732.42857142858</v>
      </c>
      <c r="G23" s="13">
        <f>+G24+G25</f>
        <v>2641885</v>
      </c>
      <c r="H23" s="13">
        <f>+H24+H25</f>
        <v>2641885</v>
      </c>
      <c r="I23" s="13">
        <f t="shared" si="0"/>
        <v>830535.875854</v>
      </c>
      <c r="J23" s="13">
        <f>+K23+L23</f>
        <v>96352.85019999999</v>
      </c>
      <c r="K23" s="13">
        <f>+K24+K25</f>
        <v>65144.6432</v>
      </c>
      <c r="L23" s="13">
        <f>+L24+L25</f>
        <v>31208.206999999995</v>
      </c>
      <c r="M23" s="13">
        <f t="shared" si="3"/>
        <v>734183.025654</v>
      </c>
      <c r="N23" s="13">
        <f>+N24+N25</f>
        <v>489400.56743999996</v>
      </c>
      <c r="O23" s="13">
        <f>+O24+O25</f>
        <v>244782.458214</v>
      </c>
      <c r="P23" s="13"/>
      <c r="Q23" s="61"/>
      <c r="R23" s="61"/>
      <c r="S23" s="61"/>
      <c r="T23" s="63">
        <f>+H23/G23</f>
        <v>1</v>
      </c>
      <c r="U23" s="67"/>
      <c r="V23" s="47"/>
      <c r="W23" s="47"/>
      <c r="X23" s="47"/>
      <c r="Y23" s="47"/>
      <c r="Z23" s="47"/>
      <c r="AA23" s="47"/>
      <c r="AB23" s="47"/>
      <c r="AC23" s="47"/>
    </row>
    <row r="24" spans="1:29" s="28" customFormat="1" ht="22.5" customHeight="1">
      <c r="A24" s="26"/>
      <c r="B24" s="29" t="s">
        <v>20</v>
      </c>
      <c r="C24" s="26"/>
      <c r="D24" s="26"/>
      <c r="E24" s="9">
        <f t="shared" si="2"/>
        <v>2644474.4285714286</v>
      </c>
      <c r="F24" s="9">
        <f>+SUM(F26,F72)</f>
        <v>218559.42857142858</v>
      </c>
      <c r="G24" s="9">
        <f>+SUM(G26,G46,G72)</f>
        <v>2425915</v>
      </c>
      <c r="H24" s="9">
        <f>+SUM(H26,H46,H72)</f>
        <v>2425915</v>
      </c>
      <c r="I24" s="9">
        <f t="shared" si="0"/>
        <v>781530.1995979999</v>
      </c>
      <c r="J24" s="9">
        <f>+K24+L24</f>
        <v>96352.85019999999</v>
      </c>
      <c r="K24" s="9">
        <f>+SUM(K26,K72)</f>
        <v>65144.6432</v>
      </c>
      <c r="L24" s="9">
        <f>+SUM(L26,L72)</f>
        <v>31208.206999999995</v>
      </c>
      <c r="M24" s="9">
        <f t="shared" si="3"/>
        <v>685177.3493979999</v>
      </c>
      <c r="N24" s="9">
        <f>+SUM(N26,N46,N72)</f>
        <v>440394.89118399995</v>
      </c>
      <c r="O24" s="9">
        <f>+SUM(O26,O46,O72)</f>
        <v>244782.458214</v>
      </c>
      <c r="P24" s="9"/>
      <c r="Q24" s="58"/>
      <c r="R24" s="58"/>
      <c r="S24" s="58"/>
      <c r="T24" s="76"/>
      <c r="U24" s="76"/>
      <c r="V24" s="62"/>
      <c r="W24" s="62"/>
      <c r="X24" s="62"/>
      <c r="Y24" s="62"/>
      <c r="Z24" s="62"/>
      <c r="AA24" s="62"/>
      <c r="AB24" s="62"/>
      <c r="AC24" s="62"/>
    </row>
    <row r="25" spans="1:29" s="28" customFormat="1" ht="22.5" customHeight="1">
      <c r="A25" s="26"/>
      <c r="B25" s="29" t="s">
        <v>40</v>
      </c>
      <c r="C25" s="26"/>
      <c r="D25" s="26"/>
      <c r="E25" s="9">
        <f t="shared" si="2"/>
        <v>257143</v>
      </c>
      <c r="F25" s="77">
        <f>+F60</f>
        <v>41173</v>
      </c>
      <c r="G25" s="9">
        <f>+G60</f>
        <v>215970</v>
      </c>
      <c r="H25" s="9">
        <f>+H60</f>
        <v>215970</v>
      </c>
      <c r="I25" s="77">
        <f t="shared" si="0"/>
        <v>49005.676256000006</v>
      </c>
      <c r="J25" s="77">
        <f>+K25+L25</f>
        <v>0</v>
      </c>
      <c r="K25" s="77">
        <f>+K60</f>
        <v>0</v>
      </c>
      <c r="L25" s="77">
        <f>+L60</f>
        <v>0</v>
      </c>
      <c r="M25" s="77">
        <f t="shared" si="3"/>
        <v>49005.676256000006</v>
      </c>
      <c r="N25" s="77">
        <f>+N60</f>
        <v>49005.676256000006</v>
      </c>
      <c r="O25" s="77">
        <f>+O60</f>
        <v>0</v>
      </c>
      <c r="P25" s="9"/>
      <c r="Q25" s="58"/>
      <c r="R25" s="58"/>
      <c r="S25" s="58"/>
      <c r="T25" s="76"/>
      <c r="U25" s="76"/>
      <c r="V25" s="62"/>
      <c r="W25" s="62"/>
      <c r="X25" s="62"/>
      <c r="Y25" s="62"/>
      <c r="Z25" s="62"/>
      <c r="AA25" s="62"/>
      <c r="AB25" s="62"/>
      <c r="AC25" s="62"/>
    </row>
    <row r="26" spans="1:29" s="5" customFormat="1" ht="24.75" customHeight="1">
      <c r="A26" s="22" t="s">
        <v>26</v>
      </c>
      <c r="B26" s="18" t="s">
        <v>43</v>
      </c>
      <c r="C26" s="22"/>
      <c r="D26" s="22"/>
      <c r="E26" s="6">
        <f t="shared" si="2"/>
        <v>1356200</v>
      </c>
      <c r="F26" s="8"/>
      <c r="G26" s="8">
        <f>1555000-G46</f>
        <v>1356200</v>
      </c>
      <c r="H26" s="8">
        <f>SUM(H27:H45)</f>
        <v>1356200</v>
      </c>
      <c r="I26" s="8">
        <f t="shared" si="0"/>
        <v>282806.610228</v>
      </c>
      <c r="J26" s="8"/>
      <c r="K26" s="8"/>
      <c r="L26" s="8"/>
      <c r="M26" s="8">
        <f t="shared" si="3"/>
        <v>282806.610228</v>
      </c>
      <c r="N26" s="8">
        <f>SUM(N27:N45)</f>
        <v>183048.271774</v>
      </c>
      <c r="O26" s="8">
        <f>SUM(O27:O45)</f>
        <v>99758.338454</v>
      </c>
      <c r="P26" s="24"/>
      <c r="Q26" s="68">
        <f>+(H26-500000-198800)/12+N26</f>
        <v>237831.60510733334</v>
      </c>
      <c r="R26" s="68">
        <f>+N26+Q26</f>
        <v>420879.8768813333</v>
      </c>
      <c r="S26" s="66">
        <f>+M26/H26</f>
        <v>0.2085286906267512</v>
      </c>
      <c r="T26" s="63">
        <f>+H26/G26</f>
        <v>1</v>
      </c>
      <c r="U26" s="67"/>
      <c r="V26" s="53"/>
      <c r="W26" s="53"/>
      <c r="X26" s="53"/>
      <c r="Y26" s="53"/>
      <c r="Z26" s="53"/>
      <c r="AA26" s="53"/>
      <c r="AB26" s="53"/>
      <c r="AC26" s="53"/>
    </row>
    <row r="27" spans="1:29" s="5" customFormat="1" ht="30.75">
      <c r="A27" s="22" t="s">
        <v>66</v>
      </c>
      <c r="B27" s="18" t="s">
        <v>76</v>
      </c>
      <c r="C27" s="22"/>
      <c r="D27" s="22"/>
      <c r="E27" s="6"/>
      <c r="F27" s="8"/>
      <c r="G27" s="8"/>
      <c r="H27" s="8"/>
      <c r="I27" s="8"/>
      <c r="J27" s="8"/>
      <c r="K27" s="8"/>
      <c r="L27" s="8"/>
      <c r="M27" s="8"/>
      <c r="N27" s="8"/>
      <c r="O27" s="8"/>
      <c r="P27" s="24"/>
      <c r="Q27" s="68"/>
      <c r="R27" s="68"/>
      <c r="S27" s="66"/>
      <c r="T27" s="63"/>
      <c r="U27" s="67"/>
      <c r="V27" s="53"/>
      <c r="W27" s="53"/>
      <c r="X27" s="53"/>
      <c r="Y27" s="53"/>
      <c r="Z27" s="53"/>
      <c r="AA27" s="53"/>
      <c r="AB27" s="53"/>
      <c r="AC27" s="53"/>
    </row>
    <row r="28" spans="1:29" s="7" customFormat="1" ht="30.75">
      <c r="A28" s="92" t="s">
        <v>47</v>
      </c>
      <c r="B28" s="34" t="s">
        <v>77</v>
      </c>
      <c r="C28" s="33"/>
      <c r="D28" s="33"/>
      <c r="E28" s="6">
        <f t="shared" si="2"/>
        <v>20000</v>
      </c>
      <c r="F28" s="6"/>
      <c r="G28" s="6"/>
      <c r="H28" s="6">
        <v>20000</v>
      </c>
      <c r="I28" s="6"/>
      <c r="J28" s="6"/>
      <c r="K28" s="6"/>
      <c r="L28" s="6"/>
      <c r="M28" s="6"/>
      <c r="N28" s="6"/>
      <c r="O28" s="6"/>
      <c r="P28" s="24"/>
      <c r="Q28" s="68"/>
      <c r="R28" s="68"/>
      <c r="S28" s="69"/>
      <c r="T28" s="70"/>
      <c r="U28" s="71"/>
      <c r="V28" s="72"/>
      <c r="W28" s="72"/>
      <c r="X28" s="72"/>
      <c r="Y28" s="72"/>
      <c r="Z28" s="72"/>
      <c r="AA28" s="72"/>
      <c r="AB28" s="72"/>
      <c r="AC28" s="72"/>
    </row>
    <row r="29" spans="1:29" s="5" customFormat="1" ht="30.75">
      <c r="A29" s="22" t="s">
        <v>66</v>
      </c>
      <c r="B29" s="18" t="s">
        <v>78</v>
      </c>
      <c r="C29" s="22"/>
      <c r="D29" s="22"/>
      <c r="E29" s="6"/>
      <c r="F29" s="8"/>
      <c r="G29" s="8"/>
      <c r="H29" s="8"/>
      <c r="I29" s="8"/>
      <c r="J29" s="8"/>
      <c r="K29" s="8"/>
      <c r="L29" s="8"/>
      <c r="M29" s="8"/>
      <c r="N29" s="8"/>
      <c r="O29" s="8"/>
      <c r="P29" s="24"/>
      <c r="Q29" s="68"/>
      <c r="R29" s="68"/>
      <c r="S29" s="66"/>
      <c r="T29" s="63"/>
      <c r="U29" s="67"/>
      <c r="V29" s="53"/>
      <c r="W29" s="53"/>
      <c r="X29" s="53"/>
      <c r="Y29" s="53"/>
      <c r="Z29" s="53"/>
      <c r="AA29" s="53"/>
      <c r="AB29" s="53"/>
      <c r="AC29" s="53"/>
    </row>
    <row r="30" spans="1:29" s="7" customFormat="1" ht="30.75">
      <c r="A30" s="92" t="s">
        <v>47</v>
      </c>
      <c r="B30" s="34" t="s">
        <v>79</v>
      </c>
      <c r="C30" s="33" t="s">
        <v>123</v>
      </c>
      <c r="D30" s="33" t="s">
        <v>124</v>
      </c>
      <c r="E30" s="6">
        <f t="shared" si="2"/>
        <v>45000</v>
      </c>
      <c r="F30" s="6"/>
      <c r="G30" s="6"/>
      <c r="H30" s="6">
        <v>45000</v>
      </c>
      <c r="I30" s="6"/>
      <c r="J30" s="6"/>
      <c r="K30" s="6"/>
      <c r="L30" s="6"/>
      <c r="M30" s="6">
        <f>+N30+O30</f>
        <v>24101.733</v>
      </c>
      <c r="N30" s="6">
        <v>13255.8525</v>
      </c>
      <c r="O30" s="6">
        <v>10845.880500000001</v>
      </c>
      <c r="P30" s="24"/>
      <c r="Q30" s="68"/>
      <c r="R30" s="68"/>
      <c r="S30" s="69"/>
      <c r="T30" s="70"/>
      <c r="U30" s="71"/>
      <c r="V30" s="72"/>
      <c r="W30" s="72"/>
      <c r="X30" s="72"/>
      <c r="Y30" s="72"/>
      <c r="Z30" s="72"/>
      <c r="AA30" s="72"/>
      <c r="AB30" s="72"/>
      <c r="AC30" s="72"/>
    </row>
    <row r="31" spans="1:29" s="7" customFormat="1" ht="30.75">
      <c r="A31" s="92" t="s">
        <v>48</v>
      </c>
      <c r="B31" s="34" t="s">
        <v>80</v>
      </c>
      <c r="C31" s="33" t="s">
        <v>123</v>
      </c>
      <c r="D31" s="33" t="s">
        <v>125</v>
      </c>
      <c r="E31" s="6">
        <f t="shared" si="2"/>
        <v>35000</v>
      </c>
      <c r="F31" s="6"/>
      <c r="G31" s="6"/>
      <c r="H31" s="6">
        <v>35000</v>
      </c>
      <c r="I31" s="6"/>
      <c r="J31" s="6"/>
      <c r="K31" s="6"/>
      <c r="L31" s="6"/>
      <c r="M31" s="6">
        <f>+N31+O31</f>
        <v>951.714</v>
      </c>
      <c r="N31" s="6">
        <v>951.714</v>
      </c>
      <c r="O31" s="6"/>
      <c r="P31" s="24"/>
      <c r="Q31" s="68"/>
      <c r="R31" s="68"/>
      <c r="S31" s="69"/>
      <c r="T31" s="70"/>
      <c r="U31" s="71"/>
      <c r="V31" s="72"/>
      <c r="W31" s="72"/>
      <c r="X31" s="72"/>
      <c r="Y31" s="72"/>
      <c r="Z31" s="72"/>
      <c r="AA31" s="72"/>
      <c r="AB31" s="72"/>
      <c r="AC31" s="72"/>
    </row>
    <row r="32" spans="1:29" s="7" customFormat="1" ht="46.5">
      <c r="A32" s="92" t="s">
        <v>49</v>
      </c>
      <c r="B32" s="34" t="s">
        <v>81</v>
      </c>
      <c r="C32" s="33" t="s">
        <v>123</v>
      </c>
      <c r="D32" s="33" t="s">
        <v>126</v>
      </c>
      <c r="E32" s="6">
        <f t="shared" si="2"/>
        <v>30000</v>
      </c>
      <c r="F32" s="6"/>
      <c r="G32" s="6"/>
      <c r="H32" s="6">
        <v>30000</v>
      </c>
      <c r="I32" s="6"/>
      <c r="J32" s="6"/>
      <c r="K32" s="6"/>
      <c r="L32" s="6"/>
      <c r="M32" s="6">
        <f>+N32+O32</f>
        <v>1966.4279999999999</v>
      </c>
      <c r="N32" s="6">
        <v>1466.4279999999999</v>
      </c>
      <c r="O32" s="6">
        <v>500</v>
      </c>
      <c r="P32" s="24"/>
      <c r="Q32" s="68"/>
      <c r="R32" s="68"/>
      <c r="S32" s="69"/>
      <c r="T32" s="70"/>
      <c r="U32" s="71"/>
      <c r="V32" s="72"/>
      <c r="W32" s="72"/>
      <c r="X32" s="72"/>
      <c r="Y32" s="72"/>
      <c r="Z32" s="72"/>
      <c r="AA32" s="72"/>
      <c r="AB32" s="72"/>
      <c r="AC32" s="72"/>
    </row>
    <row r="33" spans="1:29" s="5" customFormat="1" ht="15">
      <c r="A33" s="22" t="s">
        <v>66</v>
      </c>
      <c r="B33" s="18" t="s">
        <v>82</v>
      </c>
      <c r="C33" s="22"/>
      <c r="D33" s="22"/>
      <c r="E33" s="6"/>
      <c r="F33" s="8"/>
      <c r="G33" s="8"/>
      <c r="H33" s="8"/>
      <c r="I33" s="8"/>
      <c r="J33" s="8"/>
      <c r="K33" s="8"/>
      <c r="L33" s="8"/>
      <c r="M33" s="8"/>
      <c r="N33" s="8"/>
      <c r="O33" s="8"/>
      <c r="P33" s="24"/>
      <c r="Q33" s="68"/>
      <c r="R33" s="68"/>
      <c r="S33" s="66"/>
      <c r="T33" s="63"/>
      <c r="U33" s="67"/>
      <c r="V33" s="53"/>
      <c r="W33" s="53"/>
      <c r="X33" s="53"/>
      <c r="Y33" s="53"/>
      <c r="Z33" s="53"/>
      <c r="AA33" s="53"/>
      <c r="AB33" s="53"/>
      <c r="AC33" s="53"/>
    </row>
    <row r="34" spans="1:29" s="7" customFormat="1" ht="78">
      <c r="A34" s="92" t="s">
        <v>47</v>
      </c>
      <c r="B34" s="34" t="s">
        <v>116</v>
      </c>
      <c r="C34" s="33" t="s">
        <v>145</v>
      </c>
      <c r="D34" s="33"/>
      <c r="E34" s="6">
        <f t="shared" si="2"/>
        <v>500000</v>
      </c>
      <c r="F34" s="6"/>
      <c r="G34" s="6"/>
      <c r="H34" s="6">
        <v>500000</v>
      </c>
      <c r="I34" s="6"/>
      <c r="J34" s="6"/>
      <c r="K34" s="6"/>
      <c r="L34" s="6"/>
      <c r="M34" s="6"/>
      <c r="N34" s="6"/>
      <c r="O34" s="6"/>
      <c r="P34" s="24"/>
      <c r="Q34" s="68"/>
      <c r="R34" s="68"/>
      <c r="S34" s="69"/>
      <c r="T34" s="70"/>
      <c r="U34" s="71"/>
      <c r="V34" s="72"/>
      <c r="W34" s="72"/>
      <c r="X34" s="72"/>
      <c r="Y34" s="72"/>
      <c r="Z34" s="72"/>
      <c r="AA34" s="72"/>
      <c r="AB34" s="72"/>
      <c r="AC34" s="72"/>
    </row>
    <row r="35" spans="1:29" s="7" customFormat="1" ht="30.75">
      <c r="A35" s="92" t="s">
        <v>48</v>
      </c>
      <c r="B35" s="34" t="s">
        <v>83</v>
      </c>
      <c r="C35" s="33" t="s">
        <v>123</v>
      </c>
      <c r="D35" s="33" t="s">
        <v>138</v>
      </c>
      <c r="E35" s="6">
        <f t="shared" si="2"/>
        <v>40000</v>
      </c>
      <c r="F35" s="6"/>
      <c r="G35" s="6"/>
      <c r="H35" s="6">
        <v>40000</v>
      </c>
      <c r="I35" s="6"/>
      <c r="J35" s="6"/>
      <c r="K35" s="6"/>
      <c r="L35" s="6"/>
      <c r="M35" s="6">
        <f>+N35+O35</f>
        <v>7763.116999999999</v>
      </c>
      <c r="N35" s="6">
        <v>7763.116999999999</v>
      </c>
      <c r="O35" s="6"/>
      <c r="P35" s="24"/>
      <c r="Q35" s="68"/>
      <c r="R35" s="68"/>
      <c r="S35" s="69"/>
      <c r="T35" s="70"/>
      <c r="U35" s="71"/>
      <c r="V35" s="72"/>
      <c r="W35" s="72"/>
      <c r="X35" s="72"/>
      <c r="Y35" s="72"/>
      <c r="Z35" s="72"/>
      <c r="AA35" s="72"/>
      <c r="AB35" s="72"/>
      <c r="AC35" s="72"/>
    </row>
    <row r="36" spans="1:29" s="7" customFormat="1" ht="30.75">
      <c r="A36" s="92" t="s">
        <v>49</v>
      </c>
      <c r="B36" s="34" t="s">
        <v>84</v>
      </c>
      <c r="C36" s="33" t="s">
        <v>123</v>
      </c>
      <c r="D36" s="33" t="s">
        <v>139</v>
      </c>
      <c r="E36" s="6">
        <f t="shared" si="2"/>
        <v>356934</v>
      </c>
      <c r="F36" s="6"/>
      <c r="G36" s="6"/>
      <c r="H36" s="6">
        <v>356934</v>
      </c>
      <c r="I36" s="6"/>
      <c r="J36" s="6"/>
      <c r="K36" s="6"/>
      <c r="L36" s="6"/>
      <c r="M36" s="6">
        <f aca="true" t="shared" si="4" ref="M36:M43">+N36+O36</f>
        <v>94159.59024199998</v>
      </c>
      <c r="N36" s="6">
        <v>67701.37131999998</v>
      </c>
      <c r="O36" s="6">
        <v>26458.218922</v>
      </c>
      <c r="P36" s="24"/>
      <c r="Q36" s="68"/>
      <c r="R36" s="68"/>
      <c r="S36" s="69"/>
      <c r="T36" s="70"/>
      <c r="U36" s="71"/>
      <c r="V36" s="72"/>
      <c r="W36" s="72"/>
      <c r="X36" s="72"/>
      <c r="Y36" s="72"/>
      <c r="Z36" s="72"/>
      <c r="AA36" s="72"/>
      <c r="AB36" s="72"/>
      <c r="AC36" s="72"/>
    </row>
    <row r="37" spans="1:29" s="7" customFormat="1" ht="62.25">
      <c r="A37" s="92" t="s">
        <v>115</v>
      </c>
      <c r="B37" s="34" t="s">
        <v>85</v>
      </c>
      <c r="C37" s="33" t="s">
        <v>123</v>
      </c>
      <c r="D37" s="33" t="s">
        <v>140</v>
      </c>
      <c r="E37" s="6">
        <f t="shared" si="2"/>
        <v>71200</v>
      </c>
      <c r="F37" s="6"/>
      <c r="G37" s="6"/>
      <c r="H37" s="6">
        <v>71200</v>
      </c>
      <c r="I37" s="6"/>
      <c r="J37" s="6"/>
      <c r="K37" s="6"/>
      <c r="L37" s="6"/>
      <c r="M37" s="6">
        <f t="shared" si="4"/>
        <v>52048.726032000006</v>
      </c>
      <c r="N37" s="6">
        <v>37031.151000000005</v>
      </c>
      <c r="O37" s="6">
        <v>15017.575032</v>
      </c>
      <c r="P37" s="24"/>
      <c r="Q37" s="68"/>
      <c r="R37" s="68"/>
      <c r="S37" s="69"/>
      <c r="T37" s="70"/>
      <c r="U37" s="71"/>
      <c r="V37" s="72"/>
      <c r="W37" s="72"/>
      <c r="X37" s="72"/>
      <c r="Y37" s="72"/>
      <c r="Z37" s="72"/>
      <c r="AA37" s="72"/>
      <c r="AB37" s="72"/>
      <c r="AC37" s="72"/>
    </row>
    <row r="38" spans="1:29" s="7" customFormat="1" ht="30.75">
      <c r="A38" s="92" t="s">
        <v>117</v>
      </c>
      <c r="B38" s="34" t="s">
        <v>86</v>
      </c>
      <c r="C38" s="33" t="s">
        <v>123</v>
      </c>
      <c r="D38" s="33" t="s">
        <v>141</v>
      </c>
      <c r="E38" s="6">
        <f t="shared" si="2"/>
        <v>43066</v>
      </c>
      <c r="F38" s="6"/>
      <c r="G38" s="6"/>
      <c r="H38" s="6">
        <v>43066</v>
      </c>
      <c r="I38" s="6"/>
      <c r="J38" s="6"/>
      <c r="K38" s="6"/>
      <c r="L38" s="6"/>
      <c r="M38" s="6">
        <f t="shared" si="4"/>
        <v>18025.259674</v>
      </c>
      <c r="N38" s="6">
        <v>18025.259674</v>
      </c>
      <c r="O38" s="6"/>
      <c r="P38" s="24"/>
      <c r="Q38" s="68"/>
      <c r="R38" s="68"/>
      <c r="S38" s="69"/>
      <c r="T38" s="70"/>
      <c r="U38" s="71"/>
      <c r="V38" s="72"/>
      <c r="W38" s="72"/>
      <c r="X38" s="72"/>
      <c r="Y38" s="72"/>
      <c r="Z38" s="72"/>
      <c r="AA38" s="72"/>
      <c r="AB38" s="72"/>
      <c r="AC38" s="72"/>
    </row>
    <row r="39" spans="1:29" s="7" customFormat="1" ht="30.75">
      <c r="A39" s="92" t="s">
        <v>118</v>
      </c>
      <c r="B39" s="34" t="s">
        <v>87</v>
      </c>
      <c r="C39" s="33" t="s">
        <v>123</v>
      </c>
      <c r="D39" s="33" t="s">
        <v>142</v>
      </c>
      <c r="E39" s="6">
        <f t="shared" si="2"/>
        <v>20000</v>
      </c>
      <c r="F39" s="6"/>
      <c r="G39" s="6"/>
      <c r="H39" s="6">
        <v>20000</v>
      </c>
      <c r="I39" s="6"/>
      <c r="J39" s="6"/>
      <c r="K39" s="6"/>
      <c r="L39" s="6"/>
      <c r="M39" s="6">
        <f t="shared" si="4"/>
        <v>7518.094999999999</v>
      </c>
      <c r="N39" s="6">
        <v>7518.094999999999</v>
      </c>
      <c r="O39" s="6"/>
      <c r="P39" s="24"/>
      <c r="Q39" s="68"/>
      <c r="R39" s="68"/>
      <c r="S39" s="69"/>
      <c r="T39" s="70"/>
      <c r="U39" s="71"/>
      <c r="V39" s="72"/>
      <c r="W39" s="72"/>
      <c r="X39" s="72"/>
      <c r="Y39" s="72"/>
      <c r="Z39" s="72"/>
      <c r="AA39" s="72"/>
      <c r="AB39" s="72"/>
      <c r="AC39" s="72"/>
    </row>
    <row r="40" spans="1:29" s="7" customFormat="1" ht="30.75">
      <c r="A40" s="92" t="s">
        <v>119</v>
      </c>
      <c r="B40" s="34" t="s">
        <v>88</v>
      </c>
      <c r="C40" s="33" t="s">
        <v>123</v>
      </c>
      <c r="D40" s="33" t="s">
        <v>143</v>
      </c>
      <c r="E40" s="6">
        <f t="shared" si="2"/>
        <v>100000</v>
      </c>
      <c r="F40" s="6"/>
      <c r="G40" s="6"/>
      <c r="H40" s="6">
        <v>100000</v>
      </c>
      <c r="I40" s="6"/>
      <c r="J40" s="6"/>
      <c r="K40" s="6"/>
      <c r="L40" s="6"/>
      <c r="M40" s="6">
        <f t="shared" si="4"/>
        <v>50772.205</v>
      </c>
      <c r="N40" s="6">
        <v>11116.537</v>
      </c>
      <c r="O40" s="6">
        <v>39655.668</v>
      </c>
      <c r="P40" s="24"/>
      <c r="Q40" s="68"/>
      <c r="R40" s="68"/>
      <c r="S40" s="69"/>
      <c r="T40" s="70"/>
      <c r="U40" s="71"/>
      <c r="V40" s="72"/>
      <c r="W40" s="72"/>
      <c r="X40" s="72"/>
      <c r="Y40" s="72"/>
      <c r="Z40" s="72"/>
      <c r="AA40" s="72"/>
      <c r="AB40" s="72"/>
      <c r="AC40" s="72"/>
    </row>
    <row r="41" spans="1:29" s="7" customFormat="1" ht="46.5">
      <c r="A41" s="92" t="s">
        <v>120</v>
      </c>
      <c r="B41" s="34" t="s">
        <v>89</v>
      </c>
      <c r="C41" s="33" t="s">
        <v>123</v>
      </c>
      <c r="D41" s="33" t="s">
        <v>144</v>
      </c>
      <c r="E41" s="6">
        <f t="shared" si="2"/>
        <v>30000</v>
      </c>
      <c r="F41" s="6"/>
      <c r="G41" s="6"/>
      <c r="H41" s="6">
        <v>30000</v>
      </c>
      <c r="I41" s="6"/>
      <c r="J41" s="6"/>
      <c r="K41" s="6"/>
      <c r="L41" s="6"/>
      <c r="M41" s="6">
        <f t="shared" si="4"/>
        <v>10499.74228</v>
      </c>
      <c r="N41" s="6">
        <v>3218.74628</v>
      </c>
      <c r="O41" s="6">
        <v>7280.996</v>
      </c>
      <c r="P41" s="24"/>
      <c r="Q41" s="68"/>
      <c r="R41" s="68"/>
      <c r="S41" s="69"/>
      <c r="T41" s="70"/>
      <c r="U41" s="71"/>
      <c r="V41" s="72"/>
      <c r="W41" s="72"/>
      <c r="X41" s="72"/>
      <c r="Y41" s="72"/>
      <c r="Z41" s="72"/>
      <c r="AA41" s="72"/>
      <c r="AB41" s="72"/>
      <c r="AC41" s="72"/>
    </row>
    <row r="42" spans="1:29" s="5" customFormat="1" ht="15">
      <c r="A42" s="22" t="s">
        <v>66</v>
      </c>
      <c r="B42" s="18" t="s">
        <v>90</v>
      </c>
      <c r="C42" s="22"/>
      <c r="D42" s="22"/>
      <c r="E42" s="6"/>
      <c r="F42" s="8"/>
      <c r="G42" s="8"/>
      <c r="H42" s="8"/>
      <c r="I42" s="8"/>
      <c r="J42" s="8"/>
      <c r="K42" s="8"/>
      <c r="L42" s="8"/>
      <c r="M42" s="8"/>
      <c r="N42" s="8"/>
      <c r="O42" s="8"/>
      <c r="P42" s="24"/>
      <c r="Q42" s="68"/>
      <c r="R42" s="68"/>
      <c r="S42" s="66"/>
      <c r="T42" s="63"/>
      <c r="U42" s="67"/>
      <c r="V42" s="53"/>
      <c r="W42" s="53"/>
      <c r="X42" s="53"/>
      <c r="Y42" s="53"/>
      <c r="Z42" s="53"/>
      <c r="AA42" s="53"/>
      <c r="AB42" s="53"/>
      <c r="AC42" s="53"/>
    </row>
    <row r="43" spans="1:29" s="7" customFormat="1" ht="30.75">
      <c r="A43" s="92" t="s">
        <v>47</v>
      </c>
      <c r="B43" s="34" t="s">
        <v>91</v>
      </c>
      <c r="C43" s="33" t="s">
        <v>123</v>
      </c>
      <c r="D43" s="33" t="s">
        <v>137</v>
      </c>
      <c r="E43" s="6">
        <f t="shared" si="2"/>
        <v>15000</v>
      </c>
      <c r="F43" s="6"/>
      <c r="G43" s="6"/>
      <c r="H43" s="6">
        <v>15000</v>
      </c>
      <c r="I43" s="6"/>
      <c r="J43" s="6"/>
      <c r="K43" s="6"/>
      <c r="L43" s="6"/>
      <c r="M43" s="6">
        <f t="shared" si="4"/>
        <v>15000</v>
      </c>
      <c r="N43" s="6">
        <v>15000</v>
      </c>
      <c r="O43" s="6"/>
      <c r="P43" s="24"/>
      <c r="Q43" s="68"/>
      <c r="R43" s="68"/>
      <c r="S43" s="69"/>
      <c r="T43" s="70"/>
      <c r="U43" s="71"/>
      <c r="V43" s="72"/>
      <c r="W43" s="72"/>
      <c r="X43" s="72"/>
      <c r="Y43" s="72"/>
      <c r="Z43" s="72"/>
      <c r="AA43" s="72"/>
      <c r="AB43" s="72"/>
      <c r="AC43" s="72"/>
    </row>
    <row r="44" spans="1:29" s="5" customFormat="1" ht="15">
      <c r="A44" s="22" t="s">
        <v>66</v>
      </c>
      <c r="B44" s="18" t="s">
        <v>92</v>
      </c>
      <c r="C44" s="22"/>
      <c r="D44" s="22"/>
      <c r="E44" s="6"/>
      <c r="F44" s="8"/>
      <c r="G44" s="8"/>
      <c r="H44" s="8"/>
      <c r="I44" s="8"/>
      <c r="J44" s="8"/>
      <c r="K44" s="8"/>
      <c r="L44" s="8"/>
      <c r="M44" s="8"/>
      <c r="N44" s="8"/>
      <c r="O44" s="8"/>
      <c r="P44" s="24"/>
      <c r="Q44" s="68"/>
      <c r="R44" s="68"/>
      <c r="S44" s="66"/>
      <c r="T44" s="63"/>
      <c r="U44" s="67"/>
      <c r="V44" s="53"/>
      <c r="W44" s="53"/>
      <c r="X44" s="53"/>
      <c r="Y44" s="53"/>
      <c r="Z44" s="53"/>
      <c r="AA44" s="53"/>
      <c r="AB44" s="53"/>
      <c r="AC44" s="53"/>
    </row>
    <row r="45" spans="1:29" s="7" customFormat="1" ht="62.25">
      <c r="A45" s="92" t="s">
        <v>47</v>
      </c>
      <c r="B45" s="34" t="s">
        <v>93</v>
      </c>
      <c r="C45" s="33" t="s">
        <v>123</v>
      </c>
      <c r="D45" s="33"/>
      <c r="E45" s="6">
        <f t="shared" si="2"/>
        <v>50000</v>
      </c>
      <c r="F45" s="6"/>
      <c r="G45" s="6"/>
      <c r="H45" s="6">
        <v>50000</v>
      </c>
      <c r="I45" s="6"/>
      <c r="J45" s="6"/>
      <c r="K45" s="6"/>
      <c r="L45" s="6"/>
      <c r="M45" s="6"/>
      <c r="N45" s="6"/>
      <c r="O45" s="6"/>
      <c r="P45" s="24"/>
      <c r="Q45" s="68"/>
      <c r="R45" s="68"/>
      <c r="S45" s="69"/>
      <c r="T45" s="70"/>
      <c r="U45" s="71"/>
      <c r="V45" s="72"/>
      <c r="W45" s="72"/>
      <c r="X45" s="72"/>
      <c r="Y45" s="72"/>
      <c r="Z45" s="72"/>
      <c r="AA45" s="72"/>
      <c r="AB45" s="72"/>
      <c r="AC45" s="72"/>
    </row>
    <row r="46" spans="1:29" s="5" customFormat="1" ht="30.75">
      <c r="A46" s="22" t="s">
        <v>27</v>
      </c>
      <c r="B46" s="18" t="s">
        <v>122</v>
      </c>
      <c r="C46" s="22"/>
      <c r="D46" s="22"/>
      <c r="E46" s="8">
        <f>+F46+H46</f>
        <v>198800</v>
      </c>
      <c r="F46" s="8"/>
      <c r="G46" s="8">
        <v>198800</v>
      </c>
      <c r="H46" s="8">
        <f>SUM(H47,H48)</f>
        <v>198800</v>
      </c>
      <c r="I46" s="8">
        <f>+J46+M46</f>
        <v>42451.72687</v>
      </c>
      <c r="J46" s="8"/>
      <c r="K46" s="8"/>
      <c r="L46" s="8"/>
      <c r="M46" s="8">
        <f>+N46+O46</f>
        <v>42451.72687</v>
      </c>
      <c r="N46" s="8">
        <f>+N47+N48</f>
        <v>5618.111870000001</v>
      </c>
      <c r="O46" s="8">
        <f>+O47+O48</f>
        <v>36833.615</v>
      </c>
      <c r="P46" s="25"/>
      <c r="Q46" s="65"/>
      <c r="R46" s="65"/>
      <c r="S46" s="66"/>
      <c r="T46" s="63"/>
      <c r="U46" s="67"/>
      <c r="V46" s="53"/>
      <c r="W46" s="53"/>
      <c r="X46" s="53"/>
      <c r="Y46" s="53"/>
      <c r="Z46" s="53"/>
      <c r="AA46" s="53"/>
      <c r="AB46" s="53"/>
      <c r="AC46" s="53"/>
    </row>
    <row r="47" spans="1:29" s="7" customFormat="1" ht="30.75">
      <c r="A47" s="92" t="s">
        <v>47</v>
      </c>
      <c r="B47" s="34" t="s">
        <v>94</v>
      </c>
      <c r="C47" s="33" t="s">
        <v>123</v>
      </c>
      <c r="D47" s="33" t="s">
        <v>129</v>
      </c>
      <c r="E47" s="6">
        <f t="shared" si="2"/>
        <v>98800</v>
      </c>
      <c r="F47" s="6"/>
      <c r="G47" s="6"/>
      <c r="H47" s="6">
        <v>98800</v>
      </c>
      <c r="I47" s="6"/>
      <c r="J47" s="6"/>
      <c r="K47" s="6"/>
      <c r="L47" s="6"/>
      <c r="M47" s="6">
        <f>+N47+O47</f>
        <v>29695.19887</v>
      </c>
      <c r="N47" s="6">
        <v>3314.39487</v>
      </c>
      <c r="O47" s="6">
        <v>26380.804</v>
      </c>
      <c r="P47" s="24"/>
      <c r="Q47" s="68"/>
      <c r="R47" s="68"/>
      <c r="S47" s="69"/>
      <c r="T47" s="70"/>
      <c r="U47" s="71"/>
      <c r="V47" s="72"/>
      <c r="W47" s="72"/>
      <c r="X47" s="72"/>
      <c r="Y47" s="72"/>
      <c r="Z47" s="72"/>
      <c r="AA47" s="72"/>
      <c r="AB47" s="72"/>
      <c r="AC47" s="72"/>
    </row>
    <row r="48" spans="1:29" s="7" customFormat="1" ht="30.75">
      <c r="A48" s="92" t="s">
        <v>48</v>
      </c>
      <c r="B48" s="34" t="s">
        <v>95</v>
      </c>
      <c r="C48" s="33" t="s">
        <v>123</v>
      </c>
      <c r="D48" s="33"/>
      <c r="E48" s="6">
        <f t="shared" si="2"/>
        <v>100000</v>
      </c>
      <c r="F48" s="6"/>
      <c r="G48" s="6"/>
      <c r="H48" s="6">
        <f>SUM(H49:H59)</f>
        <v>100000</v>
      </c>
      <c r="I48" s="6"/>
      <c r="J48" s="6"/>
      <c r="K48" s="6"/>
      <c r="L48" s="6"/>
      <c r="M48" s="8">
        <f>+N48+O48</f>
        <v>12756.528</v>
      </c>
      <c r="N48" s="6">
        <f>SUM(N49:N59)</f>
        <v>2303.717</v>
      </c>
      <c r="O48" s="6">
        <f>SUM(O49:O59)</f>
        <v>10452.811</v>
      </c>
      <c r="P48" s="24"/>
      <c r="Q48" s="68"/>
      <c r="R48" s="68"/>
      <c r="S48" s="69"/>
      <c r="T48" s="70"/>
      <c r="U48" s="71"/>
      <c r="V48" s="72"/>
      <c r="W48" s="72"/>
      <c r="X48" s="72"/>
      <c r="Y48" s="72"/>
      <c r="Z48" s="72"/>
      <c r="AA48" s="72"/>
      <c r="AB48" s="72"/>
      <c r="AC48" s="72"/>
    </row>
    <row r="49" spans="1:29" s="7" customFormat="1" ht="46.5">
      <c r="A49" s="92"/>
      <c r="B49" s="34" t="s">
        <v>96</v>
      </c>
      <c r="C49" s="33"/>
      <c r="D49" s="33" t="s">
        <v>130</v>
      </c>
      <c r="E49" s="6">
        <f t="shared" si="2"/>
        <v>7500</v>
      </c>
      <c r="F49" s="6"/>
      <c r="G49" s="6"/>
      <c r="H49" s="6">
        <v>7500</v>
      </c>
      <c r="I49" s="6"/>
      <c r="J49" s="6"/>
      <c r="K49" s="6"/>
      <c r="L49" s="6"/>
      <c r="M49" s="6">
        <f>+N49+O49</f>
        <v>2566.296</v>
      </c>
      <c r="N49" s="6">
        <v>435.296</v>
      </c>
      <c r="O49" s="6">
        <v>2131</v>
      </c>
      <c r="P49" s="24"/>
      <c r="Q49" s="68"/>
      <c r="R49" s="68"/>
      <c r="S49" s="69"/>
      <c r="T49" s="70"/>
      <c r="U49" s="71"/>
      <c r="V49" s="72"/>
      <c r="W49" s="72"/>
      <c r="X49" s="72"/>
      <c r="Y49" s="72"/>
      <c r="Z49" s="72"/>
      <c r="AA49" s="72"/>
      <c r="AB49" s="72"/>
      <c r="AC49" s="72"/>
    </row>
    <row r="50" spans="1:29" s="7" customFormat="1" ht="46.5">
      <c r="A50" s="33"/>
      <c r="B50" s="34" t="s">
        <v>97</v>
      </c>
      <c r="C50" s="33"/>
      <c r="D50" s="33" t="s">
        <v>131</v>
      </c>
      <c r="E50" s="6">
        <f t="shared" si="2"/>
        <v>4000</v>
      </c>
      <c r="F50" s="6"/>
      <c r="G50" s="6"/>
      <c r="H50" s="6">
        <v>4000</v>
      </c>
      <c r="I50" s="6"/>
      <c r="J50" s="6"/>
      <c r="K50" s="6"/>
      <c r="L50" s="6"/>
      <c r="M50" s="6">
        <f aca="true" t="shared" si="5" ref="M50:M59">+N50+O50</f>
        <v>1190</v>
      </c>
      <c r="N50" s="6">
        <v>200</v>
      </c>
      <c r="O50" s="6">
        <v>990</v>
      </c>
      <c r="P50" s="24"/>
      <c r="Q50" s="68"/>
      <c r="R50" s="68"/>
      <c r="S50" s="69"/>
      <c r="T50" s="70"/>
      <c r="U50" s="71"/>
      <c r="V50" s="72"/>
      <c r="W50" s="72"/>
      <c r="X50" s="72"/>
      <c r="Y50" s="72"/>
      <c r="Z50" s="72"/>
      <c r="AA50" s="72"/>
      <c r="AB50" s="72"/>
      <c r="AC50" s="72"/>
    </row>
    <row r="51" spans="1:29" s="7" customFormat="1" ht="46.5">
      <c r="A51" s="33"/>
      <c r="B51" s="34" t="s">
        <v>98</v>
      </c>
      <c r="C51" s="33"/>
      <c r="D51" s="33" t="s">
        <v>132</v>
      </c>
      <c r="E51" s="6">
        <f t="shared" si="2"/>
        <v>9500</v>
      </c>
      <c r="F51" s="6"/>
      <c r="G51" s="6"/>
      <c r="H51" s="6">
        <v>9500</v>
      </c>
      <c r="I51" s="6"/>
      <c r="J51" s="6"/>
      <c r="K51" s="6"/>
      <c r="L51" s="6"/>
      <c r="M51" s="6">
        <f t="shared" si="5"/>
        <v>408.12699999999995</v>
      </c>
      <c r="N51" s="6">
        <v>408.12699999999995</v>
      </c>
      <c r="O51" s="6">
        <v>0</v>
      </c>
      <c r="P51" s="24"/>
      <c r="Q51" s="68"/>
      <c r="R51" s="68"/>
      <c r="S51" s="69"/>
      <c r="T51" s="70"/>
      <c r="U51" s="71"/>
      <c r="V51" s="72"/>
      <c r="W51" s="72"/>
      <c r="X51" s="72"/>
      <c r="Y51" s="72"/>
      <c r="Z51" s="72"/>
      <c r="AA51" s="72"/>
      <c r="AB51" s="72"/>
      <c r="AC51" s="72"/>
    </row>
    <row r="52" spans="1:29" s="7" customFormat="1" ht="46.5">
      <c r="A52" s="33"/>
      <c r="B52" s="34" t="s">
        <v>99</v>
      </c>
      <c r="C52" s="33"/>
      <c r="D52" s="33"/>
      <c r="E52" s="6">
        <f t="shared" si="2"/>
        <v>15500</v>
      </c>
      <c r="F52" s="6"/>
      <c r="G52" s="6"/>
      <c r="H52" s="6">
        <v>15500</v>
      </c>
      <c r="I52" s="6"/>
      <c r="J52" s="6"/>
      <c r="K52" s="6"/>
      <c r="L52" s="6"/>
      <c r="M52" s="6">
        <f t="shared" si="5"/>
        <v>0</v>
      </c>
      <c r="N52" s="6"/>
      <c r="O52" s="6"/>
      <c r="P52" s="24"/>
      <c r="Q52" s="68"/>
      <c r="R52" s="68"/>
      <c r="S52" s="69"/>
      <c r="T52" s="70"/>
      <c r="U52" s="71"/>
      <c r="V52" s="72"/>
      <c r="W52" s="72"/>
      <c r="X52" s="72"/>
      <c r="Y52" s="72"/>
      <c r="Z52" s="72"/>
      <c r="AA52" s="72"/>
      <c r="AB52" s="72"/>
      <c r="AC52" s="72"/>
    </row>
    <row r="53" spans="1:29" s="7" customFormat="1" ht="46.5">
      <c r="A53" s="33"/>
      <c r="B53" s="34" t="s">
        <v>100</v>
      </c>
      <c r="C53" s="33"/>
      <c r="D53" s="33" t="s">
        <v>133</v>
      </c>
      <c r="E53" s="6">
        <f t="shared" si="2"/>
        <v>10000</v>
      </c>
      <c r="F53" s="6"/>
      <c r="G53" s="6"/>
      <c r="H53" s="6">
        <v>10000</v>
      </c>
      <c r="I53" s="6"/>
      <c r="J53" s="6"/>
      <c r="K53" s="6"/>
      <c r="L53" s="6"/>
      <c r="M53" s="6">
        <f t="shared" si="5"/>
        <v>3560</v>
      </c>
      <c r="N53" s="6">
        <v>428</v>
      </c>
      <c r="O53" s="6">
        <v>3132</v>
      </c>
      <c r="P53" s="24"/>
      <c r="Q53" s="68"/>
      <c r="R53" s="68"/>
      <c r="S53" s="69"/>
      <c r="T53" s="70"/>
      <c r="U53" s="71"/>
      <c r="V53" s="72"/>
      <c r="W53" s="72"/>
      <c r="X53" s="72"/>
      <c r="Y53" s="72"/>
      <c r="Z53" s="72"/>
      <c r="AA53" s="72"/>
      <c r="AB53" s="72"/>
      <c r="AC53" s="72"/>
    </row>
    <row r="54" spans="1:29" s="7" customFormat="1" ht="46.5">
      <c r="A54" s="33"/>
      <c r="B54" s="34" t="s">
        <v>101</v>
      </c>
      <c r="C54" s="33"/>
      <c r="D54" s="33" t="s">
        <v>134</v>
      </c>
      <c r="E54" s="6">
        <f t="shared" si="2"/>
        <v>3000</v>
      </c>
      <c r="F54" s="6"/>
      <c r="G54" s="6"/>
      <c r="H54" s="6">
        <v>3000</v>
      </c>
      <c r="I54" s="6"/>
      <c r="J54" s="6"/>
      <c r="K54" s="6"/>
      <c r="L54" s="6"/>
      <c r="M54" s="6">
        <f t="shared" si="5"/>
        <v>1253.009</v>
      </c>
      <c r="N54" s="6">
        <v>20.294</v>
      </c>
      <c r="O54" s="6">
        <v>1232.715</v>
      </c>
      <c r="P54" s="24"/>
      <c r="Q54" s="68"/>
      <c r="R54" s="68"/>
      <c r="S54" s="69"/>
      <c r="T54" s="70"/>
      <c r="U54" s="71"/>
      <c r="V54" s="72"/>
      <c r="W54" s="72"/>
      <c r="X54" s="72"/>
      <c r="Y54" s="72"/>
      <c r="Z54" s="72"/>
      <c r="AA54" s="72"/>
      <c r="AB54" s="72"/>
      <c r="AC54" s="72"/>
    </row>
    <row r="55" spans="1:29" s="7" customFormat="1" ht="46.5">
      <c r="A55" s="33"/>
      <c r="B55" s="34" t="s">
        <v>102</v>
      </c>
      <c r="C55" s="33"/>
      <c r="D55" s="33"/>
      <c r="E55" s="6">
        <f t="shared" si="2"/>
        <v>11500</v>
      </c>
      <c r="F55" s="6"/>
      <c r="G55" s="6"/>
      <c r="H55" s="6">
        <v>11500</v>
      </c>
      <c r="I55" s="6"/>
      <c r="J55" s="6"/>
      <c r="K55" s="6"/>
      <c r="L55" s="6"/>
      <c r="M55" s="6">
        <f t="shared" si="5"/>
        <v>0</v>
      </c>
      <c r="N55" s="6"/>
      <c r="O55" s="6"/>
      <c r="P55" s="24"/>
      <c r="Q55" s="68"/>
      <c r="R55" s="68"/>
      <c r="S55" s="69"/>
      <c r="T55" s="70"/>
      <c r="U55" s="71"/>
      <c r="V55" s="72"/>
      <c r="W55" s="72"/>
      <c r="X55" s="72"/>
      <c r="Y55" s="72"/>
      <c r="Z55" s="72"/>
      <c r="AA55" s="72"/>
      <c r="AB55" s="72"/>
      <c r="AC55" s="72"/>
    </row>
    <row r="56" spans="1:29" s="7" customFormat="1" ht="46.5">
      <c r="A56" s="33"/>
      <c r="B56" s="34" t="s">
        <v>103</v>
      </c>
      <c r="C56" s="33"/>
      <c r="D56" s="33" t="s">
        <v>135</v>
      </c>
      <c r="E56" s="6">
        <f t="shared" si="2"/>
        <v>9000</v>
      </c>
      <c r="F56" s="6"/>
      <c r="G56" s="6"/>
      <c r="H56" s="6">
        <v>9000</v>
      </c>
      <c r="I56" s="6"/>
      <c r="J56" s="6"/>
      <c r="K56" s="6"/>
      <c r="L56" s="6"/>
      <c r="M56" s="6">
        <f t="shared" si="5"/>
        <v>369</v>
      </c>
      <c r="N56" s="6">
        <v>369</v>
      </c>
      <c r="O56" s="6"/>
      <c r="P56" s="24"/>
      <c r="Q56" s="68"/>
      <c r="R56" s="68"/>
      <c r="S56" s="69"/>
      <c r="T56" s="70"/>
      <c r="U56" s="71"/>
      <c r="V56" s="72"/>
      <c r="W56" s="72"/>
      <c r="X56" s="72"/>
      <c r="Y56" s="72"/>
      <c r="Z56" s="72"/>
      <c r="AA56" s="72"/>
      <c r="AB56" s="72"/>
      <c r="AC56" s="72"/>
    </row>
    <row r="57" spans="1:29" s="7" customFormat="1" ht="46.5">
      <c r="A57" s="33"/>
      <c r="B57" s="34" t="s">
        <v>104</v>
      </c>
      <c r="C57" s="33"/>
      <c r="D57" s="33" t="s">
        <v>136</v>
      </c>
      <c r="E57" s="6">
        <f t="shared" si="2"/>
        <v>10000</v>
      </c>
      <c r="F57" s="6"/>
      <c r="G57" s="6"/>
      <c r="H57" s="6">
        <v>10000</v>
      </c>
      <c r="I57" s="6"/>
      <c r="J57" s="6"/>
      <c r="K57" s="6"/>
      <c r="L57" s="6"/>
      <c r="M57" s="6">
        <f t="shared" si="5"/>
        <v>3410.096</v>
      </c>
      <c r="N57" s="6">
        <v>443</v>
      </c>
      <c r="O57" s="6">
        <v>2967.096</v>
      </c>
      <c r="P57" s="24"/>
      <c r="Q57" s="68"/>
      <c r="R57" s="68"/>
      <c r="S57" s="69"/>
      <c r="T57" s="70"/>
      <c r="U57" s="71"/>
      <c r="V57" s="72"/>
      <c r="W57" s="72"/>
      <c r="X57" s="72"/>
      <c r="Y57" s="72"/>
      <c r="Z57" s="72"/>
      <c r="AA57" s="72"/>
      <c r="AB57" s="72"/>
      <c r="AC57" s="72"/>
    </row>
    <row r="58" spans="1:29" s="7" customFormat="1" ht="46.5">
      <c r="A58" s="33"/>
      <c r="B58" s="34" t="s">
        <v>105</v>
      </c>
      <c r="C58" s="33"/>
      <c r="D58" s="33"/>
      <c r="E58" s="6">
        <f t="shared" si="2"/>
        <v>12500</v>
      </c>
      <c r="F58" s="6"/>
      <c r="G58" s="6"/>
      <c r="H58" s="6">
        <v>12500</v>
      </c>
      <c r="I58" s="6"/>
      <c r="J58" s="6"/>
      <c r="K58" s="6"/>
      <c r="L58" s="6"/>
      <c r="M58" s="6">
        <f t="shared" si="5"/>
        <v>0</v>
      </c>
      <c r="N58" s="6"/>
      <c r="O58" s="6"/>
      <c r="P58" s="24"/>
      <c r="Q58" s="68"/>
      <c r="R58" s="68"/>
      <c r="S58" s="69"/>
      <c r="T58" s="70"/>
      <c r="U58" s="71"/>
      <c r="V58" s="72"/>
      <c r="W58" s="72"/>
      <c r="X58" s="72"/>
      <c r="Y58" s="72"/>
      <c r="Z58" s="72"/>
      <c r="AA58" s="72"/>
      <c r="AB58" s="72"/>
      <c r="AC58" s="72"/>
    </row>
    <row r="59" spans="1:29" s="7" customFormat="1" ht="46.5">
      <c r="A59" s="33"/>
      <c r="B59" s="34" t="s">
        <v>106</v>
      </c>
      <c r="C59" s="33"/>
      <c r="D59" s="33"/>
      <c r="E59" s="6">
        <f t="shared" si="2"/>
        <v>7500</v>
      </c>
      <c r="F59" s="6"/>
      <c r="G59" s="6"/>
      <c r="H59" s="6">
        <v>7500</v>
      </c>
      <c r="I59" s="6"/>
      <c r="J59" s="6"/>
      <c r="K59" s="6"/>
      <c r="L59" s="6"/>
      <c r="M59" s="6">
        <f t="shared" si="5"/>
        <v>0</v>
      </c>
      <c r="N59" s="6"/>
      <c r="O59" s="6"/>
      <c r="P59" s="24"/>
      <c r="Q59" s="68"/>
      <c r="R59" s="68"/>
      <c r="S59" s="69"/>
      <c r="T59" s="70"/>
      <c r="U59" s="71"/>
      <c r="V59" s="72"/>
      <c r="W59" s="72"/>
      <c r="X59" s="72"/>
      <c r="Y59" s="72"/>
      <c r="Z59" s="72"/>
      <c r="AA59" s="72"/>
      <c r="AB59" s="72"/>
      <c r="AC59" s="72"/>
    </row>
    <row r="60" spans="1:29" s="5" customFormat="1" ht="30" customHeight="1">
      <c r="A60" s="22" t="s">
        <v>28</v>
      </c>
      <c r="B60" s="18" t="s">
        <v>39</v>
      </c>
      <c r="C60" s="22"/>
      <c r="D60" s="22"/>
      <c r="E60" s="6">
        <f t="shared" si="2"/>
        <v>257143</v>
      </c>
      <c r="F60" s="8">
        <v>41173</v>
      </c>
      <c r="G60" s="8">
        <v>215970</v>
      </c>
      <c r="H60" s="8">
        <f>SUM(H62:H66)</f>
        <v>215970</v>
      </c>
      <c r="I60" s="77">
        <f>+J60+M60</f>
        <v>49005.676256000006</v>
      </c>
      <c r="J60" s="8"/>
      <c r="K60" s="8"/>
      <c r="L60" s="8"/>
      <c r="M60" s="77">
        <f>+N60+O60</f>
        <v>49005.676256000006</v>
      </c>
      <c r="N60" s="8">
        <f>SUM(N62:N66)</f>
        <v>49005.676256000006</v>
      </c>
      <c r="O60" s="77">
        <v>0</v>
      </c>
      <c r="P60" s="8"/>
      <c r="Q60" s="73"/>
      <c r="R60" s="73"/>
      <c r="S60" s="66">
        <f>+M60/H60</f>
        <v>0.22690964604343197</v>
      </c>
      <c r="T60" s="63">
        <f>+H60/G60</f>
        <v>1</v>
      </c>
      <c r="U60" s="67"/>
      <c r="V60" s="53"/>
      <c r="W60" s="53"/>
      <c r="X60" s="53"/>
      <c r="Y60" s="53"/>
      <c r="Z60" s="53"/>
      <c r="AA60" s="53"/>
      <c r="AB60" s="53"/>
      <c r="AC60" s="53"/>
    </row>
    <row r="61" spans="1:29" s="5" customFormat="1" ht="30" customHeight="1">
      <c r="A61" s="22" t="s">
        <v>66</v>
      </c>
      <c r="B61" s="18" t="s">
        <v>107</v>
      </c>
      <c r="C61" s="22"/>
      <c r="D61" s="22"/>
      <c r="E61" s="6"/>
      <c r="F61" s="8"/>
      <c r="G61" s="8"/>
      <c r="H61" s="8"/>
      <c r="I61" s="77"/>
      <c r="J61" s="8"/>
      <c r="K61" s="8"/>
      <c r="L61" s="8"/>
      <c r="M61" s="77"/>
      <c r="N61" s="77"/>
      <c r="O61" s="77"/>
      <c r="P61" s="8"/>
      <c r="Q61" s="73"/>
      <c r="R61" s="73"/>
      <c r="S61" s="66"/>
      <c r="T61" s="63"/>
      <c r="U61" s="67"/>
      <c r="V61" s="53"/>
      <c r="W61" s="53"/>
      <c r="X61" s="53"/>
      <c r="Y61" s="53"/>
      <c r="Z61" s="53"/>
      <c r="AA61" s="53"/>
      <c r="AB61" s="53"/>
      <c r="AC61" s="53"/>
    </row>
    <row r="62" spans="1:29" s="7" customFormat="1" ht="30" customHeight="1">
      <c r="A62" s="33" t="s">
        <v>47</v>
      </c>
      <c r="B62" s="34" t="s">
        <v>108</v>
      </c>
      <c r="C62" s="33" t="s">
        <v>123</v>
      </c>
      <c r="D62" s="33">
        <v>7618415</v>
      </c>
      <c r="E62" s="6">
        <f t="shared" si="2"/>
        <v>7564</v>
      </c>
      <c r="F62" s="6"/>
      <c r="G62" s="6"/>
      <c r="H62" s="6">
        <v>7564</v>
      </c>
      <c r="I62" s="77"/>
      <c r="J62" s="6"/>
      <c r="K62" s="6"/>
      <c r="L62" s="6"/>
      <c r="M62" s="77"/>
      <c r="N62" s="77"/>
      <c r="O62" s="77"/>
      <c r="P62" s="6"/>
      <c r="Q62" s="64"/>
      <c r="R62" s="64"/>
      <c r="S62" s="69"/>
      <c r="T62" s="70"/>
      <c r="U62" s="71"/>
      <c r="V62" s="72"/>
      <c r="W62" s="72"/>
      <c r="X62" s="72"/>
      <c r="Y62" s="72"/>
      <c r="Z62" s="72"/>
      <c r="AA62" s="72"/>
      <c r="AB62" s="72"/>
      <c r="AC62" s="72"/>
    </row>
    <row r="63" spans="1:29" s="5" customFormat="1" ht="30" customHeight="1">
      <c r="A63" s="22" t="s">
        <v>66</v>
      </c>
      <c r="B63" s="18" t="s">
        <v>109</v>
      </c>
      <c r="C63" s="22"/>
      <c r="D63" s="22"/>
      <c r="E63" s="6"/>
      <c r="F63" s="8"/>
      <c r="G63" s="8"/>
      <c r="H63" s="8"/>
      <c r="I63" s="77"/>
      <c r="J63" s="8"/>
      <c r="K63" s="8"/>
      <c r="L63" s="8"/>
      <c r="M63" s="77"/>
      <c r="N63" s="77"/>
      <c r="O63" s="77"/>
      <c r="P63" s="8"/>
      <c r="Q63" s="73"/>
      <c r="R63" s="73"/>
      <c r="S63" s="66"/>
      <c r="T63" s="63"/>
      <c r="U63" s="67"/>
      <c r="V63" s="53"/>
      <c r="W63" s="53"/>
      <c r="X63" s="53"/>
      <c r="Y63" s="53"/>
      <c r="Z63" s="53"/>
      <c r="AA63" s="53"/>
      <c r="AB63" s="53"/>
      <c r="AC63" s="53"/>
    </row>
    <row r="64" spans="1:29" s="7" customFormat="1" ht="30" customHeight="1">
      <c r="A64" s="33" t="s">
        <v>47</v>
      </c>
      <c r="B64" s="34" t="s">
        <v>110</v>
      </c>
      <c r="C64" s="33" t="s">
        <v>123</v>
      </c>
      <c r="D64" s="33" t="s">
        <v>128</v>
      </c>
      <c r="E64" s="6">
        <f t="shared" si="2"/>
        <v>41778</v>
      </c>
      <c r="F64" s="6">
        <v>21012</v>
      </c>
      <c r="G64" s="6"/>
      <c r="H64" s="6">
        <v>20766</v>
      </c>
      <c r="I64" s="77"/>
      <c r="J64" s="6"/>
      <c r="K64" s="6"/>
      <c r="L64" s="6"/>
      <c r="M64" s="77">
        <f>+O64+N64</f>
        <v>10503</v>
      </c>
      <c r="N64" s="77">
        <v>10503</v>
      </c>
      <c r="O64" s="77"/>
      <c r="P64" s="6"/>
      <c r="Q64" s="64"/>
      <c r="R64" s="64"/>
      <c r="S64" s="69"/>
      <c r="T64" s="70"/>
      <c r="U64" s="71"/>
      <c r="V64" s="72"/>
      <c r="W64" s="72"/>
      <c r="X64" s="72"/>
      <c r="Y64" s="72"/>
      <c r="Z64" s="72"/>
      <c r="AA64" s="72"/>
      <c r="AB64" s="72"/>
      <c r="AC64" s="72"/>
    </row>
    <row r="65" spans="1:29" s="5" customFormat="1" ht="30" customHeight="1">
      <c r="A65" s="22" t="s">
        <v>66</v>
      </c>
      <c r="B65" s="18" t="s">
        <v>111</v>
      </c>
      <c r="C65" s="22"/>
      <c r="D65" s="22"/>
      <c r="E65" s="6"/>
      <c r="F65" s="8"/>
      <c r="G65" s="8"/>
      <c r="H65" s="8"/>
      <c r="I65" s="77"/>
      <c r="J65" s="8"/>
      <c r="K65" s="8"/>
      <c r="L65" s="8"/>
      <c r="M65" s="77"/>
      <c r="N65" s="77"/>
      <c r="O65" s="77"/>
      <c r="P65" s="8"/>
      <c r="Q65" s="73"/>
      <c r="R65" s="73"/>
      <c r="S65" s="66"/>
      <c r="T65" s="63"/>
      <c r="U65" s="67"/>
      <c r="V65" s="53"/>
      <c r="W65" s="53"/>
      <c r="X65" s="53"/>
      <c r="Y65" s="53"/>
      <c r="Z65" s="53"/>
      <c r="AA65" s="53"/>
      <c r="AB65" s="53"/>
      <c r="AC65" s="53"/>
    </row>
    <row r="66" spans="1:29" s="7" customFormat="1" ht="30" customHeight="1">
      <c r="A66" s="33" t="s">
        <v>47</v>
      </c>
      <c r="B66" s="34" t="s">
        <v>112</v>
      </c>
      <c r="C66" s="33" t="s">
        <v>123</v>
      </c>
      <c r="D66" s="33"/>
      <c r="E66" s="6">
        <f t="shared" si="2"/>
        <v>187640</v>
      </c>
      <c r="F66" s="6"/>
      <c r="G66" s="6"/>
      <c r="H66" s="6">
        <v>187640</v>
      </c>
      <c r="I66" s="77"/>
      <c r="J66" s="6"/>
      <c r="K66" s="6"/>
      <c r="L66" s="6"/>
      <c r="M66" s="77">
        <f>+O66+N66</f>
        <v>38502.676256000006</v>
      </c>
      <c r="N66" s="77">
        <f>+N67+N68</f>
        <v>38502.676256000006</v>
      </c>
      <c r="O66" s="77"/>
      <c r="P66" s="6"/>
      <c r="Q66" s="64"/>
      <c r="R66" s="64"/>
      <c r="S66" s="69"/>
      <c r="T66" s="70"/>
      <c r="U66" s="71"/>
      <c r="V66" s="72"/>
      <c r="W66" s="72"/>
      <c r="X66" s="72"/>
      <c r="Y66" s="72"/>
      <c r="Z66" s="72"/>
      <c r="AA66" s="72"/>
      <c r="AB66" s="72"/>
      <c r="AC66" s="72"/>
    </row>
    <row r="67" spans="1:29" s="7" customFormat="1" ht="30" customHeight="1">
      <c r="A67" s="33"/>
      <c r="B67" s="34" t="s">
        <v>113</v>
      </c>
      <c r="C67" s="33"/>
      <c r="D67" s="33" t="s">
        <v>127</v>
      </c>
      <c r="E67" s="6">
        <f t="shared" si="2"/>
        <v>114639.98087954111</v>
      </c>
      <c r="F67" s="6"/>
      <c r="G67" s="6"/>
      <c r="H67" s="6">
        <v>114639.98087954111</v>
      </c>
      <c r="I67" s="77"/>
      <c r="J67" s="6"/>
      <c r="K67" s="6"/>
      <c r="L67" s="6"/>
      <c r="M67" s="77">
        <f>+O67+N67</f>
        <v>38502.676256000006</v>
      </c>
      <c r="N67" s="77">
        <v>38502.676256000006</v>
      </c>
      <c r="O67" s="77"/>
      <c r="P67" s="6"/>
      <c r="Q67" s="64"/>
      <c r="R67" s="64"/>
      <c r="S67" s="69"/>
      <c r="T67" s="70"/>
      <c r="U67" s="71"/>
      <c r="V67" s="72"/>
      <c r="W67" s="72"/>
      <c r="X67" s="72"/>
      <c r="Y67" s="72"/>
      <c r="Z67" s="72"/>
      <c r="AA67" s="72"/>
      <c r="AB67" s="72"/>
      <c r="AC67" s="72"/>
    </row>
    <row r="68" spans="1:29" s="7" customFormat="1" ht="30" customHeight="1">
      <c r="A68" s="33"/>
      <c r="B68" s="34" t="s">
        <v>114</v>
      </c>
      <c r="C68" s="33"/>
      <c r="D68" s="33"/>
      <c r="E68" s="6">
        <f t="shared" si="2"/>
        <v>73000.01912045889</v>
      </c>
      <c r="F68" s="6"/>
      <c r="G68" s="6"/>
      <c r="H68" s="6">
        <v>73000.01912045889</v>
      </c>
      <c r="I68" s="77"/>
      <c r="J68" s="6"/>
      <c r="K68" s="6"/>
      <c r="L68" s="6"/>
      <c r="M68" s="77"/>
      <c r="N68" s="77"/>
      <c r="O68" s="77"/>
      <c r="P68" s="6"/>
      <c r="Q68" s="64"/>
      <c r="R68" s="64"/>
      <c r="S68" s="69"/>
      <c r="T68" s="70"/>
      <c r="U68" s="71"/>
      <c r="V68" s="72"/>
      <c r="W68" s="72"/>
      <c r="X68" s="72"/>
      <c r="Y68" s="72"/>
      <c r="Z68" s="72"/>
      <c r="AA68" s="72"/>
      <c r="AB68" s="72"/>
      <c r="AC68" s="72"/>
    </row>
    <row r="69" spans="1:29" s="7" customFormat="1" ht="30" customHeight="1">
      <c r="A69" s="33" t="s">
        <v>66</v>
      </c>
      <c r="B69" s="93" t="s">
        <v>148</v>
      </c>
      <c r="C69" s="33"/>
      <c r="D69" s="33"/>
      <c r="E69" s="6"/>
      <c r="F69" s="6"/>
      <c r="G69" s="6"/>
      <c r="H69" s="6"/>
      <c r="I69" s="77"/>
      <c r="J69" s="6"/>
      <c r="K69" s="6"/>
      <c r="L69" s="6"/>
      <c r="M69" s="77"/>
      <c r="N69" s="77"/>
      <c r="O69" s="77"/>
      <c r="P69" s="6"/>
      <c r="Q69" s="64"/>
      <c r="R69" s="64"/>
      <c r="S69" s="69"/>
      <c r="T69" s="70"/>
      <c r="U69" s="71"/>
      <c r="V69" s="72"/>
      <c r="W69" s="72"/>
      <c r="X69" s="72"/>
      <c r="Y69" s="72"/>
      <c r="Z69" s="72"/>
      <c r="AA69" s="72"/>
      <c r="AB69" s="72"/>
      <c r="AC69" s="72"/>
    </row>
    <row r="70" spans="1:29" s="7" customFormat="1" ht="15">
      <c r="A70" s="33" t="s">
        <v>47</v>
      </c>
      <c r="B70" s="34" t="s">
        <v>146</v>
      </c>
      <c r="C70" s="33" t="s">
        <v>123</v>
      </c>
      <c r="D70" s="33" t="s">
        <v>149</v>
      </c>
      <c r="E70" s="6"/>
      <c r="F70" s="6">
        <v>18898</v>
      </c>
      <c r="G70" s="6"/>
      <c r="H70" s="6"/>
      <c r="I70" s="77"/>
      <c r="J70" s="6"/>
      <c r="K70" s="6"/>
      <c r="L70" s="6"/>
      <c r="M70" s="77"/>
      <c r="N70" s="77"/>
      <c r="O70" s="77"/>
      <c r="P70" s="6"/>
      <c r="Q70" s="64"/>
      <c r="R70" s="64"/>
      <c r="S70" s="69"/>
      <c r="T70" s="70"/>
      <c r="U70" s="71"/>
      <c r="V70" s="72"/>
      <c r="W70" s="72"/>
      <c r="X70" s="72"/>
      <c r="Y70" s="72"/>
      <c r="Z70" s="72"/>
      <c r="AA70" s="72"/>
      <c r="AB70" s="72"/>
      <c r="AC70" s="72"/>
    </row>
    <row r="71" spans="1:29" s="7" customFormat="1" ht="46.5">
      <c r="A71" s="33" t="s">
        <v>48</v>
      </c>
      <c r="B71" s="34" t="s">
        <v>147</v>
      </c>
      <c r="C71" s="33" t="s">
        <v>123</v>
      </c>
      <c r="D71" s="33" t="s">
        <v>150</v>
      </c>
      <c r="E71" s="6"/>
      <c r="F71" s="6">
        <v>1263</v>
      </c>
      <c r="G71" s="6"/>
      <c r="H71" s="6"/>
      <c r="I71" s="77"/>
      <c r="J71" s="6"/>
      <c r="K71" s="6"/>
      <c r="L71" s="6"/>
      <c r="M71" s="77"/>
      <c r="N71" s="77"/>
      <c r="O71" s="77"/>
      <c r="P71" s="6"/>
      <c r="Q71" s="64"/>
      <c r="R71" s="64"/>
      <c r="S71" s="69"/>
      <c r="T71" s="70"/>
      <c r="U71" s="71"/>
      <c r="V71" s="72"/>
      <c r="W71" s="72"/>
      <c r="X71" s="72"/>
      <c r="Y71" s="72"/>
      <c r="Z71" s="72"/>
      <c r="AA71" s="72"/>
      <c r="AB71" s="72"/>
      <c r="AC71" s="72"/>
    </row>
    <row r="72" spans="1:29" s="5" customFormat="1" ht="26.25" customHeight="1">
      <c r="A72" s="31" t="s">
        <v>121</v>
      </c>
      <c r="B72" s="32" t="s">
        <v>46</v>
      </c>
      <c r="C72" s="31"/>
      <c r="D72" s="31"/>
      <c r="E72" s="6">
        <f t="shared" si="2"/>
        <v>1089474.4285714286</v>
      </c>
      <c r="F72" s="8">
        <f>+SUM(F73:F75)</f>
        <v>218559.42857142858</v>
      </c>
      <c r="G72" s="8">
        <f>+SUM(G73:G75)</f>
        <v>870915</v>
      </c>
      <c r="H72" s="8">
        <f>+SUM(H73:H75)</f>
        <v>870915</v>
      </c>
      <c r="I72" s="8">
        <f>+J72+M72</f>
        <v>456271.8625</v>
      </c>
      <c r="J72" s="8">
        <f>+K72+L72</f>
        <v>96352.85019999999</v>
      </c>
      <c r="K72" s="8">
        <f>+SUM(K73:K75)</f>
        <v>65144.6432</v>
      </c>
      <c r="L72" s="8">
        <f>+SUM(L73:L75)</f>
        <v>31208.206999999995</v>
      </c>
      <c r="M72" s="8">
        <f>+N72+O72</f>
        <v>359919.0123</v>
      </c>
      <c r="N72" s="8">
        <f>+SUM(N73:N75)</f>
        <v>251728.50754</v>
      </c>
      <c r="O72" s="8">
        <f>+SUM(O73:O75)</f>
        <v>108190.50476000001</v>
      </c>
      <c r="P72" s="8"/>
      <c r="Q72" s="73"/>
      <c r="R72" s="73"/>
      <c r="S72" s="66">
        <f>+M72/H72</f>
        <v>0.41326537296980764</v>
      </c>
      <c r="T72" s="67"/>
      <c r="U72" s="67"/>
      <c r="V72" s="53"/>
      <c r="W72" s="53"/>
      <c r="X72" s="53"/>
      <c r="Y72" s="53"/>
      <c r="Z72" s="53"/>
      <c r="AA72" s="53"/>
      <c r="AB72" s="53"/>
      <c r="AC72" s="53"/>
    </row>
    <row r="73" spans="1:29" s="7" customFormat="1" ht="46.5">
      <c r="A73" s="33" t="s">
        <v>47</v>
      </c>
      <c r="B73" s="34" t="s">
        <v>50</v>
      </c>
      <c r="C73" s="33"/>
      <c r="D73" s="33"/>
      <c r="E73" s="6">
        <f t="shared" si="2"/>
        <v>719841.4285714286</v>
      </c>
      <c r="F73" s="6">
        <v>176648.42857142858</v>
      </c>
      <c r="G73" s="6">
        <v>543193</v>
      </c>
      <c r="H73" s="6">
        <v>543193</v>
      </c>
      <c r="I73" s="6">
        <f>+J73+M73</f>
        <v>284074.3275</v>
      </c>
      <c r="J73" s="6">
        <f>+K73+L73</f>
        <v>85054.06519999998</v>
      </c>
      <c r="K73" s="6">
        <f>+'[1]Biểu 01a - ĐP'!$Q$2016+'[1]Biểu 01a - ĐP'!$Q$2013</f>
        <v>55221.265199999994</v>
      </c>
      <c r="L73" s="6">
        <f>+'[1]Biểu 01a - ĐP'!$R$2016</f>
        <v>29832.799999999996</v>
      </c>
      <c r="M73" s="6">
        <f>+N73+O73</f>
        <v>199020.2623</v>
      </c>
      <c r="N73" s="6">
        <f>+'[1]Biểu 01a - ĐP'!$T$47</f>
        <v>115245.01254</v>
      </c>
      <c r="O73" s="94">
        <f>+'[1]Biểu 01a - ĐP'!$U$47</f>
        <v>83775.24976</v>
      </c>
      <c r="P73" s="6"/>
      <c r="Q73" s="68">
        <f>+(H73-500000-198800)/12+N73</f>
        <v>102277.76254</v>
      </c>
      <c r="R73" s="64">
        <f>+F73/12</f>
        <v>14720.702380952382</v>
      </c>
      <c r="S73" s="69">
        <f>+M73/H73</f>
        <v>0.3663895932016797</v>
      </c>
      <c r="T73" s="71"/>
      <c r="U73" s="71"/>
      <c r="V73" s="72"/>
      <c r="W73" s="72"/>
      <c r="X73" s="72"/>
      <c r="Y73" s="72"/>
      <c r="Z73" s="72"/>
      <c r="AA73" s="72"/>
      <c r="AB73" s="72"/>
      <c r="AC73" s="72"/>
    </row>
    <row r="74" spans="1:29" s="7" customFormat="1" ht="28.5" customHeight="1">
      <c r="A74" s="33" t="s">
        <v>48</v>
      </c>
      <c r="B74" s="34" t="s">
        <v>51</v>
      </c>
      <c r="C74" s="33"/>
      <c r="D74" s="33"/>
      <c r="E74" s="6">
        <f t="shared" si="2"/>
        <v>197517</v>
      </c>
      <c r="F74" s="6">
        <v>31285</v>
      </c>
      <c r="G74" s="6">
        <v>166232</v>
      </c>
      <c r="H74" s="6">
        <v>166232</v>
      </c>
      <c r="I74" s="6">
        <f>+J74+M74</f>
        <v>55761.927</v>
      </c>
      <c r="J74" s="6">
        <f>+K74+L74</f>
        <v>4850.207</v>
      </c>
      <c r="K74" s="6">
        <f>+'[1]Biểu 01a - ĐP'!$Q$2017</f>
        <v>4150.207</v>
      </c>
      <c r="L74" s="6">
        <f>+'[1]Biểu 01a - ĐP'!$R$2017</f>
        <v>700</v>
      </c>
      <c r="M74" s="6">
        <f>+N74+O74</f>
        <v>50911.72</v>
      </c>
      <c r="N74" s="6">
        <f>+'[1]Biểu 01a - ĐP'!$T$48</f>
        <v>43357.183</v>
      </c>
      <c r="O74" s="6">
        <f>+'[1]Biểu 01a - ĐP'!$U$48</f>
        <v>7554.537</v>
      </c>
      <c r="P74" s="6"/>
      <c r="Q74" s="68">
        <f>+(H74-500000-198800)/12+N74</f>
        <v>-1023.483666666667</v>
      </c>
      <c r="R74" s="64">
        <f>+F74/12</f>
        <v>2607.0833333333335</v>
      </c>
      <c r="S74" s="69">
        <f>+M74/H74</f>
        <v>0.3062690697338659</v>
      </c>
      <c r="T74" s="71"/>
      <c r="U74" s="71"/>
      <c r="V74" s="72"/>
      <c r="W74" s="72"/>
      <c r="X74" s="72"/>
      <c r="Y74" s="72"/>
      <c r="Z74" s="72"/>
      <c r="AA74" s="72"/>
      <c r="AB74" s="72"/>
      <c r="AC74" s="72"/>
    </row>
    <row r="75" spans="1:29" s="7" customFormat="1" ht="28.5" customHeight="1">
      <c r="A75" s="95" t="s">
        <v>49</v>
      </c>
      <c r="B75" s="96" t="s">
        <v>52</v>
      </c>
      <c r="C75" s="95"/>
      <c r="D75" s="95"/>
      <c r="E75" s="97">
        <f t="shared" si="2"/>
        <v>172116</v>
      </c>
      <c r="F75" s="97">
        <v>10626</v>
      </c>
      <c r="G75" s="97">
        <v>161490</v>
      </c>
      <c r="H75" s="97">
        <v>161490</v>
      </c>
      <c r="I75" s="97">
        <f>+J75+M75</f>
        <v>116435.608</v>
      </c>
      <c r="J75" s="97">
        <f>+K75+L75</f>
        <v>6448.5779999999995</v>
      </c>
      <c r="K75" s="97">
        <f>+'[1]Biểu 01a - ĐP'!$Q$2018</f>
        <v>5773.170999999999</v>
      </c>
      <c r="L75" s="97">
        <f>+'[1]Biểu 01a - ĐP'!$R$2018</f>
        <v>675.407</v>
      </c>
      <c r="M75" s="97">
        <f>+N75+O75</f>
        <v>109987.03</v>
      </c>
      <c r="N75" s="97">
        <f>+'[1]Biểu 01a - ĐP'!$T$49</f>
        <v>93126.312</v>
      </c>
      <c r="O75" s="97">
        <f>+'[1]Biểu 01a - ĐP'!$U$49</f>
        <v>16860.718</v>
      </c>
      <c r="P75" s="97"/>
      <c r="Q75" s="68">
        <f>+(H75-500000-198800)/12+N75</f>
        <v>48350.47866666667</v>
      </c>
      <c r="R75" s="64">
        <f>+F75/12</f>
        <v>885.5</v>
      </c>
      <c r="S75" s="69">
        <f>+M75/H75</f>
        <v>0.6810764134002105</v>
      </c>
      <c r="T75" s="71"/>
      <c r="U75" s="71"/>
      <c r="V75" s="72"/>
      <c r="W75" s="72"/>
      <c r="X75" s="72"/>
      <c r="Y75" s="72"/>
      <c r="Z75" s="72"/>
      <c r="AA75" s="72"/>
      <c r="AB75" s="72"/>
      <c r="AC75" s="72"/>
    </row>
    <row r="76" spans="1:19" s="45" customFormat="1" ht="18" customHeight="1">
      <c r="A76"/>
      <c r="B76" s="133"/>
      <c r="C76" s="133"/>
      <c r="D76" s="133"/>
      <c r="E76" s="133"/>
      <c r="F76" s="133"/>
      <c r="G76" s="133"/>
      <c r="H76" s="133"/>
      <c r="I76" s="133"/>
      <c r="J76" s="133"/>
      <c r="K76" s="133"/>
      <c r="L76" s="133"/>
      <c r="M76" s="133"/>
      <c r="N76" s="133"/>
      <c r="O76" s="133"/>
      <c r="P76" s="133"/>
      <c r="Q76" s="74"/>
      <c r="R76" s="74"/>
      <c r="S76" s="74"/>
    </row>
    <row r="77" spans="1:19" s="45" customFormat="1" ht="18" customHeight="1">
      <c r="A77"/>
      <c r="B77" s="139"/>
      <c r="C77" s="139"/>
      <c r="D77" s="139"/>
      <c r="E77" s="139"/>
      <c r="F77" s="139"/>
      <c r="G77" s="139"/>
      <c r="H77" s="139"/>
      <c r="I77" s="139"/>
      <c r="J77" s="139"/>
      <c r="K77" s="139"/>
      <c r="L77" s="139"/>
      <c r="M77" s="139"/>
      <c r="N77" s="139"/>
      <c r="O77" s="139"/>
      <c r="P77" s="139"/>
      <c r="Q77" s="75"/>
      <c r="R77" s="75"/>
      <c r="S77" s="75"/>
    </row>
    <row r="78" spans="1:16" s="45" customFormat="1" ht="15">
      <c r="A78"/>
      <c r="B78" s="10"/>
      <c r="C78" s="10"/>
      <c r="D78" s="10"/>
      <c r="E78"/>
      <c r="F78"/>
      <c r="G78"/>
      <c r="H78"/>
      <c r="I78" s="137"/>
      <c r="J78" s="137"/>
      <c r="K78" s="137"/>
      <c r="L78"/>
      <c r="M78"/>
      <c r="N78"/>
      <c r="O78"/>
      <c r="P78"/>
    </row>
    <row r="79" spans="1:16" s="45" customFormat="1" ht="15.75" customHeight="1" hidden="1">
      <c r="A79"/>
      <c r="B79" s="11" t="s">
        <v>31</v>
      </c>
      <c r="C79" s="11"/>
      <c r="D79" s="11"/>
      <c r="E79"/>
      <c r="F79"/>
      <c r="G79"/>
      <c r="H79"/>
      <c r="I79" s="137" t="s">
        <v>31</v>
      </c>
      <c r="J79" s="137"/>
      <c r="K79" s="137"/>
      <c r="L79"/>
      <c r="M79"/>
      <c r="N79"/>
      <c r="O79"/>
      <c r="P79"/>
    </row>
    <row r="80" spans="1:16" s="45" customFormat="1" ht="15.75" customHeight="1" hidden="1">
      <c r="A80"/>
      <c r="B80" s="12" t="s">
        <v>32</v>
      </c>
      <c r="C80" s="12"/>
      <c r="D80" s="12"/>
      <c r="E80"/>
      <c r="F80"/>
      <c r="G80"/>
      <c r="H80"/>
      <c r="I80" s="137" t="s">
        <v>32</v>
      </c>
      <c r="J80" s="137"/>
      <c r="K80" s="137"/>
      <c r="L80"/>
      <c r="M80"/>
      <c r="N80"/>
      <c r="O80"/>
      <c r="P80"/>
    </row>
    <row r="81" spans="1:16" s="45" customFormat="1" ht="15" hidden="1">
      <c r="A81"/>
      <c r="B81" s="12"/>
      <c r="C81" s="12"/>
      <c r="D81" s="12"/>
      <c r="E81"/>
      <c r="F81"/>
      <c r="G81"/>
      <c r="H81"/>
      <c r="I81" s="19"/>
      <c r="J81" s="19"/>
      <c r="K81" s="19"/>
      <c r="L81"/>
      <c r="M81"/>
      <c r="N81"/>
      <c r="O81"/>
      <c r="P81"/>
    </row>
    <row r="82" spans="1:16" s="45" customFormat="1" ht="15" hidden="1">
      <c r="A82"/>
      <c r="B82" s="2"/>
      <c r="C82" s="2"/>
      <c r="D82" s="2"/>
      <c r="E82"/>
      <c r="F82"/>
      <c r="G82"/>
      <c r="H82"/>
      <c r="I82"/>
      <c r="J82"/>
      <c r="K82"/>
      <c r="L82"/>
      <c r="M82"/>
      <c r="N82"/>
      <c r="O82"/>
      <c r="P82"/>
    </row>
    <row r="83" spans="1:16" s="45" customFormat="1" ht="15" hidden="1">
      <c r="A83"/>
      <c r="B83"/>
      <c r="C83"/>
      <c r="D83"/>
      <c r="E83"/>
      <c r="F83"/>
      <c r="G83"/>
      <c r="H83"/>
      <c r="I83"/>
      <c r="J83"/>
      <c r="K83"/>
      <c r="L83"/>
      <c r="M83"/>
      <c r="N83"/>
      <c r="O83"/>
      <c r="P83"/>
    </row>
    <row r="84" spans="1:16" s="45" customFormat="1" ht="15" hidden="1">
      <c r="A84"/>
      <c r="B84"/>
      <c r="C84"/>
      <c r="D84"/>
      <c r="E84"/>
      <c r="F84"/>
      <c r="G84"/>
      <c r="H84"/>
      <c r="I84"/>
      <c r="J84"/>
      <c r="K84"/>
      <c r="L84"/>
      <c r="M84"/>
      <c r="N84"/>
      <c r="O84"/>
      <c r="P84"/>
    </row>
    <row r="85" spans="1:16" s="45" customFormat="1" ht="15" hidden="1">
      <c r="A85"/>
      <c r="B85"/>
      <c r="C85"/>
      <c r="D85"/>
      <c r="E85"/>
      <c r="F85"/>
      <c r="G85"/>
      <c r="H85"/>
      <c r="I85"/>
      <c r="J85"/>
      <c r="K85"/>
      <c r="L85"/>
      <c r="M85"/>
      <c r="N85"/>
      <c r="O85"/>
      <c r="P85"/>
    </row>
    <row r="86" spans="1:16" s="45" customFormat="1" ht="15.75" customHeight="1" hidden="1">
      <c r="A86"/>
      <c r="B86" s="11" t="s">
        <v>33</v>
      </c>
      <c r="C86" s="11"/>
      <c r="D86" s="11"/>
      <c r="E86"/>
      <c r="F86"/>
      <c r="G86"/>
      <c r="H86"/>
      <c r="I86" s="137" t="s">
        <v>35</v>
      </c>
      <c r="J86" s="137"/>
      <c r="K86" s="137"/>
      <c r="L86"/>
      <c r="M86"/>
      <c r="N86"/>
      <c r="O86"/>
      <c r="P86"/>
    </row>
    <row r="91" spans="1:16" s="45" customFormat="1" ht="15">
      <c r="A91"/>
      <c r="B91" s="91"/>
      <c r="C91" s="91"/>
      <c r="D91" s="91"/>
      <c r="E91"/>
      <c r="F91"/>
      <c r="G91"/>
      <c r="H91"/>
      <c r="I91" s="136"/>
      <c r="J91" s="136"/>
      <c r="K91" s="136"/>
      <c r="L91"/>
      <c r="M91"/>
      <c r="N91"/>
      <c r="O91"/>
      <c r="P91"/>
    </row>
  </sheetData>
  <sheetProtection/>
  <mergeCells count="33">
    <mergeCell ref="I91:K91"/>
    <mergeCell ref="C5:C8"/>
    <mergeCell ref="D5:D8"/>
    <mergeCell ref="I79:K79"/>
    <mergeCell ref="I80:K80"/>
    <mergeCell ref="I86:K86"/>
    <mergeCell ref="T7:U7"/>
    <mergeCell ref="V7:W7"/>
    <mergeCell ref="X7:Y7"/>
    <mergeCell ref="B76:P76"/>
    <mergeCell ref="B77:P77"/>
    <mergeCell ref="I78:K78"/>
    <mergeCell ref="G7:G8"/>
    <mergeCell ref="H7:H8"/>
    <mergeCell ref="J7:J8"/>
    <mergeCell ref="K7:L7"/>
    <mergeCell ref="N7:O7"/>
    <mergeCell ref="E6:E8"/>
    <mergeCell ref="F6:F8"/>
    <mergeCell ref="G6:H6"/>
    <mergeCell ref="I6:I8"/>
    <mergeCell ref="J6:L6"/>
    <mergeCell ref="M6:O6"/>
    <mergeCell ref="N1:P1"/>
    <mergeCell ref="A2:P2"/>
    <mergeCell ref="A3:P3"/>
    <mergeCell ref="O4:P4"/>
    <mergeCell ref="A5:A8"/>
    <mergeCell ref="B5:B8"/>
    <mergeCell ref="E5:H5"/>
    <mergeCell ref="I5:O5"/>
    <mergeCell ref="P5:P8"/>
    <mergeCell ref="M7:M8"/>
  </mergeCells>
  <printOptions horizontalCentered="1"/>
  <pageMargins left="0.43" right="0.4" top="0.590551181102362" bottom="0.590551181102362" header="0" footer="0"/>
  <pageSetup horizontalDpi="600" verticalDpi="600" orientation="landscape" paperSize="9" scale="70" r:id="rId1"/>
  <headerFooter>
    <oddFooter>&amp;R&amp;P/&amp;N</oddFooter>
  </headerFooter>
</worksheet>
</file>

<file path=xl/worksheets/sheet14.xml><?xml version="1.0" encoding="utf-8"?>
<worksheet xmlns="http://schemas.openxmlformats.org/spreadsheetml/2006/main" xmlns:r="http://schemas.openxmlformats.org/officeDocument/2006/relationships">
  <sheetPr codeName="Sheet14"/>
  <dimension ref="A1:P30"/>
  <sheetViews>
    <sheetView view="pageBreakPreview" zoomScaleSheetLayoutView="100" zoomScalePageLayoutView="0" workbookViewId="0" topLeftCell="A1">
      <selection activeCell="A3" sqref="A3:P3"/>
    </sheetView>
  </sheetViews>
  <sheetFormatPr defaultColWidth="9.00390625" defaultRowHeight="15.75"/>
  <cols>
    <col min="1" max="1" width="4.625" style="0" customWidth="1"/>
    <col min="2" max="2" width="37.50390625" style="0" customWidth="1"/>
    <col min="3" max="3" width="7.875" style="0" customWidth="1"/>
    <col min="4" max="4" width="8.375" style="0" customWidth="1"/>
    <col min="5" max="5" width="10.625" style="0" customWidth="1"/>
    <col min="6" max="6" width="14.375" style="0" customWidth="1"/>
    <col min="7" max="7" width="10.00390625" style="0" customWidth="1"/>
    <col min="8" max="8" width="11.00390625" style="0" customWidth="1"/>
    <col min="9" max="9" width="8.375" style="0" customWidth="1"/>
    <col min="10" max="10" width="13.125" style="0" customWidth="1"/>
    <col min="11" max="11" width="8.625" style="0" customWidth="1"/>
    <col min="12" max="12" width="10.375" style="0" customWidth="1"/>
    <col min="13" max="13" width="12.75390625" style="0" customWidth="1"/>
    <col min="14" max="14" width="10.50390625" style="0" customWidth="1"/>
    <col min="15" max="15" width="11.875" style="0" customWidth="1"/>
    <col min="16" max="16" width="10.75390625" style="0" customWidth="1"/>
  </cols>
  <sheetData>
    <row r="1" spans="1:16" ht="19.5" customHeight="1">
      <c r="A1" s="98"/>
      <c r="M1" s="163" t="s">
        <v>151</v>
      </c>
      <c r="N1" s="163"/>
      <c r="O1" s="163"/>
      <c r="P1" s="163"/>
    </row>
    <row r="2" spans="1:16" s="3" customFormat="1" ht="24.75" customHeight="1">
      <c r="A2" s="164" t="s">
        <v>152</v>
      </c>
      <c r="B2" s="164"/>
      <c r="C2" s="164"/>
      <c r="D2" s="164"/>
      <c r="E2" s="164"/>
      <c r="F2" s="164"/>
      <c r="G2" s="164"/>
      <c r="H2" s="164"/>
      <c r="I2" s="164"/>
      <c r="J2" s="164"/>
      <c r="K2" s="164"/>
      <c r="L2" s="164"/>
      <c r="M2" s="164"/>
      <c r="N2" s="164"/>
      <c r="O2" s="164"/>
      <c r="P2" s="164"/>
    </row>
    <row r="3" spans="1:16" s="3" customFormat="1" ht="24.75" customHeight="1">
      <c r="A3" s="142" t="str">
        <f>+'Bieu 01a'!A3:Q3</f>
        <v>(Kèm theo Báo cáo số: 370 /BC-UBND ngày 26 tháng 7 năm 2023 của UBND tỉnh Lạng Sơn)</v>
      </c>
      <c r="B3" s="142"/>
      <c r="C3" s="142"/>
      <c r="D3" s="142"/>
      <c r="E3" s="142"/>
      <c r="F3" s="142"/>
      <c r="G3" s="142"/>
      <c r="H3" s="142"/>
      <c r="I3" s="142"/>
      <c r="J3" s="142"/>
      <c r="K3" s="142"/>
      <c r="L3" s="142"/>
      <c r="M3" s="142"/>
      <c r="N3" s="142"/>
      <c r="O3" s="142"/>
      <c r="P3" s="142"/>
    </row>
    <row r="4" spans="13:16" ht="19.5" customHeight="1">
      <c r="M4" s="165" t="s">
        <v>6</v>
      </c>
      <c r="N4" s="165"/>
      <c r="O4" s="165"/>
      <c r="P4" s="165"/>
    </row>
    <row r="5" spans="1:16" s="1" customFormat="1" ht="61.5" customHeight="1">
      <c r="A5" s="159" t="s">
        <v>7</v>
      </c>
      <c r="B5" s="159" t="s">
        <v>0</v>
      </c>
      <c r="C5" s="160" t="s">
        <v>153</v>
      </c>
      <c r="D5" s="160" t="s">
        <v>71</v>
      </c>
      <c r="E5" s="158" t="s">
        <v>154</v>
      </c>
      <c r="F5" s="157"/>
      <c r="G5" s="156" t="s">
        <v>155</v>
      </c>
      <c r="H5" s="157"/>
      <c r="I5" s="156" t="s">
        <v>156</v>
      </c>
      <c r="J5" s="157"/>
      <c r="K5" s="156" t="s">
        <v>157</v>
      </c>
      <c r="L5" s="158"/>
      <c r="M5" s="157"/>
      <c r="N5" s="156" t="s">
        <v>158</v>
      </c>
      <c r="O5" s="157"/>
      <c r="P5" s="159" t="s">
        <v>3</v>
      </c>
    </row>
    <row r="6" spans="1:16" s="1" customFormat="1" ht="30.75" customHeight="1">
      <c r="A6" s="159"/>
      <c r="B6" s="159"/>
      <c r="C6" s="161"/>
      <c r="D6" s="161"/>
      <c r="E6" s="159" t="s">
        <v>159</v>
      </c>
      <c r="F6" s="160" t="s">
        <v>160</v>
      </c>
      <c r="G6" s="152" t="s">
        <v>161</v>
      </c>
      <c r="H6" s="152" t="s">
        <v>162</v>
      </c>
      <c r="I6" s="152" t="s">
        <v>163</v>
      </c>
      <c r="J6" s="152" t="s">
        <v>164</v>
      </c>
      <c r="K6" s="152" t="s">
        <v>161</v>
      </c>
      <c r="L6" s="152" t="s">
        <v>165</v>
      </c>
      <c r="M6" s="152" t="s">
        <v>166</v>
      </c>
      <c r="N6" s="152" t="s">
        <v>167</v>
      </c>
      <c r="O6" s="152" t="s">
        <v>168</v>
      </c>
      <c r="P6" s="159"/>
    </row>
    <row r="7" spans="1:16" s="1" customFormat="1" ht="24" customHeight="1">
      <c r="A7" s="166"/>
      <c r="B7" s="166"/>
      <c r="C7" s="161"/>
      <c r="D7" s="161"/>
      <c r="E7" s="159"/>
      <c r="F7" s="161"/>
      <c r="G7" s="153"/>
      <c r="H7" s="153"/>
      <c r="I7" s="153"/>
      <c r="J7" s="153"/>
      <c r="K7" s="153"/>
      <c r="L7" s="153"/>
      <c r="M7" s="153"/>
      <c r="N7" s="153"/>
      <c r="O7" s="153"/>
      <c r="P7" s="159"/>
    </row>
    <row r="8" spans="1:16" s="1" customFormat="1" ht="42" customHeight="1">
      <c r="A8" s="166"/>
      <c r="B8" s="166"/>
      <c r="C8" s="162"/>
      <c r="D8" s="162"/>
      <c r="E8" s="159"/>
      <c r="F8" s="162"/>
      <c r="G8" s="154"/>
      <c r="H8" s="154"/>
      <c r="I8" s="154"/>
      <c r="J8" s="154"/>
      <c r="K8" s="154"/>
      <c r="L8" s="154"/>
      <c r="M8" s="154"/>
      <c r="N8" s="154"/>
      <c r="O8" s="154"/>
      <c r="P8" s="159"/>
    </row>
    <row r="9" spans="1:16" s="4" customFormat="1" ht="13.5">
      <c r="A9" s="99">
        <v>1</v>
      </c>
      <c r="B9" s="99">
        <v>2</v>
      </c>
      <c r="C9" s="99">
        <v>3</v>
      </c>
      <c r="D9" s="99">
        <v>4</v>
      </c>
      <c r="E9" s="99">
        <v>5</v>
      </c>
      <c r="F9" s="99">
        <v>6</v>
      </c>
      <c r="G9" s="100">
        <v>7</v>
      </c>
      <c r="H9" s="100">
        <v>8</v>
      </c>
      <c r="I9" s="100">
        <v>9</v>
      </c>
      <c r="J9" s="100">
        <v>10</v>
      </c>
      <c r="K9" s="100">
        <v>11</v>
      </c>
      <c r="L9" s="100">
        <v>12</v>
      </c>
      <c r="M9" s="100">
        <v>13</v>
      </c>
      <c r="N9" s="100" t="s">
        <v>169</v>
      </c>
      <c r="O9" s="100" t="s">
        <v>170</v>
      </c>
      <c r="P9" s="101">
        <v>16</v>
      </c>
    </row>
    <row r="10" spans="1:16" s="3" customFormat="1" ht="29.25" customHeight="1">
      <c r="A10" s="118"/>
      <c r="B10" s="119" t="s">
        <v>19</v>
      </c>
      <c r="C10" s="119"/>
      <c r="D10" s="119"/>
      <c r="E10" s="120">
        <f>+SUM(E11,E13)</f>
        <v>89073</v>
      </c>
      <c r="F10" s="120">
        <f>+SUM(F11,F13)</f>
        <v>67483.605</v>
      </c>
      <c r="G10" s="121"/>
      <c r="H10" s="121"/>
      <c r="I10" s="120">
        <f>+SUM(I13,I19)</f>
        <v>0</v>
      </c>
      <c r="J10" s="120">
        <f>+SUM(J13,J19)</f>
        <v>0</v>
      </c>
      <c r="K10" s="121"/>
      <c r="L10" s="121"/>
      <c r="M10" s="121"/>
      <c r="N10" s="120">
        <f>+SUM(N11,N13)</f>
        <v>62483.604999999996</v>
      </c>
      <c r="O10" s="120">
        <f>+SUM(O11,O13)</f>
        <v>62483.604999999996</v>
      </c>
      <c r="P10" s="122"/>
    </row>
    <row r="11" spans="1:16" s="3" customFormat="1" ht="29.25" customHeight="1">
      <c r="A11" s="103" t="s">
        <v>171</v>
      </c>
      <c r="B11" s="104" t="s">
        <v>186</v>
      </c>
      <c r="C11" s="104"/>
      <c r="D11" s="104"/>
      <c r="E11" s="105">
        <f>+E12</f>
        <v>5000</v>
      </c>
      <c r="F11" s="105">
        <f>+F12</f>
        <v>5000</v>
      </c>
      <c r="G11" s="112"/>
      <c r="H11" s="112"/>
      <c r="I11" s="105"/>
      <c r="J11" s="105"/>
      <c r="K11" s="112"/>
      <c r="L11" s="112"/>
      <c r="M11" s="112"/>
      <c r="N11" s="105"/>
      <c r="O11" s="105"/>
      <c r="P11" s="107"/>
    </row>
    <row r="12" spans="1:16" s="3" customFormat="1" ht="39.75" customHeight="1">
      <c r="A12" s="123">
        <v>1</v>
      </c>
      <c r="B12" s="109" t="s">
        <v>187</v>
      </c>
      <c r="C12" s="110">
        <v>2411</v>
      </c>
      <c r="D12" s="108">
        <v>7469871</v>
      </c>
      <c r="E12" s="124">
        <v>5000</v>
      </c>
      <c r="F12" s="125">
        <v>5000</v>
      </c>
      <c r="G12" s="112"/>
      <c r="H12" s="112"/>
      <c r="I12" s="105">
        <v>5000</v>
      </c>
      <c r="J12" s="105">
        <v>5000</v>
      </c>
      <c r="K12" s="112"/>
      <c r="L12" s="112"/>
      <c r="M12" s="112"/>
      <c r="N12" s="105"/>
      <c r="O12" s="105"/>
      <c r="P12" s="107"/>
    </row>
    <row r="13" spans="1:16" s="3" customFormat="1" ht="29.25" customHeight="1">
      <c r="A13" s="103" t="s">
        <v>177</v>
      </c>
      <c r="B13" s="104" t="s">
        <v>183</v>
      </c>
      <c r="C13" s="104"/>
      <c r="D13" s="104"/>
      <c r="E13" s="105">
        <f>+E14+E19</f>
        <v>84073</v>
      </c>
      <c r="F13" s="105">
        <f>+F14+F19</f>
        <v>62483.604999999996</v>
      </c>
      <c r="G13" s="106"/>
      <c r="H13" s="106"/>
      <c r="I13" s="106"/>
      <c r="J13" s="106"/>
      <c r="K13" s="106"/>
      <c r="L13" s="106"/>
      <c r="M13" s="106"/>
      <c r="N13" s="105">
        <f>+N14+N19</f>
        <v>62483.604999999996</v>
      </c>
      <c r="O13" s="105">
        <f>+O14+O19</f>
        <v>62483.604999999996</v>
      </c>
      <c r="P13" s="107"/>
    </row>
    <row r="14" spans="1:16" s="3" customFormat="1" ht="29.25" customHeight="1">
      <c r="A14" s="103" t="s">
        <v>182</v>
      </c>
      <c r="B14" s="104" t="s">
        <v>184</v>
      </c>
      <c r="C14" s="104"/>
      <c r="D14" s="104"/>
      <c r="E14" s="105">
        <f>SUM(E15:E18)</f>
        <v>49073</v>
      </c>
      <c r="F14" s="105">
        <f>SUM(F15:F18)</f>
        <v>44106</v>
      </c>
      <c r="G14" s="106"/>
      <c r="H14" s="106"/>
      <c r="I14" s="106"/>
      <c r="J14" s="106"/>
      <c r="K14" s="106"/>
      <c r="L14" s="106"/>
      <c r="M14" s="106"/>
      <c r="N14" s="105">
        <f>SUM(N15:N18)</f>
        <v>44106</v>
      </c>
      <c r="O14" s="105">
        <f>SUM(O15:O18)</f>
        <v>44106</v>
      </c>
      <c r="P14" s="107"/>
    </row>
    <row r="15" spans="1:16" s="5" customFormat="1" ht="29.25" customHeight="1">
      <c r="A15" s="108">
        <v>1</v>
      </c>
      <c r="B15" s="109" t="s">
        <v>172</v>
      </c>
      <c r="C15" s="110">
        <v>2411</v>
      </c>
      <c r="D15" s="108"/>
      <c r="E15" s="111">
        <v>18073</v>
      </c>
      <c r="F15" s="111">
        <v>13106</v>
      </c>
      <c r="G15" s="112"/>
      <c r="H15" s="112"/>
      <c r="I15" s="112"/>
      <c r="J15" s="112"/>
      <c r="K15" s="112"/>
      <c r="L15" s="112"/>
      <c r="M15" s="112"/>
      <c r="N15" s="113">
        <v>13106</v>
      </c>
      <c r="O15" s="113">
        <v>13106</v>
      </c>
      <c r="P15" s="114"/>
    </row>
    <row r="16" spans="1:16" s="5" customFormat="1" ht="29.25" customHeight="1">
      <c r="A16" s="108">
        <v>2</v>
      </c>
      <c r="B16" s="109" t="s">
        <v>173</v>
      </c>
      <c r="C16" s="110">
        <v>2411</v>
      </c>
      <c r="D16" s="108">
        <v>7197261</v>
      </c>
      <c r="E16" s="111">
        <v>11000</v>
      </c>
      <c r="F16" s="111">
        <v>11000</v>
      </c>
      <c r="G16" s="112"/>
      <c r="H16" s="112"/>
      <c r="I16" s="112"/>
      <c r="J16" s="112"/>
      <c r="K16" s="112"/>
      <c r="L16" s="112"/>
      <c r="M16" s="112"/>
      <c r="N16" s="113">
        <f>+F16+H16-J16+K16</f>
        <v>11000</v>
      </c>
      <c r="O16" s="113">
        <f>+F16+H16-J16+L16</f>
        <v>11000</v>
      </c>
      <c r="P16" s="155" t="s">
        <v>174</v>
      </c>
    </row>
    <row r="17" spans="1:16" s="5" customFormat="1" ht="29.25" customHeight="1">
      <c r="A17" s="108">
        <v>3</v>
      </c>
      <c r="B17" s="109" t="s">
        <v>175</v>
      </c>
      <c r="C17" s="110">
        <v>2411</v>
      </c>
      <c r="D17" s="108">
        <v>7425636</v>
      </c>
      <c r="E17" s="111">
        <v>9000</v>
      </c>
      <c r="F17" s="111">
        <v>9000</v>
      </c>
      <c r="G17" s="112"/>
      <c r="H17" s="112"/>
      <c r="I17" s="112"/>
      <c r="J17" s="112"/>
      <c r="K17" s="112"/>
      <c r="L17" s="112"/>
      <c r="M17" s="112"/>
      <c r="N17" s="113">
        <f>+F17+H17-J17+K17</f>
        <v>9000</v>
      </c>
      <c r="O17" s="113">
        <f>+F17+H17-J17+L17</f>
        <v>9000</v>
      </c>
      <c r="P17" s="155"/>
    </row>
    <row r="18" spans="1:16" s="5" customFormat="1" ht="29.25" customHeight="1">
      <c r="A18" s="108">
        <v>4</v>
      </c>
      <c r="B18" s="109" t="s">
        <v>176</v>
      </c>
      <c r="C18" s="110">
        <v>2411</v>
      </c>
      <c r="D18" s="108">
        <v>7425636</v>
      </c>
      <c r="E18" s="111">
        <v>11000</v>
      </c>
      <c r="F18" s="111">
        <v>11000</v>
      </c>
      <c r="G18" s="112"/>
      <c r="H18" s="112"/>
      <c r="I18" s="112"/>
      <c r="J18" s="112"/>
      <c r="K18" s="112"/>
      <c r="L18" s="112"/>
      <c r="M18" s="112"/>
      <c r="N18" s="113">
        <f>+F18+H18-J18+K18</f>
        <v>11000</v>
      </c>
      <c r="O18" s="113">
        <f>+F18+H18-J18+L18</f>
        <v>11000</v>
      </c>
      <c r="P18" s="155"/>
    </row>
    <row r="19" spans="1:16" s="3" customFormat="1" ht="23.25" customHeight="1">
      <c r="A19" s="103" t="s">
        <v>185</v>
      </c>
      <c r="B19" s="104" t="s">
        <v>178</v>
      </c>
      <c r="C19" s="104"/>
      <c r="D19" s="104"/>
      <c r="E19" s="105">
        <f>+SUM(E20:E22)</f>
        <v>35000</v>
      </c>
      <c r="F19" s="105">
        <f>+SUM(F20:F22)</f>
        <v>18377.605</v>
      </c>
      <c r="G19" s="112"/>
      <c r="H19" s="112"/>
      <c r="I19" s="105">
        <f>+SUM(I20:I22)</f>
        <v>0</v>
      </c>
      <c r="J19" s="105">
        <f>+SUM(J20:J22)</f>
        <v>0</v>
      </c>
      <c r="K19" s="112"/>
      <c r="L19" s="112"/>
      <c r="M19" s="112"/>
      <c r="N19" s="105">
        <f>+SUM(N20:N22)</f>
        <v>18377.605</v>
      </c>
      <c r="O19" s="105">
        <f>+SUM(O20:O22)</f>
        <v>18377.605</v>
      </c>
      <c r="P19" s="107"/>
    </row>
    <row r="20" spans="1:16" s="5" customFormat="1" ht="24.75" customHeight="1">
      <c r="A20" s="108">
        <v>1</v>
      </c>
      <c r="B20" s="109" t="s">
        <v>179</v>
      </c>
      <c r="C20" s="110">
        <v>2411</v>
      </c>
      <c r="D20" s="108">
        <v>7208720</v>
      </c>
      <c r="E20" s="111">
        <v>10000</v>
      </c>
      <c r="F20" s="111">
        <v>1468.206</v>
      </c>
      <c r="G20" s="112"/>
      <c r="H20" s="112"/>
      <c r="I20" s="112"/>
      <c r="J20" s="112"/>
      <c r="K20" s="112"/>
      <c r="L20" s="112"/>
      <c r="M20" s="112"/>
      <c r="N20" s="113">
        <f>+F20+H20-J20+K20</f>
        <v>1468.206</v>
      </c>
      <c r="O20" s="113">
        <f>+F20+H20-J20+L20</f>
        <v>1468.206</v>
      </c>
      <c r="P20" s="115"/>
    </row>
    <row r="21" spans="1:16" s="5" customFormat="1" ht="30.75">
      <c r="A21" s="108">
        <v>2</v>
      </c>
      <c r="B21" s="109" t="s">
        <v>180</v>
      </c>
      <c r="C21" s="110">
        <v>2411</v>
      </c>
      <c r="D21" s="108">
        <v>7208727</v>
      </c>
      <c r="E21" s="111">
        <v>10000</v>
      </c>
      <c r="F21" s="111">
        <v>1909.399</v>
      </c>
      <c r="G21" s="112"/>
      <c r="H21" s="112"/>
      <c r="I21" s="112"/>
      <c r="J21" s="112"/>
      <c r="K21" s="112"/>
      <c r="L21" s="112"/>
      <c r="M21" s="112"/>
      <c r="N21" s="113">
        <f>+F21+H21-J21+K21</f>
        <v>1909.399</v>
      </c>
      <c r="O21" s="113">
        <f>+F21+H21-J21+L21</f>
        <v>1909.399</v>
      </c>
      <c r="P21" s="115"/>
    </row>
    <row r="22" spans="1:16" s="5" customFormat="1" ht="18.75" customHeight="1">
      <c r="A22" s="126">
        <v>3</v>
      </c>
      <c r="B22" s="127" t="s">
        <v>181</v>
      </c>
      <c r="C22" s="128">
        <v>2411</v>
      </c>
      <c r="D22" s="126">
        <v>7074620</v>
      </c>
      <c r="E22" s="129">
        <v>15000</v>
      </c>
      <c r="F22" s="129">
        <v>15000</v>
      </c>
      <c r="G22" s="116"/>
      <c r="H22" s="116"/>
      <c r="I22" s="116"/>
      <c r="J22" s="116"/>
      <c r="K22" s="116"/>
      <c r="L22" s="116"/>
      <c r="M22" s="116"/>
      <c r="N22" s="130">
        <f>+F22+H22-J22+K22</f>
        <v>15000</v>
      </c>
      <c r="O22" s="130">
        <f>+F22+H22-J22+L22</f>
        <v>15000</v>
      </c>
      <c r="P22" s="131"/>
    </row>
    <row r="23" spans="1:16" ht="15">
      <c r="A23" s="117"/>
      <c r="B23" s="117"/>
      <c r="C23" s="117"/>
      <c r="D23" s="117"/>
      <c r="E23" s="117"/>
      <c r="F23" s="117"/>
      <c r="G23" s="117"/>
      <c r="H23" s="117"/>
      <c r="I23" s="117"/>
      <c r="J23" s="117"/>
      <c r="K23" s="117"/>
      <c r="L23" s="117"/>
      <c r="M23" s="117"/>
      <c r="N23" s="117"/>
      <c r="O23" s="117"/>
      <c r="P23" s="117"/>
    </row>
    <row r="25" spans="2:15" ht="15.75">
      <c r="B25" s="102"/>
      <c r="I25" s="151"/>
      <c r="J25" s="151"/>
      <c r="K25" s="151"/>
      <c r="L25" s="151"/>
      <c r="M25" s="151"/>
      <c r="N25" s="151"/>
      <c r="O25" s="151"/>
    </row>
    <row r="26" spans="9:15" ht="15">
      <c r="I26" s="136"/>
      <c r="J26" s="136"/>
      <c r="K26" s="136"/>
      <c r="L26" s="136"/>
      <c r="M26" s="136"/>
      <c r="N26" s="136"/>
      <c r="O26" s="136"/>
    </row>
    <row r="29" spans="2:4" ht="15">
      <c r="B29" s="2"/>
      <c r="C29" s="2"/>
      <c r="D29" s="2"/>
    </row>
    <row r="30" spans="2:4" ht="15">
      <c r="B30" s="2"/>
      <c r="C30" s="2"/>
      <c r="D30" s="2"/>
    </row>
  </sheetData>
  <sheetProtection/>
  <mergeCells count="28">
    <mergeCell ref="M1:P1"/>
    <mergeCell ref="A2:P2"/>
    <mergeCell ref="A3:P3"/>
    <mergeCell ref="M4:P4"/>
    <mergeCell ref="A5:A8"/>
    <mergeCell ref="B5:B8"/>
    <mergeCell ref="C5:C8"/>
    <mergeCell ref="D5:D8"/>
    <mergeCell ref="E5:F5"/>
    <mergeCell ref="G5:H5"/>
    <mergeCell ref="P16:P18"/>
    <mergeCell ref="I5:J5"/>
    <mergeCell ref="K5:M5"/>
    <mergeCell ref="N5:O5"/>
    <mergeCell ref="P5:P8"/>
    <mergeCell ref="E6:E8"/>
    <mergeCell ref="F6:F8"/>
    <mergeCell ref="G6:G8"/>
    <mergeCell ref="H6:H8"/>
    <mergeCell ref="I6:I8"/>
    <mergeCell ref="I25:O25"/>
    <mergeCell ref="I26:O26"/>
    <mergeCell ref="K6:K8"/>
    <mergeCell ref="L6:L8"/>
    <mergeCell ref="M6:M8"/>
    <mergeCell ref="N6:N8"/>
    <mergeCell ref="O6:O8"/>
    <mergeCell ref="J6:J8"/>
  </mergeCells>
  <printOptions horizontalCentered="1"/>
  <pageMargins left="0.24" right="0.25" top="0.5" bottom="0.5" header="0.25" footer="0.25"/>
  <pageSetup horizontalDpi="600" verticalDpi="600" orientation="landscape" paperSize="9" scale="70" r:id="rId1"/>
  <headerFooter>
    <oddFooter>&amp;R&amp;P/&amp;N</oddFooter>
  </headerFooter>
</worksheet>
</file>

<file path=xl/worksheets/sheet2.xml><?xml version="1.0" encoding="utf-8"?>
<worksheet xmlns="http://schemas.openxmlformats.org/spreadsheetml/2006/main" xmlns:r="http://schemas.openxmlformats.org/officeDocument/2006/relationships">
  <sheetPr codeName="Sheet2"/>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A1"/>
  <sheetViews>
    <sheetView view="pageBreakPreview" zoomScaleSheetLayoutView="100"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1"/>
  <sheetViews>
    <sheetView view="pageBreakPreview" zoomScaleSheetLayoutView="100"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A1"/>
  <sheetViews>
    <sheetView view="pageBreakPreview" zoomScaleSheetLayoutView="100"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9"/>
  <dimension ref="A1:A1"/>
  <sheetViews>
    <sheetView view="pageBreakPreview" zoomScaleSheetLayoutView="100"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LS11</dc:creator>
  <cp:keywords/>
  <dc:description/>
  <cp:lastModifiedBy>ADMIN</cp:lastModifiedBy>
  <cp:lastPrinted>2023-07-21T07:25:12Z</cp:lastPrinted>
  <dcterms:created xsi:type="dcterms:W3CDTF">2017-10-16T03:04:43Z</dcterms:created>
  <dcterms:modified xsi:type="dcterms:W3CDTF">2023-07-26T04:22:29Z</dcterms:modified>
  <cp:category/>
  <cp:version/>
  <cp:contentType/>
  <cp:contentStatus/>
</cp:coreProperties>
</file>