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E:\Working\Cty Thành Nam\Lạng Sơn\Thư viện số\"/>
    </mc:Choice>
  </mc:AlternateContent>
  <xr:revisionPtr revIDLastSave="0" documentId="13_ncr:1_{B86FF5FA-2D42-46A8-8807-5C2E232D0EF4}" xr6:coauthVersionLast="46" xr6:coauthVersionMax="47" xr10:uidLastSave="{00000000-0000-0000-0000-000000000000}"/>
  <bookViews>
    <workbookView xWindow="-108" yWindow="-108" windowWidth="23256" windowHeight="12576" tabRatio="929" activeTab="1" xr2:uid="{00000000-000D-0000-FFFF-FFFF00000000}"/>
  </bookViews>
  <sheets>
    <sheet name="TDT" sheetId="1" r:id="rId1"/>
    <sheet name="THDT" sheetId="2" r:id="rId2"/>
    <sheet name="TB" sheetId="16" r:id="rId3"/>
    <sheet name="Dinh muc 1688" sheetId="35" r:id="rId4"/>
    <sheet name="Thiết bị" sheetId="21" r:id="rId5"/>
    <sheet name="1.PMNB" sheetId="4" r:id="rId6"/>
    <sheet name=".Đào tạo" sheetId="15" state="hidden" r:id="rId7"/>
    <sheet name="3.Số hóa" sheetId="18" state="hidden" r:id="rId8"/>
    <sheet name="3.1.Chi tiết số hóa" sheetId="19" state="hidden" r:id="rId9"/>
    <sheet name="3.2.Khấu hao" sheetId="20" state="hidden" r:id="rId10"/>
    <sheet name="UC-CN" sheetId="30" r:id="rId11"/>
    <sheet name="UC-Mobile" sheetId="34" state="hidden" r:id="rId12"/>
    <sheet name="Sheet7" sheetId="29" state="hidden" r:id="rId13"/>
    <sheet name="Sheet6" sheetId="28" state="hidden" r:id="rId14"/>
    <sheet name="Sheet5" sheetId="27" state="hidden" r:id="rId15"/>
    <sheet name="Sheet4" sheetId="26" state="hidden" r:id="rId16"/>
    <sheet name="Sheet3" sheetId="22" state="hidden" r:id="rId17"/>
    <sheet name="Sheet2" sheetId="17" state="hidden" r:id="rId18"/>
    <sheet name="Sheet1" sheetId="14" state="hidden" r:id="rId19"/>
    <sheet name="ACTORS" sheetId="6" r:id="rId20"/>
    <sheet name="TAW" sheetId="7" r:id="rId21"/>
    <sheet name="TBF" sheetId="8" r:id="rId22"/>
    <sheet name="TFW" sheetId="10" r:id="rId23"/>
    <sheet name="EFW" sheetId="9" r:id="rId24"/>
    <sheet name="LUONG" sheetId="11" r:id="rId25"/>
    <sheet name="GTPM" sheetId="12" r:id="rId26"/>
    <sheet name="CPPM" sheetId="13" r:id="rId27"/>
    <sheet name="2.Đào tạo" sheetId="23" r:id="rId28"/>
    <sheet name="2.2. Khấu hao" sheetId="25" r:id="rId29"/>
    <sheet name="3.TH Số hóa" sheetId="31" r:id="rId30"/>
    <sheet name="3.1.CT Số hóa" sheetId="32" r:id="rId31"/>
    <sheet name="3.2.Khấu hao SH" sheetId="33"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0">'[1]PNT-QUOT-#3'!#REF!</definedName>
    <definedName name="\z">'[1]COAT&amp;WRAP-QIOT-#3'!#REF!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ac1">'[2]5%'!#REF!</definedName>
    <definedName name="_bac2">'[2]5%'!#REF!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Fill" hidden="1">#REF!</definedName>
    <definedName name="_xlnm._FilterDatabase" hidden="1">#REF!</definedName>
    <definedName name="_NPV11">'[3]Cp&gt;10-Ln&lt;10'!#REF!</definedName>
    <definedName name="_tp2">#REF!</definedName>
    <definedName name="_x1">#REF!</definedName>
    <definedName name="A">'[1]PNT-QUOT-#3'!#REF!</definedName>
    <definedName name="AAA">'[4]MTL$-INTER'!#REF!</definedName>
    <definedName name="ádfsd">#REF!</definedName>
    <definedName name="Analysis_Rate">'[5]Dinh muc PM'!$D$17</definedName>
    <definedName name="B">'[1]PNT-QUOT-#3'!#REF!</definedName>
    <definedName name="Case_Linkw_AT_211_Fdd">[6]DATA!#REF!</definedName>
    <definedName name="Case_Linkw_ATX">[6]DATA!#REF!</definedName>
    <definedName name="Case_Linkw_ATX_218_Fdd">[6]DATA!#REF!</definedName>
    <definedName name="CDDR_Acer40X_IDE">[6]DATA!#REF!</definedName>
    <definedName name="CDDR_Acer48X_IDE">[6]DATA!#REF!</definedName>
    <definedName name="CDDR_Acer50X_IDE">[6]DATA!#REF!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N_BAC3">#REF!</definedName>
    <definedName name="CN_BAC4">#REF!</definedName>
    <definedName name="CN_BAC5">#REF!</definedName>
    <definedName name="COAT">'[1]PNT-QUOT-#3'!#REF!</definedName>
    <definedName name="Coding_Rate">'[5]Dinh muc PM'!$F$17</definedName>
    <definedName name="CP_Thietbi_Xaylap">#REF!</definedName>
    <definedName name="CPTB">#REF!</definedName>
    <definedName name="CPTB1">#REF!</definedName>
    <definedName name="CPTB2">#REF!</definedName>
    <definedName name="CPTK">#REF!</definedName>
    <definedName name="CPTT">#REF!</definedName>
    <definedName name="CPTT_NO_TAX">[7]MAIN!$G$5</definedName>
    <definedName name="CPU_AMD_K6II_550">[6]DATA!#REF!</definedName>
    <definedName name="CPU_Intel_P4_1.7_256K_256RIMM">[6]DATA!#REF!</definedName>
    <definedName name="CPU_Intel_PIII500E_256Kdie_Copp">[6]DATA!#REF!</definedName>
    <definedName name="CPU_Intel_PIII550E_256Kdie_Copp">[6]DATA!#REF!</definedName>
    <definedName name="CPXL">#REF!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Phi">'[8]Cau hinh'!$C$123</definedName>
    <definedName name="Design_Rate">'[5]Dinh muc PM'!$E$17</definedName>
    <definedName name="DICH11">'[3]EIRR&gt;1&lt;1'!#REF!</definedName>
    <definedName name="dich22">'[3]EIRR&gt; 2'!#REF!</definedName>
    <definedName name="DIMM_64MB_ECC_PC133">[6]DATA!#REF!</definedName>
    <definedName name="Don_gia_max">'[5]Dinh muc PM'!#REF!</definedName>
    <definedName name="dt">#REF!</definedName>
    <definedName name="Effort_LT_NCQLAHS">'[9]KP nang cap PM'!$C$20</definedName>
    <definedName name="EIRR11">'[3]EIRR&gt;1&lt;1'!#REF!</definedName>
    <definedName name="EIRR22">'[3]EIRR&lt;2'!#REF!</definedName>
    <definedName name="FP">'[1]COAT&amp;WRAP-QIOT-#3'!#REF!</definedName>
    <definedName name="Ga">#REF!</definedName>
    <definedName name="Ga_Gb">#REF!</definedName>
    <definedName name="gamatc">'[10]DO AM DT'!$AD$84</definedName>
    <definedName name="Gb">#REF!</definedName>
    <definedName name="Gia_PhongDoi">'[8]Cau hinh'!$C$119</definedName>
    <definedName name="Gt">#REF!</definedName>
    <definedName name="Gt_Gb">#REF!</definedName>
    <definedName name="GTB">#REF!</definedName>
    <definedName name="Gttb">'[11]Các hệ số'!$C$2</definedName>
    <definedName name="Gttt">'[11]Các hệ số'!$C$4</definedName>
    <definedName name="Gtxl">'[11]Các hệ số'!$C$3</definedName>
    <definedName name="Gxd">'[12]TH Kinh phi'!$G$42</definedName>
    <definedName name="Gxl">#REF!</definedName>
    <definedName name="HARDWARE">'[7]1.HARDWARE'!$J$51</definedName>
    <definedName name="HARDWARE_NO_TAX">'[7]1.HARDWARE'!$G$51</definedName>
    <definedName name="HARDWARE_TAX">'[7]1.HARDWARE'!$H$51</definedName>
    <definedName name="hm">#REF!</definedName>
    <definedName name="HW_INSTALL">'[7]2.HW_INSTALL'!$G$13</definedName>
    <definedName name="HW_INSTALL_NO_TAX">'[7]2.HW_INSTALL'!$G$11</definedName>
    <definedName name="HW_INSTALL_TAX">'[7]2.HW_INSTALL'!$G$12</definedName>
    <definedName name="IO">'[1]COAT&amp;WRAP-QIOT-#3'!#REF!</definedName>
    <definedName name="KhuyenmaiUPS">"AutoShape 264"</definedName>
    <definedName name="Kidc10">'[11]Các hệ số'!$C$49</definedName>
    <definedName name="Kidc11">'[11]Các hệ số'!$G$49</definedName>
    <definedName name="ks">#REF!</definedName>
    <definedName name="KS_BAC1">#REF!</definedName>
    <definedName name="KS_BAC2">#REF!</definedName>
    <definedName name="KS_BAC3">#REF!</definedName>
    <definedName name="KS_BAC4">#REF!</definedName>
    <definedName name="KS_BAC5">#REF!</definedName>
    <definedName name="KS_TB">#REF!</definedName>
    <definedName name="LoaiCT">#REF!</definedName>
    <definedName name="lón2">[13]Temp!$B$3</definedName>
    <definedName name="lón3">[13]Temp!$B$4</definedName>
    <definedName name="lón5">[13]Temp!$B$6</definedName>
    <definedName name="m">#REF!</definedName>
    <definedName name="MAT">'[1]COAT&amp;WRAP-QIOT-#3'!#REF!</definedName>
    <definedName name="MAYTC_DONGHO">#REF!</definedName>
    <definedName name="MAYTC_KHOAN1k">#REF!</definedName>
    <definedName name="MAYTC_MAY1.5">#REF!</definedName>
    <definedName name="MB_Intel_Server_C440GX_Dual_Sl2_ATX">[6]DATA!#REF!</definedName>
    <definedName name="MB_Tomato_810B_Twin">[6]DATA!#REF!</definedName>
    <definedName name="MF">'[1]COAT&amp;WRAP-QIOT-#3'!#REF!</definedName>
    <definedName name="n">'[10]DO AM DT'!$G$102</definedName>
    <definedName name="n.s">[14]Nhâncông!#REF!</definedName>
    <definedName name="Na">[15]CPKhac!#REF!</definedName>
    <definedName name="Nb">[15]CPKhac!#REF!</definedName>
    <definedName name="Nt_1">'[11]Các hệ số'!$C$18</definedName>
    <definedName name="Nt_3">'[11]Các hệ số'!$K$18</definedName>
    <definedName name="Nt_4">'[11]Các hệ số'!$C$28</definedName>
    <definedName name="Nt_5">'[11]Các hệ số'!$G$28</definedName>
    <definedName name="Nt_6">'[11]Các hệ số'!$K$28</definedName>
    <definedName name="Nt_7">'[11]Các hệ số'!$C$38</definedName>
    <definedName name="Nt_8">'[11]Các hệ số'!$G$38</definedName>
    <definedName name="Nt_9">'[11]Các hệ số'!$K$38</definedName>
    <definedName name="OK">#REF!</definedName>
    <definedName name="OTHERS">'[7]8.OTHERS'!$J$12</definedName>
    <definedName name="OTHERS_NO_TAX">'[7]8.OTHERS'!$G$12</definedName>
    <definedName name="OTHERS_TAX">'[7]8.OTHERS'!$I$12</definedName>
    <definedName name="P">'[1]PNT-QUOT-#3'!#REF!</definedName>
    <definedName name="PEJM">'[1]COAT&amp;WRAP-QIOT-#3'!#REF!</definedName>
    <definedName name="PF">'[1]PNT-QUOT-#3'!#REF!</definedName>
    <definedName name="PM">[16]IBASE!$AH$16:$AV$110</definedName>
    <definedName name="PowerCord">[6]DATA!#REF!</definedName>
    <definedName name="pr">#REF!</definedName>
    <definedName name="Prepare_Rate">'[5]Dinh muc PM'!$C$17</definedName>
    <definedName name="Print_Area_MI">[17]ESTI.!$A$1:$U$52</definedName>
    <definedName name="_xlnm.Print_Titles">#N/A</definedName>
    <definedName name="PRJ_TYPE">[7]MAIN!$G$37</definedName>
    <definedName name="PT">#REF!</definedName>
    <definedName name="rate">21000</definedName>
    <definedName name="Rate_APPROVE">[7]RateMatrix!$S$88</definedName>
    <definedName name="Rate_AUDIT">[7]RateMatrix!$S$89</definedName>
    <definedName name="Rate_BID">[7]RateMatrix!$R$48</definedName>
    <definedName name="Rate_DESIGN">[7]RateMatrix!$R$78</definedName>
    <definedName name="Rate_DEVICES">[7]RateMatrix!$R$58</definedName>
    <definedName name="Rate_ESTIMATE">[7]RateMatrix!$R$68</definedName>
    <definedName name="Rate_QLDA">[7]RateMatrix!$T$8</definedName>
    <definedName name="Rate_VERIFY">[7]RateMatrix!$T$38</definedName>
    <definedName name="RT">'[1]COAT&amp;WRAP-QIOT-#3'!#REF!</definedName>
    <definedName name="SB">[16]IBASE!$AH$7:$AL$14</definedName>
    <definedName name="sdf">'[18]Tong gia tri phan mem'!$J$6</definedName>
    <definedName name="SoCB_CapHuyen">'[19]Tham so'!#REF!</definedName>
    <definedName name="SoCB_CapTinh">'[19]Tham so'!#REF!</definedName>
    <definedName name="SoCB_CapXa">'[19]Tham so'!#REF!</definedName>
    <definedName name="SoftWarrantyRate">15%</definedName>
    <definedName name="Sonam_Trienkhai">'[19]Tham so'!#REF!</definedName>
    <definedName name="SORT">#REF!</definedName>
    <definedName name="SORT_AREA">'[17]DI-ESTI'!$A$8:$R$489</definedName>
    <definedName name="SP">'[1]PNT-QUOT-#3'!#REF!</definedName>
    <definedName name="SW_INSTALL">'[7]5.SW_INSTALL'!$F$20</definedName>
    <definedName name="SYSSOFT">'[7]3.SYSSOFT'!$H$24</definedName>
    <definedName name="tb">'[10]DO AM DT'!$B$100</definedName>
    <definedName name="Ten_tinh">'[19]Tham so'!#REF!</definedName>
    <definedName name="Test_Rate">'[5]Dinh muc PM'!$G$17</definedName>
    <definedName name="tg">[14]Nhâncông!#REF!</definedName>
    <definedName name="THK">'[1]COAT&amp;WRAP-QIOT-#3'!#REF!</definedName>
    <definedName name="THop2">[20]TDT!$D$88</definedName>
    <definedName name="tigia">[21]Sheet1!$J$2</definedName>
    <definedName name="TMDT">#REF!</definedName>
    <definedName name="TMDTdk">'[11]Các hệ số'!$D$5</definedName>
    <definedName name="tn">#REF!</definedName>
    <definedName name="ton">'[10]DO AM DT'!$AC$84</definedName>
    <definedName name="totb">'[10]DO AM DT'!#REF!</definedName>
    <definedName name="totb1">'[10]DO AM DT'!#REF!</definedName>
    <definedName name="totb2">'[10]DO AM DT'!#REF!</definedName>
    <definedName name="totb3">'[10]DO AM DT'!#REF!</definedName>
    <definedName name="totb4">'[10]DO AM DT'!#REF!</definedName>
    <definedName name="totb5">'[10]DO AM DT'!#REF!</definedName>
    <definedName name="totb6">'[10]DO AM DT'!#REF!</definedName>
    <definedName name="totbtoi">#REF!</definedName>
    <definedName name="tp">#REF!</definedName>
    <definedName name="TRAINING">'[7]6.TRAINING'!$E$8</definedName>
    <definedName name="tto">#REF!</definedName>
    <definedName name="ttoxtp">#REF!</definedName>
    <definedName name="Tyle_CP_Duphong">#REF!</definedName>
    <definedName name="TyleDKHT_DSo">'[19]Tham so'!#REF!</definedName>
    <definedName name="TyLeDuPhong">0.1</definedName>
    <definedName name="UPDATE">'[7]7.UPDATE'!$H$27</definedName>
    <definedName name="UPDATE_NO_TAX">'[7]7.UPDATE'!$H$25</definedName>
    <definedName name="UPDATE_TAX">'[7]7.UPDATE'!$H$26</definedName>
    <definedName name="VAT">'[11]Các hệ số'!$B$6</definedName>
    <definedName name="VAT_">#REF!</definedName>
    <definedName name="VAT_CHS">10%</definedName>
    <definedName name="VAT_DaoTao">10%</definedName>
    <definedName name="vat_hw">0.1</definedName>
    <definedName name="vat_sw">0</definedName>
    <definedName name="VAT_TRAINNING">#REF!</definedName>
    <definedName name="VAT_WAN">10%</definedName>
    <definedName name="VL_A4">#REF!</definedName>
    <definedName name="VL_BANGDINH">#REF!</definedName>
    <definedName name="VL_BULONG">#REF!</definedName>
    <definedName name="VL_CDROM">#REF!</definedName>
    <definedName name="VL_CON">#REF!</definedName>
    <definedName name="VL_DAI">#REF!</definedName>
    <definedName name="VL_DVDROM">#REF!</definedName>
    <definedName name="VL_KEO">#REF!</definedName>
    <definedName name="VL_KHAC">#REF!</definedName>
    <definedName name="VL_LAT">#REF!</definedName>
    <definedName name="VL_M8">#REF!</definedName>
    <definedName name="VL_MAYTINH">#REF!</definedName>
    <definedName name="VL_SON">#REF!</definedName>
    <definedName name="VL_TEM">#REF!</definedName>
    <definedName name="VL_VIT8">#REF!</definedName>
    <definedName name="VL_VUA">#REF!</definedName>
    <definedName name="ZYX">#REF!</definedName>
    <definedName name="ZZZ">#REF!</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2" l="1"/>
  <c r="F16" i="2" s="1"/>
  <c r="C16" i="2"/>
  <c r="F9" i="8"/>
  <c r="F8" i="8"/>
  <c r="F7" i="8"/>
  <c r="C1325" i="30"/>
  <c r="C1324" i="30"/>
  <c r="C1323" i="30"/>
  <c r="G16" i="2" l="1"/>
  <c r="C1333" i="30"/>
  <c r="M26" i="21" l="1"/>
  <c r="L26" i="21"/>
  <c r="K26" i="21"/>
  <c r="M25" i="21"/>
  <c r="L25" i="21"/>
  <c r="K25" i="21"/>
  <c r="C25" i="2" l="1"/>
  <c r="C24" i="2"/>
  <c r="G8" i="21"/>
  <c r="G7" i="21"/>
  <c r="F32" i="2" l="1"/>
  <c r="E19" i="2" l="1"/>
  <c r="M24" i="21" l="1"/>
  <c r="T26" i="21" s="1"/>
  <c r="L24" i="21"/>
  <c r="K24" i="21"/>
  <c r="M23" i="21"/>
  <c r="L23" i="21"/>
  <c r="K23" i="21"/>
  <c r="T25" i="21" l="1"/>
  <c r="T27" i="21" s="1"/>
  <c r="T24" i="21"/>
  <c r="T23" i="21" s="1"/>
  <c r="T28" i="21" s="1"/>
  <c r="T29" i="21" s="1"/>
  <c r="G9" i="21" l="1"/>
  <c r="T30" i="21"/>
  <c r="T31" i="21" s="1"/>
  <c r="J18" i="9"/>
  <c r="K18" i="9" s="1"/>
  <c r="J17" i="9"/>
  <c r="K17" i="9" s="1"/>
  <c r="J16" i="9"/>
  <c r="K16" i="9" s="1"/>
  <c r="J15" i="9"/>
  <c r="K15" i="9" s="1"/>
  <c r="J14" i="9"/>
  <c r="K14" i="9" s="1"/>
  <c r="J13" i="9"/>
  <c r="K13" i="9" s="1"/>
  <c r="J12" i="9"/>
  <c r="K12" i="9" s="1"/>
  <c r="J11" i="9"/>
  <c r="K11" i="9" s="1"/>
  <c r="F23" i="10"/>
  <c r="F22" i="10"/>
  <c r="F21" i="10"/>
  <c r="F20" i="10"/>
  <c r="F19" i="10"/>
  <c r="F18" i="10"/>
  <c r="F17" i="10"/>
  <c r="F16" i="10"/>
  <c r="F15" i="10"/>
  <c r="F14" i="10"/>
  <c r="F13" i="10"/>
  <c r="F12" i="10"/>
  <c r="B12" i="10"/>
  <c r="B13" i="10" s="1"/>
  <c r="B14" i="10" s="1"/>
  <c r="B15" i="10" s="1"/>
  <c r="B16" i="10" s="1"/>
  <c r="B17" i="10" s="1"/>
  <c r="B18" i="10" s="1"/>
  <c r="B19" i="10" s="1"/>
  <c r="B20" i="10" s="1"/>
  <c r="B21" i="10" s="1"/>
  <c r="B22" i="10" s="1"/>
  <c r="B23" i="10" s="1"/>
  <c r="F11" i="10"/>
  <c r="F10" i="10" l="1"/>
  <c r="J10" i="9"/>
  <c r="J19" i="9" s="1"/>
  <c r="K20" i="9"/>
  <c r="I36" i="9" l="1"/>
  <c r="I35" i="9"/>
  <c r="I34" i="9"/>
  <c r="K21" i="9" l="1"/>
  <c r="E31" i="2"/>
  <c r="F31" i="2" l="1"/>
  <c r="E29" i="2" l="1"/>
  <c r="F29" i="2" l="1"/>
  <c r="A3" i="16" l="1"/>
  <c r="A3" i="2"/>
  <c r="S15" i="9" l="1"/>
  <c r="S13" i="9"/>
  <c r="S12" i="9"/>
  <c r="S11" i="9"/>
  <c r="S14" i="9"/>
  <c r="G231" i="34"/>
  <c r="G225" i="34"/>
  <c r="G219" i="34"/>
  <c r="G214" i="34"/>
  <c r="G208" i="34"/>
  <c r="G202" i="34"/>
  <c r="G197" i="34"/>
  <c r="G191" i="34"/>
  <c r="G186" i="34"/>
  <c r="G181" i="34"/>
  <c r="G177" i="34"/>
  <c r="G93" i="34"/>
  <c r="G90" i="34"/>
  <c r="G80" i="34"/>
  <c r="G75" i="34"/>
  <c r="G103" i="34"/>
  <c r="G108" i="34"/>
  <c r="G113" i="34"/>
  <c r="G118" i="34"/>
  <c r="G123" i="34"/>
  <c r="G128" i="34"/>
  <c r="G172" i="34"/>
  <c r="G169" i="34"/>
  <c r="G163" i="34"/>
  <c r="G160" i="34"/>
  <c r="G155" i="34"/>
  <c r="G149" i="34"/>
  <c r="G143" i="34"/>
  <c r="G138" i="34"/>
  <c r="G133" i="34"/>
  <c r="G69" i="34"/>
  <c r="G64" i="34"/>
  <c r="G59" i="34"/>
  <c r="G52" i="34"/>
  <c r="G47" i="34"/>
  <c r="G42" i="34"/>
  <c r="G37" i="34"/>
  <c r="G33" i="34"/>
  <c r="G29" i="34"/>
  <c r="G25" i="34"/>
  <c r="G20" i="34"/>
  <c r="G16" i="34"/>
  <c r="G11" i="34"/>
  <c r="G4" i="34"/>
  <c r="G11" i="11"/>
  <c r="F11" i="11"/>
  <c r="E11" i="11"/>
  <c r="D11" i="11"/>
  <c r="I9" i="33"/>
  <c r="F8" i="33"/>
  <c r="G8" i="33" s="1"/>
  <c r="H8" i="33" s="1"/>
  <c r="I8" i="33" s="1"/>
  <c r="G7" i="33"/>
  <c r="H7" i="33" s="1"/>
  <c r="I7" i="33" s="1"/>
  <c r="G39" i="32" s="1"/>
  <c r="H39" i="32" s="1"/>
  <c r="F7" i="33"/>
  <c r="F6" i="33"/>
  <c r="G6" i="33" s="1"/>
  <c r="H6" i="33" s="1"/>
  <c r="I6" i="33" s="1"/>
  <c r="F5" i="33"/>
  <c r="G5" i="33" s="1"/>
  <c r="H5" i="33" s="1"/>
  <c r="I5" i="33" s="1"/>
  <c r="F67" i="32"/>
  <c r="F66" i="32"/>
  <c r="F65" i="32"/>
  <c r="G62" i="32"/>
  <c r="F62" i="32"/>
  <c r="H62" i="32" s="1"/>
  <c r="H60" i="32"/>
  <c r="H59" i="32" s="1"/>
  <c r="F57" i="32"/>
  <c r="H54" i="32"/>
  <c r="H53" i="32" s="1"/>
  <c r="F50" i="32"/>
  <c r="F49" i="32"/>
  <c r="F48" i="32"/>
  <c r="G45" i="32"/>
  <c r="H45" i="32" s="1"/>
  <c r="J46" i="32" s="1"/>
  <c r="F45" i="32"/>
  <c r="H43" i="32"/>
  <c r="H42" i="32" s="1"/>
  <c r="F39" i="32"/>
  <c r="F38" i="32"/>
  <c r="H36" i="32"/>
  <c r="H35" i="32" s="1"/>
  <c r="F32" i="32"/>
  <c r="H30" i="32"/>
  <c r="H29" i="32" s="1"/>
  <c r="F26" i="32"/>
  <c r="F25" i="32"/>
  <c r="F24" i="32"/>
  <c r="F22" i="32"/>
  <c r="G21" i="32"/>
  <c r="F21" i="32"/>
  <c r="H19" i="32"/>
  <c r="H18" i="32"/>
  <c r="F13" i="32"/>
  <c r="H12" i="32"/>
  <c r="F12" i="32"/>
  <c r="F11" i="32"/>
  <c r="F9" i="32"/>
  <c r="G8" i="32"/>
  <c r="F8" i="32"/>
  <c r="H6" i="32"/>
  <c r="H5" i="32" s="1"/>
  <c r="D14" i="31"/>
  <c r="F14" i="31" s="1"/>
  <c r="D13" i="31"/>
  <c r="F13" i="31" s="1"/>
  <c r="D12" i="31"/>
  <c r="F12" i="31" s="1"/>
  <c r="H8" i="32" l="1"/>
  <c r="H9" i="32" s="1"/>
  <c r="H7" i="32" s="1"/>
  <c r="H21" i="32"/>
  <c r="J22" i="32" s="1"/>
  <c r="H46" i="32"/>
  <c r="H17" i="32"/>
  <c r="H16" i="32" s="1"/>
  <c r="D241" i="34"/>
  <c r="D239" i="34"/>
  <c r="D240" i="34"/>
  <c r="G25" i="32"/>
  <c r="H25" i="32" s="1"/>
  <c r="G49" i="32"/>
  <c r="H49" i="32" s="1"/>
  <c r="G66" i="32"/>
  <c r="H66" i="32" s="1"/>
  <c r="G56" i="32"/>
  <c r="H56" i="32" s="1"/>
  <c r="G38" i="32"/>
  <c r="H38" i="32" s="1"/>
  <c r="H40" i="32" s="1"/>
  <c r="G11" i="32"/>
  <c r="H11" i="32" s="1"/>
  <c r="G65" i="32"/>
  <c r="H65" i="32" s="1"/>
  <c r="G24" i="32"/>
  <c r="H24" i="32" s="1"/>
  <c r="G48" i="32"/>
  <c r="H48" i="32" s="1"/>
  <c r="G32" i="32"/>
  <c r="H32" i="32" s="1"/>
  <c r="G50" i="32"/>
  <c r="H50" i="32" s="1"/>
  <c r="G67" i="32"/>
  <c r="H67" i="32" s="1"/>
  <c r="G13" i="32"/>
  <c r="H13" i="32" s="1"/>
  <c r="G26" i="32"/>
  <c r="H26" i="32" s="1"/>
  <c r="H63" i="32"/>
  <c r="H61" i="32" s="1"/>
  <c r="J63" i="32"/>
  <c r="H22" i="32"/>
  <c r="H20" i="32" s="1"/>
  <c r="H44" i="32"/>
  <c r="G6" i="21"/>
  <c r="G10" i="21" l="1"/>
  <c r="D10" i="16" s="1"/>
  <c r="H51" i="32"/>
  <c r="H8" i="8"/>
  <c r="H9" i="8"/>
  <c r="D249" i="34"/>
  <c r="H68" i="32"/>
  <c r="H64" i="32" s="1"/>
  <c r="H58" i="32" s="1"/>
  <c r="E16" i="31" s="1"/>
  <c r="F16" i="31" s="1"/>
  <c r="J68" i="32"/>
  <c r="H14" i="32"/>
  <c r="H10" i="32" s="1"/>
  <c r="H4" i="32" s="1"/>
  <c r="E5" i="31" s="1"/>
  <c r="F5" i="31" s="1"/>
  <c r="J40" i="32"/>
  <c r="H37" i="32"/>
  <c r="H34" i="32" s="1"/>
  <c r="E9" i="31" s="1"/>
  <c r="F9" i="31" s="1"/>
  <c r="F8" i="31" s="1"/>
  <c r="J33" i="32"/>
  <c r="H33" i="32"/>
  <c r="H31" i="32" s="1"/>
  <c r="H28" i="32" s="1"/>
  <c r="E7" i="31" s="1"/>
  <c r="F7" i="31" s="1"/>
  <c r="H57" i="32"/>
  <c r="H55" i="32" s="1"/>
  <c r="H52" i="32" s="1"/>
  <c r="J57" i="32"/>
  <c r="H47" i="32"/>
  <c r="H41" i="32" s="1"/>
  <c r="E11" i="31" s="1"/>
  <c r="F11" i="31" s="1"/>
  <c r="F10" i="31" s="1"/>
  <c r="J51" i="32"/>
  <c r="J27" i="32"/>
  <c r="H27" i="32"/>
  <c r="H23" i="32" s="1"/>
  <c r="D12" i="11"/>
  <c r="D13" i="11" s="1"/>
  <c r="E12" i="11"/>
  <c r="G22" i="23"/>
  <c r="G21" i="23"/>
  <c r="G19" i="23"/>
  <c r="G18" i="23"/>
  <c r="G17" i="23"/>
  <c r="G14" i="23"/>
  <c r="G13" i="23"/>
  <c r="G12" i="23"/>
  <c r="G11" i="23"/>
  <c r="G9" i="23"/>
  <c r="G8" i="23"/>
  <c r="G7" i="23"/>
  <c r="G11" i="21" l="1"/>
  <c r="E10" i="16" s="1"/>
  <c r="G23" i="23"/>
  <c r="I23" i="23" s="1"/>
  <c r="K45" i="32"/>
  <c r="K46" i="32" s="1"/>
  <c r="H7" i="8"/>
  <c r="K19" i="32"/>
  <c r="K20" i="32" s="1"/>
  <c r="K21" i="32" s="1"/>
  <c r="H15" i="32"/>
  <c r="G15" i="23"/>
  <c r="I15" i="23" s="1"/>
  <c r="I24" i="23" s="1"/>
  <c r="E14" i="2" s="1"/>
  <c r="G12" i="21" l="1"/>
  <c r="D9" i="16"/>
  <c r="N23" i="32"/>
  <c r="E6" i="31"/>
  <c r="F6" i="31" s="1"/>
  <c r="F4" i="31" s="1"/>
  <c r="F17" i="31" l="1"/>
  <c r="F15" i="31" s="1"/>
  <c r="F18" i="31" s="1"/>
  <c r="F19" i="31" l="1"/>
  <c r="D8" i="16"/>
  <c r="D1200" i="28"/>
  <c r="D1199" i="28"/>
  <c r="D1198" i="28"/>
  <c r="D1197" i="28"/>
  <c r="D1196" i="28"/>
  <c r="D1195" i="28" s="1"/>
  <c r="G1182" i="28"/>
  <c r="G1178" i="28"/>
  <c r="G1176" i="28"/>
  <c r="G1171" i="28"/>
  <c r="G1165" i="28"/>
  <c r="G1157" i="28"/>
  <c r="G1151" i="28"/>
  <c r="G1143" i="28"/>
  <c r="G1136" i="28"/>
  <c r="G1130" i="28"/>
  <c r="G1124" i="28"/>
  <c r="G1118" i="28"/>
  <c r="G1112" i="28"/>
  <c r="G1107" i="28"/>
  <c r="G1098" i="28"/>
  <c r="G1093" i="28"/>
  <c r="G1087" i="28"/>
  <c r="G1081" i="28"/>
  <c r="G1075" i="28"/>
  <c r="G1069" i="28"/>
  <c r="G1063" i="28"/>
  <c r="G1058" i="28"/>
  <c r="G1049" i="28"/>
  <c r="G1044" i="28"/>
  <c r="G1039" i="28"/>
  <c r="G1028" i="28"/>
  <c r="G1023" i="28"/>
  <c r="G1012" i="28"/>
  <c r="G1007" i="28"/>
  <c r="G999" i="28"/>
  <c r="G992" i="28"/>
  <c r="G985" i="28"/>
  <c r="G980" i="28"/>
  <c r="G971" i="28"/>
  <c r="G963" i="28"/>
  <c r="G957" i="28"/>
  <c r="G950" i="28"/>
  <c r="G947" i="28"/>
  <c r="G945" i="28"/>
  <c r="G940" i="28"/>
  <c r="G934" i="28"/>
  <c r="G929" i="28"/>
  <c r="G924" i="28"/>
  <c r="G919" i="28"/>
  <c r="G914" i="28"/>
  <c r="G909" i="28"/>
  <c r="G904" i="28"/>
  <c r="G899" i="28"/>
  <c r="G894" i="28"/>
  <c r="G889" i="28"/>
  <c r="G884" i="28"/>
  <c r="G879" i="28"/>
  <c r="G875" i="28"/>
  <c r="G872" i="28"/>
  <c r="G869" i="28"/>
  <c r="G864" i="28"/>
  <c r="G859" i="28"/>
  <c r="G853" i="28"/>
  <c r="G848" i="28"/>
  <c r="G844" i="28"/>
  <c r="G839" i="28"/>
  <c r="G833" i="28"/>
  <c r="G828" i="28"/>
  <c r="G823" i="28"/>
  <c r="G818" i="28"/>
  <c r="G813" i="28"/>
  <c r="G808" i="28"/>
  <c r="G802" i="28"/>
  <c r="G793" i="28"/>
  <c r="G788" i="28"/>
  <c r="G783" i="28"/>
  <c r="G778" i="28"/>
  <c r="G773" i="28"/>
  <c r="G767" i="28"/>
  <c r="G761" i="28"/>
  <c r="G756" i="28"/>
  <c r="G750" i="28"/>
  <c r="G745" i="28"/>
  <c r="G739" i="28"/>
  <c r="G734" i="28"/>
  <c r="G728" i="28"/>
  <c r="G721" i="28"/>
  <c r="G714" i="28"/>
  <c r="G709" i="28"/>
  <c r="G704" i="28"/>
  <c r="G699" i="28"/>
  <c r="G694" i="28"/>
  <c r="G689" i="28"/>
  <c r="G684" i="28"/>
  <c r="G679" i="28"/>
  <c r="G673" i="28"/>
  <c r="G668" i="28"/>
  <c r="G662" i="28"/>
  <c r="G657" i="28"/>
  <c r="G652" i="28"/>
  <c r="G647" i="28"/>
  <c r="G642" i="28"/>
  <c r="G637" i="28"/>
  <c r="G632" i="28"/>
  <c r="G625" i="28"/>
  <c r="G620" i="28"/>
  <c r="G615" i="28"/>
  <c r="G613" i="28"/>
  <c r="G607" i="28"/>
  <c r="G602" i="28"/>
  <c r="G597" i="28"/>
  <c r="G591" i="28"/>
  <c r="G585" i="28"/>
  <c r="G578" i="28"/>
  <c r="G572" i="28"/>
  <c r="G566" i="28"/>
  <c r="G560" i="28"/>
  <c r="G555" i="28"/>
  <c r="G550" i="28"/>
  <c r="G545" i="28"/>
  <c r="G535" i="28"/>
  <c r="G529" i="28"/>
  <c r="G522" i="28"/>
  <c r="G515" i="28"/>
  <c r="G510" i="28"/>
  <c r="G507" i="28"/>
  <c r="G502" i="28"/>
  <c r="G497" i="28"/>
  <c r="G492" i="28"/>
  <c r="G489" i="28"/>
  <c r="G484" i="28"/>
  <c r="G479" i="28"/>
  <c r="G474" i="28"/>
  <c r="G469" i="28"/>
  <c r="G463" i="28"/>
  <c r="G458" i="28"/>
  <c r="G453" i="28"/>
  <c r="G447" i="28"/>
  <c r="G441" i="28"/>
  <c r="G435" i="28"/>
  <c r="G429" i="28"/>
  <c r="G423" i="28"/>
  <c r="G418" i="28"/>
  <c r="G413" i="28"/>
  <c r="G408" i="28"/>
  <c r="G404" i="28"/>
  <c r="G399" i="28"/>
  <c r="G394" i="28"/>
  <c r="G389" i="28"/>
  <c r="G386" i="28"/>
  <c r="G380" i="28"/>
  <c r="G375" i="28"/>
  <c r="G370" i="28"/>
  <c r="G364" i="28"/>
  <c r="G357" i="28"/>
  <c r="G354" i="28"/>
  <c r="G349" i="28"/>
  <c r="G346" i="28"/>
  <c r="G340" i="28"/>
  <c r="G337" i="28"/>
  <c r="G333" i="28"/>
  <c r="G328" i="28"/>
  <c r="G322" i="28"/>
  <c r="G316" i="28"/>
  <c r="G309" i="28"/>
  <c r="G304" i="28"/>
  <c r="G297" i="28"/>
  <c r="G292" i="28"/>
  <c r="G286" i="28"/>
  <c r="G281" i="28"/>
  <c r="G276" i="28"/>
  <c r="G271" i="28"/>
  <c r="G265" i="28"/>
  <c r="G260" i="28"/>
  <c r="G254" i="28"/>
  <c r="G249" i="28"/>
  <c r="G244" i="28"/>
  <c r="G239" i="28"/>
  <c r="G234" i="28"/>
  <c r="G219" i="28"/>
  <c r="G216" i="28"/>
  <c r="G206" i="28"/>
  <c r="G201" i="28"/>
  <c r="G197" i="28"/>
  <c r="G194" i="28"/>
  <c r="G189" i="28"/>
  <c r="G186" i="28"/>
  <c r="G181" i="28"/>
  <c r="G178" i="28"/>
  <c r="G173" i="28"/>
  <c r="G170" i="28"/>
  <c r="G165" i="28"/>
  <c r="G159" i="28"/>
  <c r="G154" i="28"/>
  <c r="G149" i="28"/>
  <c r="G142" i="28"/>
  <c r="G137" i="28"/>
  <c r="G132" i="28"/>
  <c r="G129" i="28"/>
  <c r="G124" i="28"/>
  <c r="G119" i="28"/>
  <c r="G115" i="28"/>
  <c r="G111" i="28"/>
  <c r="G107" i="28"/>
  <c r="G102" i="28"/>
  <c r="G98" i="28"/>
  <c r="G93" i="28"/>
  <c r="G86" i="28"/>
  <c r="G79" i="28"/>
  <c r="G73" i="28"/>
  <c r="G68" i="28"/>
  <c r="G63" i="28"/>
  <c r="G58" i="28"/>
  <c r="G53" i="28"/>
  <c r="G47" i="28"/>
  <c r="G42" i="28"/>
  <c r="G36" i="28"/>
  <c r="G31" i="28"/>
  <c r="G26" i="28"/>
  <c r="G21" i="28"/>
  <c r="G16" i="28"/>
  <c r="G11" i="28"/>
  <c r="G5" i="28"/>
  <c r="D14" i="18"/>
  <c r="D13" i="18"/>
  <c r="D12" i="18"/>
  <c r="E13" i="2" l="1"/>
  <c r="F20" i="31"/>
  <c r="E8" i="16"/>
  <c r="F8" i="16" s="1"/>
  <c r="D1194" i="28"/>
  <c r="D1193" i="28"/>
  <c r="D1192" i="28"/>
  <c r="D1202" i="28" l="1"/>
  <c r="E1203" i="28" s="1"/>
  <c r="F12" i="18" l="1"/>
  <c r="F13" i="18"/>
  <c r="F20" i="6"/>
  <c r="G20" i="6"/>
  <c r="E20" i="6"/>
  <c r="I9" i="20" l="1"/>
  <c r="F10" i="25"/>
  <c r="G10" i="25" s="1"/>
  <c r="H10" i="25" s="1"/>
  <c r="I10" i="25" s="1"/>
  <c r="F8" i="25"/>
  <c r="G8" i="25" s="1"/>
  <c r="H8" i="25" s="1"/>
  <c r="I8" i="25" s="1"/>
  <c r="C1239" i="27" l="1"/>
  <c r="D24" i="11" l="1"/>
  <c r="C24" i="11" s="1"/>
  <c r="D25" i="11"/>
  <c r="C25" i="11" s="1"/>
  <c r="D26" i="11"/>
  <c r="C26" i="11" s="1"/>
  <c r="D23" i="11"/>
  <c r="C23" i="11" s="1"/>
  <c r="C1237" i="26" l="1"/>
  <c r="C1236" i="26"/>
  <c r="C1235" i="26"/>
  <c r="C1234" i="26"/>
  <c r="C1232" i="26"/>
  <c r="C1231" i="26"/>
  <c r="C1230" i="26"/>
  <c r="C1229" i="26"/>
  <c r="C1226" i="26"/>
  <c r="C1225" i="26"/>
  <c r="C1224" i="26"/>
  <c r="C1223" i="26"/>
  <c r="C1221" i="26"/>
  <c r="C1220" i="26"/>
  <c r="C1219" i="26"/>
  <c r="C1218" i="26"/>
  <c r="C1216" i="26"/>
  <c r="C1215" i="26"/>
  <c r="C1214" i="26"/>
  <c r="C1213" i="26"/>
  <c r="C1212" i="26"/>
  <c r="C1211" i="26"/>
  <c r="C1210" i="26"/>
  <c r="C1208" i="26"/>
  <c r="C1207" i="26"/>
  <c r="C1206" i="26"/>
  <c r="C1205" i="26"/>
  <c r="C1203" i="26"/>
  <c r="C1202" i="26"/>
  <c r="C1201" i="26"/>
  <c r="C1200" i="26"/>
  <c r="C1199" i="26"/>
  <c r="C1196" i="26"/>
  <c r="C1195" i="26"/>
  <c r="C1194" i="26"/>
  <c r="C1193" i="26"/>
  <c r="C1191" i="26"/>
  <c r="C1190" i="26"/>
  <c r="C1189" i="26"/>
  <c r="C1187" i="26"/>
  <c r="C1186" i="26"/>
  <c r="C1184" i="26"/>
  <c r="C1183" i="26"/>
  <c r="C1181" i="26"/>
  <c r="C1180" i="26"/>
  <c r="C1179" i="26"/>
  <c r="C1178" i="26"/>
  <c r="C1176" i="26"/>
  <c r="C1175" i="26"/>
  <c r="C1174" i="26"/>
  <c r="C1173" i="26"/>
  <c r="C1171" i="26"/>
  <c r="C1170" i="26"/>
  <c r="C1168" i="26"/>
  <c r="C1167" i="26"/>
  <c r="C1166" i="26"/>
  <c r="C1165" i="26"/>
  <c r="C1163" i="26"/>
  <c r="C1162" i="26"/>
  <c r="C1160" i="26"/>
  <c r="C1159" i="26"/>
  <c r="C1158" i="26"/>
  <c r="C1157" i="26"/>
  <c r="C1156" i="26"/>
  <c r="C1155" i="26"/>
  <c r="C1154" i="26"/>
  <c r="C1152" i="26"/>
  <c r="C1151" i="26"/>
  <c r="C1150" i="26"/>
  <c r="C1149" i="26"/>
  <c r="C1147" i="26"/>
  <c r="C1146" i="26"/>
  <c r="C1145" i="26"/>
  <c r="C1143" i="26"/>
  <c r="C1142" i="26"/>
  <c r="C1141" i="26"/>
  <c r="C1140" i="26"/>
  <c r="C1139" i="26"/>
  <c r="C1137" i="26"/>
  <c r="C1136" i="26"/>
  <c r="C1135" i="26"/>
  <c r="C1134" i="26"/>
  <c r="C1132" i="26"/>
  <c r="C1131" i="26"/>
  <c r="C1130" i="26"/>
  <c r="C1129" i="26"/>
  <c r="C1127" i="26"/>
  <c r="C1126" i="26"/>
  <c r="C1125" i="26"/>
  <c r="C1123" i="26"/>
  <c r="C1122" i="26"/>
  <c r="C1120" i="26"/>
  <c r="C1119" i="26"/>
  <c r="C1117" i="26"/>
  <c r="C1116" i="26"/>
  <c r="C1115" i="26"/>
  <c r="C1114" i="26"/>
  <c r="C1112" i="26"/>
  <c r="C1111" i="26"/>
  <c r="C1110" i="26"/>
  <c r="C1109" i="26"/>
  <c r="C1107" i="26"/>
  <c r="C1106" i="26"/>
  <c r="C1104" i="26"/>
  <c r="C1103" i="26"/>
  <c r="C1102" i="26"/>
  <c r="C1101" i="26"/>
  <c r="C1099" i="26"/>
  <c r="C1098" i="26"/>
  <c r="C1096" i="26"/>
  <c r="C1095" i="26"/>
  <c r="C1093" i="26"/>
  <c r="C1092" i="26"/>
  <c r="C1091" i="26"/>
  <c r="C1090" i="26"/>
  <c r="C1089" i="26"/>
  <c r="C1088" i="26"/>
  <c r="C1087" i="26"/>
  <c r="C1086" i="26"/>
  <c r="C1085" i="26"/>
  <c r="C1083" i="26"/>
  <c r="C1082" i="26"/>
  <c r="C1081" i="26"/>
  <c r="C1080" i="26"/>
  <c r="C1079" i="26"/>
  <c r="C1078" i="26"/>
  <c r="C1075" i="26"/>
  <c r="C1074" i="26"/>
  <c r="C1073" i="26"/>
  <c r="C1072" i="26"/>
  <c r="C1071" i="26"/>
  <c r="C1069" i="26"/>
  <c r="C1068" i="26"/>
  <c r="C1067" i="26"/>
  <c r="C1066" i="26"/>
  <c r="C1064" i="26"/>
  <c r="C1063" i="26"/>
  <c r="C1062" i="26"/>
  <c r="C1061" i="26"/>
  <c r="C1059" i="26"/>
  <c r="C1058" i="26"/>
  <c r="C1057" i="26"/>
  <c r="C1056" i="26"/>
  <c r="C1054" i="26"/>
  <c r="C1053" i="26"/>
  <c r="C1052" i="26"/>
  <c r="C1051" i="26"/>
  <c r="C1049" i="26"/>
  <c r="C1048" i="26"/>
  <c r="C1047" i="26"/>
  <c r="C1046" i="26"/>
  <c r="C1045" i="26"/>
  <c r="C1044" i="26"/>
  <c r="C1042" i="26"/>
  <c r="C1041" i="26"/>
  <c r="C1040" i="26"/>
  <c r="C1039" i="26"/>
  <c r="C1037" i="26"/>
  <c r="C1036" i="26"/>
  <c r="C1035" i="26"/>
  <c r="C1033" i="26"/>
  <c r="C1032" i="26"/>
  <c r="C1030" i="26"/>
  <c r="C1029" i="26"/>
  <c r="C1027" i="26"/>
  <c r="C1026" i="26"/>
  <c r="C1023" i="26"/>
  <c r="C1022" i="26"/>
  <c r="C1021" i="26"/>
  <c r="C1020" i="26"/>
  <c r="C1018" i="26"/>
  <c r="C1017" i="26"/>
  <c r="C1016" i="26"/>
  <c r="C1015" i="26"/>
  <c r="C1013" i="26"/>
  <c r="C1012" i="26"/>
  <c r="C1011" i="26"/>
  <c r="C1010" i="26"/>
  <c r="C1009" i="26"/>
  <c r="C1008" i="26"/>
  <c r="C1006" i="26"/>
  <c r="C1005" i="26"/>
  <c r="C1004" i="26"/>
  <c r="C1003" i="26"/>
  <c r="C1001" i="26"/>
  <c r="C1000" i="26"/>
  <c r="C999" i="26"/>
  <c r="C998" i="26"/>
  <c r="C996" i="26"/>
  <c r="C995" i="26"/>
  <c r="C994" i="26"/>
  <c r="C993" i="26"/>
  <c r="C992" i="26"/>
  <c r="C990" i="26"/>
  <c r="C989" i="26"/>
  <c r="C988" i="26"/>
  <c r="C987" i="26"/>
  <c r="C985" i="26"/>
  <c r="C984" i="26"/>
  <c r="C983" i="26"/>
  <c r="C982" i="26"/>
  <c r="C980" i="26"/>
  <c r="C979" i="26"/>
  <c r="C978" i="26"/>
  <c r="C977" i="26"/>
  <c r="C975" i="26"/>
  <c r="C974" i="26"/>
  <c r="C973" i="26"/>
  <c r="C972" i="26"/>
  <c r="C970" i="26"/>
  <c r="C969" i="26"/>
  <c r="C968" i="26"/>
  <c r="C967" i="26"/>
  <c r="C966" i="26"/>
  <c r="C964" i="26"/>
  <c r="C963" i="26"/>
  <c r="C962" i="26"/>
  <c r="C961" i="26"/>
  <c r="C959" i="26"/>
  <c r="C958" i="26"/>
  <c r="C957" i="26"/>
  <c r="C956" i="26"/>
  <c r="C954" i="26"/>
  <c r="C953" i="26"/>
  <c r="C952" i="26"/>
  <c r="C951" i="26"/>
  <c r="C949" i="26"/>
  <c r="C948" i="26"/>
  <c r="C947" i="26"/>
  <c r="C946" i="26"/>
  <c r="C944" i="26"/>
  <c r="C943" i="26"/>
  <c r="C942" i="26"/>
  <c r="C941" i="26"/>
  <c r="C939" i="26"/>
  <c r="C938" i="26"/>
  <c r="C937" i="26"/>
  <c r="C935" i="26"/>
  <c r="C934" i="26"/>
  <c r="C933" i="26"/>
  <c r="C932" i="26"/>
  <c r="C930" i="26"/>
  <c r="C929" i="26"/>
  <c r="C928" i="26"/>
  <c r="C927" i="26"/>
  <c r="C926" i="26"/>
  <c r="C925" i="26"/>
  <c r="C842" i="26"/>
  <c r="C841" i="26"/>
  <c r="C840" i="26"/>
  <c r="C839" i="26"/>
  <c r="C838" i="26"/>
  <c r="C837" i="26"/>
  <c r="C835" i="26"/>
  <c r="C834" i="26"/>
  <c r="C833" i="26"/>
  <c r="C832" i="26"/>
  <c r="C829" i="26"/>
  <c r="C828" i="26"/>
  <c r="C827" i="26"/>
  <c r="C826" i="26"/>
  <c r="C825" i="26"/>
  <c r="C823" i="26"/>
  <c r="C822" i="26"/>
  <c r="C821" i="26"/>
  <c r="C819" i="26"/>
  <c r="C818" i="26"/>
  <c r="C817" i="26"/>
  <c r="C816" i="26"/>
  <c r="C813" i="26"/>
  <c r="C812" i="26"/>
  <c r="C811" i="26"/>
  <c r="C810" i="26"/>
  <c r="C808" i="26"/>
  <c r="C807" i="26"/>
  <c r="C806" i="26"/>
  <c r="C805" i="26"/>
  <c r="C803" i="26"/>
  <c r="C802" i="26"/>
  <c r="C801" i="26"/>
  <c r="C800" i="26"/>
  <c r="C799" i="26"/>
  <c r="C796" i="26"/>
  <c r="C795" i="26"/>
  <c r="C794" i="26"/>
  <c r="C792" i="26"/>
  <c r="C791" i="26"/>
  <c r="C790" i="26"/>
  <c r="C788" i="26"/>
  <c r="C787" i="26"/>
  <c r="C786" i="26"/>
  <c r="C785" i="26"/>
  <c r="C784" i="26"/>
  <c r="C783" i="26"/>
  <c r="C779" i="26"/>
  <c r="C778" i="26"/>
  <c r="C777" i="26"/>
  <c r="C776" i="26"/>
  <c r="C774" i="26"/>
  <c r="C773" i="26"/>
  <c r="C772" i="26"/>
  <c r="C771" i="26"/>
  <c r="C770" i="26"/>
  <c r="C768" i="26"/>
  <c r="C767" i="26"/>
  <c r="C766" i="26"/>
  <c r="C764" i="26"/>
  <c r="C763" i="26"/>
  <c r="C762" i="26"/>
  <c r="C760" i="26"/>
  <c r="C759" i="26"/>
  <c r="C758" i="26"/>
  <c r="C757" i="26"/>
  <c r="C756" i="26"/>
  <c r="C753" i="26"/>
  <c r="C752" i="26"/>
  <c r="C751" i="26"/>
  <c r="C750" i="26"/>
  <c r="C748" i="26"/>
  <c r="C747" i="26"/>
  <c r="C746" i="26"/>
  <c r="C745" i="26"/>
  <c r="C743" i="26"/>
  <c r="C742" i="26"/>
  <c r="C741" i="26"/>
  <c r="C740" i="26"/>
  <c r="C739" i="26"/>
  <c r="C738" i="26"/>
  <c r="C735" i="26"/>
  <c r="C734" i="26"/>
  <c r="C733" i="26"/>
  <c r="C732" i="26"/>
  <c r="C730" i="26"/>
  <c r="C729" i="26"/>
  <c r="C728" i="26"/>
  <c r="C727" i="26"/>
  <c r="C725" i="26"/>
  <c r="C724" i="26"/>
  <c r="C723" i="26"/>
  <c r="C722" i="26"/>
  <c r="C721" i="26"/>
  <c r="C718" i="26"/>
  <c r="C717" i="26"/>
  <c r="C716" i="26"/>
  <c r="C715" i="26"/>
  <c r="C713" i="26"/>
  <c r="C712" i="26"/>
  <c r="C711" i="26"/>
  <c r="C710" i="26"/>
  <c r="C708" i="26"/>
  <c r="C707" i="26"/>
  <c r="C706" i="26"/>
  <c r="C705" i="26"/>
  <c r="C704" i="26"/>
  <c r="C702" i="26"/>
  <c r="C701" i="26"/>
  <c r="C700" i="26"/>
  <c r="C699" i="26"/>
  <c r="C698" i="26"/>
  <c r="C696" i="26"/>
  <c r="C695" i="26"/>
  <c r="C694" i="26"/>
  <c r="C693" i="26"/>
  <c r="C690" i="26"/>
  <c r="C689" i="26"/>
  <c r="C688" i="26"/>
  <c r="C687" i="26"/>
  <c r="C686" i="26"/>
  <c r="C684" i="26"/>
  <c r="C683" i="26"/>
  <c r="C682" i="26"/>
  <c r="C681" i="26"/>
  <c r="C680" i="26"/>
  <c r="C679" i="26"/>
  <c r="C678" i="26"/>
  <c r="C676" i="26"/>
  <c r="C675" i="26"/>
  <c r="C674" i="26"/>
  <c r="C673" i="26"/>
  <c r="C671" i="26"/>
  <c r="C670" i="26"/>
  <c r="C669" i="26"/>
  <c r="C668" i="26"/>
  <c r="C667" i="26"/>
  <c r="C666" i="26"/>
  <c r="C664" i="26"/>
  <c r="C663" i="26"/>
  <c r="C661" i="26"/>
  <c r="C660" i="26"/>
  <c r="C659" i="26"/>
  <c r="C658" i="26"/>
  <c r="C657" i="26"/>
  <c r="C645" i="26"/>
  <c r="C644" i="26"/>
  <c r="F643" i="26"/>
  <c r="F644" i="26" s="1"/>
  <c r="C643" i="26"/>
  <c r="C641" i="26"/>
  <c r="C640" i="26"/>
  <c r="C639" i="26"/>
  <c r="C637" i="26"/>
  <c r="C635" i="26"/>
  <c r="C634" i="26"/>
  <c r="F633" i="26"/>
  <c r="F634" i="26" s="1"/>
  <c r="C633" i="26"/>
  <c r="C631" i="26"/>
  <c r="C630" i="26"/>
  <c r="C629" i="26"/>
  <c r="C628" i="26"/>
  <c r="C627" i="26"/>
  <c r="C625" i="26"/>
  <c r="C624" i="26"/>
  <c r="C623" i="26"/>
  <c r="C622" i="26"/>
  <c r="C621" i="26"/>
  <c r="C618" i="26"/>
  <c r="C617" i="26"/>
  <c r="C616" i="26"/>
  <c r="C615" i="26"/>
  <c r="C613" i="26"/>
  <c r="C612" i="26"/>
  <c r="C611" i="26"/>
  <c r="C610" i="26"/>
  <c r="C608" i="26"/>
  <c r="C607" i="26"/>
  <c r="C606" i="26"/>
  <c r="C605" i="26"/>
  <c r="C603" i="26"/>
  <c r="C602" i="26"/>
  <c r="C601" i="26"/>
  <c r="C600" i="26"/>
  <c r="C598" i="26"/>
  <c r="C597" i="26"/>
  <c r="C596" i="26"/>
  <c r="C595" i="26"/>
  <c r="C593" i="26"/>
  <c r="C592" i="26"/>
  <c r="C591" i="26"/>
  <c r="C590" i="26"/>
  <c r="C588" i="26"/>
  <c r="C587" i="26"/>
  <c r="C586" i="26"/>
  <c r="C585" i="26"/>
  <c r="C583" i="26"/>
  <c r="C582" i="26"/>
  <c r="C581" i="26"/>
  <c r="C580" i="26"/>
  <c r="C578" i="26"/>
  <c r="C577" i="26"/>
  <c r="C576" i="26"/>
  <c r="C575" i="26"/>
  <c r="C573" i="26"/>
  <c r="C572" i="26"/>
  <c r="C571" i="26"/>
  <c r="C570" i="26"/>
  <c r="C567" i="26"/>
  <c r="C566" i="26"/>
  <c r="C565" i="26"/>
  <c r="C564" i="26"/>
  <c r="C562" i="26"/>
  <c r="C561" i="26"/>
  <c r="C560" i="26"/>
  <c r="C559" i="26"/>
  <c r="C558" i="26"/>
  <c r="C557" i="26"/>
  <c r="C556" i="26"/>
  <c r="C555" i="26"/>
  <c r="C554" i="26"/>
  <c r="C553" i="26"/>
  <c r="C552" i="26"/>
  <c r="C551" i="26"/>
  <c r="C550" i="26"/>
  <c r="C549" i="26"/>
  <c r="C547" i="26"/>
  <c r="C546" i="26"/>
  <c r="C545" i="26"/>
  <c r="C544" i="26"/>
  <c r="C543" i="26"/>
  <c r="C542" i="26"/>
  <c r="C541" i="26"/>
  <c r="C540" i="26"/>
  <c r="C539" i="26"/>
  <c r="C536" i="26"/>
  <c r="C535" i="26"/>
  <c r="C534" i="26"/>
  <c r="C533" i="26"/>
  <c r="C532" i="26"/>
  <c r="C531" i="26"/>
  <c r="C529" i="26"/>
  <c r="C528" i="26"/>
  <c r="C527" i="26"/>
  <c r="C526" i="26"/>
  <c r="C523" i="26"/>
  <c r="C522" i="26"/>
  <c r="C521" i="26"/>
  <c r="C520" i="26"/>
  <c r="C518" i="26"/>
  <c r="C517" i="26"/>
  <c r="C516" i="26"/>
  <c r="C515" i="26"/>
  <c r="C513" i="26"/>
  <c r="C512" i="26"/>
  <c r="C511" i="26"/>
  <c r="C510" i="26"/>
  <c r="C508" i="26"/>
  <c r="C507" i="26"/>
  <c r="C506" i="26"/>
  <c r="C505" i="26"/>
  <c r="C504" i="26"/>
  <c r="C502" i="26"/>
  <c r="C501" i="26"/>
  <c r="C500" i="26"/>
  <c r="C499" i="26"/>
  <c r="C498" i="26"/>
  <c r="C496" i="26"/>
  <c r="C495" i="26"/>
  <c r="C494" i="26"/>
  <c r="C493" i="26"/>
  <c r="C492" i="26"/>
  <c r="C490" i="26"/>
  <c r="C489" i="26"/>
  <c r="C488" i="26"/>
  <c r="C487" i="26"/>
  <c r="C486" i="26"/>
  <c r="C484" i="26"/>
  <c r="C483" i="26"/>
  <c r="C482" i="26"/>
  <c r="C481" i="26"/>
  <c r="C480" i="26"/>
  <c r="C478" i="26"/>
  <c r="C477" i="26"/>
  <c r="C475" i="26"/>
  <c r="C474" i="26"/>
  <c r="C473" i="26"/>
  <c r="C472" i="26"/>
  <c r="C471" i="26"/>
  <c r="C470" i="26"/>
  <c r="C469" i="26"/>
  <c r="C468" i="26"/>
  <c r="C467" i="26"/>
  <c r="C466" i="26"/>
  <c r="C465" i="26"/>
  <c r="C463" i="26"/>
  <c r="C462" i="26"/>
  <c r="C461" i="26"/>
  <c r="C460" i="26"/>
  <c r="C458" i="26"/>
  <c r="C457" i="26"/>
  <c r="C456" i="26"/>
  <c r="C455" i="26"/>
  <c r="C454" i="26"/>
  <c r="C452" i="26"/>
  <c r="C451" i="26"/>
  <c r="C450" i="26"/>
  <c r="C449" i="26"/>
  <c r="C448" i="26"/>
  <c r="C447" i="26"/>
  <c r="C446" i="26"/>
  <c r="C444" i="26"/>
  <c r="C443" i="26"/>
  <c r="C442" i="26"/>
  <c r="C441" i="26"/>
  <c r="C440" i="26"/>
  <c r="C439" i="26"/>
  <c r="C436" i="26"/>
  <c r="C435" i="26"/>
  <c r="C433" i="26"/>
  <c r="C432" i="26"/>
  <c r="C431" i="26"/>
  <c r="C430" i="26"/>
  <c r="C428" i="26"/>
  <c r="C427" i="26"/>
  <c r="C426" i="26"/>
  <c r="C425" i="26"/>
  <c r="C423" i="26"/>
  <c r="C422" i="26"/>
  <c r="C421" i="26"/>
  <c r="C420" i="26"/>
  <c r="C418" i="26"/>
  <c r="C417" i="26"/>
  <c r="C416" i="26"/>
  <c r="C415" i="26"/>
  <c r="C413" i="26"/>
  <c r="C412" i="26"/>
  <c r="C411" i="26"/>
  <c r="C410" i="26"/>
  <c r="C408" i="26"/>
  <c r="C407" i="26"/>
  <c r="C406" i="26"/>
  <c r="C405" i="26"/>
  <c r="C404" i="26"/>
  <c r="C402" i="26"/>
  <c r="C401" i="26"/>
  <c r="C400" i="26"/>
  <c r="C399" i="26"/>
  <c r="C398" i="26"/>
  <c r="C396" i="26"/>
  <c r="C395" i="26"/>
  <c r="C394" i="26"/>
  <c r="C393" i="26"/>
  <c r="C392" i="26"/>
  <c r="C390" i="26"/>
  <c r="C389" i="26"/>
  <c r="C388" i="26"/>
  <c r="C387" i="26"/>
  <c r="C385" i="26"/>
  <c r="C384" i="26"/>
  <c r="C383" i="26"/>
  <c r="C382" i="26"/>
  <c r="C381" i="26"/>
  <c r="C379" i="26"/>
  <c r="C378" i="26"/>
  <c r="C377" i="26"/>
  <c r="C376" i="26"/>
  <c r="C375" i="26"/>
  <c r="C373" i="26"/>
  <c r="C372" i="26"/>
  <c r="C371" i="26"/>
  <c r="C370" i="26"/>
  <c r="C369" i="26"/>
  <c r="C367" i="26"/>
  <c r="C366" i="26"/>
  <c r="C365" i="26"/>
  <c r="C364" i="26"/>
  <c r="C363" i="26"/>
  <c r="C362" i="26"/>
  <c r="C359" i="26"/>
  <c r="C358" i="26"/>
  <c r="C357" i="26"/>
  <c r="C356" i="26"/>
  <c r="C355" i="26"/>
  <c r="C353" i="26"/>
  <c r="C352" i="26"/>
  <c r="C351" i="26"/>
  <c r="C350" i="26"/>
  <c r="C348" i="26"/>
  <c r="C347" i="26"/>
  <c r="C346" i="26"/>
  <c r="C345" i="26"/>
  <c r="C343" i="26"/>
  <c r="C342" i="26"/>
  <c r="C341" i="26"/>
  <c r="C340" i="26"/>
  <c r="C337" i="26"/>
  <c r="C336" i="26"/>
  <c r="C335" i="26"/>
  <c r="C334" i="26"/>
  <c r="C332" i="26"/>
  <c r="C331" i="26"/>
  <c r="C330" i="26"/>
  <c r="C329" i="26"/>
  <c r="C327" i="26"/>
  <c r="C326" i="26"/>
  <c r="C325" i="26"/>
  <c r="C324" i="26"/>
  <c r="C323" i="26"/>
  <c r="C322" i="26"/>
  <c r="C321" i="26"/>
  <c r="C319" i="26"/>
  <c r="C318" i="26"/>
  <c r="C317" i="26"/>
  <c r="C316" i="26"/>
  <c r="C314" i="26"/>
  <c r="C313" i="26"/>
  <c r="C312" i="26"/>
  <c r="C311" i="26"/>
  <c r="C310" i="26"/>
  <c r="C307" i="26"/>
  <c r="C306" i="26"/>
  <c r="C305" i="26"/>
  <c r="C304" i="26"/>
  <c r="C302" i="26"/>
  <c r="C301" i="26"/>
  <c r="C300" i="26"/>
  <c r="C298" i="26"/>
  <c r="C297" i="26"/>
  <c r="C295" i="26"/>
  <c r="C294" i="26"/>
  <c r="C292" i="26"/>
  <c r="C291" i="26"/>
  <c r="C290" i="26"/>
  <c r="C289" i="26"/>
  <c r="C287" i="26"/>
  <c r="C286" i="26"/>
  <c r="C285" i="26"/>
  <c r="C284" i="26"/>
  <c r="C282" i="26"/>
  <c r="C281" i="26"/>
  <c r="C279" i="26"/>
  <c r="C278" i="26"/>
  <c r="C277" i="26"/>
  <c r="C276" i="26"/>
  <c r="C274" i="26"/>
  <c r="C273" i="26"/>
  <c r="C271" i="26"/>
  <c r="C270" i="26"/>
  <c r="C269" i="26"/>
  <c r="C268" i="26"/>
  <c r="C267" i="26"/>
  <c r="C266" i="26"/>
  <c r="C265" i="26"/>
  <c r="C263" i="26"/>
  <c r="C262" i="26"/>
  <c r="C261" i="26"/>
  <c r="C260" i="26"/>
  <c r="C258" i="26"/>
  <c r="C257" i="26"/>
  <c r="C256" i="26"/>
  <c r="C254" i="26"/>
  <c r="C253" i="26"/>
  <c r="C252" i="26"/>
  <c r="C251" i="26"/>
  <c r="C250" i="26"/>
  <c r="C248" i="26"/>
  <c r="C247" i="26"/>
  <c r="C246" i="26"/>
  <c r="C245" i="26"/>
  <c r="C243" i="26"/>
  <c r="C242" i="26"/>
  <c r="C241" i="26"/>
  <c r="C240" i="26"/>
  <c r="C238" i="26"/>
  <c r="C237" i="26"/>
  <c r="C236" i="26"/>
  <c r="C234" i="26"/>
  <c r="C233" i="26"/>
  <c r="C231" i="26"/>
  <c r="C230" i="26"/>
  <c r="C228" i="26"/>
  <c r="C227" i="26"/>
  <c r="C226" i="26"/>
  <c r="C225" i="26"/>
  <c r="C223" i="26"/>
  <c r="C222" i="26"/>
  <c r="C221" i="26"/>
  <c r="C220" i="26"/>
  <c r="C218" i="26"/>
  <c r="C217" i="26"/>
  <c r="C215" i="26"/>
  <c r="C214" i="26"/>
  <c r="C213" i="26"/>
  <c r="C212" i="26"/>
  <c r="C210" i="26"/>
  <c r="C209" i="26"/>
  <c r="C207" i="26"/>
  <c r="C206" i="26"/>
  <c r="C204" i="26"/>
  <c r="C203" i="26"/>
  <c r="C202" i="26"/>
  <c r="C201" i="26"/>
  <c r="C200" i="26"/>
  <c r="C199" i="26"/>
  <c r="C198" i="26"/>
  <c r="C197" i="26"/>
  <c r="C196" i="26"/>
  <c r="C194" i="26"/>
  <c r="C193" i="26"/>
  <c r="C192" i="26"/>
  <c r="C191" i="26"/>
  <c r="C190" i="26"/>
  <c r="C189" i="26"/>
  <c r="C186" i="26"/>
  <c r="C185" i="26"/>
  <c r="C184" i="26"/>
  <c r="C183" i="26"/>
  <c r="C182" i="26"/>
  <c r="C180" i="26"/>
  <c r="C179" i="26"/>
  <c r="C178" i="26"/>
  <c r="C177" i="26"/>
  <c r="C175" i="26"/>
  <c r="C174" i="26"/>
  <c r="C173" i="26"/>
  <c r="C172" i="26"/>
  <c r="C170" i="26"/>
  <c r="C169" i="26"/>
  <c r="C168" i="26"/>
  <c r="C167" i="26"/>
  <c r="C166" i="26"/>
  <c r="C165" i="26"/>
  <c r="C164" i="26"/>
  <c r="C163" i="26"/>
  <c r="C162" i="26"/>
  <c r="C160" i="26"/>
  <c r="C159" i="26"/>
  <c r="C158" i="26"/>
  <c r="C157" i="26"/>
  <c r="C155" i="26"/>
  <c r="C154" i="26"/>
  <c r="C153" i="26"/>
  <c r="C152" i="26"/>
  <c r="C150" i="26"/>
  <c r="C149" i="26"/>
  <c r="C148" i="26"/>
  <c r="C147" i="26"/>
  <c r="C146" i="26"/>
  <c r="C145" i="26"/>
  <c r="C143" i="26"/>
  <c r="C142" i="26"/>
  <c r="C141" i="26"/>
  <c r="C140" i="26"/>
  <c r="C138" i="26"/>
  <c r="C137" i="26"/>
  <c r="C136" i="26"/>
  <c r="C134" i="26"/>
  <c r="C133" i="26"/>
  <c r="C132" i="26"/>
  <c r="C131" i="26"/>
  <c r="C129" i="26"/>
  <c r="C128" i="26"/>
  <c r="C126" i="26"/>
  <c r="C125" i="26"/>
  <c r="C124" i="26"/>
  <c r="C123" i="26"/>
  <c r="C121" i="26"/>
  <c r="C120" i="26"/>
  <c r="C118" i="26"/>
  <c r="C117" i="26"/>
  <c r="C116" i="26"/>
  <c r="C115" i="26"/>
  <c r="C113" i="26"/>
  <c r="C112" i="26"/>
  <c r="C110" i="26"/>
  <c r="C109" i="26"/>
  <c r="C108" i="26"/>
  <c r="C107" i="26"/>
  <c r="C104" i="26"/>
  <c r="C103" i="26"/>
  <c r="C102" i="26"/>
  <c r="C101" i="26"/>
  <c r="C99" i="26"/>
  <c r="C98" i="26"/>
  <c r="C97" i="26"/>
  <c r="C96" i="26"/>
  <c r="C94" i="26"/>
  <c r="C93" i="26"/>
  <c r="C92" i="26"/>
  <c r="C91" i="26"/>
  <c r="C90" i="26"/>
  <c r="C89" i="26"/>
  <c r="C87" i="26"/>
  <c r="C86" i="26"/>
  <c r="C85" i="26"/>
  <c r="C84" i="26"/>
  <c r="C82" i="26"/>
  <c r="C81" i="26"/>
  <c r="C80" i="26"/>
  <c r="C79" i="26"/>
  <c r="C77" i="26"/>
  <c r="C76" i="26"/>
  <c r="C75" i="26"/>
  <c r="C74" i="26"/>
  <c r="C73" i="26"/>
  <c r="C71" i="26"/>
  <c r="C70" i="26"/>
  <c r="C69" i="26"/>
  <c r="C68" i="26"/>
  <c r="C66" i="26"/>
  <c r="C65" i="26"/>
  <c r="C64" i="26"/>
  <c r="C63" i="26"/>
  <c r="C61" i="26"/>
  <c r="C60" i="26"/>
  <c r="C59" i="26"/>
  <c r="C58" i="26"/>
  <c r="C56" i="26"/>
  <c r="C55" i="26"/>
  <c r="C54" i="26"/>
  <c r="C53" i="26"/>
  <c r="C51" i="26"/>
  <c r="C50" i="26"/>
  <c r="C49" i="26"/>
  <c r="C48" i="26"/>
  <c r="C47" i="26"/>
  <c r="C45" i="26"/>
  <c r="C44" i="26"/>
  <c r="C43" i="26"/>
  <c r="C42" i="26"/>
  <c r="C40" i="26"/>
  <c r="C39" i="26"/>
  <c r="C38" i="26"/>
  <c r="C37" i="26"/>
  <c r="C35" i="26"/>
  <c r="C34" i="26"/>
  <c r="C33" i="26"/>
  <c r="C32" i="26"/>
  <c r="C30" i="26"/>
  <c r="C29" i="26"/>
  <c r="C28" i="26"/>
  <c r="C27" i="26"/>
  <c r="C25" i="26"/>
  <c r="C24" i="26"/>
  <c r="C23" i="26"/>
  <c r="C22" i="26"/>
  <c r="C20" i="26"/>
  <c r="C19" i="26"/>
  <c r="C18" i="26"/>
  <c r="C16" i="26"/>
  <c r="C15" i="26"/>
  <c r="C14" i="26"/>
  <c r="C13" i="26"/>
  <c r="C11" i="26"/>
  <c r="C10" i="26"/>
  <c r="C9" i="26"/>
  <c r="C8" i="26"/>
  <c r="C7" i="26"/>
  <c r="C6" i="26"/>
  <c r="I13" i="25" l="1"/>
  <c r="F9" i="25"/>
  <c r="G9" i="25" s="1"/>
  <c r="H9" i="25" s="1"/>
  <c r="I9" i="25" s="1"/>
  <c r="F7" i="25"/>
  <c r="G7" i="25" s="1"/>
  <c r="H7" i="25" s="1"/>
  <c r="I7" i="25" s="1"/>
  <c r="F6" i="25"/>
  <c r="G6" i="25" s="1"/>
  <c r="H6" i="25" s="1"/>
  <c r="I6" i="25" s="1"/>
  <c r="C35" i="15" l="1"/>
  <c r="C1238" i="22" l="1"/>
  <c r="C1237" i="22"/>
  <c r="C1236" i="22"/>
  <c r="C1235" i="22"/>
  <c r="C1233" i="22"/>
  <c r="C1232" i="22"/>
  <c r="C1231" i="22"/>
  <c r="C1230" i="22"/>
  <c r="C1227" i="22"/>
  <c r="C1226" i="22"/>
  <c r="C1225" i="22"/>
  <c r="C1224" i="22"/>
  <c r="C1222" i="22"/>
  <c r="C1221" i="22"/>
  <c r="C1220" i="22"/>
  <c r="C1219" i="22"/>
  <c r="C1217" i="22"/>
  <c r="C1216" i="22"/>
  <c r="C1215" i="22"/>
  <c r="C1214" i="22"/>
  <c r="C1213" i="22"/>
  <c r="C1212" i="22"/>
  <c r="C1211" i="22"/>
  <c r="C1209" i="22"/>
  <c r="C1208" i="22"/>
  <c r="C1207" i="22"/>
  <c r="C1206" i="22"/>
  <c r="C1204" i="22"/>
  <c r="C1203" i="22"/>
  <c r="C1202" i="22"/>
  <c r="C1201" i="22"/>
  <c r="C1200" i="22"/>
  <c r="C1197" i="22"/>
  <c r="C1196" i="22"/>
  <c r="C1195" i="22"/>
  <c r="C1194" i="22"/>
  <c r="C1192" i="22"/>
  <c r="C1191" i="22"/>
  <c r="C1190" i="22"/>
  <c r="C1188" i="22"/>
  <c r="C1187" i="22"/>
  <c r="C1185" i="22"/>
  <c r="C1184" i="22"/>
  <c r="C1182" i="22"/>
  <c r="C1181" i="22"/>
  <c r="C1180" i="22"/>
  <c r="C1179" i="22"/>
  <c r="C1177" i="22"/>
  <c r="C1176" i="22"/>
  <c r="C1175" i="22"/>
  <c r="C1174" i="22"/>
  <c r="C1172" i="22"/>
  <c r="C1171" i="22"/>
  <c r="C1169" i="22"/>
  <c r="C1168" i="22"/>
  <c r="C1167" i="22"/>
  <c r="C1166" i="22"/>
  <c r="C1164" i="22"/>
  <c r="C1163" i="22"/>
  <c r="C1161" i="22"/>
  <c r="C1160" i="22"/>
  <c r="C1159" i="22"/>
  <c r="C1158" i="22"/>
  <c r="C1157" i="22"/>
  <c r="C1156" i="22"/>
  <c r="C1155" i="22"/>
  <c r="C1153" i="22"/>
  <c r="C1152" i="22"/>
  <c r="C1151" i="22"/>
  <c r="C1150" i="22"/>
  <c r="C1148" i="22"/>
  <c r="C1147" i="22"/>
  <c r="C1146" i="22"/>
  <c r="C1144" i="22"/>
  <c r="C1143" i="22"/>
  <c r="C1142" i="22"/>
  <c r="C1141" i="22"/>
  <c r="C1140" i="22"/>
  <c r="C1138" i="22"/>
  <c r="C1137" i="22"/>
  <c r="C1136" i="22"/>
  <c r="C1135" i="22"/>
  <c r="C1133" i="22"/>
  <c r="C1132" i="22"/>
  <c r="C1131" i="22"/>
  <c r="C1130" i="22"/>
  <c r="C1128" i="22"/>
  <c r="C1127" i="22"/>
  <c r="C1126" i="22"/>
  <c r="C1124" i="22"/>
  <c r="C1123" i="22"/>
  <c r="C1121" i="22"/>
  <c r="C1120" i="22"/>
  <c r="C1118" i="22"/>
  <c r="C1117" i="22"/>
  <c r="C1116" i="22"/>
  <c r="C1115" i="22"/>
  <c r="C1113" i="22"/>
  <c r="C1112" i="22"/>
  <c r="C1111" i="22"/>
  <c r="C1110" i="22"/>
  <c r="C1108" i="22"/>
  <c r="C1107" i="22"/>
  <c r="C1105" i="22"/>
  <c r="C1104" i="22"/>
  <c r="C1103" i="22"/>
  <c r="C1102" i="22"/>
  <c r="C1100" i="22"/>
  <c r="C1099" i="22"/>
  <c r="C1097" i="22"/>
  <c r="C1096" i="22"/>
  <c r="C1094" i="22"/>
  <c r="C1093" i="22"/>
  <c r="C1092" i="22"/>
  <c r="C1091" i="22"/>
  <c r="C1090" i="22"/>
  <c r="C1089" i="22"/>
  <c r="C1088" i="22"/>
  <c r="C1087" i="22"/>
  <c r="C1086" i="22"/>
  <c r="C1084" i="22"/>
  <c r="C1083" i="22"/>
  <c r="C1082" i="22"/>
  <c r="C1081" i="22"/>
  <c r="C1080" i="22"/>
  <c r="C1079" i="22"/>
  <c r="C1076" i="22"/>
  <c r="C1075" i="22"/>
  <c r="C1074" i="22"/>
  <c r="C1073" i="22"/>
  <c r="C1072" i="22"/>
  <c r="C1070" i="22"/>
  <c r="C1069" i="22"/>
  <c r="C1068" i="22"/>
  <c r="C1067" i="22"/>
  <c r="C1065" i="22"/>
  <c r="C1064" i="22"/>
  <c r="C1063" i="22"/>
  <c r="C1062" i="22"/>
  <c r="C1060" i="22"/>
  <c r="C1059" i="22"/>
  <c r="C1058" i="22"/>
  <c r="C1057" i="22"/>
  <c r="C1055" i="22"/>
  <c r="C1054" i="22"/>
  <c r="C1053" i="22"/>
  <c r="C1052" i="22"/>
  <c r="C1050" i="22"/>
  <c r="C1049" i="22"/>
  <c r="C1048" i="22"/>
  <c r="C1047" i="22"/>
  <c r="C1046" i="22"/>
  <c r="C1045" i="22"/>
  <c r="C1043" i="22"/>
  <c r="C1042" i="22"/>
  <c r="C1041" i="22"/>
  <c r="C1040" i="22"/>
  <c r="C1038" i="22"/>
  <c r="C1037" i="22"/>
  <c r="C1036" i="22"/>
  <c r="C1034" i="22"/>
  <c r="C1033" i="22"/>
  <c r="C1031" i="22"/>
  <c r="C1030" i="22"/>
  <c r="C1028" i="22"/>
  <c r="C1027" i="22"/>
  <c r="C1024" i="22"/>
  <c r="C1023" i="22"/>
  <c r="C1022" i="22"/>
  <c r="C1021" i="22"/>
  <c r="C1019" i="22"/>
  <c r="C1018" i="22"/>
  <c r="C1017" i="22"/>
  <c r="C1016" i="22"/>
  <c r="C1014" i="22"/>
  <c r="C1013" i="22"/>
  <c r="C1012" i="22"/>
  <c r="C1011" i="22"/>
  <c r="C1010" i="22"/>
  <c r="C1009" i="22"/>
  <c r="C1007" i="22"/>
  <c r="C1006" i="22"/>
  <c r="C1005" i="22"/>
  <c r="C1004" i="22"/>
  <c r="C1002" i="22"/>
  <c r="C1001" i="22"/>
  <c r="C1000" i="22"/>
  <c r="C999" i="22"/>
  <c r="C997" i="22"/>
  <c r="C996" i="22"/>
  <c r="C995" i="22"/>
  <c r="C994" i="22"/>
  <c r="C993" i="22"/>
  <c r="C991" i="22"/>
  <c r="C990" i="22"/>
  <c r="C989" i="22"/>
  <c r="C988" i="22"/>
  <c r="C986" i="22"/>
  <c r="C985" i="22"/>
  <c r="C984" i="22"/>
  <c r="C983" i="22"/>
  <c r="C981" i="22"/>
  <c r="C980" i="22"/>
  <c r="C979" i="22"/>
  <c r="C978" i="22"/>
  <c r="C976" i="22"/>
  <c r="C975" i="22"/>
  <c r="C974" i="22"/>
  <c r="C973" i="22"/>
  <c r="C971" i="22"/>
  <c r="C970" i="22"/>
  <c r="C969" i="22"/>
  <c r="C968" i="22"/>
  <c r="C967" i="22"/>
  <c r="C965" i="22"/>
  <c r="C964" i="22"/>
  <c r="C963" i="22"/>
  <c r="C962" i="22"/>
  <c r="C960" i="22"/>
  <c r="C959" i="22"/>
  <c r="C958" i="22"/>
  <c r="C957" i="22"/>
  <c r="C955" i="22"/>
  <c r="C954" i="22"/>
  <c r="C953" i="22"/>
  <c r="C952" i="22"/>
  <c r="C950" i="22"/>
  <c r="C949" i="22"/>
  <c r="C948" i="22"/>
  <c r="C947" i="22"/>
  <c r="C945" i="22"/>
  <c r="C944" i="22"/>
  <c r="C943" i="22"/>
  <c r="C942" i="22"/>
  <c r="C940" i="22"/>
  <c r="C939" i="22"/>
  <c r="C938" i="22"/>
  <c r="C936" i="22"/>
  <c r="C935" i="22"/>
  <c r="C934" i="22"/>
  <c r="C933" i="22"/>
  <c r="C931" i="22"/>
  <c r="C930" i="22"/>
  <c r="C929" i="22"/>
  <c r="C928" i="22"/>
  <c r="C927" i="22"/>
  <c r="C926" i="22"/>
  <c r="C843" i="22"/>
  <c r="C842" i="22"/>
  <c r="C841" i="22"/>
  <c r="C840" i="22"/>
  <c r="C839" i="22"/>
  <c r="C838" i="22"/>
  <c r="C836" i="22"/>
  <c r="C835" i="22"/>
  <c r="C834" i="22"/>
  <c r="C833" i="22"/>
  <c r="C830" i="22"/>
  <c r="C829" i="22"/>
  <c r="C828" i="22"/>
  <c r="C827" i="22"/>
  <c r="C826" i="22"/>
  <c r="C824" i="22"/>
  <c r="C823" i="22"/>
  <c r="C822" i="22"/>
  <c r="C820" i="22"/>
  <c r="C819" i="22"/>
  <c r="C818" i="22"/>
  <c r="C817" i="22"/>
  <c r="C814" i="22"/>
  <c r="C813" i="22"/>
  <c r="C812" i="22"/>
  <c r="C811" i="22"/>
  <c r="C809" i="22"/>
  <c r="C808" i="22"/>
  <c r="C807" i="22"/>
  <c r="C806" i="22"/>
  <c r="C804" i="22"/>
  <c r="C803" i="22"/>
  <c r="C802" i="22"/>
  <c r="C801" i="22"/>
  <c r="C800" i="22"/>
  <c r="C797" i="22"/>
  <c r="C796" i="22"/>
  <c r="C795" i="22"/>
  <c r="C793" i="22"/>
  <c r="C792" i="22"/>
  <c r="C791" i="22"/>
  <c r="C789" i="22"/>
  <c r="C788" i="22"/>
  <c r="C787" i="22"/>
  <c r="C786" i="22"/>
  <c r="C785" i="22"/>
  <c r="C784" i="22"/>
  <c r="C780" i="22"/>
  <c r="C779" i="22"/>
  <c r="C778" i="22"/>
  <c r="C777" i="22"/>
  <c r="C775" i="22"/>
  <c r="C774" i="22"/>
  <c r="C773" i="22"/>
  <c r="C772" i="22"/>
  <c r="C771" i="22"/>
  <c r="C769" i="22"/>
  <c r="C768" i="22"/>
  <c r="C767" i="22"/>
  <c r="C765" i="22"/>
  <c r="C764" i="22"/>
  <c r="C763" i="22"/>
  <c r="C761" i="22"/>
  <c r="C760" i="22"/>
  <c r="C759" i="22"/>
  <c r="C758" i="22"/>
  <c r="C757" i="22"/>
  <c r="C754" i="22"/>
  <c r="C753" i="22"/>
  <c r="C752" i="22"/>
  <c r="C751" i="22"/>
  <c r="C749" i="22"/>
  <c r="C748" i="22"/>
  <c r="C747" i="22"/>
  <c r="C746" i="22"/>
  <c r="C744" i="22"/>
  <c r="C743" i="22"/>
  <c r="C742" i="22"/>
  <c r="C741" i="22"/>
  <c r="C740" i="22"/>
  <c r="C739" i="22"/>
  <c r="C736" i="22"/>
  <c r="C735" i="22"/>
  <c r="C734" i="22"/>
  <c r="C733" i="22"/>
  <c r="C731" i="22"/>
  <c r="C730" i="22"/>
  <c r="C729" i="22"/>
  <c r="C728" i="22"/>
  <c r="C726" i="22"/>
  <c r="C725" i="22"/>
  <c r="C724" i="22"/>
  <c r="C723" i="22"/>
  <c r="C722" i="22"/>
  <c r="C719" i="22"/>
  <c r="C718" i="22"/>
  <c r="C717" i="22"/>
  <c r="C716" i="22"/>
  <c r="C714" i="22"/>
  <c r="C713" i="22"/>
  <c r="C712" i="22"/>
  <c r="C711" i="22"/>
  <c r="C709" i="22"/>
  <c r="C708" i="22"/>
  <c r="C707" i="22"/>
  <c r="C706" i="22"/>
  <c r="C705" i="22"/>
  <c r="C703" i="22"/>
  <c r="C702" i="22"/>
  <c r="C701" i="22"/>
  <c r="C700" i="22"/>
  <c r="C699" i="22"/>
  <c r="C697" i="22"/>
  <c r="C696" i="22"/>
  <c r="C695" i="22"/>
  <c r="C694" i="22"/>
  <c r="C691" i="22"/>
  <c r="C690" i="22"/>
  <c r="C689" i="22"/>
  <c r="C688" i="22"/>
  <c r="C687" i="22"/>
  <c r="C685" i="22"/>
  <c r="C684" i="22"/>
  <c r="C683" i="22"/>
  <c r="C682" i="22"/>
  <c r="C681" i="22"/>
  <c r="C680" i="22"/>
  <c r="C679" i="22"/>
  <c r="C677" i="22"/>
  <c r="C676" i="22"/>
  <c r="C675" i="22"/>
  <c r="C674" i="22"/>
  <c r="C672" i="22"/>
  <c r="C671" i="22"/>
  <c r="C670" i="22"/>
  <c r="C669" i="22"/>
  <c r="C668" i="22"/>
  <c r="C667" i="22"/>
  <c r="C665" i="22"/>
  <c r="C664" i="22"/>
  <c r="C662" i="22"/>
  <c r="C661" i="22"/>
  <c r="C660" i="22"/>
  <c r="C659" i="22"/>
  <c r="C658" i="22"/>
  <c r="C646" i="22"/>
  <c r="C645" i="22"/>
  <c r="F644" i="22"/>
  <c r="F645" i="22" s="1"/>
  <c r="C644" i="22"/>
  <c r="C642" i="22"/>
  <c r="C641" i="22"/>
  <c r="C640" i="22"/>
  <c r="C638" i="22"/>
  <c r="C636" i="22"/>
  <c r="C635" i="22"/>
  <c r="F634" i="22"/>
  <c r="F635" i="22" s="1"/>
  <c r="C634" i="22"/>
  <c r="C632" i="22"/>
  <c r="C631" i="22"/>
  <c r="C630" i="22"/>
  <c r="C629" i="22"/>
  <c r="C628" i="22"/>
  <c r="C626" i="22"/>
  <c r="C625" i="22"/>
  <c r="C624" i="22"/>
  <c r="C623" i="22"/>
  <c r="C622" i="22"/>
  <c r="C619" i="22"/>
  <c r="C618" i="22"/>
  <c r="C617" i="22"/>
  <c r="C616" i="22"/>
  <c r="C614" i="22"/>
  <c r="C613" i="22"/>
  <c r="C612" i="22"/>
  <c r="C611" i="22"/>
  <c r="C609" i="22"/>
  <c r="C608" i="22"/>
  <c r="C607" i="22"/>
  <c r="C606" i="22"/>
  <c r="C604" i="22"/>
  <c r="C603" i="22"/>
  <c r="C602" i="22"/>
  <c r="C601" i="22"/>
  <c r="C599" i="22"/>
  <c r="C598" i="22"/>
  <c r="C597" i="22"/>
  <c r="C596" i="22"/>
  <c r="C594" i="22"/>
  <c r="C593" i="22"/>
  <c r="C592" i="22"/>
  <c r="C591" i="22"/>
  <c r="C589" i="22"/>
  <c r="C588" i="22"/>
  <c r="C587" i="22"/>
  <c r="C586" i="22"/>
  <c r="C584" i="22"/>
  <c r="C583" i="22"/>
  <c r="C582" i="22"/>
  <c r="C581" i="22"/>
  <c r="C579" i="22"/>
  <c r="C578" i="22"/>
  <c r="C577" i="22"/>
  <c r="C576" i="22"/>
  <c r="C574" i="22"/>
  <c r="C573" i="22"/>
  <c r="C572" i="22"/>
  <c r="C571" i="22"/>
  <c r="C568" i="22"/>
  <c r="C567" i="22"/>
  <c r="C566" i="22"/>
  <c r="C565" i="22"/>
  <c r="C563" i="22"/>
  <c r="C562" i="22"/>
  <c r="C561" i="22"/>
  <c r="C560" i="22"/>
  <c r="C559" i="22"/>
  <c r="C558" i="22"/>
  <c r="C557" i="22"/>
  <c r="C556" i="22"/>
  <c r="C555" i="22"/>
  <c r="C554" i="22"/>
  <c r="C553" i="22"/>
  <c r="C552" i="22"/>
  <c r="C551" i="22"/>
  <c r="C550" i="22"/>
  <c r="C548" i="22"/>
  <c r="C547" i="22"/>
  <c r="C546" i="22"/>
  <c r="C545" i="22"/>
  <c r="C544" i="22"/>
  <c r="C543" i="22"/>
  <c r="C542" i="22"/>
  <c r="C541" i="22"/>
  <c r="C540" i="22"/>
  <c r="C537" i="22"/>
  <c r="C536" i="22"/>
  <c r="C535" i="22"/>
  <c r="C534" i="22"/>
  <c r="C533" i="22"/>
  <c r="C532" i="22"/>
  <c r="C530" i="22"/>
  <c r="C529" i="22"/>
  <c r="C528" i="22"/>
  <c r="C527" i="22"/>
  <c r="C524" i="22"/>
  <c r="C523" i="22"/>
  <c r="C522" i="22"/>
  <c r="C521" i="22"/>
  <c r="C519" i="22"/>
  <c r="C518" i="22"/>
  <c r="C517" i="22"/>
  <c r="C516" i="22"/>
  <c r="C514" i="22"/>
  <c r="C513" i="22"/>
  <c r="C512" i="22"/>
  <c r="C511" i="22"/>
  <c r="C509" i="22"/>
  <c r="C508" i="22"/>
  <c r="C507" i="22"/>
  <c r="C506" i="22"/>
  <c r="C505" i="22"/>
  <c r="C503" i="22"/>
  <c r="C502" i="22"/>
  <c r="C501" i="22"/>
  <c r="C500" i="22"/>
  <c r="C499" i="22"/>
  <c r="C497" i="22"/>
  <c r="C496" i="22"/>
  <c r="C495" i="22"/>
  <c r="C494" i="22"/>
  <c r="C493" i="22"/>
  <c r="C491" i="22"/>
  <c r="C490" i="22"/>
  <c r="C489" i="22"/>
  <c r="C488" i="22"/>
  <c r="C487" i="22"/>
  <c r="C485" i="22"/>
  <c r="C484" i="22"/>
  <c r="C483" i="22"/>
  <c r="C482" i="22"/>
  <c r="C481" i="22"/>
  <c r="C479" i="22"/>
  <c r="C478" i="22"/>
  <c r="C476" i="22"/>
  <c r="C475" i="22"/>
  <c r="C474" i="22"/>
  <c r="C473" i="22"/>
  <c r="C472" i="22"/>
  <c r="C471" i="22"/>
  <c r="C470" i="22"/>
  <c r="C469" i="22"/>
  <c r="C468" i="22"/>
  <c r="C467" i="22"/>
  <c r="C466" i="22"/>
  <c r="C464" i="22"/>
  <c r="C463" i="22"/>
  <c r="C462" i="22"/>
  <c r="C461" i="22"/>
  <c r="C459" i="22"/>
  <c r="C458" i="22"/>
  <c r="C457" i="22"/>
  <c r="C456" i="22"/>
  <c r="C455" i="22"/>
  <c r="C453" i="22"/>
  <c r="C452" i="22"/>
  <c r="C451" i="22"/>
  <c r="C450" i="22"/>
  <c r="C449" i="22"/>
  <c r="C448" i="22"/>
  <c r="C447" i="22"/>
  <c r="C445" i="22"/>
  <c r="C444" i="22"/>
  <c r="C443" i="22"/>
  <c r="C442" i="22"/>
  <c r="C441" i="22"/>
  <c r="C440" i="22"/>
  <c r="C437" i="22"/>
  <c r="C436" i="22"/>
  <c r="C434" i="22"/>
  <c r="C433" i="22"/>
  <c r="C432" i="22"/>
  <c r="C431" i="22"/>
  <c r="C429" i="22"/>
  <c r="C428" i="22"/>
  <c r="C427" i="22"/>
  <c r="C426" i="22"/>
  <c r="C424" i="22"/>
  <c r="C423" i="22"/>
  <c r="C422" i="22"/>
  <c r="C421" i="22"/>
  <c r="C419" i="22"/>
  <c r="C418" i="22"/>
  <c r="C417" i="22"/>
  <c r="C416" i="22"/>
  <c r="C414" i="22"/>
  <c r="C413" i="22"/>
  <c r="C412" i="22"/>
  <c r="C411" i="22"/>
  <c r="C409" i="22"/>
  <c r="C408" i="22"/>
  <c r="C407" i="22"/>
  <c r="C406" i="22"/>
  <c r="C405" i="22"/>
  <c r="C403" i="22"/>
  <c r="C402" i="22"/>
  <c r="C401" i="22"/>
  <c r="C400" i="22"/>
  <c r="C399" i="22"/>
  <c r="C397" i="22"/>
  <c r="C396" i="22"/>
  <c r="C395" i="22"/>
  <c r="C394" i="22"/>
  <c r="C393" i="22"/>
  <c r="C391" i="22"/>
  <c r="C390" i="22"/>
  <c r="C389" i="22"/>
  <c r="C388" i="22"/>
  <c r="C386" i="22"/>
  <c r="C385" i="22"/>
  <c r="C384" i="22"/>
  <c r="C383" i="22"/>
  <c r="C382" i="22"/>
  <c r="C380" i="22"/>
  <c r="C379" i="22"/>
  <c r="C378" i="22"/>
  <c r="C377" i="22"/>
  <c r="C376" i="22"/>
  <c r="C374" i="22"/>
  <c r="C373" i="22"/>
  <c r="C372" i="22"/>
  <c r="C371" i="22"/>
  <c r="C370" i="22"/>
  <c r="C368" i="22"/>
  <c r="C367" i="22"/>
  <c r="C366" i="22"/>
  <c r="C365" i="22"/>
  <c r="C364" i="22"/>
  <c r="C363" i="22"/>
  <c r="C360" i="22"/>
  <c r="C359" i="22"/>
  <c r="C358" i="22"/>
  <c r="C357" i="22"/>
  <c r="C356" i="22"/>
  <c r="C354" i="22"/>
  <c r="C353" i="22"/>
  <c r="C352" i="22"/>
  <c r="C351" i="22"/>
  <c r="C349" i="22"/>
  <c r="C348" i="22"/>
  <c r="C347" i="22"/>
  <c r="C346" i="22"/>
  <c r="C344" i="22"/>
  <c r="C343" i="22"/>
  <c r="C342" i="22"/>
  <c r="C341" i="22"/>
  <c r="C338" i="22"/>
  <c r="C337" i="22"/>
  <c r="C336" i="22"/>
  <c r="C335" i="22"/>
  <c r="C333" i="22"/>
  <c r="C332" i="22"/>
  <c r="C331" i="22"/>
  <c r="C330" i="22"/>
  <c r="C328" i="22"/>
  <c r="C327" i="22"/>
  <c r="C326" i="22"/>
  <c r="C325" i="22"/>
  <c r="C324" i="22"/>
  <c r="C323" i="22"/>
  <c r="C322" i="22"/>
  <c r="C320" i="22"/>
  <c r="C319" i="22"/>
  <c r="C318" i="22"/>
  <c r="C317" i="22"/>
  <c r="C315" i="22"/>
  <c r="C314" i="22"/>
  <c r="C313" i="22"/>
  <c r="C312" i="22"/>
  <c r="C311" i="22"/>
  <c r="C308" i="22"/>
  <c r="C307" i="22"/>
  <c r="C306" i="22"/>
  <c r="C305" i="22"/>
  <c r="C303" i="22"/>
  <c r="C302" i="22"/>
  <c r="C301" i="22"/>
  <c r="C299" i="22"/>
  <c r="C298" i="22"/>
  <c r="C296" i="22"/>
  <c r="C295" i="22"/>
  <c r="C293" i="22"/>
  <c r="C292" i="22"/>
  <c r="C291" i="22"/>
  <c r="C290" i="22"/>
  <c r="C288" i="22"/>
  <c r="C287" i="22"/>
  <c r="C286" i="22"/>
  <c r="C285" i="22"/>
  <c r="C283" i="22"/>
  <c r="C282" i="22"/>
  <c r="C280" i="22"/>
  <c r="C279" i="22"/>
  <c r="C278" i="22"/>
  <c r="C277" i="22"/>
  <c r="C275" i="22"/>
  <c r="C274" i="22"/>
  <c r="C272" i="22"/>
  <c r="C271" i="22"/>
  <c r="C270" i="22"/>
  <c r="C269" i="22"/>
  <c r="C268" i="22"/>
  <c r="C267" i="22"/>
  <c r="C266" i="22"/>
  <c r="C264" i="22"/>
  <c r="C263" i="22"/>
  <c r="C262" i="22"/>
  <c r="C261" i="22"/>
  <c r="C259" i="22"/>
  <c r="C258" i="22"/>
  <c r="C257" i="22"/>
  <c r="C255" i="22"/>
  <c r="C254" i="22"/>
  <c r="C253" i="22"/>
  <c r="C252" i="22"/>
  <c r="C251" i="22"/>
  <c r="C249" i="22"/>
  <c r="C248" i="22"/>
  <c r="C247" i="22"/>
  <c r="C246" i="22"/>
  <c r="C244" i="22"/>
  <c r="C243" i="22"/>
  <c r="C242" i="22"/>
  <c r="C241" i="22"/>
  <c r="C239" i="22"/>
  <c r="C238" i="22"/>
  <c r="C237" i="22"/>
  <c r="C235" i="22"/>
  <c r="C234" i="22"/>
  <c r="C232" i="22"/>
  <c r="C231" i="22"/>
  <c r="C229" i="22"/>
  <c r="C228" i="22"/>
  <c r="C227" i="22"/>
  <c r="C226" i="22"/>
  <c r="C224" i="22"/>
  <c r="C223" i="22"/>
  <c r="C222" i="22"/>
  <c r="C221" i="22"/>
  <c r="C219" i="22"/>
  <c r="C218" i="22"/>
  <c r="C216" i="22"/>
  <c r="C215" i="22"/>
  <c r="C214" i="22"/>
  <c r="C213" i="22"/>
  <c r="C211" i="22"/>
  <c r="C210" i="22"/>
  <c r="C208" i="22"/>
  <c r="C207" i="22"/>
  <c r="C205" i="22"/>
  <c r="C204" i="22"/>
  <c r="C203" i="22"/>
  <c r="C202" i="22"/>
  <c r="C201" i="22"/>
  <c r="C200" i="22"/>
  <c r="C199" i="22"/>
  <c r="C198" i="22"/>
  <c r="C197" i="22"/>
  <c r="C195" i="22"/>
  <c r="C194" i="22"/>
  <c r="C193" i="22"/>
  <c r="C192" i="22"/>
  <c r="C191" i="22"/>
  <c r="C190" i="22"/>
  <c r="C187" i="22"/>
  <c r="C186" i="22"/>
  <c r="C185" i="22"/>
  <c r="C184" i="22"/>
  <c r="C183" i="22"/>
  <c r="C181" i="22"/>
  <c r="C180" i="22"/>
  <c r="C179" i="22"/>
  <c r="C178" i="22"/>
  <c r="C176" i="22"/>
  <c r="C175" i="22"/>
  <c r="C174" i="22"/>
  <c r="C173" i="22"/>
  <c r="C171" i="22"/>
  <c r="C170" i="22"/>
  <c r="C169" i="22"/>
  <c r="C168" i="22"/>
  <c r="C167" i="22"/>
  <c r="C166" i="22"/>
  <c r="C165" i="22"/>
  <c r="C164" i="22"/>
  <c r="C163" i="22"/>
  <c r="C161" i="22"/>
  <c r="C160" i="22"/>
  <c r="C159" i="22"/>
  <c r="C158" i="22"/>
  <c r="C156" i="22"/>
  <c r="C155" i="22"/>
  <c r="C154" i="22"/>
  <c r="C153" i="22"/>
  <c r="C151" i="22"/>
  <c r="C150" i="22"/>
  <c r="C149" i="22"/>
  <c r="C148" i="22"/>
  <c r="C147" i="22"/>
  <c r="C146" i="22"/>
  <c r="C144" i="22"/>
  <c r="C143" i="22"/>
  <c r="C142" i="22"/>
  <c r="C141" i="22"/>
  <c r="C139" i="22"/>
  <c r="C138" i="22"/>
  <c r="C137" i="22"/>
  <c r="C135" i="22"/>
  <c r="C134" i="22"/>
  <c r="C133" i="22"/>
  <c r="C132" i="22"/>
  <c r="C130" i="22"/>
  <c r="C129" i="22"/>
  <c r="C127" i="22"/>
  <c r="C126" i="22"/>
  <c r="C125" i="22"/>
  <c r="C124" i="22"/>
  <c r="C122" i="22"/>
  <c r="C121" i="22"/>
  <c r="C119" i="22"/>
  <c r="C118" i="22"/>
  <c r="C117" i="22"/>
  <c r="C116" i="22"/>
  <c r="C114" i="22"/>
  <c r="C113" i="22"/>
  <c r="C111" i="22"/>
  <c r="C110" i="22"/>
  <c r="C109" i="22"/>
  <c r="C108" i="22"/>
  <c r="C105" i="22"/>
  <c r="C104" i="22"/>
  <c r="C103" i="22"/>
  <c r="C102" i="22"/>
  <c r="C100" i="22"/>
  <c r="C99" i="22"/>
  <c r="C98" i="22"/>
  <c r="C97" i="22"/>
  <c r="C95" i="22"/>
  <c r="C94" i="22"/>
  <c r="C93" i="22"/>
  <c r="C92" i="22"/>
  <c r="C91" i="22"/>
  <c r="C90" i="22"/>
  <c r="C88" i="22"/>
  <c r="C87" i="22"/>
  <c r="C86" i="22"/>
  <c r="C85" i="22"/>
  <c r="C83" i="22"/>
  <c r="C82" i="22"/>
  <c r="C81" i="22"/>
  <c r="C80" i="22"/>
  <c r="C78" i="22"/>
  <c r="C77" i="22"/>
  <c r="C76" i="22"/>
  <c r="C75" i="22"/>
  <c r="C74" i="22"/>
  <c r="C72" i="22"/>
  <c r="C71" i="22"/>
  <c r="C70" i="22"/>
  <c r="C69" i="22"/>
  <c r="C67" i="22"/>
  <c r="C66" i="22"/>
  <c r="C65" i="22"/>
  <c r="C64" i="22"/>
  <c r="C62" i="22"/>
  <c r="C61" i="22"/>
  <c r="C60" i="22"/>
  <c r="C59" i="22"/>
  <c r="C57" i="22"/>
  <c r="C56" i="22"/>
  <c r="C55" i="22"/>
  <c r="C54" i="22"/>
  <c r="C52" i="22"/>
  <c r="C51" i="22"/>
  <c r="C50" i="22"/>
  <c r="C49" i="22"/>
  <c r="C48" i="22"/>
  <c r="C46" i="22"/>
  <c r="C45" i="22"/>
  <c r="C44" i="22"/>
  <c r="C43" i="22"/>
  <c r="C41" i="22"/>
  <c r="C40" i="22"/>
  <c r="C39" i="22"/>
  <c r="C38" i="22"/>
  <c r="C36" i="22"/>
  <c r="C35" i="22"/>
  <c r="C34" i="22"/>
  <c r="C33" i="22"/>
  <c r="C31" i="22"/>
  <c r="C30" i="22"/>
  <c r="C29" i="22"/>
  <c r="C28" i="22"/>
  <c r="C26" i="22"/>
  <c r="C25" i="22"/>
  <c r="C24" i="22"/>
  <c r="C23" i="22"/>
  <c r="C21" i="22"/>
  <c r="C20" i="22"/>
  <c r="C19" i="22"/>
  <c r="C17" i="22"/>
  <c r="C16" i="22"/>
  <c r="C15" i="22"/>
  <c r="C14" i="22"/>
  <c r="C12" i="22"/>
  <c r="C11" i="22"/>
  <c r="C10" i="22"/>
  <c r="C9" i="22"/>
  <c r="C8" i="22"/>
  <c r="C7" i="22"/>
  <c r="E34" i="15" l="1"/>
  <c r="F34" i="15" s="1"/>
  <c r="E33" i="15"/>
  <c r="F33" i="15" s="1"/>
  <c r="E32" i="15"/>
  <c r="F32" i="15" s="1"/>
  <c r="E31" i="15"/>
  <c r="F31" i="15" s="1"/>
  <c r="E30" i="15"/>
  <c r="F30" i="15" s="1"/>
  <c r="E29" i="15"/>
  <c r="F29" i="15" s="1"/>
  <c r="E28" i="15"/>
  <c r="G62" i="19"/>
  <c r="G45" i="19"/>
  <c r="G21" i="19"/>
  <c r="G8" i="19"/>
  <c r="K9" i="11"/>
  <c r="J9" i="11"/>
  <c r="J11" i="11" s="1"/>
  <c r="I9" i="11"/>
  <c r="I11" i="11" s="1"/>
  <c r="H9" i="11"/>
  <c r="H11" i="11" s="1"/>
  <c r="F8" i="20"/>
  <c r="G8" i="20" s="1"/>
  <c r="H8" i="20" s="1"/>
  <c r="I8" i="20" s="1"/>
  <c r="G13" i="19" s="1"/>
  <c r="F7" i="20"/>
  <c r="G7" i="20" s="1"/>
  <c r="H7" i="20" s="1"/>
  <c r="I7" i="20" s="1"/>
  <c r="G39" i="19" s="1"/>
  <c r="F6" i="20"/>
  <c r="G6" i="20" s="1"/>
  <c r="H6" i="20" s="1"/>
  <c r="I6" i="20" s="1"/>
  <c r="G49" i="19" s="1"/>
  <c r="F5" i="20"/>
  <c r="G5" i="20" s="1"/>
  <c r="H5" i="20" s="1"/>
  <c r="I5" i="20" s="1"/>
  <c r="G48" i="19" s="1"/>
  <c r="F67" i="19"/>
  <c r="F66" i="19"/>
  <c r="F65" i="19"/>
  <c r="F62" i="19"/>
  <c r="F57" i="19"/>
  <c r="F50" i="19"/>
  <c r="F49" i="19"/>
  <c r="F48" i="19"/>
  <c r="F45" i="19"/>
  <c r="F39" i="19"/>
  <c r="F38" i="19"/>
  <c r="F32" i="19"/>
  <c r="F26" i="19"/>
  <c r="F25" i="19"/>
  <c r="F24" i="19"/>
  <c r="F22" i="19"/>
  <c r="F21" i="19"/>
  <c r="F13" i="19"/>
  <c r="F12" i="19"/>
  <c r="H12" i="19" s="1"/>
  <c r="F11" i="19"/>
  <c r="F9" i="19"/>
  <c r="F8" i="19"/>
  <c r="K13" i="11" l="1"/>
  <c r="K14" i="11" s="1"/>
  <c r="K15" i="11" s="1"/>
  <c r="K16" i="11" s="1"/>
  <c r="K11" i="11"/>
  <c r="G11" i="19"/>
  <c r="H11" i="19" s="1"/>
  <c r="G24" i="19"/>
  <c r="H24" i="19" s="1"/>
  <c r="G56" i="19"/>
  <c r="H56" i="19" s="1"/>
  <c r="J57" i="19" s="1"/>
  <c r="G65" i="19"/>
  <c r="H65" i="19" s="1"/>
  <c r="G66" i="19"/>
  <c r="G26" i="19"/>
  <c r="H26" i="19" s="1"/>
  <c r="G67" i="19"/>
  <c r="H67" i="19" s="1"/>
  <c r="G50" i="19"/>
  <c r="H50" i="19" s="1"/>
  <c r="H62" i="19"/>
  <c r="J63" i="19" s="1"/>
  <c r="G32" i="19"/>
  <c r="H32" i="19" s="1"/>
  <c r="G25" i="19"/>
  <c r="G38" i="19"/>
  <c r="H38" i="19" s="1"/>
  <c r="H25" i="19"/>
  <c r="H48" i="19"/>
  <c r="H8" i="19"/>
  <c r="H21" i="19"/>
  <c r="H22" i="19" s="1"/>
  <c r="H20" i="19" s="1"/>
  <c r="H39" i="19"/>
  <c r="H66" i="19"/>
  <c r="F10" i="2"/>
  <c r="F9" i="2" s="1"/>
  <c r="E35" i="15"/>
  <c r="E37" i="15" s="1"/>
  <c r="E10" i="2"/>
  <c r="E9" i="2" s="1"/>
  <c r="C6" i="35" s="1"/>
  <c r="F28" i="15"/>
  <c r="H57" i="19"/>
  <c r="H55" i="19" s="1"/>
  <c r="H49" i="19"/>
  <c r="H45" i="19"/>
  <c r="J46" i="19" s="1"/>
  <c r="H13" i="19"/>
  <c r="D14" i="11"/>
  <c r="D15" i="11" s="1"/>
  <c r="H12" i="11"/>
  <c r="H13" i="11" s="1"/>
  <c r="H14" i="11" s="1"/>
  <c r="H15" i="11" s="1"/>
  <c r="H16" i="11" s="1"/>
  <c r="I12" i="11"/>
  <c r="I13" i="11" s="1"/>
  <c r="I14" i="11" s="1"/>
  <c r="I15" i="11" s="1"/>
  <c r="I16" i="11" s="1"/>
  <c r="J12" i="11"/>
  <c r="J13" i="11" s="1"/>
  <c r="J14" i="11" s="1"/>
  <c r="J15" i="11" s="1"/>
  <c r="J16" i="11" s="1"/>
  <c r="K12" i="11"/>
  <c r="J22" i="19"/>
  <c r="H9" i="19"/>
  <c r="H7" i="19" s="1"/>
  <c r="J40" i="19" l="1"/>
  <c r="D6" i="35"/>
  <c r="E6" i="35" s="1"/>
  <c r="C46" i="35"/>
  <c r="D46" i="35" s="1"/>
  <c r="E46" i="35" s="1"/>
  <c r="C30" i="35"/>
  <c r="D30" i="35" s="1"/>
  <c r="E30" i="35" s="1"/>
  <c r="C61" i="35"/>
  <c r="D61" i="35" s="1"/>
  <c r="C22" i="35"/>
  <c r="D22" i="35" s="1"/>
  <c r="E22" i="35" s="1"/>
  <c r="C14" i="35"/>
  <c r="D14" i="35" s="1"/>
  <c r="E14" i="35" s="1"/>
  <c r="C38" i="35"/>
  <c r="D38" i="35" s="1"/>
  <c r="E38" i="35" s="1"/>
  <c r="C53" i="35"/>
  <c r="D53" i="35" s="1"/>
  <c r="C21" i="2" s="1"/>
  <c r="H14" i="19"/>
  <c r="H10" i="19" s="1"/>
  <c r="H63" i="19"/>
  <c r="H61" i="19" s="1"/>
  <c r="J33" i="19"/>
  <c r="H33" i="19"/>
  <c r="H31" i="19" s="1"/>
  <c r="H51" i="19"/>
  <c r="H47" i="19" s="1"/>
  <c r="H46" i="19"/>
  <c r="H44" i="19" s="1"/>
  <c r="H27" i="19"/>
  <c r="H23" i="19" s="1"/>
  <c r="K19" i="19" s="1"/>
  <c r="G12" i="11"/>
  <c r="G13" i="11" s="1"/>
  <c r="G14" i="11" s="1"/>
  <c r="G15" i="11" s="1"/>
  <c r="H40" i="19"/>
  <c r="H37" i="19" s="1"/>
  <c r="E13" i="11"/>
  <c r="E14" i="11" s="1"/>
  <c r="E15" i="11" s="1"/>
  <c r="F12" i="11"/>
  <c r="F13" i="11" s="1"/>
  <c r="F14" i="11" s="1"/>
  <c r="F15" i="11" s="1"/>
  <c r="F35" i="15"/>
  <c r="J27" i="19"/>
  <c r="J68" i="19"/>
  <c r="D16" i="11"/>
  <c r="G54" i="19"/>
  <c r="H54" i="19" s="1"/>
  <c r="H53" i="19" s="1"/>
  <c r="H52" i="19" s="1"/>
  <c r="F14" i="18" s="1"/>
  <c r="G36" i="19"/>
  <c r="H36" i="19" s="1"/>
  <c r="H35" i="19" s="1"/>
  <c r="G30" i="19"/>
  <c r="H30" i="19" s="1"/>
  <c r="H29" i="19" s="1"/>
  <c r="H28" i="19" s="1"/>
  <c r="E7" i="18" s="1"/>
  <c r="F7" i="18" s="1"/>
  <c r="H68" i="19"/>
  <c r="H64" i="19" s="1"/>
  <c r="J51" i="19"/>
  <c r="E61" i="35" l="1"/>
  <c r="C27" i="2"/>
  <c r="E27" i="2" s="1"/>
  <c r="E53" i="35"/>
  <c r="E21" i="2" s="1"/>
  <c r="K45" i="19"/>
  <c r="E33" i="35"/>
  <c r="H34" i="19"/>
  <c r="E9" i="18" s="1"/>
  <c r="F9" i="18" s="1"/>
  <c r="F8" i="18" s="1"/>
  <c r="G43" i="19"/>
  <c r="H43" i="19" s="1"/>
  <c r="H42" i="19" s="1"/>
  <c r="H41" i="19" s="1"/>
  <c r="E11" i="18" s="1"/>
  <c r="F11" i="18" s="1"/>
  <c r="F10" i="18" s="1"/>
  <c r="G19" i="19"/>
  <c r="H19" i="19" s="1"/>
  <c r="E16" i="11"/>
  <c r="G60" i="19"/>
  <c r="H60" i="19" s="1"/>
  <c r="H59" i="19" s="1"/>
  <c r="H58" i="19" s="1"/>
  <c r="E16" i="18" s="1"/>
  <c r="F16" i="18" s="1"/>
  <c r="G16" i="11"/>
  <c r="F16" i="11"/>
  <c r="G6" i="19"/>
  <c r="H6" i="19" s="1"/>
  <c r="H5" i="19" s="1"/>
  <c r="H4" i="19" s="1"/>
  <c r="E5" i="18" s="1"/>
  <c r="F5" i="18" s="1"/>
  <c r="G18" i="19"/>
  <c r="H18" i="19" s="1"/>
  <c r="K20" i="19" s="1"/>
  <c r="F27" i="2" l="1"/>
  <c r="G27" i="2" s="1"/>
  <c r="F21" i="2"/>
  <c r="G21" i="2" s="1"/>
  <c r="K46" i="19"/>
  <c r="K21" i="19"/>
  <c r="H17" i="19"/>
  <c r="H16" i="19" s="1"/>
  <c r="H15" i="19" s="1"/>
  <c r="G30" i="2"/>
  <c r="N23" i="19" l="1"/>
  <c r="E6" i="18"/>
  <c r="F6" i="18" s="1"/>
  <c r="F4" i="18" s="1"/>
  <c r="F17" i="18" s="1"/>
  <c r="F15" i="18" s="1"/>
  <c r="F18" i="18" s="1"/>
  <c r="F19" i="18" l="1"/>
  <c r="F20" i="18" s="1"/>
  <c r="G14" i="2" l="1"/>
  <c r="F9" i="16"/>
  <c r="F13" i="2"/>
  <c r="E11" i="16"/>
  <c r="F11" i="2" l="1"/>
  <c r="F8" i="2" s="1"/>
  <c r="G13" i="2"/>
  <c r="G19" i="15" l="1"/>
  <c r="G18" i="15"/>
  <c r="G16" i="15"/>
  <c r="G15" i="15"/>
  <c r="G12" i="15"/>
  <c r="G11" i="15"/>
  <c r="G10" i="15"/>
  <c r="G8" i="15"/>
  <c r="G7" i="15"/>
  <c r="G6" i="15"/>
  <c r="G20" i="15" l="1"/>
  <c r="I20" i="15" s="1"/>
  <c r="G13" i="15"/>
  <c r="I13" i="15" s="1"/>
  <c r="I21" i="15" l="1"/>
  <c r="F10" i="16" l="1"/>
  <c r="D130" i="14"/>
  <c r="D129" i="14"/>
  <c r="D128" i="14"/>
  <c r="D127" i="14"/>
  <c r="D126" i="14"/>
  <c r="D125" i="14"/>
  <c r="F124" i="14"/>
  <c r="D123" i="14"/>
  <c r="D122" i="14"/>
  <c r="D121" i="14"/>
  <c r="D120" i="14"/>
  <c r="D119" i="14"/>
  <c r="D118" i="14"/>
  <c r="F117" i="14"/>
  <c r="D116" i="14"/>
  <c r="D115" i="14"/>
  <c r="D114" i="14"/>
  <c r="D113" i="14"/>
  <c r="D112" i="14"/>
  <c r="D111" i="14"/>
  <c r="F110" i="14"/>
  <c r="D109" i="14"/>
  <c r="D108" i="14"/>
  <c r="D107" i="14"/>
  <c r="D106" i="14"/>
  <c r="D105" i="14"/>
  <c r="D104" i="14"/>
  <c r="F103" i="14"/>
  <c r="D102" i="14"/>
  <c r="D101" i="14"/>
  <c r="D100" i="14"/>
  <c r="D99" i="14"/>
  <c r="D98" i="14"/>
  <c r="D97" i="14"/>
  <c r="F96" i="14"/>
  <c r="D95" i="14"/>
  <c r="D94" i="14"/>
  <c r="D93" i="14"/>
  <c r="D92" i="14"/>
  <c r="D91" i="14"/>
  <c r="D90" i="14"/>
  <c r="F89" i="14"/>
  <c r="D87" i="14"/>
  <c r="D86" i="14"/>
  <c r="D85" i="14"/>
  <c r="D84" i="14"/>
  <c r="F83" i="14"/>
  <c r="D82" i="14"/>
  <c r="D81" i="14"/>
  <c r="D80" i="14"/>
  <c r="D79" i="14"/>
  <c r="F78" i="14"/>
  <c r="D77" i="14"/>
  <c r="D76" i="14"/>
  <c r="D75" i="14"/>
  <c r="D74" i="14"/>
  <c r="F73" i="14"/>
  <c r="D71" i="14"/>
  <c r="D70" i="14"/>
  <c r="D69" i="14"/>
  <c r="D68" i="14"/>
  <c r="F67" i="14"/>
  <c r="D66" i="14"/>
  <c r="D65" i="14"/>
  <c r="D64" i="14"/>
  <c r="D63" i="14"/>
  <c r="F62" i="14"/>
  <c r="D61" i="14"/>
  <c r="D60" i="14"/>
  <c r="D59" i="14"/>
  <c r="D58" i="14"/>
  <c r="F57" i="14"/>
  <c r="D55" i="14"/>
  <c r="D54" i="14"/>
  <c r="D53" i="14"/>
  <c r="D52" i="14"/>
  <c r="F51" i="14"/>
  <c r="D50" i="14"/>
  <c r="D49" i="14"/>
  <c r="D48" i="14"/>
  <c r="D47" i="14"/>
  <c r="F46" i="14"/>
  <c r="D45" i="14"/>
  <c r="D44" i="14"/>
  <c r="D43" i="14"/>
  <c r="D42" i="14"/>
  <c r="F41" i="14"/>
  <c r="D40" i="14"/>
  <c r="D39" i="14"/>
  <c r="D38" i="14"/>
  <c r="D37" i="14"/>
  <c r="F36" i="14"/>
  <c r="D34" i="14"/>
  <c r="D33" i="14"/>
  <c r="D32" i="14"/>
  <c r="F31" i="14"/>
  <c r="D30" i="14"/>
  <c r="D29" i="14"/>
  <c r="D28" i="14"/>
  <c r="F27" i="14"/>
  <c r="D26" i="14"/>
  <c r="D25" i="14"/>
  <c r="D24" i="14"/>
  <c r="F23" i="14"/>
  <c r="D22" i="14"/>
  <c r="D21" i="14"/>
  <c r="D20" i="14"/>
  <c r="F19" i="14"/>
  <c r="D18" i="14"/>
  <c r="D17" i="14"/>
  <c r="D16" i="14"/>
  <c r="F15" i="14"/>
  <c r="D14" i="14"/>
  <c r="D13" i="14"/>
  <c r="D12" i="14"/>
  <c r="F11" i="14"/>
  <c r="D10" i="14"/>
  <c r="D9" i="14"/>
  <c r="D8" i="14"/>
  <c r="F7" i="14"/>
  <c r="D6" i="14"/>
  <c r="D5" i="14"/>
  <c r="D4" i="14"/>
  <c r="F3" i="14"/>
  <c r="G10" i="2" l="1"/>
  <c r="B5" i="13"/>
  <c r="B6" i="13" s="1"/>
  <c r="B7" i="13" s="1"/>
  <c r="D49" i="9"/>
  <c r="D48" i="9" l="1"/>
  <c r="D50" i="9"/>
  <c r="D24" i="10"/>
  <c r="E10" i="12" s="1"/>
  <c r="D47" i="9"/>
  <c r="D51" i="9"/>
  <c r="E15" i="12" l="1"/>
  <c r="E11" i="12"/>
  <c r="E13" i="12"/>
  <c r="D4" i="7" l="1"/>
  <c r="E4" i="7" s="1"/>
  <c r="B7" i="6"/>
  <c r="B8" i="6" s="1"/>
  <c r="G7" i="6" l="1"/>
  <c r="H7" i="6" s="1"/>
  <c r="G8" i="6"/>
  <c r="H8" i="6" s="1"/>
  <c r="D5" i="7"/>
  <c r="E5" i="7" s="1"/>
  <c r="G6" i="6"/>
  <c r="H6" i="6" s="1"/>
  <c r="D3" i="7"/>
  <c r="E3" i="7" s="1"/>
  <c r="H9" i="6" l="1"/>
  <c r="E7" i="12" s="1"/>
  <c r="E6" i="7"/>
  <c r="G13" i="1" l="1"/>
  <c r="E8" i="1" l="1"/>
  <c r="E13" i="1"/>
  <c r="F13" i="1" s="1"/>
  <c r="G29" i="2" l="1"/>
  <c r="D12" i="1" s="1"/>
  <c r="F8" i="1"/>
  <c r="G12" i="1" l="1"/>
  <c r="E12" i="1"/>
  <c r="F12" i="1" s="1"/>
  <c r="H18" i="8"/>
  <c r="E8" i="12" s="1"/>
  <c r="E9" i="12" s="1"/>
  <c r="E12" i="12" s="1"/>
  <c r="E14" i="12" s="1"/>
  <c r="E16" i="12" s="1"/>
  <c r="E4" i="13" s="1"/>
  <c r="D4" i="4" l="1"/>
  <c r="D5" i="4" s="1"/>
  <c r="D6" i="4" s="1"/>
  <c r="D7" i="4" s="1"/>
  <c r="D8" i="4" s="1"/>
  <c r="E5" i="13"/>
  <c r="E6" i="13" s="1"/>
  <c r="E7" i="13" s="1"/>
  <c r="E8" i="13" s="1"/>
  <c r="E12" i="2" l="1"/>
  <c r="E11" i="2" s="1"/>
  <c r="D7" i="16"/>
  <c r="D11" i="16" s="1"/>
  <c r="G11" i="2" l="1"/>
  <c r="C7" i="35"/>
  <c r="E8" i="2"/>
  <c r="G12" i="2"/>
  <c r="F7" i="16"/>
  <c r="F11" i="16" s="1"/>
  <c r="C62" i="35" l="1"/>
  <c r="D62" i="35" s="1"/>
  <c r="C54" i="35"/>
  <c r="D54" i="35" s="1"/>
  <c r="C22" i="2" s="1"/>
  <c r="C15" i="35"/>
  <c r="D15" i="35" s="1"/>
  <c r="C39" i="35"/>
  <c r="D39" i="35" s="1"/>
  <c r="E39" i="35" s="1"/>
  <c r="C23" i="35"/>
  <c r="D23" i="35" s="1"/>
  <c r="E23" i="35" s="1"/>
  <c r="C31" i="35"/>
  <c r="D31" i="35" s="1"/>
  <c r="E31" i="35" s="1"/>
  <c r="D7" i="35"/>
  <c r="G9" i="2"/>
  <c r="G8" i="2" s="1"/>
  <c r="E7" i="35" l="1"/>
  <c r="C17" i="2"/>
  <c r="E17" i="2" s="1"/>
  <c r="I31" i="2"/>
  <c r="E62" i="35"/>
  <c r="C28" i="2"/>
  <c r="E28" i="2" s="1"/>
  <c r="E24" i="2"/>
  <c r="F24" i="2" s="1"/>
  <c r="E25" i="2"/>
  <c r="F25" i="2" s="1"/>
  <c r="G25" i="2" s="1"/>
  <c r="E15" i="35"/>
  <c r="F19" i="2" s="1"/>
  <c r="E54" i="35"/>
  <c r="E22" i="2" s="1"/>
  <c r="D9" i="1"/>
  <c r="E15" i="2" l="1"/>
  <c r="F17" i="2"/>
  <c r="F23" i="2"/>
  <c r="F28" i="2"/>
  <c r="F26" i="2" s="1"/>
  <c r="E26" i="2"/>
  <c r="E23" i="2"/>
  <c r="G24" i="2"/>
  <c r="G23" i="2" s="1"/>
  <c r="F22" i="2"/>
  <c r="F20" i="2" s="1"/>
  <c r="E20" i="2"/>
  <c r="E9" i="1"/>
  <c r="F9" i="1" s="1"/>
  <c r="G9" i="1"/>
  <c r="G17" i="2" l="1"/>
  <c r="G15" i="2" s="1"/>
  <c r="D10" i="1" s="1"/>
  <c r="F15" i="2"/>
  <c r="F18" i="2"/>
  <c r="F34" i="2" s="1"/>
  <c r="G26" i="2"/>
  <c r="E18" i="2"/>
  <c r="E34" i="2" s="1"/>
  <c r="G28" i="2"/>
  <c r="G22" i="2"/>
  <c r="G20" i="2" s="1"/>
  <c r="G18" i="2" s="1"/>
  <c r="G34" i="2" s="1"/>
  <c r="E10" i="1" l="1"/>
  <c r="F10" i="1" s="1"/>
  <c r="G10" i="1"/>
  <c r="C35" i="2"/>
  <c r="H11" i="10" s="1"/>
  <c r="U12" i="9"/>
  <c r="D11" i="1"/>
  <c r="G11" i="1" s="1"/>
  <c r="G14" i="1" l="1"/>
  <c r="N16" i="9"/>
  <c r="E11" i="1"/>
  <c r="F11" i="1" s="1"/>
  <c r="F14" i="1" s="1"/>
  <c r="D14" i="1"/>
  <c r="D15" i="1" s="1"/>
  <c r="E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61" authorId="0" shapeId="0" xr:uid="{2010724A-DC6D-42EC-BA73-C305AE667ED7}">
      <text>
        <r>
          <rPr>
            <b/>
            <sz val="9"/>
            <color indexed="81"/>
            <rFont val="Tahoma"/>
            <family val="2"/>
            <charset val="163"/>
          </rPr>
          <t xml:space="preserve">User: Giá trị = </t>
        </r>
        <r>
          <rPr>
            <sz val="9"/>
            <color indexed="81"/>
            <rFont val="Tahoma"/>
            <family val="2"/>
            <charset val="163"/>
          </rPr>
          <t>Chi phí xây lắp và chi phí thiết bị hạ tầng</t>
        </r>
      </text>
    </comment>
    <comment ref="B62" authorId="0" shapeId="0" xr:uid="{017F2083-99E3-4B40-B436-14BD93062ADB}">
      <text>
        <r>
          <rPr>
            <b/>
            <sz val="9"/>
            <color indexed="81"/>
            <rFont val="Tahoma"/>
            <family val="2"/>
            <charset val="163"/>
          </rPr>
          <t xml:space="preserve">User: Giá trị = </t>
        </r>
        <r>
          <rPr>
            <sz val="9"/>
            <color indexed="81"/>
            <rFont val="Tahoma"/>
            <family val="2"/>
            <charset val="163"/>
          </rPr>
          <t>Giá trị thiết bị phần mềm nội bộ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Mr.Cuong</author>
    <author>D E L L</author>
  </authors>
  <commentList>
    <comment ref="E9" authorId="0" shapeId="0" xr:uid="{00000000-0006-0000-1600-000001000000}">
      <text>
        <r>
          <rPr>
            <b/>
            <sz val="9"/>
            <color indexed="81"/>
            <rFont val="Tahoma"/>
            <family val="2"/>
          </rPr>
          <t>Mr.Cuong:</t>
        </r>
        <r>
          <rPr>
            <sz val="9"/>
            <color indexed="81"/>
            <rFont val="Tahoma"/>
            <family val="2"/>
          </rPr>
          <t xml:space="preserve">
Nhập giá trị từ 0 - 5
0 = Không quan trọng
1 = Tùy chọn, tham khảo, có thể có trong hệ thống
2 = Tương đối cần thiết
3 = Cần quan tâm đến tính năng này
4 = Tính năng này khá quan trọng
5 = Có vai trò tác động căn bản</t>
        </r>
      </text>
    </comment>
    <comment ref="G11" authorId="1" shapeId="0" xr:uid="{F76B2880-9135-4591-8AF9-6CB50ECC972D}">
      <text>
        <r>
          <rPr>
            <b/>
            <sz val="9"/>
            <color indexed="81"/>
            <rFont val="Tahoma"/>
            <family val="2"/>
          </rPr>
          <t>D E L L:</t>
        </r>
        <r>
          <rPr>
            <sz val="9"/>
            <color indexed="81"/>
            <rFont val="Tahoma"/>
            <family val="2"/>
          </rPr>
          <t xml:space="preserve">
0 Không yêu cầu xử lý phân tán.
1 Yêu cầu một lớp/thành phần của hệ thống tạo dữ liệu và truyền cho các lớp/thành phần khác của hệ thống để xử lý thủ công (có sự can thiệp của con người).
2 Yêu cầu một lớp/thành phần của hệ thống tạo dữ liệu và truyền cho các lớp/thành phần khác của hệ thống để xử lý tự động (không cần con người can thiệp vào việc xử lý).
3 Yêu cầu xử lý phân tán, dữ liệu được truyền theo một chiều (dữ liệu được xử lý tại một lớp/thành phần của hệ thống và được truyền qua lớp/thành phần khác của hệ thống xử lý tiếp).
4 Yêu cầu xử lý phân tán, dữ liệu được truyền theo hai chiều (dữ liệu được xử lý tại một lớp/thành phần của hệ thống và được truyền qua lớp/thành phần khác của hệ thống xử lý tiếp, sau khi xử lý xong, dữ liệu được truyền ngược lại cho lớp/thành phần ban đầu của hệ thống)
5 Yêu cầu hệ thống có thể tự động phân bổ tài nguyên (CPU, RAM, ...) một cách hợp lý cho các lớp/thành phần của hệ thống khi xử lý phân tán hoặc yêu cầu hệ thống tự động lựa chọn lớp/thành phần thích hợp nhất để xử lý.
</t>
        </r>
      </text>
    </comment>
    <comment ref="G12" authorId="1" shapeId="0" xr:uid="{5767A304-D1C9-4457-AC95-4DD6B7FC0166}">
      <text>
        <r>
          <rPr>
            <b/>
            <sz val="9"/>
            <color indexed="81"/>
            <rFont val="Tahoma"/>
            <family val="2"/>
          </rPr>
          <t>D E L L:</t>
        </r>
        <r>
          <rPr>
            <sz val="9"/>
            <color indexed="81"/>
            <rFont val="Tahoma"/>
            <family val="2"/>
          </rPr>
          <t xml:space="preserve">
0 Không có yêu cầu về hiệu năng.
1 Có yêu cầu về hiệu năng nhưng không cụ thể.
2 Yêu cầu cụ thể về hiệu năng trong giờ cao điểm. Không có yêu cầu thiết kế riêng biệt về sử dụng tài nguyên hệ thống để đáp ứng yêu cầu hiệu năng trong giờ cao điểm.
3 Yêu cầu cụ thể hiệu năng trong toàn bộ thời gian tác nghiệp. Không có yêu cầu thiết kế riêng biệt về sử dụng tài nguyên hệ thống để đáp ứng yêu cầu hiệu năng, yêu cầu cụ thể về thời gian phản hồi đối với các giao dịch được xử lý với các hệ thống (tích hợp) khác. 
4 Gồm các yêu cầu trong trường hợp “Giá trị xếp hạng” = 3 và có yêu cầu phân tích cụ thể, rõ ràng hiệu năng trong thiết kế trên cơ sở các yêu cầu về hiệu năng được nêu. 
5 Gồm các yêu cầu trong trường hợp “Giá trị xếp hạng” = 4 và yêu cầu có công cụ phân tích hiệu năng để sử dụng trong các giai đoạn phát triển, triển khai nhằm chứng minh việc đáp ứng các yêu cầu về hiệu năng đã đặt ra. 
</t>
        </r>
      </text>
    </comment>
    <comment ref="G13" authorId="1" shapeId="0" xr:uid="{7AAAB0A2-759D-40D0-9DAC-DBF2479B4287}">
      <text>
        <r>
          <rPr>
            <sz val="9"/>
            <color indexed="81"/>
            <rFont val="Tahoma"/>
            <family val="2"/>
          </rPr>
          <t xml:space="preserve">Một số tiêu chí đưa ra để đánh giá hiệu quả sử dụng như:
- Trợ giúp điều hướng (ví dụ: các menu được tạo động và thêm bớt tùy nhu cầu người dùng, Hypermedia thích hợp,…).;
- Di chuyển con trỏ tự động (khi một trường thông tin đã được nhập xong, ví dụ như chọn giá trị trong danh sách thì con trỏ được chuyển sang trường thông tin tiếp theo);
- Các phím chức năng được cài đặt sẵn (các phím tắt được gán cho các phím hoặc tổ hợp phím cho phép thực hiện tác vụ nào đó, như tổ hợp phím Alt+phím, Ctrl+phím,…);
- Các ràng buộc đơn giản (ví dụ: tính hợp lệ của trường dữ liệu nhập vào, như dữ liệu kiểu số, dữ liệu ngày tháng,…) được kiểm tra ngay trên màn hình chức năng mà người dùng tương tác;
- Sử dụng nhiều màu sắc và hình ảnh nổi bật trong màn hình (hoặc việc sử dụng màu sắc, hình ảnh hoặc hình nền có tính chất tương phản cao để làm nổi bật nội dung); giao diện có nét tương đồng về mặt thiết kế so với các ứng dụng mà người dùng đang sử dụng (đưa ra cụ thể các yêu cầu về giao diện để chứng minh tính tương đồng với các ứng dụng đang sử dụng);
- Tối thiểu hóa số lượng giao diện để đạt được các mục tiêu nghiệp vụ (yêu cầu cụ thể số lượng giao diện tối thiểu);
- Hỗ trợ và tài liệu trực tuyến (từ hệ thống có thể gọi chức năng trợ giúp tương ứng với chức năng đang chọn hoặc gọi tới tài liệu như một phần trong hệ thống);
- Hỗ trợ song ngữ, đa ngôn ngữ;
- Các tiêu chí khác.
Giá trị xếp hạng TFW3 theo các tiêu chí này được xác định như bảng dưới đây:
0 Không có yêu cầu nào về hiệu quả sử dụng theo các tiêu chí nêu trên.
1 Yêu cầu đáp ứng từ 1 đến 3 tiêu chí nêu trên.
2 Yêu cầu đáp ứng từ 4 đến 5 tiêu chí nêu trên.
3 Yêu cầu đáp ứng từ 6 tiêu chí nêu trên trở lên. 
4 Yêu cầu đáp ứng từ 6 tiêu chí nêu trên trở lên và phần mềm được thiết kế phải có các phương án, giải pháp để giảm thiểu thao tác nhập liệu thủ công, tối đa hóa các giá trị mặc định, sử dụng các mẫu biểu sẵn có.
5 Yêu cầu đáp ứng từ 7 tiêu chí nêu trên trở lên và phần mềm được thiết kế phải có các phương án, giải pháp để giảm thiểu thao tác nhập liệu thủ công, tối đa hóa các giá trị mặc định, sử dụng các mẫu biểu sẵn có.
</t>
        </r>
      </text>
    </comment>
    <comment ref="G14" authorId="1" shapeId="0" xr:uid="{65D4466E-411E-484A-994A-B16425D3260E}">
      <text>
        <r>
          <rPr>
            <b/>
            <sz val="9"/>
            <color indexed="81"/>
            <rFont val="Tahoma"/>
            <family val="2"/>
          </rPr>
          <t>D E L L:</t>
        </r>
        <r>
          <rPr>
            <sz val="9"/>
            <color indexed="81"/>
            <rFont val="Tahoma"/>
            <family val="2"/>
          </rPr>
          <t xml:space="preserve">
Một số tiêu chí để đánh giá độ phức tạp của xử lý bên trong như:
- Yêu cầu kiểm soát dữ liệu và/hoặc xử lý bảo mật riêng;
- Yêu cầu xử lý lô-gic mở rộng: là các yêu cầu bổ sung thêm làm các chức năng hoàn thiện hơn (ví dụ: các xử lý kiểm tra tính hợp lý của dữ liệu nhập vào,…);
- Yêu cầu có sử dụng công thức toán học: Yêu cầu sử dụng các công thức tính toán theo tỷ lệ, theo công thức định nghĩa trước hoặc theo các điều kiện dữ liệu khác nhau,...;
- Yêu cầu xử lý ngoại lệ cho những giao dịch không hoàn chỉnh phải được xử lý lại (ví dụ: các giao dịch máy rút tiền tự động chưa hoàn thành do bị ngắt kết nối hoặc lỗi dữ liệu);
- Yêu cầu xử lý nhiều loại thông tin đầu vào hoặc thông tin đầu ra (ví dụ: yêu cầu xử lý các loại thông tin dạng tệp, âm thanh, hình ảnh; yêu cầu xử lý thông tin đầu vào nhận được từ thiết bị đa phương tiện, thiết bị ngoại vi độc lập, giọng nói, đọc mã vạch, quét võng mạc, phân tích hơi thở,...);
- Các tiêu chí khác.
 Giá trị xết hạng TFW4 theo các tiêu chí này được xác định như bảng dưới đây:
0 Không có yêu cầu nào trong 5 loại tiêu chí nêu trên.
1 Có 1 yêu cầu trong các tiêu chí nêu trên.
2 Có 2 yêu cầu trong các tiêu chí nêu trên.
3 Có 3 yêu cầu trong các tiêu chí nêu trên.
4 Có 4 yêu cầu trong các tiêu chí nêu trên.
5 Có 5 yêu cầu trong các tiêu chí nêu trên.
</t>
        </r>
      </text>
    </comment>
    <comment ref="G15" authorId="1" shapeId="0" xr:uid="{3E9515D7-FC8D-43F2-8CA3-0C0C8EC555A8}">
      <text>
        <r>
          <rPr>
            <b/>
            <sz val="9"/>
            <color indexed="81"/>
            <rFont val="Tahoma"/>
            <family val="2"/>
          </rPr>
          <t>D E L L:</t>
        </r>
        <r>
          <rPr>
            <sz val="9"/>
            <color indexed="81"/>
            <rFont val="Tahoma"/>
            <family val="2"/>
          </rPr>
          <t xml:space="preserve">
0 Không có yêu cầu về việc tái sử dụng mã nguồn.
3 Yêu cầu ứng dụng phải được đóng gói riêng và/hoặc tài liệu hóa nhằm tạo điều kiện cho việc tái sử dụng lại. Có yêu cầu có thể tùy chỉnh ứng dụng để tái sử dụng bằng cách điều chỉnh mã nguồn.
5 Yêu cầu ứng dụng phải được đóng gói riêng và/hoặc tài liệu hóa nhằm tạo điều kiện cho việc tái sử dụng lại. Có yêu cầu có thể tùy chỉnh ứng dụng để tái sử dụng bằng cách thay đổi tham số mà không cần điều chỉnh mã nguồn.
</t>
        </r>
      </text>
    </comment>
    <comment ref="G16" authorId="1" shapeId="0" xr:uid="{32E4735E-80B6-423E-9A0B-8879F2B27D34}">
      <text>
        <r>
          <rPr>
            <b/>
            <sz val="9"/>
            <color indexed="81"/>
            <rFont val="Tahoma"/>
            <family val="2"/>
          </rPr>
          <t>D E L L:</t>
        </r>
        <r>
          <rPr>
            <sz val="9"/>
            <color indexed="81"/>
            <rFont val="Tahoma"/>
            <family val="2"/>
          </rPr>
          <t xml:space="preserve">
0 Không có yêu cầu cài đặt. 
1 Yêu cầu cung cấp công cụ hỗ trợ cài đặt tự động trên một môi trường vận hành phần mềm (hệ điều hành máy chủ, máy tính, thiết bị di động,…) không có yêu cầu thiết lập thông số khi cài đặt.
2 Yêu cầu cung cấp công cụ hỗ trợ cài đặt tự động trên một môi trường vận hành phần mềm (hệ điều hành máy chủ, máy tính, thiết bị di động,…), có yêu cầu thiết lập thông số khi cài đặt.
3 Yêu cầu cung cấp công cụ hỗ trợ cài đặt tự động trên một môi trường vận hành phần mềm (hệ điều hành máy chủ, máy tính, thiết bị di động,…), có yêu cầu thiết lập thông số khi cài đặt và có yêu cầu phải xây dựng tài liệu hướng dẫn cài đặt.
4 Yêu cầu cung cấp công cụ hỗ trợ cài đặt tự động trên hai môi trường vận hành phần mềm (hệ điều hành máy chủ, máy tính, thiết bị di động,…), yêu cầu thiết lập thông số khi cài đặt trên hai môi trường và có yêu cầu phải xây dựng tài liệu hướng dẫn cài đặt.
5 Yêu cầu cung cấp công cụ hỗ trợ cài đặt tự động từ ba môi trường vận hành phần mềm (hệ điều hành máy chủ, máy tính, thiết bị di động,…) trở lên, yêu cầu thiết lập thông số khi cài đặt trên các môi trường và có yêu cầu phải xây dựng tài liệu hướng dẫn cài đặt.
</t>
        </r>
      </text>
    </comment>
    <comment ref="G17" authorId="1" shapeId="0" xr:uid="{EEC69233-47CA-4F3F-8B38-8EA4050AF7B6}">
      <text>
        <r>
          <rPr>
            <b/>
            <sz val="9"/>
            <color indexed="81"/>
            <rFont val="Tahoma"/>
            <family val="2"/>
          </rPr>
          <t>D E L L:</t>
        </r>
        <r>
          <rPr>
            <sz val="9"/>
            <color indexed="81"/>
            <rFont val="Tahoma"/>
            <family val="2"/>
          </rPr>
          <t xml:space="preserve">
0 Việc vận hành hệ thống thực hiện đơn giản, không yêu cầu lập quy trình vận hành hệ thống.
3 Việc vận hành hệ thống thực hiện theo quy trình, có yêu cầu phải lập quy trình vận hành hệ thống.
5 Việc vận hành hệ thống thực hiện tự động, có nghĩa là không cần sự can thiệp của con người để vận hành hệ thống ngay cả khi có lỗi xảy ra, trừ việc khởi động hoặc tắt hệ thống. Hệ thống có chức năng tự khôi phục khi có lỗi.
</t>
        </r>
      </text>
    </comment>
    <comment ref="G18" authorId="1" shapeId="0" xr:uid="{1A352D06-7263-45C0-87E8-4F25311228BC}">
      <text>
        <r>
          <rPr>
            <b/>
            <sz val="9"/>
            <color indexed="81"/>
            <rFont val="Tahoma"/>
            <family val="2"/>
          </rPr>
          <t>D E L L:</t>
        </r>
        <r>
          <rPr>
            <sz val="9"/>
            <color indexed="81"/>
            <rFont val="Tahoma"/>
            <family val="2"/>
          </rPr>
          <t xml:space="preserve">
Một số tiêu chí đưa ra để đánh giá khả năng chuyển đổi gồm:
- Yêu cầu về môi trường vận hành phần mềm: hệ thống có thể chạy trên chỉ một môi trường (ví dụ: chỉ chạy trên Windows 10); hệ thống có thể chạy trên các môi trường tương tự (ví dụ: từ Windows XP trở lên); hệ thống có thể chạy trên các môi trường không đồng nhất (ví dụ: Windows, OSX, Unix, Android, iOS).
- Yêu cầu về nền tảng phần cứng (loại thiết bị): 
(i) Hệ thống chỉ chạy trên một loại thiết bị (ví dụ: chỉ chạy trên máy tính cá nhân sử dụng bộ vi xử lý theo kiến trúc x86 ở một thế hệ nhất định, ví dụ thế hệ Intel 80486 (có kiến trúc 32 bit); hay chỉ chạy với bộ vi xử lý kiến trúc ARM ở một thế hệ nhất định,…);
(ii) Hệ thống có thể chạy trên nhiều loại thiết bị tương tự (ví dụ: các máy tính cá nhân cùng sử dụng bộ vi xử lý có kiến trúc x86 từ hai thế hệ gần nhau trở lên: dòng vi xử lý Intel 64 bít (như Intel Pentium Dual-Core, Intel Core 2, Intel Core i3/i5/i7). Hay phần mềm được xây dựng cho một loại thiết bị phần cứng đặc thù và có thể chạy được với hơn một thế hệ (hoặc phiên bản) của dòng thiết bị đó (ví dụ: thiết bị Raspberry Pi);
(iii) Hệ thống có thể chạy trên nhiều loại thiết bị không đồng nhất (ví dụ: máy tính cá nhân, máy tính bảng, điện thoại);
- Các tiêu chí khác.
Giá trị xếp hạng TFW8 theo các tiêu chí này được xác định như bảng dưới đây:
0 Chỉ yêu cầu hệ thống vận hành trên một môi trường phần mềm và phần cứng cụ thể.
3 Có yêu cầu hệ thống vận hành được trên môi trường phần mềm hoặc phần cứng tương tự nhau.
5 Có yêu cầu hệ thống vận hành được trên nhiều môi trường phần mềm hoặc phần cứng không đồng nhất.
</t>
        </r>
      </text>
    </comment>
    <comment ref="G19" authorId="1" shapeId="0" xr:uid="{FF7E3D2A-4FE2-4027-946F-E3B541C0FFE1}">
      <text>
        <r>
          <rPr>
            <b/>
            <sz val="9"/>
            <color indexed="81"/>
            <rFont val="Tahoma"/>
            <family val="2"/>
          </rPr>
          <t>D E L L:</t>
        </r>
        <r>
          <rPr>
            <sz val="9"/>
            <color indexed="81"/>
            <rFont val="Tahoma"/>
            <family val="2"/>
          </rPr>
          <t xml:space="preserve">
0 Không có yêu cầu về việc chỉnh sửa hệ thống trong tương lai.
3 Có yêu cầu về việc chỉnh sửa hệ thống trong tương lai mà không cần lập trình lại từ đầu.
5 Có yêu cầu về việc chỉnh sửa hệ thống trong tương lai mà không cần lập trình lại, chỉ cần cấu hình lại hệ thống.
</t>
        </r>
      </text>
    </comment>
    <comment ref="G20" authorId="1" shapeId="0" xr:uid="{0595956A-E624-4DFA-A938-7062F23D879C}">
      <text>
        <r>
          <rPr>
            <b/>
            <sz val="9"/>
            <color indexed="81"/>
            <rFont val="Tahoma"/>
            <family val="2"/>
          </rPr>
          <t>D E L L:</t>
        </r>
        <r>
          <rPr>
            <sz val="9"/>
            <color indexed="81"/>
            <rFont val="Tahoma"/>
            <family val="2"/>
          </rPr>
          <t xml:space="preserve">
0 Không có yêu cầu truy cập dữ liệu đồng thời.
1 Yêu cầu truy cập dữ liệu đồng thời nhưng không thường xuyên.
2 Yêu cầu truy cập dữ liệu đồng thời theo định kỳ.
3 Yêu cầu truy cập dữ liệu đồng thời tại mọi thời điểm.
4 Gồm các yêu cầu trong trường hợp “Giá trị xếp hạng” = 3 và thiết kế phải đưa ra phương án, giải pháp đánh giá, xử lý các điểm tắc nghẽn khi truy cập dữ liệu đồng thời.
5 Gồm các yêu cầu trong trường hợp “Giá trị xếp hạng” = 4 và thiết kế phải đề xuất công cụ kiểm soát việc xử lý truy cập dữ liệu đồng thời.
</t>
        </r>
      </text>
    </comment>
    <comment ref="G21" authorId="1" shapeId="0" xr:uid="{D1B9577B-1CDA-48A3-9E2E-97DBF7F8816A}">
      <text>
        <r>
          <rPr>
            <b/>
            <sz val="9"/>
            <color indexed="81"/>
            <rFont val="Tahoma"/>
            <family val="2"/>
          </rPr>
          <t>D E L L:</t>
        </r>
        <r>
          <rPr>
            <sz val="9"/>
            <color indexed="81"/>
            <rFont val="Tahoma"/>
            <family val="2"/>
          </rPr>
          <t xml:space="preserve">
Một số tiêu chí đưa ra để đánh giá mức độ hỗ trợ bảo mật như sau: tiêu chí mức 1, mức 2, mức 3, mức 4, mức 5 tương ứng với yêu cầu kỹ thuật của hệ thống thông tin cấp độ 1, cấp độ 2, cấp độ 3, cấp độ 4, cấp độ 5 trong yêu cầu an toàn cơ bản đối với phần mềm nội bộ quy định tại Thông tư số 12/2022/TT-BTTTT ngày 12/8/2022 của Bộ trưởng Bộ Thông tin và Truyền thông quy định chi tiết và hướng dẫn một số điều của Nghị định số 85/2016/NĐ-CP ngày 01 tháng 7 năm 2016 về bảo đảm an toàn hệ thống thông tin theo cấp độ và Quyết định số 742/QĐ-BTTTT ngày 22/4/2022 của Bộ trưởng Bộ Thông tin và Truyền thông ban hành yêu cầu an toàn cơ bản đối với phần mềm nội bộ.
Giá trị xếp hạng TFW11 theo các tiêu chí này được xác định như bảng dưới đây:
Giá trị xếp hạng Yêu cầu cụ thể cho giá trị
0 Không có yêu cầu bảo mật.
1 Yêu cầu bảo mật mức 1.
2 Yêu cầu bảo mật mức 2.
3 Yêu cầu bảo mật mức 3.
4 Yêu cầu bảo mật mức 4.
5 Yêu cầu bảo mật mức 5.
</t>
        </r>
      </text>
    </comment>
    <comment ref="G22" authorId="1" shapeId="0" xr:uid="{2CB34B2D-36C4-4C77-B05D-14471EC32EEA}">
      <text>
        <r>
          <rPr>
            <b/>
            <sz val="9"/>
            <color indexed="81"/>
            <rFont val="Tahoma"/>
            <family val="2"/>
          </rPr>
          <t>D E L L:</t>
        </r>
        <r>
          <rPr>
            <sz val="9"/>
            <color indexed="81"/>
            <rFont val="Tahoma"/>
            <family val="2"/>
          </rPr>
          <t xml:space="preserve">
0 Sử dụng mã lệnh sẵn có (không cần hiệu chỉnh) để phát triển toàn bộ ứng dụng.
1 Sử dụng mã lệnh sẵn có (không cần hiệu chỉnh) để phát triển một phần của ứng dụng.
2 Hiệu chỉnh mã lệnh sẵn có để phát triển toàn bộ ứng dụng.
3 Hiệu chỉnh mã lệnh sẵn có để phát triển một phần của ứng dụng.
4 Mã lệnh sẵn có được sử dụng để phát triển ứng dụng, nhưng cần phải sửa lỗi hoặc rất khó để sử dụng mã lệnh sẵn có.
5 Không sử dụng mã lệnh sẵn có để phát triển ứng dụng.
</t>
        </r>
      </text>
    </comment>
    <comment ref="G23" authorId="1" shapeId="0" xr:uid="{4EAC8608-5B84-451F-B0A0-CFD13A847190}">
      <text>
        <r>
          <rPr>
            <b/>
            <sz val="9"/>
            <color indexed="81"/>
            <rFont val="Tahoma"/>
            <family val="2"/>
          </rPr>
          <t>D E L L:</t>
        </r>
        <r>
          <rPr>
            <sz val="9"/>
            <color indexed="81"/>
            <rFont val="Tahoma"/>
            <family val="2"/>
          </rPr>
          <t xml:space="preserve">
0 Không có yêu cầu hỗ trợ của hệ thống về đào tạo người sử dụng.
1 Có yêu cầu hỗ trợ của hệ thống về đào tạo người sử dụng.
2 Có yêu cầu hỗ trợ của hệ thống về đào tạo người sử dụng, hệ thống có một số tiện ích để hỗ trợ đào tạo.
3 Hệ thống có một số tiện ích để hỗ trợ đào tạo người sử dụng ở nhiều cấp độ khác nhau.
4 Hệ thống có một số tiện ích để hỗ trợ đào tạo người sử dụng cho giai đoạn chuyển tiếp từ hệ thống cũ sang hệ thống mới.
5 Gồm các yêu cầu trong trường hợp “Giá trị xếp hạng” = 4 và yêu cầu hỗ trợ của hệ thống về đào tạo cho nhiều đối tượng người sử dụng với các nội dung đào tạo khác nhau.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 E L L</author>
  </authors>
  <commentList>
    <comment ref="L11" authorId="0" shapeId="0" xr:uid="{B835145F-8DD7-498D-AD25-582401471A67}">
      <text>
        <r>
          <rPr>
            <b/>
            <sz val="9"/>
            <color indexed="81"/>
            <rFont val="Tahoma"/>
            <family val="2"/>
          </rPr>
          <t>D E L L:</t>
        </r>
        <r>
          <rPr>
            <sz val="9"/>
            <color indexed="81"/>
            <rFont val="Tahoma"/>
            <family val="2"/>
          </rPr>
          <t xml:space="preserve">
0 Dưới 10% các thành viên nhóm phát triển có kinh nghiệm tham gia dự án có áp dụng quy trình phát triển phần mềm.
1 Yêu cầu ít nhất 10% thành viên nhóm phát triển có kinh nghiệm tham gia dự án có áp dụng quy trình phát triển phần mềm.
2 Yêu cầu ít nhất 20% thành viên nhóm phát triển có kinh nghiệm tham gia dự án có áp dụng quy trình phát triển phần mềm.
3 Yêu cầu ít nhất 30% thành viên nhóm phát triển có kinh nghiệm tham gia dự án có áp dụng quy trình phát triển phần mềm.
4 Yêu cầu ít nhất 40% thành viên nhóm phát triển có kinh nghiệm tham gia dự án có áp dụng quy trình phát triển phần mềm.
5 Yêu cầu ít nhất 50% thành viên nhóm phát triển có kinh nghiệm tham gia dự án có áp dụng quy trình phát triển phần mềm.
</t>
        </r>
      </text>
    </comment>
    <comment ref="L12" authorId="0" shapeId="0" xr:uid="{E0E7D6C1-423D-4CA2-A034-937C680E9278}">
      <text>
        <r>
          <rPr>
            <b/>
            <sz val="9"/>
            <color indexed="81"/>
            <rFont val="Tahoma"/>
            <family val="2"/>
          </rPr>
          <t>D E L L:</t>
        </r>
        <r>
          <rPr>
            <sz val="9"/>
            <color indexed="81"/>
            <rFont val="Tahoma"/>
            <family val="2"/>
          </rPr>
          <t xml:space="preserve">
0 Dưới 10% thành viên nhóm phát triển có kinh nghiệm phát triển ứng dụng tương tự.
1 Yêu cầu ít nhất 10% thành viên nhóm phát triển có kinh nghiệm phát triển ứng dụng tương tự.
2 Yêu cầu ít nhất 20% thành viên nhóm phát triển có kinh nghiệm phát triển ứng dụng tương tự.
3 Yêu cầu ít nhất 30% thành viên nhóm phát triển có kinh nghiệm phát triển ứng dụng tương tự.
4 Yêu cầu ít nhất 40% thành viên nhóm phát triển có kinh nghiệm phát triển ứng dụng tương tự.
5 Yêu cầu ít nhất 50% thành viên nhóm phát triển có kinh nghiệm phát triển ứng dụng tương tự.
</t>
        </r>
      </text>
    </comment>
    <comment ref="L13" authorId="0" shapeId="0" xr:uid="{951C2793-B3CE-4786-A435-977ECCF4C130}">
      <text>
        <r>
          <rPr>
            <b/>
            <sz val="9"/>
            <color indexed="81"/>
            <rFont val="Tahoma"/>
            <family val="2"/>
          </rPr>
          <t>D E L L:</t>
        </r>
        <r>
          <rPr>
            <sz val="9"/>
            <color indexed="81"/>
            <rFont val="Tahoma"/>
            <family val="2"/>
          </rPr>
          <t xml:space="preserve">
0 Dưới 10% nhóm phát triển có kinh nghiệm về hướng đối tượng.
1 Yêu cầu ít nhất 10% thành viên nhóm phát triển có kinh nghiệm về hướng đối tượng.
2 Yêu cầu ít nhất 20% thành viên nhóm phát triển có kinh nghiệm về hướng đối tượng.
3 Yêu cầu ít nhất 30% thành viên nhóm phát triển có kinh nghiệm về hướng đối tượng.
4 Yêu cầu ít nhất 40% thành viên nhóm phát triển có kinh nghiệm về hướng đối tượng.
5 Yêu cầu ít nhất 50% thành viên nhóm phát triển có kinh nghiệm về hướng đối tượng.
</t>
        </r>
      </text>
    </comment>
    <comment ref="L14" authorId="0" shapeId="0" xr:uid="{5FDCA887-C728-4327-86D5-C7ED4028E831}">
      <text>
        <r>
          <rPr>
            <b/>
            <sz val="9"/>
            <color indexed="81"/>
            <rFont val="Tahoma"/>
            <family val="2"/>
          </rPr>
          <t>D E L L:</t>
        </r>
        <r>
          <rPr>
            <sz val="9"/>
            <color indexed="81"/>
            <rFont val="Tahoma"/>
            <family val="2"/>
          </rPr>
          <t xml:space="preserve">
0 Không yêu cầu về kinh nghiệm của trưởng nhóm lập trình.
1 Yêu cầu trưởng nhóm lập trình đã có kinh nghiệm làm trưởng nhóm lập trình 1 dự án/nhiệm vụ.
2 Yêu cầu trưởng nhóm lập trình đã có kinh nghiệm làm trưởng nhóm lập trình 2 dự án/nhiệm vụ.
3 Yêu cầu trưởng nhóm lập trình đã có kinh nghiệm làm trưởng nhóm lập trình 3 dự án/nhiệm vụ.
4 Yêu cầu trưởng nhóm lập trình đã có kinh nghiệm làm trưởng nhóm lập trình 4 dự án/nhiệm vụ.
5 Yêu cầu trưởng nhóm lập trình đã có kinh nghiệm làm trưởng nhóm lập trình 5 dự án/nhiệm vụ.
</t>
        </r>
      </text>
    </comment>
    <comment ref="L15" authorId="0" shapeId="0" xr:uid="{44955F78-58D2-4CFB-9052-95633115E8C2}">
      <text>
        <r>
          <rPr>
            <b/>
            <sz val="9"/>
            <color indexed="81"/>
            <rFont val="Tahoma"/>
            <family val="2"/>
          </rPr>
          <t>D E L L:</t>
        </r>
        <r>
          <rPr>
            <sz val="9"/>
            <color indexed="81"/>
            <rFont val="Tahoma"/>
            <family val="2"/>
          </rPr>
          <t xml:space="preserve">
0 Yêu cầu nhóm phát triển có kế hoạch cụ thể công việc (hằng ngày), lập báo cáo công việc hằng ngày.
1 Yêu cầu nhóm phát triển thực hiện báo cáo công việc hàng tuần. 
2 Yêu cầu nhóm phát triển thực hiện báo cáo công việc theo tháng.
3 Yêu cầu nhóm phát triển thực hiện báo cáo công việc quý.
4 Yêu cầu nhóm phát triển thực hiện báo cáo công việc theo các mốc công việc/sản phẩm trong kế hoạch thực hiện nhưng không yêu cầu lập báo cáo công việc định kỳ.
5 Không yêu cầu nhóm phát triển thực hiện báo cáo theo các mốc công việc/sản phẩm trong kế hoạch thực hiện.
</t>
        </r>
      </text>
    </comment>
    <comment ref="L16" authorId="0" shapeId="0" xr:uid="{CBBC567B-2F9E-4946-9236-A35121AA4185}">
      <text>
        <r>
          <rPr>
            <b/>
            <sz val="9"/>
            <color indexed="81"/>
            <rFont val="Tahoma"/>
            <family val="2"/>
          </rPr>
          <t>D E L L:</t>
        </r>
        <r>
          <rPr>
            <sz val="9"/>
            <color indexed="81"/>
            <rFont val="Tahoma"/>
            <family val="2"/>
          </rPr>
          <t xml:space="preserve">
Một số tiêu chí đưa ra để đánh giá độ ổn định của các yêu cầu như:
- Mức 0: Các yêu cầu hệ thống không có độ ổn định, có thể có trên 50% số lượng Use case liên quan đến những yêu cầu nghiệp vụ cần phân tích, đặc tả cụ thể, chi tiết hơn.
- Mức 1: Các yêu cầu hệ thống có độ ổn định rất thấp, có thể có từ 30% đến 50% số lượng Use case liên quan đến những yêu cầu nghiệp vụ cần phân tích, đặc tả cụ thể, chi tiết hơn.
- Mức 2: Các yêu cầu hệ thống có độ ổn định thấp, có thể có từ 10% đến 30% số lượng Use case liên quan đến những yêu cầu nghiệp vụ cần phân tích, đặc tả cụ thể, chi tiết hơn.
- Mức 3: Các yêu cầu hệ thống tương đối ổn định, có thể có dưới 10% số lượng Use case liên quan đến những yêu cầu nghiệp vụ cần phân tích, đặc tả cụ thể, chi tiết hơn.
- Mức 4: Các yêu cầu hệ thống ổn định, trong giai đoạn xây dựng, phát triển, mở rộng phần mềm chỉ cho phép điều chỉnh giao diện về mặt mỹ thuật.
- Mức 5: Các yêu cầu hệ thống hoàn toàn ổn định.
Giá trị xếp hạng EFW6 theo các tiêu chí này được xác định như bảng dưới đây:
0 Độ ổn định yêu cầu mức 0.
1 Độ ổn định yêu cầu mức 1.
2 Độ ổn định yêu cầu mức 2.
3 Độ ổn định yêu cầu mức 3.
4 Độ ổn định yêu cầu mức 4.
5 Độ ổn định yêu cầu mức 5.
</t>
        </r>
      </text>
    </comment>
    <comment ref="L17" authorId="0" shapeId="0" xr:uid="{59C6273C-898E-4845-B0CF-8F626C242542}">
      <text>
        <r>
          <rPr>
            <b/>
            <sz val="9"/>
            <color indexed="81"/>
            <rFont val="Tahoma"/>
            <family val="2"/>
          </rPr>
          <t>D E L L:</t>
        </r>
        <r>
          <rPr>
            <sz val="9"/>
            <color indexed="81"/>
            <rFont val="Tahoma"/>
            <family val="2"/>
          </rPr>
          <t xml:space="preserve">
0 Không sử dụng nhân viên làm bán thời gian.
1 Cho phép tối đa 10% nhân viên làm bán thời gian.
2 Cho phép tối đa 20% nhân viên làm bán thời gian.
3 Cho phép tối đa 30% nhân viên làm bán thời gian.
4 Cho phép tối đa 40% nhân viên làm bán thời gian.
5 Cho phép trên 40% trở lên nhân viên làm bán thời gian.
</t>
        </r>
      </text>
    </comment>
    <comment ref="L18" authorId="0" shapeId="0" xr:uid="{67E418D1-58FF-4A76-8F0F-ED6BEF034FDB}">
      <text>
        <r>
          <rPr>
            <b/>
            <sz val="9"/>
            <color indexed="81"/>
            <rFont val="Tahoma"/>
            <family val="2"/>
          </rPr>
          <t>D E L L:</t>
        </r>
        <r>
          <rPr>
            <sz val="9"/>
            <color indexed="81"/>
            <rFont val="Tahoma"/>
            <family val="2"/>
          </rPr>
          <t xml:space="preserve">
0 Không yêu cầu thành viên nhóm lập trình có kinh nghiệm sử dụng ngôn ngữ lập trình dự kiến.
1 Yêu cầu ít nhất 20% thành viên nhóm lập trình có kinh nghiệm lập trình.
2 Yêu cầu ít nhất 40% thành viên nhóm lập trình có kinh nghiệm lập trình.
3 Yêu cầu ít nhất 60% thành viên nhóm lập trình có kinh nghiệm lập trình.
4 Yêu cầu ít nhất 80% thành viên nhóm lập trình có kinh nghiệm lập trình.
5 Yêu cầu tất cả các thành viên trong nhóm lập trình có kinh nghiệm lập trình.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D11" authorId="0" shapeId="0" xr:uid="{00000000-0006-0000-1800-000001000000}">
      <text>
        <r>
          <rPr>
            <b/>
            <sz val="9"/>
            <color indexed="81"/>
            <rFont val="Tahoma"/>
            <family val="2"/>
          </rPr>
          <t>Dell:</t>
        </r>
        <r>
          <rPr>
            <sz val="9"/>
            <color indexed="81"/>
            <rFont val="Tahoma"/>
            <family val="2"/>
          </rPr>
          <t xml:space="preserve">
Không thấp hơn mức lương vùng….
</t>
        </r>
      </text>
    </comment>
    <comment ref="E11" authorId="0" shapeId="0" xr:uid="{DCCD8D2A-1F75-497D-9607-68D01AF1786D}">
      <text>
        <r>
          <rPr>
            <b/>
            <sz val="9"/>
            <color indexed="81"/>
            <rFont val="Tahoma"/>
            <family val="2"/>
          </rPr>
          <t>Dell:</t>
        </r>
        <r>
          <rPr>
            <sz val="9"/>
            <color indexed="81"/>
            <rFont val="Tahoma"/>
            <family val="2"/>
          </rPr>
          <t xml:space="preserve">
Không thấp hơn mức lương vùng….
</t>
        </r>
      </text>
    </comment>
    <comment ref="F11" authorId="0" shapeId="0" xr:uid="{7870C5A6-0A24-4DF2-9DE4-58203CB1673A}">
      <text>
        <r>
          <rPr>
            <b/>
            <sz val="9"/>
            <color indexed="81"/>
            <rFont val="Tahoma"/>
            <family val="2"/>
          </rPr>
          <t>Dell:</t>
        </r>
        <r>
          <rPr>
            <sz val="9"/>
            <color indexed="81"/>
            <rFont val="Tahoma"/>
            <family val="2"/>
          </rPr>
          <t xml:space="preserve">
Không thấp hơn mức lương vùng….
</t>
        </r>
      </text>
    </comment>
    <comment ref="G11" authorId="0" shapeId="0" xr:uid="{2B4EB00E-DE0D-4A2E-89CC-081B70AACFE1}">
      <text>
        <r>
          <rPr>
            <b/>
            <sz val="9"/>
            <color indexed="81"/>
            <rFont val="Tahoma"/>
            <family val="2"/>
          </rPr>
          <t>Dell:</t>
        </r>
        <r>
          <rPr>
            <sz val="9"/>
            <color indexed="81"/>
            <rFont val="Tahoma"/>
            <family val="2"/>
          </rPr>
          <t xml:space="preserve">
Không thấp hơn mức lương vùng….
</t>
        </r>
      </text>
    </comment>
    <comment ref="D12" authorId="0" shapeId="0" xr:uid="{00000000-0006-0000-1800-000002000000}">
      <text>
        <r>
          <rPr>
            <b/>
            <sz val="9"/>
            <color indexed="81"/>
            <rFont val="Tahoma"/>
            <family val="2"/>
          </rPr>
          <t>Dell:</t>
        </r>
        <r>
          <rPr>
            <sz val="9"/>
            <color indexed="81"/>
            <rFont val="Tahoma"/>
            <family val="2"/>
          </rPr>
          <t xml:space="preserve">
Không phải đóng Bảo hiểm thất nghiệp 1%; nên mục 6 là: 22,5%</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Mr.Cuong</author>
  </authors>
  <commentList>
    <comment ref="D13" authorId="0" shapeId="0" xr:uid="{00000000-0006-0000-1A00-000002000000}">
      <text>
        <r>
          <rPr>
            <b/>
            <sz val="9"/>
            <color indexed="81"/>
            <rFont val="Tahoma"/>
            <family val="2"/>
            <charset val="163"/>
          </rPr>
          <t>Mr.Cuong:</t>
        </r>
        <r>
          <rPr>
            <sz val="9"/>
            <color indexed="81"/>
            <rFont val="Tahoma"/>
            <family val="2"/>
            <charset val="163"/>
          </rPr>
          <t xml:space="preserve">
Bao gồm các chi phí khảo sát, chi phí triển khai, chi phí kinh doanh, chi phí marketing, chi phí đăng ký bản quyền tác giả, và các chi phí khác</t>
        </r>
      </text>
    </comment>
    <comment ref="D14" authorId="0" shapeId="0" xr:uid="{00000000-0006-0000-1A00-000003000000}">
      <text>
        <r>
          <rPr>
            <b/>
            <sz val="9"/>
            <color indexed="81"/>
            <rFont val="Tahoma"/>
            <family val="2"/>
            <charset val="163"/>
          </rPr>
          <t>Mr.Cuong:</t>
        </r>
        <r>
          <rPr>
            <sz val="9"/>
            <color indexed="81"/>
            <rFont val="Tahoma"/>
            <family val="2"/>
            <charset val="163"/>
          </rPr>
          <t xml:space="preserve">
Tỷ lệ chi phí chung so với chi phí xây dựng phần mềm</t>
        </r>
      </text>
    </comment>
  </commentList>
</comments>
</file>

<file path=xl/sharedStrings.xml><?xml version="1.0" encoding="utf-8"?>
<sst xmlns="http://schemas.openxmlformats.org/spreadsheetml/2006/main" count="18513" uniqueCount="6287">
  <si>
    <t>BIỂU 1.1 BẢNG DỰ TOÁN CHI TIẾT KINH PHÍ</t>
  </si>
  <si>
    <t>I. Tổng hợp dự toán</t>
  </si>
  <si>
    <t>Đơn vị tính: Việt nam đồng</t>
  </si>
  <si>
    <t>STT</t>
  </si>
  <si>
    <t>Nội dung</t>
  </si>
  <si>
    <t>Ký hiệu</t>
  </si>
  <si>
    <t>Dự toán kinh phí</t>
  </si>
  <si>
    <t>Kế hoạch phân bổ vốn</t>
  </si>
  <si>
    <t>Ghi chú</t>
  </si>
  <si>
    <t>Tổng dự toán</t>
  </si>
  <si>
    <t>Vốn NSNN</t>
  </si>
  <si>
    <t xml:space="preserve">Vốn khác </t>
  </si>
  <si>
    <t>Năm thứ nhất</t>
  </si>
  <si>
    <t>I</t>
  </si>
  <si>
    <t>Chi phí xây lắp</t>
  </si>
  <si>
    <r>
      <t>G</t>
    </r>
    <r>
      <rPr>
        <vertAlign val="subscript"/>
        <sz val="13"/>
        <color indexed="8"/>
        <rFont val="Times New Roman"/>
        <family val="1"/>
      </rPr>
      <t>XL</t>
    </r>
  </si>
  <si>
    <t>II</t>
  </si>
  <si>
    <t xml:space="preserve">Chi phí thiết bị </t>
  </si>
  <si>
    <t>III</t>
  </si>
  <si>
    <t>Chi phí tư vấn</t>
  </si>
  <si>
    <r>
      <t>G</t>
    </r>
    <r>
      <rPr>
        <vertAlign val="subscript"/>
        <sz val="13"/>
        <color indexed="8"/>
        <rFont val="Times New Roman"/>
        <family val="1"/>
      </rPr>
      <t>TV</t>
    </r>
  </si>
  <si>
    <t>IV</t>
  </si>
  <si>
    <t>Chi phí khác có liên quan</t>
  </si>
  <si>
    <r>
      <t>G</t>
    </r>
    <r>
      <rPr>
        <vertAlign val="subscript"/>
        <sz val="13"/>
        <color indexed="8"/>
        <rFont val="Times New Roman"/>
        <family val="1"/>
      </rPr>
      <t>K</t>
    </r>
  </si>
  <si>
    <t>V</t>
  </si>
  <si>
    <t>Chi phí dự phòng</t>
  </si>
  <si>
    <r>
      <t>G</t>
    </r>
    <r>
      <rPr>
        <vertAlign val="subscript"/>
        <sz val="13"/>
        <color indexed="8"/>
        <rFont val="Times New Roman"/>
        <family val="1"/>
      </rPr>
      <t>DP</t>
    </r>
  </si>
  <si>
    <r>
      <t>TỔNG CỘNG (G</t>
    </r>
    <r>
      <rPr>
        <b/>
        <vertAlign val="subscript"/>
        <sz val="12"/>
        <color indexed="8"/>
        <rFont val="Times New Roman"/>
        <family val="1"/>
      </rPr>
      <t>ĐT</t>
    </r>
    <r>
      <rPr>
        <b/>
        <sz val="12"/>
        <color indexed="8"/>
        <rFont val="Times New Roman"/>
        <family val="1"/>
      </rPr>
      <t>=G</t>
    </r>
    <r>
      <rPr>
        <b/>
        <vertAlign val="subscript"/>
        <sz val="12"/>
        <color indexed="8"/>
        <rFont val="Times New Roman"/>
        <family val="1"/>
      </rPr>
      <t>XL</t>
    </r>
    <r>
      <rPr>
        <b/>
        <sz val="12"/>
        <color indexed="8"/>
        <rFont val="Times New Roman"/>
        <family val="1"/>
      </rPr>
      <t>+G</t>
    </r>
    <r>
      <rPr>
        <b/>
        <vertAlign val="subscript"/>
        <sz val="12"/>
        <color indexed="8"/>
        <rFont val="Times New Roman"/>
        <family val="1"/>
      </rPr>
      <t>TB</t>
    </r>
    <r>
      <rPr>
        <b/>
        <sz val="12"/>
        <color indexed="8"/>
        <rFont val="Times New Roman"/>
        <family val="1"/>
      </rPr>
      <t>+G</t>
    </r>
    <r>
      <rPr>
        <b/>
        <vertAlign val="subscript"/>
        <sz val="12"/>
        <color indexed="8"/>
        <rFont val="Times New Roman"/>
        <family val="1"/>
      </rPr>
      <t>QLDA</t>
    </r>
    <r>
      <rPr>
        <b/>
        <sz val="12"/>
        <color indexed="8"/>
        <rFont val="Times New Roman"/>
        <family val="1"/>
      </rPr>
      <t>+G</t>
    </r>
    <r>
      <rPr>
        <b/>
        <vertAlign val="subscript"/>
        <sz val="12"/>
        <color indexed="8"/>
        <rFont val="Times New Roman"/>
        <family val="1"/>
      </rPr>
      <t>TV</t>
    </r>
    <r>
      <rPr>
        <b/>
        <sz val="12"/>
        <color indexed="8"/>
        <rFont val="Times New Roman"/>
        <family val="1"/>
      </rPr>
      <t>+G</t>
    </r>
    <r>
      <rPr>
        <b/>
        <vertAlign val="subscript"/>
        <sz val="12"/>
        <color indexed="8"/>
        <rFont val="Times New Roman"/>
        <family val="1"/>
      </rPr>
      <t>K</t>
    </r>
    <r>
      <rPr>
        <b/>
        <sz val="12"/>
        <color indexed="8"/>
        <rFont val="Times New Roman"/>
        <family val="1"/>
      </rPr>
      <t>+G</t>
    </r>
    <r>
      <rPr>
        <b/>
        <vertAlign val="subscript"/>
        <sz val="12"/>
        <color indexed="8"/>
        <rFont val="Times New Roman"/>
        <family val="1"/>
      </rPr>
      <t>DP</t>
    </r>
    <r>
      <rPr>
        <b/>
        <sz val="12"/>
        <color indexed="8"/>
        <rFont val="Times New Roman"/>
        <family val="1"/>
      </rPr>
      <t>):</t>
    </r>
  </si>
  <si>
    <r>
      <t>G</t>
    </r>
    <r>
      <rPr>
        <b/>
        <vertAlign val="subscript"/>
        <sz val="12"/>
        <color indexed="8"/>
        <rFont val="Times New Roman"/>
        <family val="1"/>
      </rPr>
      <t>ĐT</t>
    </r>
    <r>
      <rPr>
        <b/>
        <sz val="12"/>
        <color indexed="8"/>
        <rFont val="Times New Roman"/>
        <family val="1"/>
      </rPr>
      <t/>
    </r>
  </si>
  <si>
    <t>BIỂU 2.1 TỔNG HỢP DỰ TOÁN ỨNG DỤNG CNTT</t>
  </si>
  <si>
    <t>Đơn vị tính: Việt Nam đồng</t>
  </si>
  <si>
    <t>Căn cứ/Công thức tính</t>
  </si>
  <si>
    <t>Giá trị trước thuế</t>
  </si>
  <si>
    <t>Thuế GTGT</t>
  </si>
  <si>
    <t>Giá trị sau thuế</t>
  </si>
  <si>
    <t>[1]</t>
  </si>
  <si>
    <t>[2]</t>
  </si>
  <si>
    <t>[3]</t>
  </si>
  <si>
    <t>[4]</t>
  </si>
  <si>
    <t>[5]</t>
  </si>
  <si>
    <t>[6]</t>
  </si>
  <si>
    <t>[7]</t>
  </si>
  <si>
    <r>
      <t>G</t>
    </r>
    <r>
      <rPr>
        <b/>
        <vertAlign val="subscript"/>
        <sz val="13"/>
        <color indexed="8"/>
        <rFont val="Times New Roman"/>
        <family val="1"/>
      </rPr>
      <t>XL</t>
    </r>
  </si>
  <si>
    <r>
      <t>G</t>
    </r>
    <r>
      <rPr>
        <b/>
        <vertAlign val="subscript"/>
        <sz val="13"/>
        <color indexed="8"/>
        <rFont val="Times New Roman"/>
        <family val="1"/>
      </rPr>
      <t>TB</t>
    </r>
  </si>
  <si>
    <t>Theo bảng tính chi tiết</t>
  </si>
  <si>
    <t>Chi phí tư vấn đầu tư ứng dụng CNTT</t>
  </si>
  <si>
    <t>Chi phí Tư vấn lập Đề cương và dự toán chi tiết</t>
  </si>
  <si>
    <t>Chi phí Tư vấn lập HSMT và đánh giá HSDT</t>
  </si>
  <si>
    <r>
      <t>G</t>
    </r>
    <r>
      <rPr>
        <b/>
        <vertAlign val="subscript"/>
        <sz val="13"/>
        <color indexed="8"/>
        <rFont val="Times New Roman"/>
        <family val="1"/>
      </rPr>
      <t>K</t>
    </r>
  </si>
  <si>
    <t>V.1</t>
  </si>
  <si>
    <t>Chi phí kiểm thử phần mềm</t>
  </si>
  <si>
    <t>VI</t>
  </si>
  <si>
    <r>
      <t>G</t>
    </r>
    <r>
      <rPr>
        <b/>
        <vertAlign val="subscript"/>
        <sz val="13"/>
        <color indexed="8"/>
        <rFont val="Times New Roman"/>
        <family val="1"/>
      </rPr>
      <t>DP</t>
    </r>
  </si>
  <si>
    <r>
      <t xml:space="preserve">Tổng cộng </t>
    </r>
    <r>
      <rPr>
        <sz val="13"/>
        <color indexed="8"/>
        <rFont val="Times New Roman"/>
        <family val="1"/>
      </rPr>
      <t>(G</t>
    </r>
    <r>
      <rPr>
        <vertAlign val="subscript"/>
        <sz val="13"/>
        <color indexed="8"/>
        <rFont val="Times New Roman"/>
        <family val="1"/>
      </rPr>
      <t>ĐT</t>
    </r>
    <r>
      <rPr>
        <sz val="13"/>
        <color indexed="8"/>
        <rFont val="Times New Roman"/>
        <family val="1"/>
      </rPr>
      <t>=G</t>
    </r>
    <r>
      <rPr>
        <vertAlign val="subscript"/>
        <sz val="13"/>
        <color indexed="8"/>
        <rFont val="Times New Roman"/>
        <family val="1"/>
      </rPr>
      <t>XL</t>
    </r>
    <r>
      <rPr>
        <sz val="13"/>
        <color indexed="8"/>
        <rFont val="Times New Roman"/>
        <family val="1"/>
      </rPr>
      <t>+G</t>
    </r>
    <r>
      <rPr>
        <vertAlign val="subscript"/>
        <sz val="13"/>
        <color indexed="8"/>
        <rFont val="Times New Roman"/>
        <family val="1"/>
      </rPr>
      <t>TB</t>
    </r>
    <r>
      <rPr>
        <sz val="13"/>
        <color indexed="8"/>
        <rFont val="Times New Roman"/>
        <family val="1"/>
      </rPr>
      <t>+G</t>
    </r>
    <r>
      <rPr>
        <vertAlign val="subscript"/>
        <sz val="13"/>
        <color indexed="8"/>
        <rFont val="Times New Roman"/>
        <family val="1"/>
      </rPr>
      <t>QLDA</t>
    </r>
    <r>
      <rPr>
        <sz val="13"/>
        <color indexed="8"/>
        <rFont val="Times New Roman"/>
        <family val="1"/>
      </rPr>
      <t>+G</t>
    </r>
    <r>
      <rPr>
        <vertAlign val="subscript"/>
        <sz val="13"/>
        <color indexed="8"/>
        <rFont val="Times New Roman"/>
        <family val="1"/>
      </rPr>
      <t>TV</t>
    </r>
    <r>
      <rPr>
        <sz val="13"/>
        <color indexed="8"/>
        <rFont val="Times New Roman"/>
        <family val="1"/>
      </rPr>
      <t>+G</t>
    </r>
    <r>
      <rPr>
        <vertAlign val="subscript"/>
        <sz val="13"/>
        <color indexed="8"/>
        <rFont val="Times New Roman"/>
        <family val="1"/>
      </rPr>
      <t>K</t>
    </r>
    <r>
      <rPr>
        <sz val="13"/>
        <color indexed="8"/>
        <rFont val="Times New Roman"/>
        <family val="1"/>
      </rPr>
      <t>+G</t>
    </r>
    <r>
      <rPr>
        <vertAlign val="subscript"/>
        <sz val="13"/>
        <color indexed="8"/>
        <rFont val="Times New Roman"/>
        <family val="1"/>
      </rPr>
      <t>DP</t>
    </r>
    <r>
      <rPr>
        <sz val="13"/>
        <color indexed="8"/>
        <rFont val="Times New Roman"/>
        <family val="1"/>
      </rPr>
      <t>):</t>
    </r>
  </si>
  <si>
    <t>TỔNG CỘNG (làm tròn):</t>
  </si>
  <si>
    <t>\</t>
  </si>
  <si>
    <t>Chi phí phần mềm nội bộ</t>
  </si>
  <si>
    <t>G</t>
  </si>
  <si>
    <t>C</t>
  </si>
  <si>
    <t>TL</t>
  </si>
  <si>
    <t>TỔNG CỘNG</t>
  </si>
  <si>
    <t>Khoản mục chi phí</t>
  </si>
  <si>
    <t>Cách tính</t>
  </si>
  <si>
    <t>Chi phí</t>
  </si>
  <si>
    <t>G = 1.4*E*P*H</t>
  </si>
  <si>
    <t>C = 65%*G</t>
  </si>
  <si>
    <t>TL = 6%*(G + C)</t>
  </si>
  <si>
    <t>Gpm = G + C + TL</t>
  </si>
  <si>
    <t>Gpm</t>
  </si>
  <si>
    <t xml:space="preserve">Gpm </t>
  </si>
  <si>
    <t>TT</t>
  </si>
  <si>
    <t>MÔ TẢ</t>
  </si>
  <si>
    <t>MỨC ĐỘ CẦN THIẾT</t>
  </si>
  <si>
    <t>ĐỘ PHỨC TẠP</t>
  </si>
  <si>
    <t>ĐƠN GIẢN</t>
  </si>
  <si>
    <t>TRUNG BÌNH</t>
  </si>
  <si>
    <t>PHỨC TẠP</t>
  </si>
  <si>
    <t>Quản trị hệ thống</t>
  </si>
  <si>
    <t>B</t>
  </si>
  <si>
    <t>x</t>
  </si>
  <si>
    <t>Thêm mới giống thủy sản</t>
  </si>
  <si>
    <t>Sửa thông tin về giống thủy sản</t>
  </si>
  <si>
    <t>Xóa thông tin về giống thủy sản</t>
  </si>
  <si>
    <t>Thêm mới giống thủy sản được phép kinh doanh</t>
  </si>
  <si>
    <t>Sửa thông tin về giống thủy sản được phép kinh doanh</t>
  </si>
  <si>
    <t>Xóa thông tin về giống thủy sản được phép kinh doanh</t>
  </si>
  <si>
    <t xml:space="preserve">Thêm mới sản phẩm xử lý môi trường trong nuôi trồng thủy sản </t>
  </si>
  <si>
    <t xml:space="preserve">Sửa thông tin về sản phẩm xử lý môi trường trong nuôi trồng thủy sản </t>
  </si>
  <si>
    <t xml:space="preserve">Xóa thông tin về sản phẩm xử lý môi trường trong nuôi trồng thủy sản </t>
  </si>
  <si>
    <t>Quản lý cơ sở sản xuất thức ăn thủy sản, sản phẩm xử lý môi trường nuôi trồng thủy sản trên địa bàn</t>
  </si>
  <si>
    <t>Phân hệ Thống kê</t>
  </si>
  <si>
    <t>Tổng số đánh giá như sau:</t>
  </si>
  <si>
    <t>Số lượng</t>
  </si>
  <si>
    <t>Đơn giản - B</t>
  </si>
  <si>
    <t>Trung bình - B</t>
  </si>
  <si>
    <t>Phức tạp - B</t>
  </si>
  <si>
    <t>Đơn giản - M</t>
  </si>
  <si>
    <t>Trung bình - M</t>
  </si>
  <si>
    <t>Phức tạp - M</t>
  </si>
  <si>
    <t>Đơn giản - T</t>
  </si>
  <si>
    <t>Trung bình - T</t>
  </si>
  <si>
    <t>Phức tạp - T</t>
  </si>
  <si>
    <t>BẢNG TÍNH TOÁN ĐIỂM CÁC TÁC NHÂN (ACTORS) TƯƠNG TÁC, 
TRAO ĐỔI THÔNG TIN VỚI PHẦN MỀM</t>
  </si>
  <si>
    <t>LOẠI ACTORS</t>
  </si>
  <si>
    <t>SỐ ACTORS</t>
  </si>
  <si>
    <t>ĐIỂM</t>
  </si>
  <si>
    <t>GHI CHÚ</t>
  </si>
  <si>
    <t>Đơn giản</t>
  </si>
  <si>
    <t>Thuộc loại giao diện</t>
  </si>
  <si>
    <t>Trung bình</t>
  </si>
  <si>
    <t>Giao diện tương tác hoặc phục vụ một giao thức hoạt động</t>
  </si>
  <si>
    <t>Phức tạp</t>
  </si>
  <si>
    <t>Giao diện đồ họa</t>
  </si>
  <si>
    <t>CỘNG (1 + 2 + 3)</t>
  </si>
  <si>
    <t>TAW</t>
  </si>
  <si>
    <t>DANH SÁCH CÁC TÁC NHÂN</t>
  </si>
  <si>
    <t>ACTORS</t>
  </si>
  <si>
    <t>BẢNG TÍNH TOÁN TAW</t>
  </si>
  <si>
    <t>Loại Actor</t>
  </si>
  <si>
    <t>Mô tả</t>
  </si>
  <si>
    <t>Số tác nhân</t>
  </si>
  <si>
    <t>Điểm của từng loại tác nhân</t>
  </si>
  <si>
    <t>Thuộc loại giao diện của chương trình (Trọng số =1)</t>
  </si>
  <si>
    <t>Thuộc loại giao tương tác hoặc phục vụ một giao thức hoạt động trình (Trọng số =2)</t>
  </si>
  <si>
    <t>Giao diện đồ họa trình (Trọng số =3)</t>
  </si>
  <si>
    <t>Cộng (1+2+3)</t>
  </si>
  <si>
    <t>BẢNG TÍNH TOÁN ĐIỂM 
CÁC TRƯỜNG HỢP SỬ DỤNG (USE-CASE)</t>
  </si>
  <si>
    <t>LOẠI</t>
  </si>
  <si>
    <t>TRỌNG SỐ</t>
  </si>
  <si>
    <t>SỐ USE-CASE</t>
  </si>
  <si>
    <t>BMT</t>
  </si>
  <si>
    <t>Các yêu cầu phải được thoả mãn thì phần mềm mới được chấp nhận</t>
  </si>
  <si>
    <t>M</t>
  </si>
  <si>
    <t>Các chức năng không phải là cốt lõi/ Các chức năng phụ trợ</t>
  </si>
  <si>
    <t>T</t>
  </si>
  <si>
    <t>Các yêu cầu tư vấn thêm/Các yêu cầu chức năng tuỳ chọn</t>
  </si>
  <si>
    <t>ĐIỂM USECASE (TBF)</t>
  </si>
  <si>
    <t>TRỌNG SỐ VÀ HỆ SỐ BMT</t>
  </si>
  <si>
    <t>BẢNG TÍNH TOÁN HỆ SỐ PHỨC TẠP KỸ THUẬT-CÔNG NGHỆ</t>
  </si>
  <si>
    <t>CÁC HỆ SỐ</t>
  </si>
  <si>
    <t>GIÁ TRỊ XẾP HẠNG</t>
  </si>
  <si>
    <t>KẾT QUẢ</t>
  </si>
  <si>
    <t>HỆ SỐ KT-CN (TFW)</t>
  </si>
  <si>
    <t>Độ phức tạp của xử lý bên trong</t>
  </si>
  <si>
    <t xml:space="preserve">Khả năng chuyển đổi </t>
  </si>
  <si>
    <t>HỆ SỐ PHỨC TẠP VỀ KT-CN (TCF)</t>
  </si>
  <si>
    <t>KỸ NĂNG</t>
  </si>
  <si>
    <t>ĐIỂM ĐÁNH GIÁ</t>
  </si>
  <si>
    <t>Kỹ năng lập trình</t>
  </si>
  <si>
    <t>Hệ số tác động môi trường và nhóm làm việc (EFW)</t>
  </si>
  <si>
    <t>A</t>
  </si>
  <si>
    <t>PHP/My SQL</t>
  </si>
  <si>
    <t>Java</t>
  </si>
  <si>
    <t>Có kinh nghiệm về ứng dụng tương tự</t>
  </si>
  <si>
    <t>Javascript/VBScript</t>
  </si>
  <si>
    <t>Có kinh nghiệm về hướng đối tượng</t>
  </si>
  <si>
    <t>VB</t>
  </si>
  <si>
    <t>Có khả năng lãnh đạo nhóm</t>
  </si>
  <si>
    <t>VC++</t>
  </si>
  <si>
    <t>Microsoft.Net</t>
  </si>
  <si>
    <t>Độ ổn định của các yêu cầu</t>
  </si>
  <si>
    <t>Kylix</t>
  </si>
  <si>
    <t>Perl</t>
  </si>
  <si>
    <t>C#</t>
  </si>
  <si>
    <t>Hệ số phức tạp về môi trường (EF)</t>
  </si>
  <si>
    <t>Delphi</t>
  </si>
  <si>
    <t>Độ ổn định kinh nghiệm (ES)</t>
  </si>
  <si>
    <t>Kiến thức phần mềm</t>
  </si>
  <si>
    <t>Nội suy thời gian lao động (P)</t>
  </si>
  <si>
    <t>Flash</t>
  </si>
  <si>
    <t>Illustrator</t>
  </si>
  <si>
    <t>Photoshop</t>
  </si>
  <si>
    <t>Firework</t>
  </si>
  <si>
    <t>SQL Server</t>
  </si>
  <si>
    <t>GIÁ TRỊ NỘI SUY ES</t>
  </si>
  <si>
    <t>Oracle</t>
  </si>
  <si>
    <t>IIS</t>
  </si>
  <si>
    <t>Frontpage</t>
  </si>
  <si>
    <t>MS Word</t>
  </si>
  <si>
    <t>MS Excel</t>
  </si>
  <si>
    <t>Open Office</t>
  </si>
  <si>
    <t>MS Access</t>
  </si>
  <si>
    <t>Visio</t>
  </si>
  <si>
    <t>MS Project</t>
  </si>
  <si>
    <t>Linux</t>
  </si>
  <si>
    <t>Unix</t>
  </si>
  <si>
    <t>WinNT</t>
  </si>
  <si>
    <t>WindowXP/2000</t>
  </si>
  <si>
    <t>LAN</t>
  </si>
  <si>
    <t>WAN</t>
  </si>
  <si>
    <t>Internet</t>
  </si>
  <si>
    <t>Intranet</t>
  </si>
  <si>
    <t>PL/SQL</t>
  </si>
  <si>
    <t>Form/Report</t>
  </si>
  <si>
    <t>Hiểu biết về quy trình và kinh nghiệm thực tế</t>
  </si>
  <si>
    <t>Có áp dụng quy trình phát triển phần mềm theo mẫu RUP và có hiểu biết về RUP hoặc quy trình phát triển phần mềm tương đương</t>
  </si>
  <si>
    <t>Có tính cách năng động</t>
  </si>
  <si>
    <t>Khác</t>
  </si>
  <si>
    <t>Quản lý dữ liệu giống, thức ăn, sản phẩm xử lý môi trường</t>
  </si>
  <si>
    <t>Quản lý giống thủy sản</t>
  </si>
  <si>
    <t>Quản lý giống thủy sản được phép kinh doanh</t>
  </si>
  <si>
    <t>Quản lý  giống thủy sản cấm xuất khẩu</t>
  </si>
  <si>
    <t>Thêm mới giống thủy sản cấm xuất khẩu</t>
  </si>
  <si>
    <t>Sửa thông tin về giống thủy sản cấm xuất khẩu</t>
  </si>
  <si>
    <t>Xóa thông tin về giống thủy sản cấm xuất khẩu</t>
  </si>
  <si>
    <t>Quản lý giống thủy sản sản xuất có điều kiện</t>
  </si>
  <si>
    <t>Thêm mới giống thủy sản sản xuất có điều kiện</t>
  </si>
  <si>
    <t>Sửa thông tin về giống thủy sản xuất có điều kiện</t>
  </si>
  <si>
    <t>Xóa thông tin về giống thủy sản sản xuất có điều kiện</t>
  </si>
  <si>
    <t>Quản lý thức ăn thủy sản</t>
  </si>
  <si>
    <t>Thêm mới thức ăn thủy sản</t>
  </si>
  <si>
    <t>Sửa thông tin về thức ăn thủy sản</t>
  </si>
  <si>
    <t>Xóa thông tin về thức ăn thủy sản</t>
  </si>
  <si>
    <t xml:space="preserve">Quản lý sản phẩm xử lý môi trường trong nuôi trồng thủy sản </t>
  </si>
  <si>
    <t>Quản lý cơ sở sản xuất giống thủy sản sản xuất trên địa bàn</t>
  </si>
  <si>
    <t>Thêm mới cơ sở sản xuất giống thủy sản sản xuất trên địa bàn</t>
  </si>
  <si>
    <t>Sửa thông tin về cơ sở sản xuất giống thủy sản sản xuất trên địa bàn</t>
  </si>
  <si>
    <t>Xóa thông tin về cơ sở sản xuất giống thủy sản sản xuất trên địa bàn</t>
  </si>
  <si>
    <t>Thêm mới cơ sở sản xuất thức ăn thủy sản, sản phẩm xử lý môi trường nuôi trồng thủy sản trên địa bàn</t>
  </si>
  <si>
    <t>Sửa thông tin về cơ sở sản xuất thức ăn thủy sản, sản phẩm xử lý môi trường nuôi trồng thủy sản trên địa bàn</t>
  </si>
  <si>
    <t>Xóa thông tin về cơ sở sản xuất thức ăn thủy sản, sản phẩm xử lý môi trường nuôi trồng thủy sản trên địa bàn</t>
  </si>
  <si>
    <t>Phân hệ Quản lý xử lý vi phạm trong lĩnh vực thủy sản</t>
  </si>
  <si>
    <t>Quản lý thông tin vi phạm hành chính trong lĩnh vực thủy sản</t>
  </si>
  <si>
    <t>Thêm mới vi phạm hành chính trong lĩnh vực thủy sản</t>
  </si>
  <si>
    <t>Sửa thông tin vi phạm hành chính trong lĩnh vực thủy sản</t>
  </si>
  <si>
    <t>Xóa vi phạm hành chính trong lĩnh vực thủy sản</t>
  </si>
  <si>
    <t>Tìm kiếm thông tin vi phạm hành chính trong lĩnh vực thủy sản</t>
  </si>
  <si>
    <t>Quản lý thông tin quyết định xử phạt hành chính</t>
  </si>
  <si>
    <t>Đính kèm quyết định xử phạt hành chính</t>
  </si>
  <si>
    <t>Tải quyết định xử phạt hành chính</t>
  </si>
  <si>
    <t>Xem quyết định xử phạt hành chính</t>
  </si>
  <si>
    <t>Xóa quyết định xử phạt hành chính</t>
  </si>
  <si>
    <t>Quản lý thông tin về thu hồi, đình chỉ giấy chứng nhận cơ sở đủ điều kiện sản xuất thức ăn thủy sản</t>
  </si>
  <si>
    <t>Thêm mới dữ liệu về thu hồi, đình chỉ giấy chứng nhận cơ sở đủ điều kiện sản xuất thức ăn thủy sản</t>
  </si>
  <si>
    <t>Sửa dữ liệu về thu hồi, đình chỉ giấy chứng nhận cơ sở đủ điều kiện sản xuất thức ăn thủy sản</t>
  </si>
  <si>
    <t>Xóa dữ liệu về thu hồi, đình chỉ giấy chứng nhận cơ sở đủ điều kiện sản xuất thức ăn thủy sản</t>
  </si>
  <si>
    <t>Tìm kiếm dữ liệu về thu hồi, đình chỉ giấy chứng nhận cơ sở đủ điều kiện sản xuất thức ăn thủy sản</t>
  </si>
  <si>
    <t>Quản lý thông tin về thu hồi, đình chỉ giấy chứng nhận cơ sở đủ điều kiện sản xuất giống thủy sản</t>
  </si>
  <si>
    <t>Thêm mới dữ liệu về thu hồi, đình chỉ giấy chứng nhận cơ sở đủ điều kiện sản xuất giống thủy sản</t>
  </si>
  <si>
    <t>Sửa dữ liệu về thu hồi, đình chỉ giấy chứng nhận cơ sở đủ điều kiện sản xuất giống thủy sản</t>
  </si>
  <si>
    <t>Xóa dữ liệu về thu hồi, đình chỉ giấy chứng nhận cơ sở đủ điều kiện sản xuất giống thủy sản</t>
  </si>
  <si>
    <t>Tìm kiếm dữ liệu về thu hồi, đình chỉ giấy chứng nhận cơ sở đủ điều kiện sản xuất giống thủy sản</t>
  </si>
  <si>
    <t>Thống kê về giống thủy sản trên địa bàn</t>
  </si>
  <si>
    <t>Tổng hợp thống kê giống thủy sản trên địa bàn theo toàn tỉnh</t>
  </si>
  <si>
    <t>Tổng hợp thống kê giống thủy sản trên địa bàn theo huyện</t>
  </si>
  <si>
    <t>Tổng hợp thống kê giống thủy sản trên địa bàn theo đơn vị</t>
  </si>
  <si>
    <t>Kết xuất thống kê giống thủy sản trên địa bàn</t>
  </si>
  <si>
    <t>Thống kê về thức ăn thủy sản trên địa bàn</t>
  </si>
  <si>
    <t>Tổng hợp thống kê về thức ăn thủy sản trên địa bàn theo toàn tỉnh</t>
  </si>
  <si>
    <t>Tổng hợp thống kê về thức ăn thủy sản trên địa bàn theo huyện</t>
  </si>
  <si>
    <t>Tổng hợp thống kê về thức ăn thủy sản trên địa bàn theo đơn vị</t>
  </si>
  <si>
    <t>Kết xuất thống kê về thức ăn thủy sản trên địa bàn</t>
  </si>
  <si>
    <t>Thống kê về sản phẩm xử lý môi trường nuôi trồng thủy sản trên địa bàn</t>
  </si>
  <si>
    <t>Tổng hợp thống kê về sản phẩm xử lý môi trường nuôi trồng thủy sản trên địa bàn theo toàn tỉnh</t>
  </si>
  <si>
    <t>Tổng hợp thống kê về sản phẩm xử lý môi trường nuôi trồng thủy sản trên địa bàn theo huyện</t>
  </si>
  <si>
    <t>Tổng hợp thống kê về sản phẩm xử lý môi trường nuôi trồng thủy sản trên địa bàn theo đơn vị</t>
  </si>
  <si>
    <t>Kết xuất thống kê về sản phẩm xử lý môi trường nuôi trồng thủy sản trên địa bàn</t>
  </si>
  <si>
    <t>Phân hệ CSDL quan trắc, cảnh báo môi trường</t>
  </si>
  <si>
    <t>Quản lý đơn vị quan trắc được chỉ định hoặc phòng thí nghiệm được chứng nhận</t>
  </si>
  <si>
    <t>Quản lý kết quả quan trắc, cảnh báo môi trường định kỳ trong vùng nuôi trồng thủy sản</t>
  </si>
  <si>
    <t>Thêm mới kết quả quan trắc, cảnh báo môi trường</t>
  </si>
  <si>
    <t>Sửa thông tin kết quả quan trắc, cảnh báo môi trường</t>
  </si>
  <si>
    <t>Xóa kết quả quan trắc, cảnh báo môi trường</t>
  </si>
  <si>
    <t>Tìm kiếm kết quả quan trắc, cảnh báo môi trường</t>
  </si>
  <si>
    <t>Quản lý bản tin dự báo, cảnh bảo chất lượng môi trường vùng nuôi trồng thủy sản tập chung</t>
  </si>
  <si>
    <t>Thêm mới bản tin dự báo, cảnh bảo chất lượng môi trường vùng nuôi trồng thủy sản tập chung</t>
  </si>
  <si>
    <t>Sửa bản tin dự báo, cảnh bảo chất lượng môi trường vùng nuôi trồng thủy sản tập chung</t>
  </si>
  <si>
    <t>Xóa bản tin dự báo, cảnh bảo chất lượng môi trường vùng nuôi trồng thủy sản tập chung</t>
  </si>
  <si>
    <t>Tìm kiếm bản tin dự báo, cảnh bảo chất lượng môi trường vùng nuôi trồng thủy sản tập chung</t>
  </si>
  <si>
    <t>Đồng bộ dữ liệu các cơ sở sản xuất, ương dưỡng giống thủy sản</t>
  </si>
  <si>
    <t>Đồng bộ dữ liệu về giống thủy sản sản xuất trong nước</t>
  </si>
  <si>
    <t>Đồng bộ dữ liệu về giống thủy sản nhập khẩu</t>
  </si>
  <si>
    <t>Đồng bộ dữ liệu về cơ sở sản xuất thức ăn thủy sản</t>
  </si>
  <si>
    <t>Đồng bộ dữ liệu về cơ sở sản xuất sản phẩm xử lý môi trường nuôi trồng thủy sản</t>
  </si>
  <si>
    <t>Đồng bộ dữ liệu vi phạm hành chính trong lĩnh vực thủy sản</t>
  </si>
  <si>
    <t>NV1:Trưởng nhóm Lập trình</t>
  </si>
  <si>
    <t xml:space="preserve">NV2:Lập trình chức năng hệ thống
</t>
  </si>
  <si>
    <t xml:space="preserve">NV3: Lập trình tích hợp   </t>
  </si>
  <si>
    <t>NV4:Lập trình chức năng  đầu vào, ra</t>
  </si>
  <si>
    <t>NV5: Lập trình danh mục</t>
  </si>
  <si>
    <t>Giá trị xếp hạng</t>
  </si>
  <si>
    <t>Giải trình</t>
  </si>
  <si>
    <t xml:space="preserve">Trưởng nhóm cần Áp dụng được RUP mức trung bình, các thành viên còn lại mức dưới trung bình,
</t>
  </si>
  <si>
    <t>Trưởng nhóm cần có kinh nghiệm về ứng dụng tương tự (Application experiences) mức trung bình. Các thành viên còn lại mức thấp hơn</t>
  </si>
  <si>
    <t>Trưởng nhóm có kinh nghiệm về hướng đối tượng (Object Oriented), các thành viên còn lại thấp hơn.</t>
  </si>
  <si>
    <t>Trưởng nhóm có khả năng lãnh đạo Nhóm mức trung bình các thành viên còn lại thấp hơn.</t>
  </si>
  <si>
    <t xml:space="preserve">Trưởng nhóm yêu cầu tính chất năng động mức trung bình. Thành viên yêu cầu thấp hơn. </t>
  </si>
  <si>
    <t>DIỄN GIẢI CHI TIẾT CHI PHÍ TIỀN LƯƠNG LAO ĐỘNG</t>
  </si>
  <si>
    <t>I. BẢNG LƯƠNG KỸ SƯ</t>
  </si>
  <si>
    <t>Đơn vị tính: đồng</t>
  </si>
  <si>
    <t>Tiêu chí xác định</t>
  </si>
  <si>
    <t>Cấp bậc, hệ số, mức lương</t>
  </si>
  <si>
    <t>KS1</t>
  </si>
  <si>
    <t>KS2</t>
  </si>
  <si>
    <t>KS3</t>
  </si>
  <si>
    <t>KS4</t>
  </si>
  <si>
    <t>KS5</t>
  </si>
  <si>
    <t>KS6</t>
  </si>
  <si>
    <t>KS7</t>
  </si>
  <si>
    <t>KS8</t>
  </si>
  <si>
    <t>Hệ số lương (Hcb)</t>
  </si>
  <si>
    <t>Quyết định 129/QĐ-TTTT Ban hành hướng dẫn xác định đơn giá nhân công trong quản lý chi phí đầu tư ứng dụng công nghệ thông tin sử dụng ngân vốn ngân sách nhà nước</t>
  </si>
  <si>
    <t>Hệ số phụ cấp lương (Hpc)</t>
  </si>
  <si>
    <t>Mức lương cơ sở (MLcs)</t>
  </si>
  <si>
    <t>Hệ số điều chỉnh tăng lương (Hđc)</t>
  </si>
  <si>
    <t>Mức lương đóng bảo hiểm xã hội</t>
  </si>
  <si>
    <t>Chi phí bảo hiểm xã hội, bảo hiểm y tế, bảo hiểm thất nghiệp,…(BHlđ)</t>
  </si>
  <si>
    <t>Lương cơ bản (LCB)</t>
  </si>
  <si>
    <t>(Hcb+Hpc)*MLcs*(1+Hđc)+BHlđ</t>
  </si>
  <si>
    <t>Mức lương lao động/tháng</t>
  </si>
  <si>
    <t>Mức lương lao động/ngày</t>
  </si>
  <si>
    <t>- Thời gian lao động để tính mức lương lao động bình quân tháng là 26 ngày.</t>
  </si>
  <si>
    <t>Mức lương lao động/giờ</t>
  </si>
  <si>
    <t>- Thời gian lao động 08 giờ/ngày</t>
  </si>
  <si>
    <t>HẠNG MỤC</t>
  </si>
  <si>
    <t>DIỄN GIẢI</t>
  </si>
  <si>
    <t>GIÁ TRỊ</t>
  </si>
  <si>
    <t>AUCP = UUCP x TCF x EF</t>
  </si>
  <si>
    <t>Mức lương lao động bình quân (H)</t>
  </si>
  <si>
    <t>KHOẢN CHI</t>
  </si>
  <si>
    <t>CÁCH TÍNH</t>
  </si>
  <si>
    <t>KÝ HIỆU</t>
  </si>
  <si>
    <t>1.4xExPxH</t>
  </si>
  <si>
    <t>Chi phí chung</t>
  </si>
  <si>
    <t>GxTỷ lệ</t>
  </si>
  <si>
    <t>Thu nhập chịu thuế tính trước</t>
  </si>
  <si>
    <t>(G+C)x Tỷ lệ</t>
  </si>
  <si>
    <t>G + C + TL</t>
  </si>
  <si>
    <t>PHÂN BỔ CHI PHÍ</t>
  </si>
  <si>
    <t>DỰ KIẾN TRÌNH ĐỘ VÀ KINH NGHIỆM CẦN CÓ CỦA NHÂN CÔNG LAO ĐỘNG</t>
  </si>
  <si>
    <t xml:space="preserve">Cung cấp chức năng để người dùng </t>
  </si>
  <si>
    <t>Thêm mới đơn vị quan trắc được chỉ định hoặc phòng thí nghiệm được chứng nhận</t>
  </si>
  <si>
    <t>Sửa thông tin đơn vị quan trắc được chỉ định hoặc phòng thí nghiệm được chứng nhận</t>
  </si>
  <si>
    <t>Xóa thông tin đơn vị quan trắc được chỉ định hoặc phòng thí nghiệm được chứng nhận</t>
  </si>
  <si>
    <t>Tìm kiếm đơn vị quan trắc được chỉ định hoặc phòng thí nghiệm được chứng nhận</t>
  </si>
  <si>
    <t>Đóng gói dữ liệu các cơ sở sản xuất, ương dưỡng giống thủy sản</t>
  </si>
  <si>
    <t>Xem nhật ký đồng bộ các cơ sở sản xuất, ương dưỡng giống thủy sản</t>
  </si>
  <si>
    <t>Xem dữ liệu đồng bộ các cơ sở sản xuất, ương dưỡng giống thủy sản</t>
  </si>
  <si>
    <t>Phản hồi thông tin trạng thái đồng bộ các cơ sở sản xuất, ương dưỡng giống thủy sản</t>
  </si>
  <si>
    <t>Nhận giữ liệu đồng bộ các cơ sở sản xuất, ương dưỡng giống thủy sản</t>
  </si>
  <si>
    <t>Gửi dữ liệu đồng bộ các cơ sở sản xuất, ương dưỡng giống thủy sản</t>
  </si>
  <si>
    <t>Đóng gói dữ liệu về giống thủy sản sản xuất trong nước</t>
  </si>
  <si>
    <t>Xem nhật ký đồng bộ về giống thủy sản sản xuất trong nước</t>
  </si>
  <si>
    <t>Xem dữ liệu đồng bộ về giống thủy sản sản xuất trong nước</t>
  </si>
  <si>
    <t>Phản hồi thông tin trạng thái đồng bộ về giống thủy sản sản xuất trong nước</t>
  </si>
  <si>
    <t>Nhận giữ liệu đồng bộ về giống thủy sản sản xuất trong nước</t>
  </si>
  <si>
    <t>Gửi dữ liệu đồng bộ về giống thủy sản sản xuất trong nước</t>
  </si>
  <si>
    <t>Xem nhật ký đồng bộ về giống thủy sản nhập khẩu</t>
  </si>
  <si>
    <t>Xem dữ liệu đồng bộ về giống thủy sản nhập khẩu</t>
  </si>
  <si>
    <t>Phản hồi thông tin trạng thái đồng bộ về giống thủy sản nhập khẩu</t>
  </si>
  <si>
    <t>Nhận giữ liệu đồng bộ về giống thủy sản nhập khẩu</t>
  </si>
  <si>
    <t>Gửi dữ liệu đồng bộ về giống thủy sản nhập khẩu</t>
  </si>
  <si>
    <t>Đóng gói dữ liệu về giống thủy sản nhập khẩu</t>
  </si>
  <si>
    <t>Xem nhật ký đồng bộ về cơ sở sản xuất thức ăn thủy sản</t>
  </si>
  <si>
    <t>Xem dữ liệu đồng bộ về cơ sở sản xuất thức ăn thủy sản</t>
  </si>
  <si>
    <t>Phản hồi thông tin trạng thái đồng bộ về cơ sở sản xuất thức ăn thủy sản</t>
  </si>
  <si>
    <t>Nhận giữ liệu đồng bộ về cơ sở sản xuất thức ăn thủy sản</t>
  </si>
  <si>
    <t>Gửi dữ liệu đồng bộ về cơ sở sản xuất thức ăn thủy sản</t>
  </si>
  <si>
    <t>Đóng gói dữ liệu về cơ sở sản xuất thức ăn thủy sản</t>
  </si>
  <si>
    <t>Xem nhật ký đồng bộ về cơ sở sản xuất sản phẩm xử lý môi trường nuôi trồng thủy sản</t>
  </si>
  <si>
    <t>Xem dữ liệu đồng bộ về cơ sở sản xuất sản phẩm xử lý môi trường nuôi trồng thủy sản</t>
  </si>
  <si>
    <t>Phản hồi thông tin trạng thái đồng bộ về cơ sở sản xuất sản phẩm xử lý môi trường nuôi trồng thủy sản</t>
  </si>
  <si>
    <t>Nhận giữ liệu đồng bộ về cơ sở sản xuất sản phẩm xử lý môi trường nuôi trồng thủy sản</t>
  </si>
  <si>
    <t>Gửi dữ liệu đồng bộ về cơ sở sản xuất sản phẩm xử lý môi trường nuôi trồng thủy sản</t>
  </si>
  <si>
    <t>Đóng gói dữ liệu về cơ sở sản xuất sản phẩm xử lý môi trường nuôi trồng thủy sản</t>
  </si>
  <si>
    <t>Xem nhật ký đồng bộ vi phạm hành chính trong lĩnh vực thủy sản</t>
  </si>
  <si>
    <t>Xem dữ liệu đồng bộ vi phạm hành chính trong lĩnh vực thủy sản</t>
  </si>
  <si>
    <t>Phản hồi thông tin trạng thái đồng bộ vi phạm hành chính trong lĩnh vực thủy sản</t>
  </si>
  <si>
    <t>Nhận giữ liệu đồng bộ vi phạm hành chính trong lĩnh vực thủy sản</t>
  </si>
  <si>
    <t>Gửi dữ liệu đồng bộ vi phạm hành chính trong lĩnh vực thủy sản</t>
  </si>
  <si>
    <t>Đóng gói dữ liệu vi phạm hành chính trong lĩnh vực thủy sản</t>
  </si>
  <si>
    <t>Đồng bộ CSDL thủy sản</t>
  </si>
  <si>
    <t>CHỨC NĂNG</t>
  </si>
  <si>
    <t>Tạo danh mục câu hỏi</t>
  </si>
  <si>
    <t>Cho phép người dùng nhập thông tin danh mục câu hỏi</t>
  </si>
  <si>
    <t>Cho phép người dùng chỉnh sửa thông tin danh mục câu hỏi</t>
  </si>
  <si>
    <t>Cho phép người dùng xóa danh mục câu hỏi</t>
  </si>
  <si>
    <t>Cho phép người dùng xem thông tin danh mục câu hỏi</t>
  </si>
  <si>
    <t>Cho phép người dùng khóa danh mục câu hỏi</t>
  </si>
  <si>
    <t>Cung cấp chức năng cho người dùng chỉnh sửa câu hỏi</t>
  </si>
  <si>
    <t>Cung cấp chức năng cho người dùng xóa câu hỏi</t>
  </si>
  <si>
    <t>Kích hoạt/ Hủy kích hoạt câu hỏi</t>
  </si>
  <si>
    <t>Xuất file excel câu hỏi</t>
  </si>
  <si>
    <t>Tìm kiếm câu hỏi</t>
  </si>
  <si>
    <t>Lọc câu hỏi</t>
  </si>
  <si>
    <t>Thêm mới danh mục bài tập</t>
  </si>
  <si>
    <t>Cung cấp chức năng cho người dùng thêm mới danh mục bài tập</t>
  </si>
  <si>
    <t>Cung cấp chức năng cho người dùng chỉnh sửa danh mục bài tập</t>
  </si>
  <si>
    <t>Cung cấp chức năng cho người dùng xóa danh mục bài tập</t>
  </si>
  <si>
    <t>Cho phép người dùng xem thông tin danh mục bài tập</t>
  </si>
  <si>
    <t>Cho phép người dùng tìm kiếm thông tin danh mục bài tập</t>
  </si>
  <si>
    <t>Sắp xếp hiển thị danh mục bài tập</t>
  </si>
  <si>
    <t>Cho phép người dùng sắp xếp danh mục bài tập theo số thứ tự</t>
  </si>
  <si>
    <t>Cho phép người dùng sắp xếp danh mục bài tập theo tên</t>
  </si>
  <si>
    <t>Tạo bài tập</t>
  </si>
  <si>
    <t>Cho phép người dùng thêm mới bài tập</t>
  </si>
  <si>
    <t>Cho phép người dùng chỉnh sửa thông tin bài tập</t>
  </si>
  <si>
    <t>Cung cấp chức năng cho người dùng xem bài tập</t>
  </si>
  <si>
    <t>Cung cấp chức năng cho người dùng xóa bài tập</t>
  </si>
  <si>
    <t>Cho phép người dùng khóa bài tập</t>
  </si>
  <si>
    <t>Giao bài tập</t>
  </si>
  <si>
    <t>Cho phép người dùng chọn bài tập cần giao</t>
  </si>
  <si>
    <t>Cho phép người dùng chọn học sinh được giao bài tập</t>
  </si>
  <si>
    <t>Cho phép người dùng xem danh sách học sinh được giao bài tập</t>
  </si>
  <si>
    <t>Cho phép người dùng xem danh sách học sinh đã xem bài tập</t>
  </si>
  <si>
    <t>Tìm kiếm bài tập</t>
  </si>
  <si>
    <t>Cho phép người dùng xem danh sách bài tập tìm kiếm</t>
  </si>
  <si>
    <t>Cho phép người dùng xem chi tiết bài tập</t>
  </si>
  <si>
    <t>Cho phép người dùng download bài tập</t>
  </si>
  <si>
    <t>Sắp xếp bài tập</t>
  </si>
  <si>
    <t>Cho phép người dùng sắp xếp danh sách bài tập theo ngày tạo</t>
  </si>
  <si>
    <t>Cho phép người dùng sắp xếp danh sách bài tập theo tên bài</t>
  </si>
  <si>
    <t>Cho phép người dùng sắp xếp danh sách bài tập theo số thứ tự</t>
  </si>
  <si>
    <t xml:space="preserve">Cho phép người dùng chọn số lượng bài trên 1 trang </t>
  </si>
  <si>
    <t>Làm bài tập</t>
  </si>
  <si>
    <t>Cho phép người dùng chọn bài tập được giao để làm bài</t>
  </si>
  <si>
    <t>Cho phép người dùng làm bài tập</t>
  </si>
  <si>
    <t>Cho phép người dùng chỉnh sửa làm bài tập</t>
  </si>
  <si>
    <t>Cho phép người dùng gửi kết quả bài tập cho giáo viên</t>
  </si>
  <si>
    <t>Chấm điểm bài tập</t>
  </si>
  <si>
    <t>Cho phép người dùng chọn bài tập cần chấm</t>
  </si>
  <si>
    <t>Cho phép người dùng chấm điềm bài tập</t>
  </si>
  <si>
    <t>Cho phép người dùng chỉnh sửa điểm bài tập</t>
  </si>
  <si>
    <t>Cho phép người dùng gửi bài đã chấm cho học sinh</t>
  </si>
  <si>
    <t>Xem điểm bài tập</t>
  </si>
  <si>
    <t>Xem bài tập đã chấm điểm</t>
  </si>
  <si>
    <t>Cho phép người dùng xem bài tập đã chấm điểm</t>
  </si>
  <si>
    <t>Xem danh sách bài tập đã được chấm điểm</t>
  </si>
  <si>
    <t>Cho phép người dùng xem danh sách bài tập đã được chấm điểm</t>
  </si>
  <si>
    <t>Xem kết quả bài tập của tất cả học sinh được giao bài tập</t>
  </si>
  <si>
    <t>Cho phép người dùng xem kết quả bài tập của tất cả học sinh được giao bài tập</t>
  </si>
  <si>
    <t>Export kết quả bài tập ra file excel</t>
  </si>
  <si>
    <t>Cho phép người dùng export kết quả bài tập ra file excel</t>
  </si>
  <si>
    <t>Cho phép người dùng xem danh sách theo điều kiện tìm kiếm</t>
  </si>
  <si>
    <t>Cho phép người dùng in danh sách</t>
  </si>
  <si>
    <t>Sắp xếp danh mục bài tập theo tên</t>
  </si>
  <si>
    <t>BẢNG TỔNG HỢP CHI PHÍ ĐÀO TẠO VÀ CHUYỂN GIAO CÔNG NGHỆ</t>
  </si>
  <si>
    <t>Hạng mục</t>
  </si>
  <si>
    <t>ĐVT</t>
  </si>
  <si>
    <t>Số lượng (GV/HV)</t>
  </si>
  <si>
    <t>Kinh phí</t>
  </si>
  <si>
    <t>Thành tiền
(01 lớp)</t>
  </si>
  <si>
    <t>Số lớp</t>
  </si>
  <si>
    <t>Thành tiền</t>
  </si>
  <si>
    <t>Áp dụng</t>
  </si>
  <si>
    <t>(1)</t>
  </si>
  <si>
    <t>(2)</t>
  </si>
  <si>
    <t>(3)</t>
  </si>
  <si>
    <t>(4)</t>
  </si>
  <si>
    <t>(5)</t>
  </si>
  <si>
    <t>(6)</t>
  </si>
  <si>
    <t>(7) = (4)x(5)x(6)</t>
  </si>
  <si>
    <t>(8)</t>
  </si>
  <si>
    <t>(9) = (7)x(8)</t>
  </si>
  <si>
    <t>(10)</t>
  </si>
  <si>
    <t>Chi thù lao cho Giảng viên (1 buổi được tính 5 tiết)</t>
  </si>
  <si>
    <t>Buổi</t>
  </si>
  <si>
    <t>36/2018/TT-BTC</t>
  </si>
  <si>
    <t>Phụ cấp tiền ăn cho Giảng viên (Phụ cấp lưu trú)</t>
  </si>
  <si>
    <t>Ngày</t>
  </si>
  <si>
    <t>40/2017/TT-BTC</t>
  </si>
  <si>
    <t>Chi phí thuê phòng nghỉ GV</t>
  </si>
  <si>
    <t>33/2017/NQ-HĐND</t>
  </si>
  <si>
    <t>Chi phí theo thực tế phục vụ trực tiếp lớp học</t>
  </si>
  <si>
    <t>Chi photo, in ấn, tài liệu học tập</t>
  </si>
  <si>
    <t>Lớp</t>
  </si>
  <si>
    <t>Tạm tính theo thực tế</t>
  </si>
  <si>
    <t>Chi nước uống phục vụ lớp học</t>
  </si>
  <si>
    <t>142/2010//TTLT-BTC-BTTTT</t>
  </si>
  <si>
    <t>Chi phí thuê hội trường, thiết bị
- Hội trường
- Mạng, máy chiếu, thiết bị âm thanh</t>
  </si>
  <si>
    <t>CỘNG I</t>
  </si>
  <si>
    <t xml:space="preserve">Đào tạo cán bộ làm công tác quản trị hệ thống. Dự kiến 3 cán bộ 01 lớp, Số lớp: 01, Thời gian 1 ngày = 2 buổi  </t>
  </si>
  <si>
    <t>CỘNG II</t>
  </si>
  <si>
    <t>TỔNG CỘNG (I+II)</t>
  </si>
  <si>
    <t>BIỂU 2.2 TỔNG HỢP CHI PHÍ THIẾT BỊ</t>
  </si>
  <si>
    <t>Công thức tính</t>
  </si>
  <si>
    <t>Chi phí đào tạo, hướng dẫn sử dụng</t>
  </si>
  <si>
    <t>Cho phép người dùng xem chi tiết danh mục câu hỏi</t>
  </si>
  <si>
    <t>BẢNG CHUYỂN ĐỔI CHỨC NĂNG SANG TRƯỜNG HỢP SỬ DỤNG</t>
  </si>
  <si>
    <t>TÊN USE-CASE</t>
  </si>
  <si>
    <t>TN CHÍNH</t>
  </si>
  <si>
    <t>TN PHỤ</t>
  </si>
  <si>
    <t>Quản lý ngân hàng câu hỏi</t>
  </si>
  <si>
    <t>Quản lý</t>
  </si>
  <si>
    <t>Nhập thông tin danh mục câu hỏi</t>
  </si>
  <si>
    <t>Chỉnh sửa thông tin danh mục câu hỏi</t>
  </si>
  <si>
    <t>Xóa danh mục câu hỏi</t>
  </si>
  <si>
    <t>Xem thông tin danh mục câu hỏi</t>
  </si>
  <si>
    <t>Khóa danh mục câu hỏi</t>
  </si>
  <si>
    <t>Tìm kiếm danh mục câu hỏi</t>
  </si>
  <si>
    <t>Nhập điều kiện tìm kiếm</t>
  </si>
  <si>
    <t>Cho phép người dùng nhập điều kiện tìm kiếm</t>
  </si>
  <si>
    <t>Xem danh sách theo điều kiện tìm kiếm</t>
  </si>
  <si>
    <t>Xem chi tiết danh mục câu hỏi</t>
  </si>
  <si>
    <t>Kích hoạt/ Hủy kích hoạt danh mục câu hỏi</t>
  </si>
  <si>
    <t>Kích hoạt/ hủy kích hoạt danh mục câu hỏi khi không muốn sử dụng mà vẫn giữ lại trên hệ thống</t>
  </si>
  <si>
    <t>Cung cấp chức năng cho người dùng kích hoạt/ hủy kích hoạt danh mục câu hỏi khi không muốn sử dụng mà vẫn giữ lại trên hệ thống</t>
  </si>
  <si>
    <t>Danh mục câu hỏi đã bị hủy kích hoạt</t>
  </si>
  <si>
    <t>Cho phép danh mục câu hỏi đã bị hủy kích hoạt</t>
  </si>
  <si>
    <t>Tạo từ điển độ khó của câu hỏi</t>
  </si>
  <si>
    <t>Thêm mới độ khó câu hỏi</t>
  </si>
  <si>
    <t>Cung cấp chức năng cho quản trị viên thêm mới độ khó câu hỏi</t>
  </si>
  <si>
    <t>Chỉnh sửa độ khó câu hỏi</t>
  </si>
  <si>
    <t>Cung cấp chức năng cho quản trị viên chỉnh sửa độ khó câu hỏi</t>
  </si>
  <si>
    <t>Xóa độ khó câu hỏi</t>
  </si>
  <si>
    <t>Cung cấp chức năng cho quản trị viên xóa độ khó câu hỏi</t>
  </si>
  <si>
    <t>Tìm kiếm độ khó câu hỏi</t>
  </si>
  <si>
    <t>Cung cấp chức năng cho quản trị viên tìm kiếm độ khó câu hỏi</t>
  </si>
  <si>
    <t>Kích hoạt độ khó</t>
  </si>
  <si>
    <t>Kích hoạt độ khó câu hỏi khi muốn sử dụng</t>
  </si>
  <si>
    <t>Cung cấp chức năng cho quản trị viên kích hoạt độ khó câu hỏi khi muốn sử dụng</t>
  </si>
  <si>
    <t>Hủy kích hoạt độ khó câu hỏi khi không muốn sử dụng và không muốn xóa ra khỏi hệ thống</t>
  </si>
  <si>
    <t>Cung cấp chức năng cho quản trị viên hủy kích hoạt độ khó câu hỏi khi không muốn sử dụng và không muốn xóa ra khỏi hệ thống</t>
  </si>
  <si>
    <t>Import độ khó</t>
  </si>
  <si>
    <t>Tải file mẫu import dữ liệu</t>
  </si>
  <si>
    <t>Cho phép người dùng tải file mẫu import dữ liệu</t>
  </si>
  <si>
    <t>Import dữ liệu từ file excel</t>
  </si>
  <si>
    <t>Cho phép người dùng import dữ liệu từ file excel</t>
  </si>
  <si>
    <t>Quản trị viên xuất file excel độ khó câu hỏi</t>
  </si>
  <si>
    <t>Cung cấp chức năng cho quản trị viên xuất file excel độ khó câu hỏi</t>
  </si>
  <si>
    <t>Thêm mới câu hỏi</t>
  </si>
  <si>
    <t>Thêm mới câu hỏi (hệ thống hỗ trợ thêm các dạng câu hỏi: chọn 1 đáp án, họn nhiều đáp án, đúng/sai, ghi âm,….</t>
  </si>
  <si>
    <t>Cung cấp chức năng cho người dùng thêm mới câu hỏi (hệ thống hỗ trợ thêm các dạng câu hỏi: chọn 1 đáp án, họn nhiều đáp án, đúng/sai, ghi âm,….</t>
  </si>
  <si>
    <t>Chỉnh sửa câu hỏi</t>
  </si>
  <si>
    <t>Xóa câu hỏi</t>
  </si>
  <si>
    <t>Xem câu hỏi</t>
  </si>
  <si>
    <t>Cho phép người dùng xem câu hỏi</t>
  </si>
  <si>
    <t>Kích hoạt/ hủy kích hoạt câu hỏi khi không muốn sử dụng mà vẫn giữ lại trên hệ thống</t>
  </si>
  <si>
    <t>Cung cấp chức năng cho người dùng kích hoạt/ hủy kích hoạt câu hỏi khi không muốn sử dụng mà vẫn giữ lại trên hệ thống</t>
  </si>
  <si>
    <t>Xem danh mục câu hỏi đã bị hủy kích hoạt</t>
  </si>
  <si>
    <t>Cho phép người dùng xem danh mục câu hỏi đã bị hủy kích hoạt</t>
  </si>
  <si>
    <t>Cung cấp chức năng cho người dùng xuất file excel câu hỏi</t>
  </si>
  <si>
    <t>Xem trước câu hỏi</t>
  </si>
  <si>
    <t>Cung cấp chức năng cho người dùng xem trước câu hỏi</t>
  </si>
  <si>
    <t>Cung cấp chức năng cho người dùng tìm kiếm câu hỏi</t>
  </si>
  <si>
    <t>Xem chi tiết từng câu hỏi</t>
  </si>
  <si>
    <t>Cho phép người dùng xem chi tiết từng câu hỏi</t>
  </si>
  <si>
    <t>Lọc câu hỏi theo người tạo, theo dạng câu hỏi</t>
  </si>
  <si>
    <t>Cung cấp chức năng cho người dùng lọc câu hỏi theo người tạo, theo dạng câu hỏi</t>
  </si>
  <si>
    <t>Xem câu hỏi theo danh mục câu hỏi</t>
  </si>
  <si>
    <t>Chọn danh mục câu hỏi cần xem các câu hỏi</t>
  </si>
  <si>
    <t>Cho phép người dùng chọn danh mục câu hỏi cần xem các câu hỏi</t>
  </si>
  <si>
    <t>Xem danh sách câu hỏi theo danh mục cầu hỏi</t>
  </si>
  <si>
    <t>Cho phép người dùng xem danh sách câu hỏi theo danh mục cầu hỏi</t>
  </si>
  <si>
    <t>Export danh sách câu hỏi ra file excel</t>
  </si>
  <si>
    <t>Cho phép người dùng export danh sách câu hỏi ra file excel</t>
  </si>
  <si>
    <t>Lọc câu hỏi theo người tạo</t>
  </si>
  <si>
    <t>Cho phép người dùng lọc câu hỏi theo người tạo</t>
  </si>
  <si>
    <t>Lọc câu hỏi theo dạng câu hỏi</t>
  </si>
  <si>
    <t>Cho phép người dùng lọc câu hỏi theo dạng câu hỏi</t>
  </si>
  <si>
    <t>Xem danh sách câu hỏi theo điều kiện lọc</t>
  </si>
  <si>
    <t>Cho phép người dùng xem danh sách câu hỏi theo điều kiện lọc</t>
  </si>
  <si>
    <t>Quản lý ngân hàng đề thi</t>
  </si>
  <si>
    <t>Thang điểm</t>
  </si>
  <si>
    <t>Tạo thang điểm</t>
  </si>
  <si>
    <t>Thêm mới thang điểm với 2 loại: thang điểm mở rộng và thang điểm thông thường</t>
  </si>
  <si>
    <t>Cung cấp chức năng cho người dùng thêm mới thang điểm với 2 loại: thang điểm mở rộng và thang điểm thông thường</t>
  </si>
  <si>
    <t>Chỉnh sửa thang điểm</t>
  </si>
  <si>
    <t>Cung cấp chức năng cho người dùng chỉnh sửa thang điểm</t>
  </si>
  <si>
    <t>Xóa thang điểm</t>
  </si>
  <si>
    <t>Cung cấp chức năng cho người dùng xóa thang điểm</t>
  </si>
  <si>
    <t>Xem chi tiết thông tin thang điểm</t>
  </si>
  <si>
    <t>Cho phép người dùng xem chi tiết thông tin thang điểm</t>
  </si>
  <si>
    <t>Tìm kiếm thang điềm</t>
  </si>
  <si>
    <t>Tìm kiếm thang điểm theo tên</t>
  </si>
  <si>
    <t>Cung cấp chức năng cho người dùng tìm kiếm thang điểm theo tên</t>
  </si>
  <si>
    <t>Lọc thang điểm theo người tạo</t>
  </si>
  <si>
    <t>Cung cấp chức năng cho người dùng lọc thang điểm theo người tạo</t>
  </si>
  <si>
    <t>Sắp xếp thang điểm</t>
  </si>
  <si>
    <t>Cung cấp chức năng cho người dùng sắp xếp thang điểm</t>
  </si>
  <si>
    <t>Kích hoạt/ Hủy kích hoạt thang điểm</t>
  </si>
  <si>
    <t>Kích hoạt/ hủy kích hoạt thang điểm khi không muốn sử dụng mà vẫn giữ lại trên hệ thống</t>
  </si>
  <si>
    <t>Cung cấp chức năng cho người dùng kích hoạt/ hủy kích hoạt thang điểm khi không muốn sử dụng mà vẫn giữ lại trên hệ thống</t>
  </si>
  <si>
    <t>Xem danh sách thang điểm đã bị hủy kích hoạt</t>
  </si>
  <si>
    <t>Cho phép người dùng xem danh sách thang điểm đã bị hủy kích hoạt</t>
  </si>
  <si>
    <t>Danh mục bộ đề</t>
  </si>
  <si>
    <r>
      <t xml:space="preserve">Thêm mới danh mục </t>
    </r>
    <r>
      <rPr>
        <b/>
        <sz val="13"/>
        <color rgb="FF000000"/>
        <rFont val="Times New Roman"/>
        <family val="1"/>
      </rPr>
      <t>bộ đề</t>
    </r>
  </si>
  <si>
    <t xml:space="preserve">Thêm mới danh mục bộ đề </t>
  </si>
  <si>
    <t xml:space="preserve">Cung cấp chức năng cho người dùng thêm mới danh mục bộ đề </t>
  </si>
  <si>
    <t>Chỉnh sửa danh mục bộ đề</t>
  </si>
  <si>
    <t>Cung cấp chức năng cho người dùng chỉnh sửa danh mục bộ đề</t>
  </si>
  <si>
    <t>Xóa danh mục bộ đề</t>
  </si>
  <si>
    <t>Cung cấp chức năng cho người dùng xóa danh mục bộ đề</t>
  </si>
  <si>
    <t>Xem chi tiết thông tin danh mục bộ đề</t>
  </si>
  <si>
    <t>Cho phép người dùng xem chi tiết thông tin danh mục bộ đề</t>
  </si>
  <si>
    <r>
      <t xml:space="preserve">Tìm kiếm danh mục </t>
    </r>
    <r>
      <rPr>
        <b/>
        <sz val="13"/>
        <color rgb="FF000000"/>
        <rFont val="Times New Roman"/>
        <family val="1"/>
      </rPr>
      <t>bộ đề</t>
    </r>
  </si>
  <si>
    <t>Tìm  kiếm danh mục bộ đề</t>
  </si>
  <si>
    <t>Cung cấp chức năng cho người dùng tìm  kiếm danh mục bộ đề</t>
  </si>
  <si>
    <t>Kích hoạt/ Hủy kích hoạt danh mục bộ đề</t>
  </si>
  <si>
    <t>Kích hoạt/ hủy kích danh mục bộ đề khi không muốn sử dụng mà vẫn giữ lại trên hệ thống</t>
  </si>
  <si>
    <t>Cung cấp chức năng cho người dùng kích hoạt/ hủy kích danh mục bộ đề khi không muốn sử dụng mà vẫn giữ lại trên hệ thống</t>
  </si>
  <si>
    <t>Xem danh sách danh mục bộ đề đã bị hủy kích hoạt</t>
  </si>
  <si>
    <t>Cho phép người dùng xem danh sách danh mục bộ đề đã bị hủy kích hoạt</t>
  </si>
  <si>
    <t>Bộ đề</t>
  </si>
  <si>
    <t>Thêm mới bộ đề</t>
  </si>
  <si>
    <t>Thêm mới bộ đề bao gồm các thông tin: tên bộ đề, bao gồm thông tin về thời gian làm bài, hình thức chấm , cấu hình chấm…</t>
  </si>
  <si>
    <t>Cung cấp cho người dùng chức năng thêm mới bộ đề bao gồm các thông tin: tên bộ đề, bao gồm thông tin về thời gian làm bài, hình thức chấm , cấu hình chấm…</t>
  </si>
  <si>
    <t>Chỉnh sửa bộ đề bao gồm các thông tin: tên bộ đề, bao gồm thông tin về thời gian làm bài, hình thức chấm , cấu hình chấm…</t>
  </si>
  <si>
    <t>Cung cấp cho người dùng chức năng chỉnh sửa bộ đề bao gồm các thông tin: tên bộ đề, bao gồm thông tin về thời gian làm bài, hình thức chấm , cấu hình chấm…</t>
  </si>
  <si>
    <t>Cung cấp cho người dùng chức năng xóa bộ đề khỏi hệ thống</t>
  </si>
  <si>
    <t>Cho phép người dùng xem chi tiết bộ đề</t>
  </si>
  <si>
    <t>Thêm cấu trúc bộ đề</t>
  </si>
  <si>
    <t>Thêm các phần thi trong đề thi (VD: trong đề thì tiếng anh có phần nghe , nói, đọc, viết)</t>
  </si>
  <si>
    <t>Cung cấp cho người dùng chức năng thêm các phần thi trong đề thi (VD: trong đề thì tiếng anh có phần nghe , nói, đọc, viết)</t>
  </si>
  <si>
    <t>Chỉnh sửa các phần thi trong đề thi (VD: trong đề thì tiếng anh có phần nghe , nói, đọc, viết)</t>
  </si>
  <si>
    <t>Cung cấp cho người dùng chức năng chỉnh sửa các phần thi trong đề thi (VD: trong đề thì tiếng anh có phần nghe , nói, đọc, viết)</t>
  </si>
  <si>
    <t>Xem chi tiết cấu trúc bộ đề</t>
  </si>
  <si>
    <t>Cho phép người dùng xem chi tiết cấu trúc bộ đề</t>
  </si>
  <si>
    <t>Xóa cấu trúc bộ đề</t>
  </si>
  <si>
    <t>Cho phép người dùng xóa cấu trúc bộ đề</t>
  </si>
  <si>
    <t>Xem bộ đề theo danh mục bộ đề</t>
  </si>
  <si>
    <t>Chọn danh mục bộ đề cần xem bộ đề</t>
  </si>
  <si>
    <t>Cho phép người dùng chọn danh mục bộ đề cần xem bộ đề</t>
  </si>
  <si>
    <t>Xem danh sách bộ đề theo danh mục bộ đề</t>
  </si>
  <si>
    <t>Cho phép người dùng xem danh sách bộ đề theo danh mục bộ đề</t>
  </si>
  <si>
    <t>Xem chi tiết thông tin bộ đề</t>
  </si>
  <si>
    <t>Cho phép người dùng xem chi tiết thông tin bộ đề</t>
  </si>
  <si>
    <t>Quản lý đề thi trong bộ đề</t>
  </si>
  <si>
    <t>Sinh đề thi theo 2 kiểu: 
- Đề thi không trùng câu hỏi
- Đề thi có trùng câu hỏi</t>
  </si>
  <si>
    <t>Cung cấp cho người dùng chức năng sinh đề thi theo 2 kiểu: 
- Đề thi không trùng câu hỏi
- Đề thi có trùng câu hỏi</t>
  </si>
  <si>
    <t>Xuất file đề thi</t>
  </si>
  <si>
    <t>Cung cấp cho người dùng chức năng Xuất file đề thi</t>
  </si>
  <si>
    <t>Xóa đề thi trong bộ đề</t>
  </si>
  <si>
    <t>Cung cấp cho người dùng chức năng xóa đề thi trong bộ đề</t>
  </si>
  <si>
    <t>Xem trước đề thi</t>
  </si>
  <si>
    <t>Cung cấp cho người dùng chức năng xem trước đề thi</t>
  </si>
  <si>
    <t>Tìm kiếm bộ đề thi</t>
  </si>
  <si>
    <t>Tìm kiếm đề thi</t>
  </si>
  <si>
    <t>Cho phép người dùng tìm kiếm đề thi</t>
  </si>
  <si>
    <t>Xem chi tiết đề thi</t>
  </si>
  <si>
    <t>Cung cấp cho người dùng chức năng xem chi tiết đề thi</t>
  </si>
  <si>
    <t>Danh sách đề thi đã tìm kiếm</t>
  </si>
  <si>
    <t>Cung cấp cho người dùng chức năng danh sách đề thi đã tìm kiếm</t>
  </si>
  <si>
    <t>Tìm kiếm bộ đề theo tên</t>
  </si>
  <si>
    <t>Cung cấp cho người dùng chức năng tìm kiếm bộ đề theo tên</t>
  </si>
  <si>
    <t>Lọc bộ đề theo người tạo</t>
  </si>
  <si>
    <t>Cung cấp cho người dùng chức năng lọc bộ đề theo người tạo</t>
  </si>
  <si>
    <t>Kích hoạt/ Hủy kích hoạt bộ đề</t>
  </si>
  <si>
    <t>Kích hoạt/ hủy kích bộ đề khi không muốn sử dụng mà vẫn giữ lại trên hệ thống</t>
  </si>
  <si>
    <t>Cung cấp chức năng cho người dùng kích hoạt/ hủy kích bộ đề khi không muốn sử dụng mà vẫn giữ lại trên hệ thống</t>
  </si>
  <si>
    <t>Xem danh sách bộ đề đã bị hủy kích hoạt</t>
  </si>
  <si>
    <t>Cho phép người dùng xem danh sách bộ đề đã bị hủy kích hoạt</t>
  </si>
  <si>
    <t>Quản lý, tổ chức kỳ thi</t>
  </si>
  <si>
    <t>Danh mục kỳ thi</t>
  </si>
  <si>
    <r>
      <t>Thêm mới danh mục</t>
    </r>
    <r>
      <rPr>
        <b/>
        <sz val="13"/>
        <color rgb="FF000000"/>
        <rFont val="Times New Roman"/>
        <family val="1"/>
      </rPr>
      <t xml:space="preserve"> kỳ thi</t>
    </r>
  </si>
  <si>
    <t>Thêm mới danh mục kỳ thi</t>
  </si>
  <si>
    <t>Cung cấp chức năng cho người dùng thêm mới danh mục kỳ thi</t>
  </si>
  <si>
    <t>Chỉnh sửa danh mục kỳ thi</t>
  </si>
  <si>
    <t>Cung cấp chức năng cho người dùng chỉnh sửa danh mục kỳ thi</t>
  </si>
  <si>
    <t>Xóa danh mục kỳ thi</t>
  </si>
  <si>
    <t>Cung cấp chức năng cho người dùng xóa danh mục kỳ thi</t>
  </si>
  <si>
    <r>
      <t xml:space="preserve">Tìm kiếm danh mục </t>
    </r>
    <r>
      <rPr>
        <b/>
        <sz val="13"/>
        <color rgb="FF000000"/>
        <rFont val="Times New Roman"/>
        <family val="1"/>
      </rPr>
      <t>kỳ thi</t>
    </r>
  </si>
  <si>
    <t>Tìm kiếm danh mục kỳ thi</t>
  </si>
  <si>
    <t>Cung cấp chức năng cho người dùng tìm  kiếm danh mục kỳ thi</t>
  </si>
  <si>
    <t>Cho phép người dùng xe chi tiết danh mục kỳ thi</t>
  </si>
  <si>
    <t>Quản lý Kỳ thi</t>
  </si>
  <si>
    <t>Tạo kỳ thi</t>
  </si>
  <si>
    <t>Thêm mới kỳ thi bao gồm các thông tin như ngày bắt đầu, kết thúc, hình thức thi,…</t>
  </si>
  <si>
    <t>Cung cấp chức năng cho người dùng thêm mới kỳ thi bao gồm các thông tin như ngày bắt đầu, kết thúc, hình thức thi,…</t>
  </si>
  <si>
    <t>Chỉnh sửa thông tin kỳ thi như ngày bắt đầu, kết thúc, hình thức thi,…</t>
  </si>
  <si>
    <t>Cung cấp chức năng cho người dùng chỉnh sửa thông tin kỳ thi như ngày bắt đầu, kết thúc, hình thức thi,…</t>
  </si>
  <si>
    <t>Xóa kì thi</t>
  </si>
  <si>
    <t>Cung cấp chức năng cho người dùng xóa kì thi</t>
  </si>
  <si>
    <t>Kích hoạt kỳ thi</t>
  </si>
  <si>
    <t>Kích hoạt kì thi</t>
  </si>
  <si>
    <t>Cung cấp chức năng cho người dùng kích hoạt kì thi</t>
  </si>
  <si>
    <t>Hủy kích hoạt kỳ thi</t>
  </si>
  <si>
    <t>Cho phép người dùng hủy kích hoạt kỳ thi</t>
  </si>
  <si>
    <t>Tạo môn thi cho kì thi</t>
  </si>
  <si>
    <t xml:space="preserve"> Thêm môn thi cho kì thi</t>
  </si>
  <si>
    <t>Cung cấp cho người dùng chức năng Thêm môn thi cho kì thi</t>
  </si>
  <si>
    <t>Chỉnh sửa môn thi cho kì thi</t>
  </si>
  <si>
    <t>Cung cấp cho người dùng chức năng chỉnh sửa môn thi cho kì thi</t>
  </si>
  <si>
    <t>Xóa môn thi cho kì thi</t>
  </si>
  <si>
    <t>Cung cấp cho người dùng chức năng xóa môn thi cho kì thi</t>
  </si>
  <si>
    <t>Thiết lập thứ tự môn thi cho kì thi trong trường hợp thi lần lượt</t>
  </si>
  <si>
    <t>Cung cấp cho người dùng chức năng Thiết lập thứ tự môn thi cho kì thi trong trường hợp thi lần lượt</t>
  </si>
  <si>
    <t>Thiết lập Bộ đề thi cho môn thi</t>
  </si>
  <si>
    <t>Xem môn thi cần chọn bộ đề</t>
  </si>
  <si>
    <t>Cho phép người dùng xem môn thi cần chọn bộ đề</t>
  </si>
  <si>
    <t>Chọn bộ đề thi cho môn thi</t>
  </si>
  <si>
    <t>Cho phép người dùng chọn bộ đề thi cho môn thi</t>
  </si>
  <si>
    <t>Chỉnh sửa lại bộ đề thi đã chọn cho môn thi</t>
  </si>
  <si>
    <t>Cho phép người dủng chỉnh sửa lại bộ đề thi đã chọn cho môn thi</t>
  </si>
  <si>
    <t>Bốc đề thi</t>
  </si>
  <si>
    <t>Chọn đề thi</t>
  </si>
  <si>
    <t>Cung cấp chức năng cho người chọn đề thi</t>
  </si>
  <si>
    <t>Cho phép người dùng bốc đề thi</t>
  </si>
  <si>
    <t>Xem thông tin cơ bản của đề thi</t>
  </si>
  <si>
    <t>Cho phép người dùng xem thông tin cơ bản của đề thi</t>
  </si>
  <si>
    <t>Hệ thống sẽ tự động phân đề cho học sinh tham gia thi</t>
  </si>
  <si>
    <t>Thêm thí sinh tham gia kỳ thi</t>
  </si>
  <si>
    <t>Thêm nhanh thí sinh tham gia kỳ thi</t>
  </si>
  <si>
    <t>Cung cấp cho người dùng chức năng Thêm nhanh thí sinh tham gia kỳ thi</t>
  </si>
  <si>
    <t>xem danh sách thí sinh tham gia kỳ thi</t>
  </si>
  <si>
    <t>Cho phép người dùng xem danh sách thí sinh tham gia kỳ thi</t>
  </si>
  <si>
    <t>hiển thị SBD- Số phách của thí sinh tham gia kỳ thi</t>
  </si>
  <si>
    <t>Cung cấp cho người dùng chức năng hiển thị SBD- Số phách của thí sinh tham gia kỳ thi</t>
  </si>
  <si>
    <t>xóa thí sinh tham gia kỳ thi</t>
  </si>
  <si>
    <t>Cung cấp cho người dùng chức năng xóa thí sinh tham gia kỳ thi</t>
  </si>
  <si>
    <t>Import thí sinh tham gia kỳ thi</t>
  </si>
  <si>
    <t>Thêm nhiều thí sinh tham gia kỳ thi bằng cách imporrt file excel</t>
  </si>
  <si>
    <t>Cung cấp cho người dùng chức năng Thêm nhiều thí sinh tham gia kỳ thi bằng cách imporrt file excel</t>
  </si>
  <si>
    <t>tải file mẫu import thí sinh</t>
  </si>
  <si>
    <t>Cho phép ngươi dùng tải file mẫu import thí sinh</t>
  </si>
  <si>
    <t>Bù thời gian thi</t>
  </si>
  <si>
    <t>Bù thời gian thi trong trường hợp thí sinh đang trong thời gian thi không may xảy ra sự cố làm ảnh hưởng tới kỳ thi</t>
  </si>
  <si>
    <t>Cung cấp cho người dùng chức năng  bù thời gian thi trong trường hợp thí sinh đang trong thời gian thi không may xảy ra sự cố làm ảnh hưởng tới kỳ thi</t>
  </si>
  <si>
    <t>Chọn thi sinh cần bù thời gian</t>
  </si>
  <si>
    <t>Cho phép người dùng chọn thi sinh cần bù thời gian</t>
  </si>
  <si>
    <t>Xem danh sách thí sinh được bù thời gian</t>
  </si>
  <si>
    <t>Cho phép người dùng xem danh sách thí sinh được bù thời gian</t>
  </si>
  <si>
    <t>Làm bài thi</t>
  </si>
  <si>
    <t>làm bài thi</t>
  </si>
  <si>
    <t>Cung cấp cho người dùng chức năng làm bài thi</t>
  </si>
  <si>
    <t>nộp bài thi</t>
  </si>
  <si>
    <t>Cung cấp chức năng cho phép người dùng nộp bài thi</t>
  </si>
  <si>
    <t>Cho phép hệ thống khóa bài thi khi hết giờ</t>
  </si>
  <si>
    <t>Xem lịch sử thi</t>
  </si>
  <si>
    <t>chọn thi sinh cần xem lịch sử thi</t>
  </si>
  <si>
    <t>Cho phép người dùng chọn thi sinh cần xem lịch sử thi</t>
  </si>
  <si>
    <t>xem danh sách chi tiết lịch sử thi của thí sinh</t>
  </si>
  <si>
    <t>Cho phép người dùng xem danh sách chi tiết lịch sử thi của thí sinh</t>
  </si>
  <si>
    <t>Xem lịch sử bù giờ</t>
  </si>
  <si>
    <t>Chọn thí sinh cần xem lịch sử bù giờ</t>
  </si>
  <si>
    <t>Cho phép người dùng chọn thí sinh cần xem lịch sử bù giờ</t>
  </si>
  <si>
    <t>Xem chi tiết lịch sử bù giờ của thí sinh</t>
  </si>
  <si>
    <t>Cho phép người dùng xem chi tiết lịch sử bù giờ của thí sinh</t>
  </si>
  <si>
    <t>Tra cứu điểm thi</t>
  </si>
  <si>
    <t>Tra cứu điểm thi của học sinh theo số báo danh</t>
  </si>
  <si>
    <t>Cho phép người dùng tra cứu điểm thi của học sinh theo số báo danh</t>
  </si>
  <si>
    <t>Tra cứu điểm thi theo mã số học sinh</t>
  </si>
  <si>
    <t>Cho phép người dùng tra cứu điểm thi theo mã số học sinh</t>
  </si>
  <si>
    <t>Tra cứu điểm thi theo họ và tên học sinh</t>
  </si>
  <si>
    <t>Cho phép người dùng tra cứu điểm thi theo họ và tên học sinh</t>
  </si>
  <si>
    <t>Chấm điểm tự luận</t>
  </si>
  <si>
    <t>Tạo nhóm chấm thi</t>
  </si>
  <si>
    <t xml:space="preserve"> thêm nhóm chấm thi</t>
  </si>
  <si>
    <t>Cung cấp cho người dùng chức năng thêm nhóm chấm thi</t>
  </si>
  <si>
    <t>chỉnh sửa nhóm chấm thi</t>
  </si>
  <si>
    <t>Cung cấp cho người dùng chức năng chỉnh sửa nhóm chấm thi</t>
  </si>
  <si>
    <t>xóa nhóm chấm</t>
  </si>
  <si>
    <t>Cung cấp cho người dùng chức năng xóa nhóm chấm</t>
  </si>
  <si>
    <t>xem thông tin chi tiết của nhóm chấm</t>
  </si>
  <si>
    <t>Cho phép người dùng xem thông tin chi tiết của nhóm chấm</t>
  </si>
  <si>
    <t>Thêm người chấm thi</t>
  </si>
  <si>
    <t>Thêm giáo viên chấm thi vào nhóm chấm</t>
  </si>
  <si>
    <t>Cung cấp cho người dùng chức năng thêm giáo viên chấm thi vào nhóm chấm</t>
  </si>
  <si>
    <t>Chỉnh sửa giáo viên chấm thi trong nhóm chấm</t>
  </si>
  <si>
    <t>Cung cấp cho người dùng chức năng chỉnh sửa giáo viên chấm thi trong nhóm chấm</t>
  </si>
  <si>
    <t>Xem danh sách giáo viên chấm thi của nhóm</t>
  </si>
  <si>
    <t>Cung cấp chức năng cho phép người dùng xem danh sách giáo viên chấm thi của nhóm</t>
  </si>
  <si>
    <t>Xóa giáo viên chấm thi trong nhóm chấm</t>
  </si>
  <si>
    <t>Cung cấp cho người dùng chức năng xóa giáo viên chấm thi trong nhóm chấm</t>
  </si>
  <si>
    <t xml:space="preserve">Hoàn tất Phân chấm </t>
  </si>
  <si>
    <t>Khóa nhóm chấm thi lại (sẽ không hoạt động chỉ để tra cứu)</t>
  </si>
  <si>
    <t>Cho phép người dùng khóa nhóm chấm thi lại (sẽ không hoạt động chỉ để tra cứu)</t>
  </si>
  <si>
    <t>Kích hoạt nhóm chấm thi lại đã khóa</t>
  </si>
  <si>
    <t>Cho phép người dùng kích hoạt nhóm chấm thi lại đã khóa</t>
  </si>
  <si>
    <t>Tạo nhóm phân chấm lại</t>
  </si>
  <si>
    <t>thêm nhóm chấm lại</t>
  </si>
  <si>
    <t>Cung cấp cho người dùng chức năng thêm nhóm chấm lại</t>
  </si>
  <si>
    <t>xem chi tiết nhóm chấm lại</t>
  </si>
  <si>
    <t>Cung cấp cho người dùng chức năng xem chi tiết nhóm chấm lại</t>
  </si>
  <si>
    <t>chỉnh sửa nhóm chấm lại</t>
  </si>
  <si>
    <t>Cung cấp cho người dùng chức năng chỉnh sửa nhóm chấm lại</t>
  </si>
  <si>
    <t>xóa nhóm chấm lại</t>
  </si>
  <si>
    <t>Cho phép người dùng xóa nhóm chấm lại</t>
  </si>
  <si>
    <t>Thêm người chấm lại</t>
  </si>
  <si>
    <t>thêm giáo viên chấm thi vào nhóm chấm lại</t>
  </si>
  <si>
    <t>Cung cấp cho người dùng chức năng thêm giáo viên chấm thi vào nhóm chấm lại</t>
  </si>
  <si>
    <t>chỉnh sửa giáo viên chấm thi trong nhóm chấm lại</t>
  </si>
  <si>
    <t>Cung cấp cho người dùng chức năng chỉnh sửa giáo viên chấm thi trong nhóm chấm lại</t>
  </si>
  <si>
    <t>xóa giáo viên chấm thi trong nhóm chấm lại</t>
  </si>
  <si>
    <t>Cung cấp cho người dùng chức năng xóa giáo viên chấm thi trong nhóm chấm lại</t>
  </si>
  <si>
    <t>Hoàn tất Phân chấm lại</t>
  </si>
  <si>
    <t>Chấm thi</t>
  </si>
  <si>
    <r>
      <t>X</t>
    </r>
    <r>
      <rPr>
        <sz val="13"/>
        <color theme="1"/>
        <rFont val="Times New Roman"/>
        <family val="1"/>
      </rPr>
      <t>em danh sách bài thi đã thi xong</t>
    </r>
  </si>
  <si>
    <r>
      <t xml:space="preserve">Cung cấp cho người dùng chức năng </t>
    </r>
    <r>
      <rPr>
        <sz val="13"/>
        <color theme="1"/>
        <rFont val="Times New Roman"/>
        <family val="1"/>
      </rPr>
      <t>xem danh sách bài thi đã thi xong</t>
    </r>
  </si>
  <si>
    <t>Chấm điểm bài thi trong kì thi được phân chấm</t>
  </si>
  <si>
    <t>Cung cấp cho người dùng chức năng chấm điểm bài thi trong kì thi được phân chấm</t>
  </si>
  <si>
    <t>Hoàn thành chấm thi cho bài thi</t>
  </si>
  <si>
    <t>Cho phép người dùng hoàn thành chấm thi cho bài thi</t>
  </si>
  <si>
    <t>Hoàn tất chấm môn thi khi giáo viên hoàn thành chấm</t>
  </si>
  <si>
    <t>Cung cấp cho người dùng chức năng hoàn tất chấm môn thi khi giáo viên hoàn thành chấm</t>
  </si>
  <si>
    <t>Nhập điểm thi cho môn thi thi trực tiếp</t>
  </si>
  <si>
    <t>Nhập điểm thi của học sinh thi offline</t>
  </si>
  <si>
    <t>Cho phép người dùng nhập điểm thi của học sinh thi offline</t>
  </si>
  <si>
    <t>Chỉnh sửa điểm thi của học sinh</t>
  </si>
  <si>
    <t>Cho phép người dùng chỉnh sửa điểm thi của học sinh</t>
  </si>
  <si>
    <t>Xóa điểm thi của học sinh</t>
  </si>
  <si>
    <t>Cho phép người dùng xóa điểm thi của học sinh</t>
  </si>
  <si>
    <t>Khóa điểm thi của học sinh</t>
  </si>
  <si>
    <t>Cho phép người dùng khóa điểm thi của học sinh</t>
  </si>
  <si>
    <t>Trả điểm thi</t>
  </si>
  <si>
    <t>Trả điểm thi cho học sinh khi chấm và ghép điểm xong</t>
  </si>
  <si>
    <t>Cung cấp cho người dùng chức năng trả điểm thi cho học sinh khi chấm và ghép điểm xong</t>
  </si>
  <si>
    <t>Xem danh sách học sinh đã trả điểm</t>
  </si>
  <si>
    <t>Cho người dùng xem danh sách học sinh đã trả điểm</t>
  </si>
  <si>
    <t>Xem danh sách học sinh đã xem điểm</t>
  </si>
  <si>
    <t>Cho phép người dùng xem danh sách học sinh đã xem điểm</t>
  </si>
  <si>
    <t>Kiểm tra điểm vênh</t>
  </si>
  <si>
    <t>Thiết lập điểm vênh của bài thì có nhiều hơn 1 người chấm</t>
  </si>
  <si>
    <t>Cung cấp chức năng thiết lập điểm vênh của bài thì có nhiều hơn 1 người chấm</t>
  </si>
  <si>
    <t>Giúp người quản lý có thể kiểm tra được điểm vênh giữa các nhóm chấm cùng 1 bài</t>
  </si>
  <si>
    <t>Cung cấp chức năng giúp người quản lý có thể kiểm tra được điểm vênh giữa các nhóm chấm cùng 1 bài</t>
  </si>
  <si>
    <t>Xem chi tiết điểm chấm của bài thi</t>
  </si>
  <si>
    <t>Cho phép người dùng xem chi tiết điểm chấm của bài thi</t>
  </si>
  <si>
    <t>Ghép điểm thi</t>
  </si>
  <si>
    <t>Ghép điểm của các nhóm chấm để lấy điểm cuối lấy điểm cao nhất</t>
  </si>
  <si>
    <t>Cung cấp cho người dùng chức năng ghép điểm của các nhóm chấm để lấy điểm cuối lấy điểm cao nhất</t>
  </si>
  <si>
    <t>Ghép điểm của các nhóm chấm để lấy điểm cuối lấy điểm thấp nhất</t>
  </si>
  <si>
    <t>Cung cấp cho người dùng chức năng ghép điểm của các nhóm chấm để lấy điểm cuối lấy điểm thấp nhất</t>
  </si>
  <si>
    <t>Ghép điểm của các nhóm chấm để lấy điểm cuối lấy điểm trung bình</t>
  </si>
  <si>
    <t>Cung cấp cho người dùng chức năng ghép điểm của các nhóm chấm để lấy điểm cuối lấy điểm trung bình</t>
  </si>
  <si>
    <t>Ghép điểm của các nhóm chấm để lấy điểm cuối lấy điểm của người chấm lại</t>
  </si>
  <si>
    <t>Cung cấp cho người dùng chức năng ghép điểm của các nhóm chấm để lấy điểm cuối lấy điểm của người chấm lại</t>
  </si>
  <si>
    <t>Xem điểm thi</t>
  </si>
  <si>
    <t>Cung cấp cho người dùng chức năng xem điểm thi</t>
  </si>
  <si>
    <t>Lọc theo môn</t>
  </si>
  <si>
    <t>Cung cấp cho người dùng chức năng lọc theo môn</t>
  </si>
  <si>
    <t>Tìm kiếm theo tên</t>
  </si>
  <si>
    <t>Cung cấp cho người dùng chức năng tìm kiếm theo tên</t>
  </si>
  <si>
    <t>Xem điểm theo mã số học sinh</t>
  </si>
  <si>
    <t>Cung cấp cho người dùng chức năng xem điểm theo mã số học sinh</t>
  </si>
  <si>
    <t>Đánh giá điểm thi</t>
  </si>
  <si>
    <t>Xem danh sách điểm thi</t>
  </si>
  <si>
    <t>Cho phép người dùng xem danh sách điểm thi</t>
  </si>
  <si>
    <t>Đánh giá điểm thi (Giỏi, khá, trung bình, yếu) theo thiết lập của hệ thống</t>
  </si>
  <si>
    <t>Cho phép người dùng chọn chức năng đánh giá điểm thi (Giỏi, khá, trung bình, yếu) theo thiết lập của hệ thống</t>
  </si>
  <si>
    <t>Đưa ra đánh giá kết quả điểm thi theo môn của học sinh</t>
  </si>
  <si>
    <t>Hệ thống căn cứ trên điểm thi của học sinh đưa ra đánh giá kết quả điểm thi theo môn của học sinh</t>
  </si>
  <si>
    <t>Bài tập</t>
  </si>
  <si>
    <t>Chỉnh sửa danh mục bài tập</t>
  </si>
  <si>
    <t>Xóa danh mục bài tập</t>
  </si>
  <si>
    <t>Xem thông tin danh mục bài tập</t>
  </si>
  <si>
    <t>Tìm kiếm thông tin danh mục bài tập</t>
  </si>
  <si>
    <t>Sắp xếp danh mục bài tập theo số thứ tự</t>
  </si>
  <si>
    <t>Thêm mới bài tập</t>
  </si>
  <si>
    <t>Chỉnh sửa thông tin bài tập</t>
  </si>
  <si>
    <t>Xem bài tập</t>
  </si>
  <si>
    <t>Xóa bài tập</t>
  </si>
  <si>
    <t>Khóa bài tập</t>
  </si>
  <si>
    <t>Chọn bài tập cần giao</t>
  </si>
  <si>
    <t>Chọn học sinh được giao bài tập</t>
  </si>
  <si>
    <t>Xem danh sách học sinh được giao bài tập</t>
  </si>
  <si>
    <t>Xem danh sách học sinh đã xem bài tập</t>
  </si>
  <si>
    <t>Nhập điều kiện tìm kiếm bài tập</t>
  </si>
  <si>
    <t>Cho phép người dùng nhập điều kiện tìm kiếm bài tập</t>
  </si>
  <si>
    <t>Xem danh sách bài tập tìm kiếm</t>
  </si>
  <si>
    <t>Xem chi tiết bài tập</t>
  </si>
  <si>
    <t>Download bài tập</t>
  </si>
  <si>
    <t>Sắp xếp danh sách bài tập theo ngày tạo</t>
  </si>
  <si>
    <t>Sắp xếp danh sách bài tập theo tên bài</t>
  </si>
  <si>
    <t>Sắp xếp danh sách bài tập theo số thứ tự</t>
  </si>
  <si>
    <t xml:space="preserve">Chọn số lượng bài trên 1 trang </t>
  </si>
  <si>
    <t>Chọn bài tập được giao để làm bài</t>
  </si>
  <si>
    <t>Chỉnh sửa làm bài tập</t>
  </si>
  <si>
    <t>Gửi kết quả bài tập cho giáo viên</t>
  </si>
  <si>
    <t>Chọn bài tập cần chấm</t>
  </si>
  <si>
    <t>Chấm điềm bài tập</t>
  </si>
  <si>
    <t>Chỉnh sửa điểm bài tập</t>
  </si>
  <si>
    <t>Gửi bài đã chấm cho học sinh</t>
  </si>
  <si>
    <t>Kiểm tra thường xuyên</t>
  </si>
  <si>
    <t>Tạo bảng điểm</t>
  </si>
  <si>
    <t>Cho phép người dùng tạo bảng điểm</t>
  </si>
  <si>
    <t>Chỉnh sửa bảng điẻm</t>
  </si>
  <si>
    <t>Cho phép người dùng chỉnh sửa bảng điẻm</t>
  </si>
  <si>
    <t>Thiết lập số điểm kiểm tra</t>
  </si>
  <si>
    <t>Cho phép người dùng thiết lập số điểm kiểm tra</t>
  </si>
  <si>
    <t>Xóa bảng điểm</t>
  </si>
  <si>
    <t>Cho phép người dùng xóa bảng điểm</t>
  </si>
  <si>
    <t>Tạo bảng điểm nhận xét</t>
  </si>
  <si>
    <t>Thiết lập môn học cho bảng điểm</t>
  </si>
  <si>
    <t>Chọn bảng điểm cần thiết lập môn học</t>
  </si>
  <si>
    <t>Cho phép người dùng chọn bảng điểm cần thiết lập môn học</t>
  </si>
  <si>
    <t>Cho phép người dùng thiết lập môn học cho bảng điểm</t>
  </si>
  <si>
    <t>Hủy thiết lập môn học cho bảng điểm</t>
  </si>
  <si>
    <t>Cho phép người dùng hủy thiết lập môn học cho bảng điểm</t>
  </si>
  <si>
    <t>Xem danh sách môn học áp dụng bảng điểm</t>
  </si>
  <si>
    <t>Cho phép người dùng xem danh sách môn học áp dụng bảng điểm</t>
  </si>
  <si>
    <t>Tạo bảng điểm tổng hợp</t>
  </si>
  <si>
    <t>Chọn bảng điểm cần lập bảng tổng hợp điểm</t>
  </si>
  <si>
    <t>Cho phép người dùng chọn bảng điểm cần lập bảng tổng hợp điểm</t>
  </si>
  <si>
    <t>Thiết lập công thức tính điểm trung bình</t>
  </si>
  <si>
    <t>Cho phép người dùng thiết lập công thức tính điểm trung bình</t>
  </si>
  <si>
    <t>Chỉnh sửa thông tin bảng tổng hợp điểm</t>
  </si>
  <si>
    <t>Cho phép người dùng chỉnh sửa thông tin bảng tổng hợp điểm</t>
  </si>
  <si>
    <t>Thiết lập đánh giá kết quả học tập của bảng tổng hợp</t>
  </si>
  <si>
    <t>Thiết lập tiêu chí đánh giá kết quả học tập của học sinh</t>
  </si>
  <si>
    <t>Cho phép người dùng thiết lập tiêu chí đánh giá kết quả học tập của học sinh</t>
  </si>
  <si>
    <t>Chỉnh sửa tiêu chí đánh giá</t>
  </si>
  <si>
    <t>Cho phép người dùng chỉnh sửa tiêu chí đánh giá</t>
  </si>
  <si>
    <t>Hệ thống tự động đánh gia theo tiêu chí đã thiết lập</t>
  </si>
  <si>
    <t>Danh mục nhận xét</t>
  </si>
  <si>
    <t>Thêm mới danh mục nhận xét</t>
  </si>
  <si>
    <t>Cho phép người dùng thêm mới danh mục nhận xét</t>
  </si>
  <si>
    <t>Chỉnh sửa thông tin danh mục nhận xét</t>
  </si>
  <si>
    <t>Cho phép người dùng chỉnh sửa thông tin danh mục nhận xét</t>
  </si>
  <si>
    <t>Xóa danh mục nhận xét</t>
  </si>
  <si>
    <t>Cho phép người dùng xóa danh mục nhận xét</t>
  </si>
  <si>
    <t>Khóa/kích hoạt danh mục nhận xét</t>
  </si>
  <si>
    <t>Khóa danh mục nhận xét khi không muốn sử dụng mà vẫn giữ lại trên hệ thống</t>
  </si>
  <si>
    <t>Cung cấp chức năng cho người dùng khóa danh mục nhận xét khi không muốn sử dụng mà vẫn giữ lại trên hệ thống</t>
  </si>
  <si>
    <t>Kích hoạt danh mục nhận xét khi muốn sử dụng lại trên hệ thống</t>
  </si>
  <si>
    <t>Cung cấp chức năng cho người dùng kích hoạt danh mục nhận xét khi muốn sử dụng lại trên hệ thống</t>
  </si>
  <si>
    <t>Tạo nhận xét mẫu</t>
  </si>
  <si>
    <t>Thêm mới nhận xét mẫu</t>
  </si>
  <si>
    <t>Cho phép người dùng thêm mới nhận xét mẫu</t>
  </si>
  <si>
    <t>Chỉnh sửa nhận xét mẫu</t>
  </si>
  <si>
    <t>Cho phép người dùng chỉnh sửa nhận xét mẫu</t>
  </si>
  <si>
    <t>Khóa nhận xét mẫu</t>
  </si>
  <si>
    <t>Cho phép người dùng khóa nhận xét mẫu</t>
  </si>
  <si>
    <t>Xóa nhận xét mẫu</t>
  </si>
  <si>
    <t>Cho phép người dùng xóa nhận xét mẫu</t>
  </si>
  <si>
    <t>Khóa/kích hoạt nhận xét mẫu</t>
  </si>
  <si>
    <t>Khóa nhận xét mẫu khi không muốn sử dụng mà vẫn giữ lại trên hệ thống</t>
  </si>
  <si>
    <t>Cung cấp chức năng cho người dùng khóa nhận xét mẫu khi không muốn sử dụng mà vẫn giữ lại trên hệ thống</t>
  </si>
  <si>
    <t>Kích hoạt nhận xét mẫu khi muốn sử dụng lại trên hệ thống</t>
  </si>
  <si>
    <t>Cung cấp chức năng cho người dùng kích hoạt nhận xét mẫu khi muốn sử dụng lại trên hệ thống</t>
  </si>
  <si>
    <t>Xem danh sách nhận xét mẫu đã bị hủy kích hoạt</t>
  </si>
  <si>
    <t>Cho phép người dùng xem danh sách nhận xét mẫu đã bị hủy kích hoạt</t>
  </si>
  <si>
    <t>Tìm kiếm nhận xét mẫu</t>
  </si>
  <si>
    <t>Nhập điều kiện tìm kiếm nhận xét mẫu</t>
  </si>
  <si>
    <t>Cho phép người dùng nhập điều kiện tìm kiếm nhận xét mẫu</t>
  </si>
  <si>
    <t>Xem danh sách nhận xét mẫu theo điều kiện tìm kiếm</t>
  </si>
  <si>
    <t>Cho phép người dùng xem danh sách nhận xét mẫu theo điều kiện tìm kiếm</t>
  </si>
  <si>
    <t>Xem chi tiết nhận xét mẫu</t>
  </si>
  <si>
    <t>Cho phép người dùng xem chi tiết nhận xét mẫu</t>
  </si>
  <si>
    <t>Nhập điểm kiểm tra</t>
  </si>
  <si>
    <t xml:space="preserve">Nhập điểm kiểm tra cho học sinh theo môn </t>
  </si>
  <si>
    <t xml:space="preserve">Cho phép người dùng nhập điểm kiểm tra cho học sinh theo môn </t>
  </si>
  <si>
    <t>Chỉnh sửa điểm kiểm tra</t>
  </si>
  <si>
    <t>Cho phép người dùng chỉnh sửa điểm kiểm tra</t>
  </si>
  <si>
    <t>Xem thông tin điểm</t>
  </si>
  <si>
    <t>Cho phép người dùng xem thông tin điểm</t>
  </si>
  <si>
    <t>Chọn điểm kỳ thi cho bảng điểm</t>
  </si>
  <si>
    <t>Cho phép người dùng chọn điểm kỳ thi cho bảng điểm</t>
  </si>
  <si>
    <t>Xóa điểm đã nhập</t>
  </si>
  <si>
    <t>Cho phép người dùng xóa điểm đã nhập</t>
  </si>
  <si>
    <t>Import bảng điểm</t>
  </si>
  <si>
    <t>Tải file mẫu import</t>
  </si>
  <si>
    <t>Cho phép người dùng tải file mẫu import</t>
  </si>
  <si>
    <t>Import bảng điểm từ file excel</t>
  </si>
  <si>
    <t>Cho phép người dùng import bảng điểm từ file excel</t>
  </si>
  <si>
    <t>Xem bảng đểm đã import</t>
  </si>
  <si>
    <t>Cho phép người dùng xem bảng đểm đã import</t>
  </si>
  <si>
    <t>Tính lại điểm trung bình</t>
  </si>
  <si>
    <t>Chỉnh sửa điểm</t>
  </si>
  <si>
    <t>Cho phép người dùng chỉnh sửa điểm</t>
  </si>
  <si>
    <t>Cho phép người dùng tính lại điểm trung bình</t>
  </si>
  <si>
    <t>Lưu bảng điểm</t>
  </si>
  <si>
    <t>Cho phép người dùng lưu bảng điểm</t>
  </si>
  <si>
    <t>Nhập điểm nhận xét tháng</t>
  </si>
  <si>
    <t>Nhập điểm nhận xét môn học</t>
  </si>
  <si>
    <t>Cho phép người dùng nhập điểm nhận xét môn học</t>
  </si>
  <si>
    <t>Chọn nội dung nhập điểm nhận xét từ từ điển nhận xét mẫu</t>
  </si>
  <si>
    <t>Cho phép người dùng chọn nội dung nhập điểm nhận xét từ từ điển nhận xét mẫu</t>
  </si>
  <si>
    <t>Chỉnh sửa nội dung nhận xét</t>
  </si>
  <si>
    <t>Cho phép người dùng chỉnh sửa nội dung nhận xét</t>
  </si>
  <si>
    <t>xóa nội dung nhận xét</t>
  </si>
  <si>
    <t>Cho phép người dùng xóa nội dung nhận xét</t>
  </si>
  <si>
    <t>Xem bảng điểm</t>
  </si>
  <si>
    <t>Chọn bảng điểm cần xem</t>
  </si>
  <si>
    <t>Cho phép người dùng chọn bảng điểm cần xem</t>
  </si>
  <si>
    <t>Chọn môn cần xem</t>
  </si>
  <si>
    <t>Cho phép người dùng chọn môn cần xem</t>
  </si>
  <si>
    <t>Chọn lớp cần xem điểm</t>
  </si>
  <si>
    <t>Cho phép người dùng chọn lớp cần xem điểm</t>
  </si>
  <si>
    <t>Cho phép người dùng xem bảng điểm</t>
  </si>
  <si>
    <t>Export bảng điểm ra file PDF</t>
  </si>
  <si>
    <t>Cho phép người dùng export bảng điểm ra file PDF</t>
  </si>
  <si>
    <t>In bảng điểm</t>
  </si>
  <si>
    <t>Cho phép người dùng in bảng điểm</t>
  </si>
  <si>
    <t>Khóa bảng điểm</t>
  </si>
  <si>
    <t>Chọn bảng điểm cần khóa</t>
  </si>
  <si>
    <t>Cho phép người dùng chọn bảng điểm cần khóa</t>
  </si>
  <si>
    <t>Cho phép người dùng khóa bảng điểm</t>
  </si>
  <si>
    <t>Mở khóa bảng điểm</t>
  </si>
  <si>
    <t>Cho phép người dùng mở khóa bảng điểm</t>
  </si>
  <si>
    <t>Thống kê điểm</t>
  </si>
  <si>
    <t>Xem điểm thống kê theo từng lớp học</t>
  </si>
  <si>
    <t>Cho phép người dùng xem điểm thống kê theo từng lớp học</t>
  </si>
  <si>
    <t>Xem điểm thông kê của từng học sinh</t>
  </si>
  <si>
    <t>Cho phép người dùng xem điểm thông kê của từng học sinh</t>
  </si>
  <si>
    <t>In bảng điểm thống kê cho từng học sinh</t>
  </si>
  <si>
    <t>Cho phép người dùng in bảng điểm thống kê cho từng học sinh</t>
  </si>
  <si>
    <t>In bảng điểm thống kê theo từng lớp</t>
  </si>
  <si>
    <t>Cho phép người dùng in bảng điểm thống kê theo từng lớp</t>
  </si>
  <si>
    <t xml:space="preserve">Gửi điểm </t>
  </si>
  <si>
    <t>Gửi điểm cho học sinh</t>
  </si>
  <si>
    <t>Cho phép người dùng gửi điểm cho học sinh</t>
  </si>
  <si>
    <t>Gửi nhiều điểm cùng lúc</t>
  </si>
  <si>
    <t>Cho phép người dùng có thể gửi nhiều điểm cùng lúc</t>
  </si>
  <si>
    <t>Xem lịch sử gử điểm</t>
  </si>
  <si>
    <t>Cho phép người dùng xem lịch sử gử điểm</t>
  </si>
  <si>
    <t xml:space="preserve">Xem điểm </t>
  </si>
  <si>
    <t>Xem điểm đã kiểm tra</t>
  </si>
  <si>
    <t>Người dùng có thể xem điểm đã kiểm tra</t>
  </si>
  <si>
    <t>Xem điểm kiểm tra tháng</t>
  </si>
  <si>
    <t>Người dùng có thẻ xem điểm kiểm tra tháng</t>
  </si>
  <si>
    <t>Người dùng có thể xem điểm thi</t>
  </si>
  <si>
    <t>Đánh giá</t>
  </si>
  <si>
    <t>Nhập điểm nhận xét học kỳ</t>
  </si>
  <si>
    <t>Nhập điểm nhận xét theo học kỳ cho học sinh</t>
  </si>
  <si>
    <t>Cho phép người dùng nhập điểm nhận xét theo học kỳ cho học sinh</t>
  </si>
  <si>
    <t>Xóa nội dung nhận xét</t>
  </si>
  <si>
    <t>Nhập điểm nhận xét năm học</t>
  </si>
  <si>
    <t>Nhập điểm nhận xét cả năm học cho học sinh</t>
  </si>
  <si>
    <t>Cho phép người dùng nhập điểm nhận xét cả năm học cho học sinh</t>
  </si>
  <si>
    <t>Tính điểm tổng kết</t>
  </si>
  <si>
    <t>Tính điểm tổng kết cho học sinh theo lớp theo thiết lập của hệ thống</t>
  </si>
  <si>
    <t>Cho phép người dùng tính điểm tổng kết cho học sinh theo lớp theo thiết lập của hệ thống</t>
  </si>
  <si>
    <t>Điều chỉnh điểm, tính lại điểm tổng kết</t>
  </si>
  <si>
    <t>Cho phép người dùng điều chỉnh điểm, tính lại điểm tổng kết</t>
  </si>
  <si>
    <t>Xem bảng điểm tổng kết</t>
  </si>
  <si>
    <t>Cho phép người dùng xem bảng điểm tổng kết</t>
  </si>
  <si>
    <t>Xếp loại học lực</t>
  </si>
  <si>
    <t>Xếp loại học lực học sinh theo lớp theo thiết lập của hệ thống</t>
  </si>
  <si>
    <t>Cho phép người dùng xếp loại học lực học sinh theo lớp theo thiết lập của hệ thống</t>
  </si>
  <si>
    <t>Tính lại xếp loại học lực</t>
  </si>
  <si>
    <t>Cho phép người dùng tính lại xếp loại học lực</t>
  </si>
  <si>
    <t>Xem bảng xếp loại học lực</t>
  </si>
  <si>
    <t>Cho phép người dùng xem bảng xếp loại học lực</t>
  </si>
  <si>
    <t>Xác định danh hiệu học sinh</t>
  </si>
  <si>
    <t>Xác định danh hiệu học sinh theo lớp theo thiết lập của hệ thống</t>
  </si>
  <si>
    <t>Cho phép người dùng xác định danh hiệu học sinh theo lớp theo thiết lập của hệ thống</t>
  </si>
  <si>
    <t>Tính lại danh hiệu học sinh</t>
  </si>
  <si>
    <t>Cho phép người dùng tính lại danh hiệu học sinh</t>
  </si>
  <si>
    <t>Xem bảng danh hiệu học sinh</t>
  </si>
  <si>
    <t>Cho phép người dùng xem bảng danh hiệu học sinh</t>
  </si>
  <si>
    <t>Bảng tổng kết</t>
  </si>
  <si>
    <t>Xem bảng tổng kết học tập của cả năm theo lớp</t>
  </si>
  <si>
    <t>Cho phép người dùng xem bảng tổng kết học tập của cả năm theo lớp</t>
  </si>
  <si>
    <t>Xem bảng tổng kết học tập cả năm của từng học sinh</t>
  </si>
  <si>
    <t>Cho phép người dùng xem bảng tổng kết học tập cả năm của từng học sinh</t>
  </si>
  <si>
    <t>In bảng tổng kết học tập cho từng học sinh</t>
  </si>
  <si>
    <t>Cho phép người dùng in bảng tổng kết học tập cho từng học sinh</t>
  </si>
  <si>
    <t>In bảng tổng kết học tập theo từng lớp</t>
  </si>
  <si>
    <t>Cho phép người dùng in bảng tổng kết học tập theo từng lớp</t>
  </si>
  <si>
    <t>Gửi bảng tổng kết đánh giá cho học sinh</t>
  </si>
  <si>
    <t>Gửi bảng điểm đánh giá cho từng học sinh</t>
  </si>
  <si>
    <t>Cho phép người dùng gửi bảng điểm đánh giá cho từng học sinh</t>
  </si>
  <si>
    <t>gửi bảng điểm đánh gía theo từng lớp</t>
  </si>
  <si>
    <t>Cho phép người dùng gửi bảng điểm đánh gía theo từng lớp</t>
  </si>
  <si>
    <t>gửi bảng điểm đánh giá theo trường</t>
  </si>
  <si>
    <t>Cho phép người dùng gửi bảng điểm đánh giá theo trường</t>
  </si>
  <si>
    <t>Xem bảng tổng kết đánh gíá</t>
  </si>
  <si>
    <t>Xem bảng điểm đánh giá của mình</t>
  </si>
  <si>
    <t>Cho phép người dùng xem bảng điểm đánh giá của mình</t>
  </si>
  <si>
    <t>Xem chi tiết bảng đánh giá két quả học tập</t>
  </si>
  <si>
    <t>Cho phép người dùng xem chi tiết bảng đánh giá két quả học tập</t>
  </si>
  <si>
    <t>In bảng tổng kết đánh giá</t>
  </si>
  <si>
    <t>Cho phép người dùng in bảng tổng kết đánh giá</t>
  </si>
  <si>
    <t>Quản lý hệ thống</t>
  </si>
  <si>
    <t>Danh mục cấp học</t>
  </si>
  <si>
    <t>Thêm mới danh mục cấp học</t>
  </si>
  <si>
    <t>Cho phép người dùng thêm mới danh mục cấp học</t>
  </si>
  <si>
    <t>Chỉnh sửa danh mục cấp học</t>
  </si>
  <si>
    <t>Cho phép người dùng chỉnh sửa danh mục cấp học</t>
  </si>
  <si>
    <t>Khóa danh mục cấp học</t>
  </si>
  <si>
    <t>Cho phép người dùng khóa danh mục cấp học</t>
  </si>
  <si>
    <t>Xóa danh mục cấp học</t>
  </si>
  <si>
    <t>Cho phép người dùng xóa danh mục cấp học</t>
  </si>
  <si>
    <t>Danh mục khối học</t>
  </si>
  <si>
    <t>Thêm mới danh mục khối học</t>
  </si>
  <si>
    <t>Cho phép người dùng thêm mới danh mục khối học</t>
  </si>
  <si>
    <t>Chỉnh sửa danh mục khối học</t>
  </si>
  <si>
    <t>Cho phép người dùng chỉnh sửa danh mục khối học</t>
  </si>
  <si>
    <t>Khóa danh mục khối học</t>
  </si>
  <si>
    <t>Cho phép người dùng khóa danh mục khối học</t>
  </si>
  <si>
    <t>Xóa danh mục khối học</t>
  </si>
  <si>
    <t>Cho phép người dùng xóa danh mục khối học</t>
  </si>
  <si>
    <t>Danh mục năm học</t>
  </si>
  <si>
    <t>Thêm mới danh mục năm học</t>
  </si>
  <si>
    <t>Cho phép người dùng thêm mới danh mục năm học</t>
  </si>
  <si>
    <t>Chỉnh sửa danh mục năm học</t>
  </si>
  <si>
    <t>Cho phép người dùng chỉnh sửa danh mục năm học</t>
  </si>
  <si>
    <t>Khóa danh mục năm học</t>
  </si>
  <si>
    <t>Cho phép người dùng khóa danh mục năm học</t>
  </si>
  <si>
    <t>Xóa danh mục năm học</t>
  </si>
  <si>
    <t>Cho phép người dùng xóa danh mục năm học</t>
  </si>
  <si>
    <t>Danh mục tiêu chí xếp loại</t>
  </si>
  <si>
    <t>Thêm mới danh mục tiêu chí xếp loại</t>
  </si>
  <si>
    <t>Cho phép người dùng thêm mới danh mục tiêu chí xếp loại</t>
  </si>
  <si>
    <t>Chỉnh sửa danh mục tiêu chí xếp loại</t>
  </si>
  <si>
    <t>Cho phép người dùng chỉnh sửa danh mục tiêu chí xếp loại</t>
  </si>
  <si>
    <t>Khóa danh mục tiêu chí xếp loại</t>
  </si>
  <si>
    <t>Cho phép người dùng khóa danh mục tiêu chí xếp loại</t>
  </si>
  <si>
    <t>Xóa danh mục tiêu chí xếp loại</t>
  </si>
  <si>
    <t>Cho phép người dùng xóa danh mục tiêu chí xếp loại</t>
  </si>
  <si>
    <t>Danh mục môn học</t>
  </si>
  <si>
    <t>Thêm mới danh mục môn học</t>
  </si>
  <si>
    <t>Cho phép người dùng thêm mới danh mục môn học</t>
  </si>
  <si>
    <t>Chỉnh sửa danh mục môn học</t>
  </si>
  <si>
    <t>Cho phép người dùng chỉnh sửa danh mục môn học</t>
  </si>
  <si>
    <t>Khóa danh mục môn học</t>
  </si>
  <si>
    <t>Cho phép người dùng khóa danh mục môn học</t>
  </si>
  <si>
    <t>Xóa danh mục môn học</t>
  </si>
  <si>
    <t>Cho phép người dùng xóa danh mục môn học</t>
  </si>
  <si>
    <t>Thiết lập thuộc tính môn học</t>
  </si>
  <si>
    <t>Thiết lập môn học có tính điểm vào điểm tổng kết hay không</t>
  </si>
  <si>
    <t>Cho phép người dùng thiết lập môn học có tính điểm vào điểm tổng kết hay không</t>
  </si>
  <si>
    <t>Thiết lập hệ số cho môn học</t>
  </si>
  <si>
    <t>Cho phép người dùng thiết lập hệ số cho môn học</t>
  </si>
  <si>
    <t>Khóa môn học khi không sử dụng</t>
  </si>
  <si>
    <t>Cho phép người dùng khóa môn học khi không sử dụng</t>
  </si>
  <si>
    <t>Kích hoạt môn học khi đã bị khóa</t>
  </si>
  <si>
    <t>Cho phép người dùng kích hoạt môn học khi đã bị khóa</t>
  </si>
  <si>
    <t>Xem danh sách môn học đã bị khóa</t>
  </si>
  <si>
    <t>Cho phép người dùng xem danh sách môn học đã bị khóa</t>
  </si>
  <si>
    <t>Tạo danh mục hạnh kiểm</t>
  </si>
  <si>
    <t>thêm mới hạnh kiềm</t>
  </si>
  <si>
    <t>Cho phép người dùng thêm mới hạnh kiềm</t>
  </si>
  <si>
    <t>chỉnh sửa thông tin hạnh kiểm</t>
  </si>
  <si>
    <t>Cho phép người dùng chỉnh sửa thông tin hạnh kiểm</t>
  </si>
  <si>
    <t>khóa hạnh kiểm</t>
  </si>
  <si>
    <t>Cho phép người dùng khóa hạnh kiểm</t>
  </si>
  <si>
    <t>xóa hạnh kiểm</t>
  </si>
  <si>
    <t>Cho phép người dùng xóa hạnh kiểm</t>
  </si>
  <si>
    <t>Tạo danh mục học lực</t>
  </si>
  <si>
    <t>Thêm mới học lực</t>
  </si>
  <si>
    <t>Cho phép người dùng thêm mới học lực</t>
  </si>
  <si>
    <t>Chỉnh sửa học lực</t>
  </si>
  <si>
    <t>Cho phép người dùng chỉnh sửa học lực</t>
  </si>
  <si>
    <t>Khóa thông tin học lực</t>
  </si>
  <si>
    <t>Cho phép người dùng khóa thông tin học lực</t>
  </si>
  <si>
    <t>xóa thông tin học lực</t>
  </si>
  <si>
    <t>Cho phép người dùng xóa thông tin học lực</t>
  </si>
  <si>
    <t>Khai báo đơn vị sử dụng</t>
  </si>
  <si>
    <t>Thêm mới thông tin đơn vị sử dụng</t>
  </si>
  <si>
    <t>Cho phép người dùng thêm mới thông tin đơn vị sử dụng</t>
  </si>
  <si>
    <t>Chỉnh sửa thông tin đơn vị sử dụng</t>
  </si>
  <si>
    <t>Cho phép người dùng chỉnh sửa thông tin đơn vị sử dụng</t>
  </si>
  <si>
    <t>Cập nhật logo đơn vị sử dụng</t>
  </si>
  <si>
    <t>Cho phép người dùng cập nhật logo đơn vị sử dụng</t>
  </si>
  <si>
    <t>Cập nhật ảnh bìa (hình ảnh trong giao diện đăng nhập tài khoản)</t>
  </si>
  <si>
    <t>Cho phép người dùng cập nhật ảnh bìa (hình ảnh trong giao diện đăng nhập tài khoản)</t>
  </si>
  <si>
    <t>Khai báo role tác nghiệp</t>
  </si>
  <si>
    <t>Thêm mới thông tin role tác nghiệp</t>
  </si>
  <si>
    <t>Cho phép người dùng thêm mới thông tin role tác nghiệp</t>
  </si>
  <si>
    <t>Chỉnh sửa thông tin role tác nghiệp</t>
  </si>
  <si>
    <t>Cho phép người dùng chỉnh sửa thông tin role tác nghiệp</t>
  </si>
  <si>
    <t>Xem thông tin role tác nghiệp</t>
  </si>
  <si>
    <t>Cho phép người dùng xem thông tin role tác nghiệp</t>
  </si>
  <si>
    <t>Danh sách role tác nghiệp</t>
  </si>
  <si>
    <t>Cho phép người dùng danh sách role tác nghiệp</t>
  </si>
  <si>
    <t>Khai báo nhóm người dùng</t>
  </si>
  <si>
    <t>Thêm mới thông tin nhóm người dùng</t>
  </si>
  <si>
    <t>Cho phép người dùng thêm mới thông tin nhóm người dùng</t>
  </si>
  <si>
    <t>Chỉnh sửa thông tin nhóm người dùng</t>
  </si>
  <si>
    <t>Cho phép người dùng chỉnh sửa thông tin nhóm người dùng</t>
  </si>
  <si>
    <t>Chọn role tác nghiệp cho nhóm người dùng</t>
  </si>
  <si>
    <t>Cho phép người dùng chọn role tác nghiệp cho nhóm người dùng</t>
  </si>
  <si>
    <t>Xem thông tin nhóm người dùng</t>
  </si>
  <si>
    <t>Cho phép người dùng xem thông tin nhóm người dùng</t>
  </si>
  <si>
    <t>Danh sách nhóm người dùng</t>
  </si>
  <si>
    <t>Cho phép người dùng danh sách nhóm người dùng</t>
  </si>
  <si>
    <t>Người sử dụng</t>
  </si>
  <si>
    <t>thêm mới thông tin người sử dụng</t>
  </si>
  <si>
    <t>Cho phép người dùng thêm mới thông tin người sử dụng</t>
  </si>
  <si>
    <t>chỉnh sửa thông tin người sử dụng</t>
  </si>
  <si>
    <t>Cho phép người dùng chỉnh sửa thông tin người sử dụng</t>
  </si>
  <si>
    <t>xem thông tin người sử dụng</t>
  </si>
  <si>
    <t>Cho phép người dùng xem thông tin người sử dụng</t>
  </si>
  <si>
    <t>danh sách người sử dụng</t>
  </si>
  <si>
    <t>Cho phép người dùng danh sách người sử dụng</t>
  </si>
  <si>
    <t>Phân quyền Role tác nghiệp</t>
  </si>
  <si>
    <t>Chọn thông tin Role tác nghiệp cần phân quyền</t>
  </si>
  <si>
    <t>Cho phép người dùng chọn thông tin Role tác nghiệp cần phân quyền</t>
  </si>
  <si>
    <t>Thiết lập quyền cho Role tác nghiệp</t>
  </si>
  <si>
    <t>Cho phép người dùng thiết lập quyền cho Role tác nghiệp</t>
  </si>
  <si>
    <t>Chỉnh sửa quyền cho Role tác nghiệp</t>
  </si>
  <si>
    <t>Cho phép người dùng chỉnh sửa quyền cho Role tác nghiệp</t>
  </si>
  <si>
    <t>Sử dụng chức năng đã được phân quyền</t>
  </si>
  <si>
    <t>Cho phép người dùng sử dụng chức năng đã được phân quyền</t>
  </si>
  <si>
    <t>Lịch sử truy cập hệ thống</t>
  </si>
  <si>
    <t>Cho phép người dùng xem danh sách lịch sử truy cập hệ thống của người truy cập hệ thống</t>
  </si>
  <si>
    <t>Tìm kiếm thông tin theo người dùng</t>
  </si>
  <si>
    <t>Tìm kiếm thông tin theo lớp</t>
  </si>
  <si>
    <t>Cho phép người dùng export danh sách ra file excel</t>
  </si>
  <si>
    <t>Thống kê đăng nhập</t>
  </si>
  <si>
    <t>Cho phép người dùng xem thông kế truy cập mới nhất</t>
  </si>
  <si>
    <t>Cho phép người dùng xem thống kê truy cập theo người dùng</t>
  </si>
  <si>
    <t>Cho phép người dùng xem thống kê truy cập theo kiểu người dùng</t>
  </si>
  <si>
    <t>Cho phép người dùng xem thống kê truy cập theo thiết bị</t>
  </si>
  <si>
    <t>Cấu hình môn học cho trường</t>
  </si>
  <si>
    <t>Cho phép người dùng chọn môn học cho trường</t>
  </si>
  <si>
    <t>Cho phép người dùng xóa môn học thiết lập cho trường</t>
  </si>
  <si>
    <t>Cho phép người dùng xem danh sách môn học của trường</t>
  </si>
  <si>
    <t>Quản lý tổ bộ môn</t>
  </si>
  <si>
    <t>Cho phép người dùng tạo mới thông tin tổ bộ môn</t>
  </si>
  <si>
    <t>Cho phép người dùng chỉnh sửa thông tin tổ bộ môn</t>
  </si>
  <si>
    <t>Cho phép người dùng xóa thông tin tổ, bộ môn</t>
  </si>
  <si>
    <t>Hồ sơ học sinh</t>
  </si>
  <si>
    <t>Cho phép người dùng thêm mới hồ sơ học sinh</t>
  </si>
  <si>
    <t>Cho phép người dùng cập nhật thông tin hồ sơ</t>
  </si>
  <si>
    <t>Cho phép người dùng xóa thông tin hồ sơ</t>
  </si>
  <si>
    <t>import hồ sơ học sinh</t>
  </si>
  <si>
    <t>Cho phép người dùng import học sinh theo file excel</t>
  </si>
  <si>
    <t>Cho phép người dùng xem danh sách học sinh đã import</t>
  </si>
  <si>
    <t>Học sinh chuyển lớp</t>
  </si>
  <si>
    <t>Cho phép người dùng chọn học sinh cần chuyển lớp</t>
  </si>
  <si>
    <t>Cho phép người dùng chuyển lớp cho học sinh</t>
  </si>
  <si>
    <t>Cho phép người dùng xem lịch sử chuyển lớp của học sinh</t>
  </si>
  <si>
    <t>Học sinh thôi học</t>
  </si>
  <si>
    <t>Cho phép người dùng chọn học sinh cần cho thôi học</t>
  </si>
  <si>
    <t>Cho phép người dùng nhập lý do thôi học</t>
  </si>
  <si>
    <t>Cho phép người dùng khôi phục thôi học</t>
  </si>
  <si>
    <t>Cho phép người dùng xem danh sách học sinh thôi học</t>
  </si>
  <si>
    <t>Học sinh lên lớp</t>
  </si>
  <si>
    <t>Cho phép người dùng chọn danh sách học sinh lên lớp</t>
  </si>
  <si>
    <t>Cho phép người dùng chọn lớp học sinh lên</t>
  </si>
  <si>
    <t>Cho phép người dùng xem lịch sử học sinh lên lớp</t>
  </si>
  <si>
    <t>Tìm kiếm học sinh</t>
  </si>
  <si>
    <t>Cho phép người dùng xem danh sách học sinh theo điều kiện tìm kiếm</t>
  </si>
  <si>
    <t>Cho phép người dùng xem chi tiết danh sách học sinh</t>
  </si>
  <si>
    <t xml:space="preserve">Báo cáo </t>
  </si>
  <si>
    <t>Danh sách học sinh theo lớp</t>
  </si>
  <si>
    <t>Cho phép người dùng xem danh sách học sinh theo lớp</t>
  </si>
  <si>
    <t>Danh sách học sinh theo khối</t>
  </si>
  <si>
    <t>Cho phép người dùng xem danh sách học sinh theo khối</t>
  </si>
  <si>
    <t>Danh sách học sinh theo trường</t>
  </si>
  <si>
    <t>Cho phép người dùng xem danh sách học sinh theo trường</t>
  </si>
  <si>
    <t>Kết quả kì thi theo lớp</t>
  </si>
  <si>
    <t>Cung cấp cho người dùng chức năng xem kết quả kì thi theo lớp</t>
  </si>
  <si>
    <t>Cung cấp cho người dùng chức năng xuất file Excel kết quả kì thi</t>
  </si>
  <si>
    <t>Kết quả kì thi theo khối</t>
  </si>
  <si>
    <t>Cung cấp cho người dùng chức năng xem kết quả kì thi theo khối</t>
  </si>
  <si>
    <t>Kết quả kì thi theo trường</t>
  </si>
  <si>
    <t>Kết quả học sinh đạt điểm cao nhất theo lớp</t>
  </si>
  <si>
    <t>Cung cấp cho người dùng chức năng xem kết quả kì thi cao nhất</t>
  </si>
  <si>
    <t>Cho phép người dùng chọn top học sinh có số điểm cao nhất theo lớp</t>
  </si>
  <si>
    <t>Kết quả học sinh đạt điểm cao nhất theo khối</t>
  </si>
  <si>
    <t>Cung cấp cho người dùng chức năng xem kết quả kì thi cao nhất theo khối</t>
  </si>
  <si>
    <t>Cho phép người dùng chọn top học sinh có số điểm cao nhất</t>
  </si>
  <si>
    <t>Kết quả học sinh đạt điểm cao nhất theo trường</t>
  </si>
  <si>
    <t>Cung cấp cho người dùng chức năng xem kết quả kì thi cao nhất theo trường</t>
  </si>
  <si>
    <t>Kết quả học sinh đạt điểm cao nhất theo tỉnh/thành phố</t>
  </si>
  <si>
    <t>Cung cấp cho người dùng chức năng xem kết quả kì thi cao nhất theo tỉnh/thành phố</t>
  </si>
  <si>
    <t>Danh sách học sinh theo điểm thi theo khối</t>
  </si>
  <si>
    <t>Chọn báo cáo học sinh theo điểm thi theo khối</t>
  </si>
  <si>
    <t>Cho phép người dùng chọn báo cáo học sinh theo điểm thi theo khối</t>
  </si>
  <si>
    <t>Nhập điều kiện điểm</t>
  </si>
  <si>
    <t>Cho phép người dùng nhập điều kiện điểm</t>
  </si>
  <si>
    <t>Xem danh sách học sinh theo điều kiện tìm kiếm</t>
  </si>
  <si>
    <t>In danh sách</t>
  </si>
  <si>
    <t>Export danh sách ra file excel</t>
  </si>
  <si>
    <t>Danh sách học sinh theo điểm thi theo trường</t>
  </si>
  <si>
    <t>Cho phép người dùng chọn báo cáo học sinh theo điểm thi theo trường</t>
  </si>
  <si>
    <t>Danh sách học sinh theo điểm thi theo tỉnh</t>
  </si>
  <si>
    <t>Cho phép người dùng chọn báo cáo học sinh theo điểm thi theo tỉnh</t>
  </si>
  <si>
    <t>Danh sách học sinh theo danh hiệu theo lớp</t>
  </si>
  <si>
    <t>Cho phép người dùng chọn danh hiệu học sinh cần xem theo lớp</t>
  </si>
  <si>
    <t>Danh sách học sinh theo danh hiệu theo khối</t>
  </si>
  <si>
    <t>Cho phép người dùng chọn danh hiệu học sinh cần xem theo khối</t>
  </si>
  <si>
    <t>Danh sách học sinh theo danh hiệu theo trường</t>
  </si>
  <si>
    <t>Cho phép người dùng chọn danh hiệu học sinh cần xem theo trường</t>
  </si>
  <si>
    <t>Danh sách học sinh theo danh hiệu theo quận/huyện</t>
  </si>
  <si>
    <t>Cho phép người dùng chọn danh hiệu học sinh cần xem theo quận/huyện</t>
  </si>
  <si>
    <t>Danh sách học sinh theo danh hiệu theo tỉnh</t>
  </si>
  <si>
    <t>Cho phép người dùng chọn danh hiệu học sinh cần xem theo tỉnh</t>
  </si>
  <si>
    <t>Danh sách học sinh lưu ban theo trường</t>
  </si>
  <si>
    <t>Cho phép người dùng chọn danh sách học sinh lưu ban theo trường</t>
  </si>
  <si>
    <t>Báo cáo tổng hợp chất lượng kỳ thi theo của khối</t>
  </si>
  <si>
    <t>Xem báo cáo tổng hợp chất lượng kỳ thi theo khối</t>
  </si>
  <si>
    <t>Cho phép người dùng xem báo cáo tổng hợp chất lượng kỳ thi theo khối</t>
  </si>
  <si>
    <t>Báo cáo tổng hợp chất lượng kỳ thi theo của trường</t>
  </si>
  <si>
    <t>Xem báo cáo tổng hợp chất lượng kỳ thi theo trường</t>
  </si>
  <si>
    <t>Cho phép người dùng xem báo cáo tổng hợp chất lượng kỳ thi theo trường</t>
  </si>
  <si>
    <t>Báo cáo tổng hợp chất lượng kỳ thi theo của quận/huyện</t>
  </si>
  <si>
    <t>Xem báo cáo tổng hợp chất lượng kỳ thi quận/huyện</t>
  </si>
  <si>
    <t>Cho phép người dùng xem báo cáo tổng hợp chất lượng kỳ thi quận/huyện</t>
  </si>
  <si>
    <t>Báo cáo tổng hợp chất lượng kỳ thi theo của tỉnh</t>
  </si>
  <si>
    <t>Xem báo cáo tổng hợp chất lượng kỳ thi tỉnh</t>
  </si>
  <si>
    <t>Cho phép người dùng xem báo cáo tổng hợp chất lượng kỳ thi tỉnh</t>
  </si>
  <si>
    <t>Báo cáo tổng kết đánh giá học sinh theo lớp</t>
  </si>
  <si>
    <t>Cho phép người dùng xem báo cáo tổng đánh giá học sinh theo lớp</t>
  </si>
  <si>
    <t>Báo cáo tổng kết đánh giá học sinh theo khối</t>
  </si>
  <si>
    <t>Cho phép người dùng xem báo cáo tổng đánh giá học sinh theo khối</t>
  </si>
  <si>
    <t>Báo cáo tổng kết đánh giá học sinh theo trường</t>
  </si>
  <si>
    <t>Cho phép người dùng xem báo cáo tổng đánh giá học sinh theo trường</t>
  </si>
  <si>
    <t>Báo cáo học sinh được lên lớp/tốt nghiệp theo lớp</t>
  </si>
  <si>
    <t>Cho phép người dùng xem báo cáo học sinh được lên lớp theo lớp</t>
  </si>
  <si>
    <t>Báo cáo học sinh được lên lớp/tốt nghiệp theo khối</t>
  </si>
  <si>
    <t>Cho phép người dùng xem báo cáo học sinh được lên lớp theo khối</t>
  </si>
  <si>
    <t>Báo cáo học sinh được lên lớp/tốt nghiệp theo trường</t>
  </si>
  <si>
    <t>Cho phép người dùng xem báo cáo học sinh được lên lớp theo trường</t>
  </si>
  <si>
    <t>Báo cáo kết quả học tập theo tháng, môn học, theo lớp</t>
  </si>
  <si>
    <t>Cho phép người dùng xem kết quả học tập theo tháng, môn học, theo lớp</t>
  </si>
  <si>
    <t>Báo cáo kết quả học tập theo tháng của từng học sinh</t>
  </si>
  <si>
    <t>Xem kết quả học tập theo tháng của từng học sinh</t>
  </si>
  <si>
    <t>Cho phép người dùng xem kết quả học tập theo tháng của từng học sinh</t>
  </si>
  <si>
    <t>Báo cáo kết quả học tập theo học kỳ của từng học sinh</t>
  </si>
  <si>
    <t>Xem kết quả học tập theo học kỳ của từng học sinh</t>
  </si>
  <si>
    <t>Cho phép người dùng xem kết quả học tập theo học kỳ của từng học sinh</t>
  </si>
  <si>
    <t>Báo cáo kết quả học tập theo năm của từng học sinh</t>
  </si>
  <si>
    <t>Xem kết quả học tập theo năm của từng học sinh</t>
  </si>
  <si>
    <t>Cho phép người dùng xem kết quả học tập theo năm của từng học sinh</t>
  </si>
  <si>
    <t>Danh sách học sinh thi theo lớp</t>
  </si>
  <si>
    <t>Chọn lớp cần xem báo cáo</t>
  </si>
  <si>
    <t>Cung cấp chức năng cho người dùng chọn lớp cần xem báo cáo</t>
  </si>
  <si>
    <t>xem báo cáo học sinh thi theo lớp</t>
  </si>
  <si>
    <t>Cho phép người dùng xem báo cáo học sinh thi theo lớp</t>
  </si>
  <si>
    <t>Xuất file Excel danh sách học sinh</t>
  </si>
  <si>
    <t>Cung cấp cho người dùng chức năng xuất file Excel danh sách học sinh</t>
  </si>
  <si>
    <t>Tổng hợp kết quả thi theo lớp</t>
  </si>
  <si>
    <t>Chọn lớp cần lập báo cáo tổng hợp</t>
  </si>
  <si>
    <t>Cung cấp chức năng cho người dùng chọn lớp cần lập báo cáo tổng hợp</t>
  </si>
  <si>
    <t>Xem báo cáo học sinh thi theo lớp</t>
  </si>
  <si>
    <t>Danh sách học sinh thi theo phòng, khối</t>
  </si>
  <si>
    <t>Chọn lớp, khối cần xem báo cáo</t>
  </si>
  <si>
    <t>Cung cấp chức năng cho người dùng chọn lớp, khối cần xem báo cáo</t>
  </si>
  <si>
    <t>Tổng</t>
  </si>
  <si>
    <t>VII</t>
  </si>
  <si>
    <t>Phân hệ Cổng thông tin thư viện ngành giáo dục</t>
  </si>
  <si>
    <t>TRÊN WEB</t>
  </si>
  <si>
    <t>Trang chủ</t>
  </si>
  <si>
    <t>Hiển thị danh mục sách được nhiều người yêu thích</t>
  </si>
  <si>
    <t>Xem danh mục sách giáo khoa được nhiều người yêu thích</t>
  </si>
  <si>
    <t>Xem danh mục sách nghiệp vụ được nhiều người yêu thích</t>
  </si>
  <si>
    <t>Xem danh mục sách tham khảo được nhiều người yêu thích</t>
  </si>
  <si>
    <t>Xem danh mục sách chuyện thiếu nhi được nhiều người yêu thích</t>
  </si>
  <si>
    <t>Xem danh mục báo, tạp chí được nhiều người yêu thích</t>
  </si>
  <si>
    <t>Xem danh mục đề thi, đáp án được nhiều người yêu thích</t>
  </si>
  <si>
    <t>Hiển thị tin tức sự kiện nổi bật</t>
  </si>
  <si>
    <t>Xem danh mục tin tức sự kiện nổi bật</t>
  </si>
  <si>
    <t>Xem chi tiết tin tức sự kiện nổi bật</t>
  </si>
  <si>
    <t>Xem danh sách tin tức sự kiện nổi bật cùng chuyên mục</t>
  </si>
  <si>
    <t>Chia sẻ tin tức sự kiện nổi bật</t>
  </si>
  <si>
    <t>Hiển thị thông báo</t>
  </si>
  <si>
    <t>Xem danh sách thông báo</t>
  </si>
  <si>
    <t>Xem chi tiết thông báo</t>
  </si>
  <si>
    <t>Chia sẻ thông báo</t>
  </si>
  <si>
    <t>Hiển thị sách mới</t>
  </si>
  <si>
    <t>Xem danh mục sách mới</t>
  </si>
  <si>
    <t>Xem chi tiết sách mới</t>
  </si>
  <si>
    <t>Tìm kiếm sách mới</t>
  </si>
  <si>
    <t>Chia sẻ sách mới</t>
  </si>
  <si>
    <t>Hiển thị tạp chí mới</t>
  </si>
  <si>
    <t>Xem danh mục tạp chí mới</t>
  </si>
  <si>
    <t>Xem chi tiết tạp chí mới</t>
  </si>
  <si>
    <t>Tìm kiếm tạp chí mới</t>
  </si>
  <si>
    <t>Chia sẻ tạp chí mới</t>
  </si>
  <si>
    <t>Hiển thị thông tin hoạt động thư viện</t>
  </si>
  <si>
    <t>Xem danh sách thông tin hoạt động thư viện</t>
  </si>
  <si>
    <t>Xem chi tiết thông tin hoạt động thư viện</t>
  </si>
  <si>
    <t>Tìm kiếm thông tin hoạt động thư viện</t>
  </si>
  <si>
    <t>Chia sẻ thông tin hoạt động thư viện</t>
  </si>
  <si>
    <t>Hiển thị thông tin nghiên cứu, trao đổi</t>
  </si>
  <si>
    <t>Xem danh sách thông tin nghiên cứu, trao đổi</t>
  </si>
  <si>
    <t>Xem chi tiết thông tin hoạt động nghiên cứu, trao đổi</t>
  </si>
  <si>
    <t>Tìm kiếm thông tin hoạt động nghiên cứu, trao đổi</t>
  </si>
  <si>
    <t>Chia sẻ thông tin hoạt động nghiên cứu, trao đổi</t>
  </si>
  <si>
    <t>Hiển thị thông tin chỉ dẫn</t>
  </si>
  <si>
    <t>Xem thông tin chỉ dẫn giờ mở cửa</t>
  </si>
  <si>
    <t>Xem thông tin chỉ dẫn thủ tục, điều kiện làm thẻ</t>
  </si>
  <si>
    <t>Xem thông tin chỉ đường</t>
  </si>
  <si>
    <t>Xem thông tin liên hệ</t>
  </si>
  <si>
    <t>Hiển thị danh sách bài mời đăng</t>
  </si>
  <si>
    <t>Xem danh sách bài mới đăng</t>
  </si>
  <si>
    <t>Xem chi tiết bài mới đăng</t>
  </si>
  <si>
    <t>Tìm kiếm bài mới đăng</t>
  </si>
  <si>
    <t>Chia sẻ bài mới đăng</t>
  </si>
  <si>
    <t>Hiển thị nội dung tiêu biểu</t>
  </si>
  <si>
    <t>Xem danh sách nội dung tiêu biểu</t>
  </si>
  <si>
    <t>Xem chi tiết nội dung tiêu biểu</t>
  </si>
  <si>
    <t>Tìm kiếm nội dung tiêu biểu</t>
  </si>
  <si>
    <t>Xem danh sách nội dung cùng chuyên mục</t>
  </si>
  <si>
    <t>Chia sẻ nội dung tiêu biểu</t>
  </si>
  <si>
    <t>Thêm mới nội dung góp ý</t>
  </si>
  <si>
    <t>Xem danh sách nội dung góp ý</t>
  </si>
  <si>
    <t>Xem chi tiết nội dung góp ý</t>
  </si>
  <si>
    <t>Tìm kiếm nội dung góp ý</t>
  </si>
  <si>
    <t>Hiển thị nội dung góp ý</t>
  </si>
  <si>
    <t>Xem nội dung trả lời góp ý</t>
  </si>
  <si>
    <t>Chia sẻ nội dung góp ý</t>
  </si>
  <si>
    <t>Sửa nội dung góp ý</t>
  </si>
  <si>
    <t>Xóa nội dung góp ý</t>
  </si>
  <si>
    <t>Gửi nội dung góp ý</t>
  </si>
  <si>
    <t>Xem danh sách nội dung góp ý đã gửi</t>
  </si>
  <si>
    <t>Trả lời nội dung góp ý</t>
  </si>
  <si>
    <t>Xem danh sách nội dung góp ý gửi về</t>
  </si>
  <si>
    <t>Xem chi tiết nội dung góp ý gửi về</t>
  </si>
  <si>
    <t>Chọn nội dung góp ý được hiển thị lên Cổng</t>
  </si>
  <si>
    <t>Gửi phản hồi nội dung góp ý</t>
  </si>
  <si>
    <t>Nhập nội dung trả lời góp ý</t>
  </si>
  <si>
    <t>Đính kèm file trả lời góp ý</t>
  </si>
  <si>
    <t>Đính kèm file nội dung góp ý</t>
  </si>
  <si>
    <t>Gửi nội dung phản hồi góp ý</t>
  </si>
  <si>
    <t>Xem chi tiết nội dung góp ý, trả lời góp ý</t>
  </si>
  <si>
    <t>Xem danh sách các nội dung đã trả lời góp ý</t>
  </si>
  <si>
    <t>Xem danh sách những nội dung chưa trả lời góp ý</t>
  </si>
  <si>
    <t>Tìm kiếm nội dung góp ý theo từ khóa</t>
  </si>
  <si>
    <t>Tìm kiếm nội dung góp ý theo chuyên mục</t>
  </si>
  <si>
    <t>Chia sẻ nội dung góp ý, trả lời góp ý</t>
  </si>
  <si>
    <t>1,10</t>
  </si>
  <si>
    <t>1,11</t>
  </si>
  <si>
    <t>1,12</t>
  </si>
  <si>
    <t>1,13</t>
  </si>
  <si>
    <t>1,14</t>
  </si>
  <si>
    <t>1,15</t>
  </si>
  <si>
    <t>1,16</t>
  </si>
  <si>
    <t>2</t>
  </si>
  <si>
    <t>Giới thiệu</t>
  </si>
  <si>
    <t>2,1</t>
  </si>
  <si>
    <t xml:space="preserve">Thêm mới nội dung giới thiệu tổng quan </t>
  </si>
  <si>
    <t>Quản lý nội dung giới thiệu tổng quan</t>
  </si>
  <si>
    <t>Sửa nội dung giới thiệu tổng quan</t>
  </si>
  <si>
    <t>Xóa nội dung giới thiệu tổng quan</t>
  </si>
  <si>
    <t>Xem nội dung giới thiệu tổng quan</t>
  </si>
  <si>
    <t>Duyệt nội dung giới thiệu</t>
  </si>
  <si>
    <t>Hiển thị nội dung giới thiệu tổng quan</t>
  </si>
  <si>
    <t>Chia sẻ nội dung giới thiệu tổng quan</t>
  </si>
  <si>
    <t>2,2</t>
  </si>
  <si>
    <t>Quản lý mô hình thư viện ngành giáo dục</t>
  </si>
  <si>
    <t xml:space="preserve">Thêm mới mô hình thư viện ngành giáo dục </t>
  </si>
  <si>
    <t>Xóa mô hình thư viện ngành giáo dục</t>
  </si>
  <si>
    <t>Sửa mô hình thư viện ngành giáo dục</t>
  </si>
  <si>
    <t>Duyệt mô hình thư viện ngành giáo dục</t>
  </si>
  <si>
    <t>Hiển thị mô hình thư viện ngành giáo dục</t>
  </si>
  <si>
    <t>Xem chi tiết mô hình thư viện ngành giáo dục</t>
  </si>
  <si>
    <t>Chia sẻ mô hình thư viện ngành giáo dục</t>
  </si>
  <si>
    <t>2,3</t>
  </si>
  <si>
    <t>2,4</t>
  </si>
  <si>
    <t>2,5</t>
  </si>
  <si>
    <t>Hiển thị vốn tư liệu</t>
  </si>
  <si>
    <t>Hiển thị tổng số lượng tài liệu</t>
  </si>
  <si>
    <t xml:space="preserve">Hiển thị số lượng tài liệu sách giáo khoa </t>
  </si>
  <si>
    <t>Hiển thị số lượng tài liệu sách nghiệp vụ</t>
  </si>
  <si>
    <t>Hiển thị số lượng tài liệu sách tham khảo</t>
  </si>
  <si>
    <t>Hiển thị số lượng tài liệu sách chuyện thiếu nhi</t>
  </si>
  <si>
    <t>Hiển thị số lượng tài liệu báo, tạp chí</t>
  </si>
  <si>
    <t>Hiển thị số lượng tất cả tài liệu số</t>
  </si>
  <si>
    <t>Hiển thị số lượng tài liệu số theo danh mục (sách giáo khoa, sách tham khảo,…)</t>
  </si>
  <si>
    <t>Xem danh sách tài liệu số theo danh mục</t>
  </si>
  <si>
    <t>Xem chi tiết tài liệu số</t>
  </si>
  <si>
    <t>Hiển thị số lượng vốn tư liệu in (nguồn tài liệu in)</t>
  </si>
  <si>
    <t>Hiển thị số lượng vốn tư liệu số (nguồn tài liệu số)</t>
  </si>
  <si>
    <t>Hiển thị số lượng tất cả tài liệu in</t>
  </si>
  <si>
    <t>Hiển thị số lượng tài liệu in theo danh mục (sách giáo khoa, sách tham khảo,…)</t>
  </si>
  <si>
    <t>Xem danh sách tài liệu in theo danh mục</t>
  </si>
  <si>
    <t>Xem thông tin lưu trữ tài liệu</t>
  </si>
  <si>
    <t>1,17</t>
  </si>
  <si>
    <t>1,18</t>
  </si>
  <si>
    <t>1,19</t>
  </si>
  <si>
    <t>Quản lý nội quy thư viện truyền thống</t>
  </si>
  <si>
    <t>Thêm mới nội quy thư viện truyền thống</t>
  </si>
  <si>
    <t>Sửa nội quy thư viện truyền thống</t>
  </si>
  <si>
    <t>Xóa nội quy thư viện truyền thống</t>
  </si>
  <si>
    <t>Xem chi tiết nội quy thư viện truyền thống</t>
  </si>
  <si>
    <t>Duyệt nội quy thư viện truyền thống</t>
  </si>
  <si>
    <t>Hiển thị nội quy thư viện truyền thống</t>
  </si>
  <si>
    <t>Chia sẻ nội quy thư viện truyền thống</t>
  </si>
  <si>
    <t>Quản lý nội quy thư viện số</t>
  </si>
  <si>
    <t>Thêm mới nội quy thư viện số</t>
  </si>
  <si>
    <t>Sửa nội quy thư viện số</t>
  </si>
  <si>
    <t>Xóa nội quy thư viện số</t>
  </si>
  <si>
    <t>Duyệt nội quy thư viện số</t>
  </si>
  <si>
    <t>Hiển thị nội quy thư viện số</t>
  </si>
  <si>
    <t>Xem chi tiết nội quy thư viện số</t>
  </si>
  <si>
    <t>Chia sẻ nội quy thư viện số</t>
  </si>
  <si>
    <t>2,6</t>
  </si>
  <si>
    <t>2,7</t>
  </si>
  <si>
    <t>2,8</t>
  </si>
  <si>
    <t>3</t>
  </si>
  <si>
    <t>Tra cứu</t>
  </si>
  <si>
    <t>Tìm kiếm nhanh (tìm lướt)</t>
  </si>
  <si>
    <t>Nhập nội dung tìm kiếm nhanh</t>
  </si>
  <si>
    <t>Thực hiện tìm kiếm</t>
  </si>
  <si>
    <t>Hiển thị danh sách kết quả</t>
  </si>
  <si>
    <t>Xem chi tiết kết quả tìm kiếm</t>
  </si>
  <si>
    <t>Tìm kiếm theo từ khóa</t>
  </si>
  <si>
    <t>Tìm kiếm kết hợp nhiều từ khóa "và"</t>
  </si>
  <si>
    <t>Tìm kiếm kết hợp nhiều từ khóa "hoặc"</t>
  </si>
  <si>
    <t>Tìm kiếm kết hợp nhiều từ khóa "không"</t>
  </si>
  <si>
    <t>Tìm kiếm theo một hoặc nhiều từ khóa</t>
  </si>
  <si>
    <t>Tìm kiếm theo bộ sưu tập</t>
  </si>
  <si>
    <t>Tìm kiếm bộ sưu tập (sách giáo khoa, sách tham khảo, báo tạp chí,…)</t>
  </si>
  <si>
    <t>Nhập từ khóa tìm kiếm</t>
  </si>
  <si>
    <t>Tìm kiếm theo tác giả</t>
  </si>
  <si>
    <t>Nhập nội dung tên tác giả cần tìm kiếm</t>
  </si>
  <si>
    <t>Thực hiện tìm kiếm theo tác giả</t>
  </si>
  <si>
    <t>Hiển thị danh sách kết quả theo tác giả</t>
  </si>
  <si>
    <t>Tìm kiếm nâng cao</t>
  </si>
  <si>
    <t>Tìm kiếm kết hợp nhiều tiêu chí đồng thời (theo bộ sưu tập, loại hình, kết hợp nhiều từ khóa,…)</t>
  </si>
  <si>
    <t>Thực hiện tìm kiếm kết hợp nhiều tiêu chí đồng thời</t>
  </si>
  <si>
    <t>Hiển thị danh sách kết quả tìm kiếm</t>
  </si>
  <si>
    <t>Sắp xếp kết quả tìm kiếm</t>
  </si>
  <si>
    <t>Sắp xếp kết quả tìm kiếm theo nhan đề</t>
  </si>
  <si>
    <t>Sắp xếp kết quả tìm kiếm theo tên tác giả</t>
  </si>
  <si>
    <t>Sắp xếp kết quả tìm kiếm theo năm xuất bản và nhan đề</t>
  </si>
  <si>
    <t>Sắp xếp kết quả tìm kiếm theo năm xuất bản và tác giả</t>
  </si>
  <si>
    <t>Tìm kiếm nhanh liên thư viện</t>
  </si>
  <si>
    <t>Sắp xếp danh sách kết quả tìm kiếm</t>
  </si>
  <si>
    <t>Tra cứu nhanh liên thư viện</t>
  </si>
  <si>
    <t>Tra cứu nâng cao liên thư viện</t>
  </si>
  <si>
    <t>Tìm kiếm liên thư viện kết hợp nhiều tiêu chí đồng thời</t>
  </si>
  <si>
    <t>Xóa tài liệu tra cứu truyền thống</t>
  </si>
  <si>
    <t>Tìm kiếm tài liệu mới</t>
  </si>
  <si>
    <t>Xem danh sách tài liệu mới</t>
  </si>
  <si>
    <t>Tìm kiếm tài liệu mới theo theo một hoặc kết hợp nhiều tiêu chí</t>
  </si>
  <si>
    <t>3,1</t>
  </si>
  <si>
    <t>3,2</t>
  </si>
  <si>
    <t>3,3</t>
  </si>
  <si>
    <t>3,4</t>
  </si>
  <si>
    <t>3,5</t>
  </si>
  <si>
    <t>3,6</t>
  </si>
  <si>
    <t>3,7</t>
  </si>
  <si>
    <t>3,8</t>
  </si>
  <si>
    <t>3,9</t>
  </si>
  <si>
    <t>4</t>
  </si>
  <si>
    <t>Dịch vụ thư viện</t>
  </si>
  <si>
    <t>4,1</t>
  </si>
  <si>
    <t>Đăng ký bạn đọc</t>
  </si>
  <si>
    <t>Thêm mới đăng ký bạn đọc</t>
  </si>
  <si>
    <t>Sửa thông tin đăng ký bạn đọc</t>
  </si>
  <si>
    <t>Xóa đăng ký bạn đọc</t>
  </si>
  <si>
    <t>Đính kèm hồ sơ đăng ký bạn đọc (thẻ học sinh,…)</t>
  </si>
  <si>
    <t>Xem thông tin đăng ký bạn đọc</t>
  </si>
  <si>
    <t>Gửi thông tin đăng ký bạn đọc</t>
  </si>
  <si>
    <t>Nhận thông tin đăng ký bạn đọc</t>
  </si>
  <si>
    <t>Xem danh sách thông tin đăng ký bạn đọc gửi tới</t>
  </si>
  <si>
    <t>Xem chi tiết thông tin đăng ký bạn đọc</t>
  </si>
  <si>
    <t>Xác nhận, phản hồi thông tin đăng ký</t>
  </si>
  <si>
    <t>Xem file đính kèm đăng ký</t>
  </si>
  <si>
    <t>Thêm mới đăng ký mượn sách truyền thống</t>
  </si>
  <si>
    <t>Sửa đăng ký mượn sách truyền thống</t>
  </si>
  <si>
    <t>Xóa đăng ký mượn sách truyền thống</t>
  </si>
  <si>
    <t>Gửi đăng ký mượn sách truyền thống</t>
  </si>
  <si>
    <t>Xem đăng ký mượn sách truyền thống</t>
  </si>
  <si>
    <t>Tạo đăng ký mượn sách truyền thống</t>
  </si>
  <si>
    <t>Xem đăng ký mượn sách truyền thống đã gửi</t>
  </si>
  <si>
    <t>Hủy đăng ký mượn sách truyền thống</t>
  </si>
  <si>
    <t>Xem đăng ký mượn sách đã hủy</t>
  </si>
  <si>
    <t>Nhận đăng ký mượn sách truyền thống</t>
  </si>
  <si>
    <t>Xem danh sách đăng ký mượn sách truyền thống</t>
  </si>
  <si>
    <t>Xem chi tiết đăng ký mượn sách truyền thống</t>
  </si>
  <si>
    <t>Cảnh báo trùng đăng ký mượn sách</t>
  </si>
  <si>
    <t>Cảnh báo trùng sách đăng ký mượn</t>
  </si>
  <si>
    <t>Duyệt đăng ký mượn sách truyền thống</t>
  </si>
  <si>
    <t>Không duyệt đăng ký mượn sách truyền thống</t>
  </si>
  <si>
    <t>Phản hồi đăng ký mượn sách truyền thống</t>
  </si>
  <si>
    <t>Xem danh sách đăng ký mượn sách đã duyệt, không duyệt, chưa duyệt</t>
  </si>
  <si>
    <t>Kiểm tra đăng ký mượn sách truyền thống</t>
  </si>
  <si>
    <t>Kiểm tra thông tin đăng ký mượn sách</t>
  </si>
  <si>
    <t>Kiểm tra hiện trạng sách đăng ký mượn</t>
  </si>
  <si>
    <t>Tạo đăng ký mua sách truyền thống</t>
  </si>
  <si>
    <t>4,2</t>
  </si>
  <si>
    <t>4,3</t>
  </si>
  <si>
    <t>4,4</t>
  </si>
  <si>
    <t>4,5</t>
  </si>
  <si>
    <t>4,6</t>
  </si>
  <si>
    <t>4,7</t>
  </si>
  <si>
    <t>4,8</t>
  </si>
  <si>
    <t>4,9</t>
  </si>
  <si>
    <t>4,10</t>
  </si>
  <si>
    <t>4,11</t>
  </si>
  <si>
    <t>4,12</t>
  </si>
  <si>
    <t>4,13</t>
  </si>
  <si>
    <t>4,14</t>
  </si>
  <si>
    <t>Thêm mới đăng ký mua sách truyền thống</t>
  </si>
  <si>
    <t>Sửa đăng ký mua sách truyền thống</t>
  </si>
  <si>
    <t>Xóa đăng ký mua sách truyền thống</t>
  </si>
  <si>
    <t>Xem đăng ký mua sách truyền thống</t>
  </si>
  <si>
    <t>Gửi đăng ký mua sách truyền thống</t>
  </si>
  <si>
    <t>Xem đăng ký mua sách truyền thống đã gửi</t>
  </si>
  <si>
    <t>Hủy đăng ký mua sách truyền thống</t>
  </si>
  <si>
    <t>Xem đăng ký mua sách đã hủy</t>
  </si>
  <si>
    <t>Nhận đăng ký mua sách truyền thống</t>
  </si>
  <si>
    <t>Xem danh sách đăng ký mua sách truyền thống</t>
  </si>
  <si>
    <t>Xem chi tiết đăng ký mua sách truyền thống</t>
  </si>
  <si>
    <t>Cảnh báo trùng đăng ký mua sách</t>
  </si>
  <si>
    <t>Duyệt đăng ký mua sách truyền thống</t>
  </si>
  <si>
    <t>Không duyệt đăng ký mua sách truyền thống</t>
  </si>
  <si>
    <t>Phản hồi đăng ký mua sách truyền thống</t>
  </si>
  <si>
    <t>Xem danh sách đăng ký mua sách đã duyệt, không duyệt, chưa duyệt</t>
  </si>
  <si>
    <t>Tạo đăng ký tiết đọc</t>
  </si>
  <si>
    <t>Thêm mới đăng ký tiết đọc</t>
  </si>
  <si>
    <t>Sửa đăng ký tiết đọc</t>
  </si>
  <si>
    <t>Xóa đăng ký tiết đọc</t>
  </si>
  <si>
    <t>Xem đăng ký tiết đọc</t>
  </si>
  <si>
    <t>Gửi đăng ký tiết đọc</t>
  </si>
  <si>
    <t>Hủy đăng ký tiết đọc</t>
  </si>
  <si>
    <t>Xem đăng ký tiết đọc đã hủy</t>
  </si>
  <si>
    <t>Nhận đăng ký tiết đọc</t>
  </si>
  <si>
    <t>Xem danh sách đăng ký tiết đọc</t>
  </si>
  <si>
    <t>Xem chi tiết đăng ký tiết đọc</t>
  </si>
  <si>
    <t>Cảnh báo trùng đăng ký tiết đọc</t>
  </si>
  <si>
    <t>Duyệt đăng ký tiết đọc</t>
  </si>
  <si>
    <t>Không đăng ký tiết đọc</t>
  </si>
  <si>
    <t>Phản hồi đăng ký tiết đọc</t>
  </si>
  <si>
    <t>Xem danh sách đăng ký tiết đọc đã duyệt, không duyệt, chưa duyệt</t>
  </si>
  <si>
    <t>Tạo đăng ký mượn sách điện tử</t>
  </si>
  <si>
    <t>Thêm mới đăng ký mượn sách điện tử</t>
  </si>
  <si>
    <t>Sửa đăng ký mượn sách điện tử</t>
  </si>
  <si>
    <t>Xóa đăng ký mượn sách điện tử</t>
  </si>
  <si>
    <t>Xem đăng ký mượn sách điện tử</t>
  </si>
  <si>
    <t>Gửi đăng ký mượn sách điện tử</t>
  </si>
  <si>
    <t>Xem đăng ký mượn sách điện tử đã gửi</t>
  </si>
  <si>
    <t>Hủy đăng ký mượn sách điện tử</t>
  </si>
  <si>
    <t>Xem đăng ký mượn sách điện tử đã hủy</t>
  </si>
  <si>
    <t>Nhận đăng ký mượn sách điện tử</t>
  </si>
  <si>
    <t>Xem danh sách đăng ký mượn sách điện tử</t>
  </si>
  <si>
    <t>Xem chi tiết đăng ký mượn sách điện tử</t>
  </si>
  <si>
    <t>Cảnh báo trùng đăng ký mượn sách điện tử</t>
  </si>
  <si>
    <t>Cảnh báo trùng sách điện tử đăng ký mượn</t>
  </si>
  <si>
    <t>Kiểm tra đăng ký mượn sách điện tử</t>
  </si>
  <si>
    <t>Kiểm tra thông tin đăng ký mượn sách điện tử</t>
  </si>
  <si>
    <t>Kiểm tra hiện trạng sách điện tử được đăng ký mượn</t>
  </si>
  <si>
    <t>Duyệt đăng ký mượn sách điện tử</t>
  </si>
  <si>
    <t>Không duyệt đăng ký mượn sách điện tử</t>
  </si>
  <si>
    <t>Phản hồi đăng ký mượn sách điện tử</t>
  </si>
  <si>
    <t>Xem danh sách đăng ký mượn sách điện tử đã duyệt, không duyệt, chưa duyệt</t>
  </si>
  <si>
    <t>Tạo đăng ký mua sách điện tử</t>
  </si>
  <si>
    <t>Thêm mới đăng ký mua sách điện tử</t>
  </si>
  <si>
    <t>Sửa đăng ký mua sách điện tử</t>
  </si>
  <si>
    <t>Xóa đăng ký mua sách điện tử</t>
  </si>
  <si>
    <t>Xem đăng ký mua sách điện tử</t>
  </si>
  <si>
    <t>Gửi đăng ký mua sách điện tử</t>
  </si>
  <si>
    <t>Xem đăng ký mua sách điện tử đã gửi</t>
  </si>
  <si>
    <t>Hủy đăng ký mua sách điện tử</t>
  </si>
  <si>
    <t>Nhận đăng ký mua sách điện tử</t>
  </si>
  <si>
    <t>Xem danh sách đăng ký mua sách điện tử</t>
  </si>
  <si>
    <t>Xem chi tiết đăng ký mua sách điện tử</t>
  </si>
  <si>
    <t>Duyệt đăng ký mua sách điện tử</t>
  </si>
  <si>
    <t>Không duyệt đăng ký mua sách điện tử</t>
  </si>
  <si>
    <t>Phản hồi đăng ký mua sách điện tử</t>
  </si>
  <si>
    <t>4,15</t>
  </si>
  <si>
    <t>4,16</t>
  </si>
  <si>
    <t>4,17</t>
  </si>
  <si>
    <t>4,18</t>
  </si>
  <si>
    <t>4,19</t>
  </si>
  <si>
    <t>4,20</t>
  </si>
  <si>
    <t>4,21</t>
  </si>
  <si>
    <t>4,22</t>
  </si>
  <si>
    <t>4,23</t>
  </si>
  <si>
    <t>4,24</t>
  </si>
  <si>
    <t>4,25</t>
  </si>
  <si>
    <t>4,26</t>
  </si>
  <si>
    <t>4,27</t>
  </si>
  <si>
    <t>4,28</t>
  </si>
  <si>
    <t>4,29</t>
  </si>
  <si>
    <t>5</t>
  </si>
  <si>
    <t>Tủ sách cá nhân</t>
  </si>
  <si>
    <t>Tạo danh mục tủ sách cá nhân</t>
  </si>
  <si>
    <t>Thêm mới danh mục tủ sách cá nhân</t>
  </si>
  <si>
    <t>Sửa danh mục tủ sách cá nhân</t>
  </si>
  <si>
    <t>Xóa danh mục tủ sách cá nhân</t>
  </si>
  <si>
    <t>Xem danh mục tủ sách cá nhân</t>
  </si>
  <si>
    <t>Tìm kiếm danh mục tủ sách cá nhân</t>
  </si>
  <si>
    <t>Thêm tài liệu vào danh mục tủ sách cá nhân</t>
  </si>
  <si>
    <t>Gỡ bỏ tài liệu khỏi danh mục tủ sách cá nhân</t>
  </si>
  <si>
    <t>Xem danh sách tài liệu tủ sách cá nhân</t>
  </si>
  <si>
    <t>Xem chi tiết tài liệu trong tủ sách cá nhân</t>
  </si>
  <si>
    <t>Thu thập tài liệu mới vào danh mục tủ sách cá nhân</t>
  </si>
  <si>
    <t>Quản lý sách đang đọc</t>
  </si>
  <si>
    <t>Xem danh sách tài liệu đang đọc</t>
  </si>
  <si>
    <t>Xem chi tiết tài liệu đang đọc</t>
  </si>
  <si>
    <t>Tìm kiếm tài liệu đang đọc</t>
  </si>
  <si>
    <t>Xem danh sách các sách, tài liệu ưu thích</t>
  </si>
  <si>
    <t>Xem danh sách tài liệu sách ưa thích</t>
  </si>
  <si>
    <t>Xem chi tiết sách, tài liệu ưu thích</t>
  </si>
  <si>
    <t>Tìm kiếm sách tài liệu ưu thích</t>
  </si>
  <si>
    <t>Chia sẻ tủ sách cá nhân</t>
  </si>
  <si>
    <t>Chia sẻ danh mục tủ sách cá nhân</t>
  </si>
  <si>
    <t>Chia sẻ sách, tài liệu</t>
  </si>
  <si>
    <t>Phân quyền xem danh mục, tài liệu được chia sẻ</t>
  </si>
  <si>
    <t>Xem danh sách tài liệu được chia sẻ</t>
  </si>
  <si>
    <t>Quản lý tài liệu được chia sẻ</t>
  </si>
  <si>
    <t>Xem danh sách tài liệu đã chia sẻ</t>
  </si>
  <si>
    <t>Xem chi tiết tài liệu được chia sẻ</t>
  </si>
  <si>
    <t>Bình luận, phản hồi về tài liệu được chia sẻ</t>
  </si>
  <si>
    <t>Tìm kiếm tài liệu được chia sẻ</t>
  </si>
  <si>
    <t>5,1</t>
  </si>
  <si>
    <t>5,2</t>
  </si>
  <si>
    <t>5,3</t>
  </si>
  <si>
    <t>5,4</t>
  </si>
  <si>
    <t>5,5</t>
  </si>
  <si>
    <t>5,6</t>
  </si>
  <si>
    <t>6</t>
  </si>
  <si>
    <t>Hướng dẫn</t>
  </si>
  <si>
    <t>Xem tài liệu hướng dẫn tra cứu thư viện truyền thống</t>
  </si>
  <si>
    <t>Tải tài liệu hướng dẫn tra cứu thư viện truyền thống</t>
  </si>
  <si>
    <t>In tài liệu hướng dẫn tra cứu thư viện truyền thống</t>
  </si>
  <si>
    <t>Chia sẻ tài liệu hướng dẫn tra cứu thư viện truyền thống</t>
  </si>
  <si>
    <t>Quản lý tài liệu hướng dẫn tra cứu thư viện truyền thống</t>
  </si>
  <si>
    <t>Thêm mới tài liệu hướng dẫn tra cứu thư viện truyền thống</t>
  </si>
  <si>
    <t>Sửa tài liệu hướng dẫn tra cứu thư viện truyền thống</t>
  </si>
  <si>
    <t>Đính kèm tài liệu hướng dẫn tra cứu thư viện truyền thống</t>
  </si>
  <si>
    <t>Xem, hiển thị tài liệu hướng dẫn tra cứu thư viện truyền thống</t>
  </si>
  <si>
    <t>Xem tài liệu hướng dẫn tra cứu thư viện số</t>
  </si>
  <si>
    <t>Tải tài liệu hướng dẫn tra cứu thư viện số</t>
  </si>
  <si>
    <t>In tài liệu hướng dẫn tra cứu thư viện số</t>
  </si>
  <si>
    <t>Chia sẻ tài liệu hướng dẫn tra cứu thư viện số</t>
  </si>
  <si>
    <t>Quản lý tài liệu hướng dẫn tra cứu thư viện số</t>
  </si>
  <si>
    <t>Thêm mới  tài liệu hướng dẫn tra cứu thư viện số</t>
  </si>
  <si>
    <t>Sửa  tài liệu hướng dẫn tra cứu thư viện số</t>
  </si>
  <si>
    <t>Đính kèm  tài liệu hướng dẫn tra cứu thư viện số</t>
  </si>
  <si>
    <t>Xem, hiển thị  tài liệu hướng dẫn tra cứu thư viện số</t>
  </si>
  <si>
    <t>Xóa tài liệu  tài liệu hướng dẫn tra cứu thư viện số</t>
  </si>
  <si>
    <t>6,1</t>
  </si>
  <si>
    <t>6,2</t>
  </si>
  <si>
    <t>6,3</t>
  </si>
  <si>
    <t>6,4</t>
  </si>
  <si>
    <t>Phân hệ Quản lý thư viện truyền thống</t>
  </si>
  <si>
    <t>1</t>
  </si>
  <si>
    <t>1,1</t>
  </si>
  <si>
    <t>Quản lý danh mục loại sách</t>
  </si>
  <si>
    <t>Sửa danh mục loại sách</t>
  </si>
  <si>
    <t>Thêm mới danh mục loại sách</t>
  </si>
  <si>
    <t>Xóa danh mục loại sách</t>
  </si>
  <si>
    <t>Tìm kiếm danh mục loại sách</t>
  </si>
  <si>
    <t>Xem danh mục loại sách</t>
  </si>
  <si>
    <t>1,2</t>
  </si>
  <si>
    <t>Quản lý sách, tài liệu</t>
  </si>
  <si>
    <t>Thêm mới sách</t>
  </si>
  <si>
    <t>Sửa thông tin sách</t>
  </si>
  <si>
    <t>Xóa thông tin sách</t>
  </si>
  <si>
    <t>Xem thông tin sách</t>
  </si>
  <si>
    <t>Xem danh sách sách, tài liệu</t>
  </si>
  <si>
    <t>Lập phiếu nhập sách</t>
  </si>
  <si>
    <t>Quản lý nhập sách</t>
  </si>
  <si>
    <t>Bảng kê phiếu nhập</t>
  </si>
  <si>
    <t>Xóa phiếu nhập</t>
  </si>
  <si>
    <t>Kết xuất phiếu nhập</t>
  </si>
  <si>
    <t>In phiếu nhập</t>
  </si>
  <si>
    <t>Kiểm kê sách</t>
  </si>
  <si>
    <t>Lập danh sách biên bản kiểm kê</t>
  </si>
  <si>
    <t>Thêm ban kiểm kê</t>
  </si>
  <si>
    <t>Xem danh sách kiểm kê</t>
  </si>
  <si>
    <t>In danh sách kiểm kê</t>
  </si>
  <si>
    <t>Xóa phiếu kiểm kê</t>
  </si>
  <si>
    <t>Xuất sách</t>
  </si>
  <si>
    <t>Lập phiếu xuất</t>
  </si>
  <si>
    <t>Xóa phiếu xuất</t>
  </si>
  <si>
    <t>Xem danh sách phiếu xuất</t>
  </si>
  <si>
    <t>In phiếu xuất và biên bản xuất sách</t>
  </si>
  <si>
    <t>Quản lý lưu thông</t>
  </si>
  <si>
    <t>Quản lý mượn sách mang về</t>
  </si>
  <si>
    <t>Lập phiếu mượn sách mang về</t>
  </si>
  <si>
    <t>Sửa phiếu mượn sách mang về</t>
  </si>
  <si>
    <t>Xóa phiếu mượn sách mang về</t>
  </si>
  <si>
    <t>Tìm kiếm phiếu mượn sách mang về</t>
  </si>
  <si>
    <t>Xem phiếu mượn sách mang về</t>
  </si>
  <si>
    <t>Quản lý sách mượn mang về</t>
  </si>
  <si>
    <t>Xem danh sách sách mượn mang về</t>
  </si>
  <si>
    <t>Xem chi tiết thông tin sách mượn mang về</t>
  </si>
  <si>
    <t>In danh sách sách mượn mang về</t>
  </si>
  <si>
    <t>Quản lý danh sách sách mượn quá hạn</t>
  </si>
  <si>
    <t>Xem danh sách sách mượn quá hạn</t>
  </si>
  <si>
    <t>Xem chi tiết thông tin sách mượn quá hạn</t>
  </si>
  <si>
    <t>Xem thông tin người mượn quá hạn</t>
  </si>
  <si>
    <t>In danh sách sáng mượn quá hạn</t>
  </si>
  <si>
    <t>Thông báo mượn sách quá hạn</t>
  </si>
  <si>
    <t>Soạn thông báo mượn sách quá hạn</t>
  </si>
  <si>
    <t>Chọn mẫu thông báo mượn sách quá hạn từ hệ thống</t>
  </si>
  <si>
    <t>Gửi thông báo mượn sách quá hạn</t>
  </si>
  <si>
    <t>Xem thông báo mượn sách quá hạn đã gửi</t>
  </si>
  <si>
    <t>Trả sách mượn mang về</t>
  </si>
  <si>
    <t>Xem chi tiết sách mượn mang về</t>
  </si>
  <si>
    <t>Trả sách mượn</t>
  </si>
  <si>
    <t>Xem danh sách trả sách mượn</t>
  </si>
  <si>
    <t>Xác nhận trả sách mượn mang về</t>
  </si>
  <si>
    <t>Xem danh sách đăng ký trả sách</t>
  </si>
  <si>
    <t>Xem chi tiết đăng ký trả sách</t>
  </si>
  <si>
    <t>Xác nhận trả sách thành công</t>
  </si>
  <si>
    <t>Xem danh sách trả sách thành công</t>
  </si>
  <si>
    <t>Quản lý đọc tại chỗ</t>
  </si>
  <si>
    <t>Thêm mới bạn đọc tại chỗ</t>
  </si>
  <si>
    <t>Sửa thông tin bạn đọc tại chỗ</t>
  </si>
  <si>
    <t>Xóa thông tin bạn đọc tại chỗ</t>
  </si>
  <si>
    <t>Tìm kiếm thông tin bạn đọc tại chỗ</t>
  </si>
  <si>
    <t>Xem danh sách bạn đọc tại chỗ</t>
  </si>
  <si>
    <t>Xem chi tiết bạn đọc tại chỗ</t>
  </si>
  <si>
    <t>Quản lý tiết đọc tại chỗ</t>
  </si>
  <si>
    <t>Thêm mới tiết đọc tại chỗ</t>
  </si>
  <si>
    <t>Sửa thông tin tiết đọc tại chỗ</t>
  </si>
  <si>
    <t>Xóa thông tin tiết đọc tại chỗ</t>
  </si>
  <si>
    <t>Tìm kiếm thông tin tiết đọc tại chỗ</t>
  </si>
  <si>
    <t>Xem danh sách tiết đọc tại chỗ</t>
  </si>
  <si>
    <t>Xem chi tiết tiết đọc tại chỗ</t>
  </si>
  <si>
    <t>Quản lý bạn đọc</t>
  </si>
  <si>
    <t>Quản lý đọc</t>
  </si>
  <si>
    <t>1,3</t>
  </si>
  <si>
    <t>1,4</t>
  </si>
  <si>
    <t>1,5</t>
  </si>
  <si>
    <t>Quản lý bạn đọc là học sinh</t>
  </si>
  <si>
    <t>Thêm mới bạn đọc là học sinh</t>
  </si>
  <si>
    <t>Sửa bạn đọc là học sinh</t>
  </si>
  <si>
    <t>Xóa bạn đọc là học sinh</t>
  </si>
  <si>
    <t>Kích hoạt/Nhưng hoạt động bạn đọc là học sinh</t>
  </si>
  <si>
    <t>Tìm kiếm bạn đọc là học sinh</t>
  </si>
  <si>
    <t>Quản lý thẻ bạn đọc là học sinh</t>
  </si>
  <si>
    <t>Xem danh sách bạn đọc là học sinh</t>
  </si>
  <si>
    <t>Quản lý thông tin thẻ bạn đọc là học sinh</t>
  </si>
  <si>
    <t>Tìm kiếm thông tin bạn đọc qua mã QR code trên thẻ</t>
  </si>
  <si>
    <t>Kích hoạt/Nhưng hoạt động thẻ bạn đọc là học sinh</t>
  </si>
  <si>
    <t>Quản lý bạn đọc là giáo viên</t>
  </si>
  <si>
    <t>Thêm mới bạn đọc là giáo viên</t>
  </si>
  <si>
    <t>Sửa bạn đọc là giáo viên</t>
  </si>
  <si>
    <t>Xóa bạn đọc là giáo viên</t>
  </si>
  <si>
    <t>Kích hoạt/Nhưng hoạt động bạn đọc là giáo viên</t>
  </si>
  <si>
    <t>Tìm kiếm bạn đọc là giáo viên</t>
  </si>
  <si>
    <t>Quản lý thẻ bạn đọc là giáo viên</t>
  </si>
  <si>
    <t>Xem danh sách bạn đọc là giáo viên</t>
  </si>
  <si>
    <t>Quản lý thông tin thẻ bạn đọc là giáo viên</t>
  </si>
  <si>
    <t>Kích hoạt/Nhưng hoạt động thẻ bạn đọc là giáo viên</t>
  </si>
  <si>
    <t>Nhật ký lưu thông</t>
  </si>
  <si>
    <t>Xem nhật ký lưu thông sách</t>
  </si>
  <si>
    <t>Kết xuất nhật ký lưu thông sách</t>
  </si>
  <si>
    <t>Quản lý kho</t>
  </si>
  <si>
    <t>1,6</t>
  </si>
  <si>
    <t>Quản lý kệ sách</t>
  </si>
  <si>
    <t>Thêm mới kệ sách</t>
  </si>
  <si>
    <t>Sửa kệ sách</t>
  </si>
  <si>
    <t>Xóa kệ sách</t>
  </si>
  <si>
    <t>Kích hoạt/Ngưng hoạt động kệ sách</t>
  </si>
  <si>
    <t>Tìm kiếm kệ sách</t>
  </si>
  <si>
    <t>1,7</t>
  </si>
  <si>
    <t>Quản lý sách trên kệ</t>
  </si>
  <si>
    <t>Thêm sách vào kệ sách</t>
  </si>
  <si>
    <t>Sửa sách trên kệ</t>
  </si>
  <si>
    <t>Di chuyển sách trên kệ</t>
  </si>
  <si>
    <t>Tìm kiếm sách trên kệ</t>
  </si>
  <si>
    <t>Lịch làm việc của thư viện</t>
  </si>
  <si>
    <t>Hiển thị lịch làm việc của thư viện</t>
  </si>
  <si>
    <t>Xem lịch làm việc của thư viện</t>
  </si>
  <si>
    <t>Chia sẻ lịch làm việc của thư viện</t>
  </si>
  <si>
    <t>Quản lý lịch làm việc của thư viện</t>
  </si>
  <si>
    <t>Thêm mới lịch làm việc của thư viện</t>
  </si>
  <si>
    <t>Sửa lịch làm việc của thư viện</t>
  </si>
  <si>
    <t>Kích hoạt/Nhưng hoạt động lịch làm việc của thư viện</t>
  </si>
  <si>
    <t>Xóa lịch làm việc của thư viện</t>
  </si>
  <si>
    <t>Tìm kiếm lịch làm việc của thư viện</t>
  </si>
  <si>
    <t>Quản lý kế toán</t>
  </si>
  <si>
    <t>Quản lý cọc mượn sách</t>
  </si>
  <si>
    <t>Quản lý cán bộ trực thư viện</t>
  </si>
  <si>
    <t>Phân công cán bộ trực thư viện</t>
  </si>
  <si>
    <t>Sửa thông tin cán bộ trực thư viện</t>
  </si>
  <si>
    <t>Kích hoạt/Nhưng hoạt động lịch cán bộ trực thư viện</t>
  </si>
  <si>
    <t>Xóa thông tin cán bộ trực thư viện</t>
  </si>
  <si>
    <t>Tạo mới đơn cọc mượn sách</t>
  </si>
  <si>
    <t>Sửa thông tin đơn cọc mượn sách</t>
  </si>
  <si>
    <t>Xóa đơn cọc mượn sách</t>
  </si>
  <si>
    <t>Xem đơn cọc mượn sách</t>
  </si>
  <si>
    <t>Kết xuất đơn cọc mượn sách</t>
  </si>
  <si>
    <t>Tìm kiếm đơn cọc mượn sách</t>
  </si>
  <si>
    <t>Tìm kiếm đơn cọc mượn sách theo từ khóa</t>
  </si>
  <si>
    <t>Tìm kiếm đơn cọc mượn sách theo thời gian</t>
  </si>
  <si>
    <t>Tìm kiếm đơn cọc mượn sách theo mã QR code</t>
  </si>
  <si>
    <t>Xem chi tiết đơn cọc mượn sách</t>
  </si>
  <si>
    <t>Cảnh báo đơn cọc mượn sách hết hạn</t>
  </si>
  <si>
    <t>Xem danh sách đơn cọc mượn sách hết hạn</t>
  </si>
  <si>
    <t>Thông báo đơn cọc mượn sách hết hạn</t>
  </si>
  <si>
    <t>Gửi thông báo đơn cọc mượn sách hết hạn</t>
  </si>
  <si>
    <t>Cảnh báo đơn cọc mượn sách sắp hết hạn</t>
  </si>
  <si>
    <t>Xem danh sách đơn cọc mượn sách sắp hết hạn</t>
  </si>
  <si>
    <t>Thông báo đơn cọc mượn sách sắp hết hạn</t>
  </si>
  <si>
    <t>Gửi thông báo đơn cọc mượn sách sắp hết hạn</t>
  </si>
  <si>
    <t>Xem chi tiết đơn cọc mượn sách sắp hết hạn</t>
  </si>
  <si>
    <t>Xem chi tiết đơn cọc mượn sách hết hạn</t>
  </si>
  <si>
    <t>7</t>
  </si>
  <si>
    <t>7,1</t>
  </si>
  <si>
    <t>Quản lý nhà cung cấp</t>
  </si>
  <si>
    <t>Quản lý thông tin nhà cung cấp</t>
  </si>
  <si>
    <t>Thêm mới nhà cung cấp</t>
  </si>
  <si>
    <t>Sửa thông tin nhà cung cấp</t>
  </si>
  <si>
    <t>Xóa thông tin nhà cung cấp</t>
  </si>
  <si>
    <t>Xem thông tin nhà cung cấp</t>
  </si>
  <si>
    <t>Tìm kiếm thông tin nhà cung cấp</t>
  </si>
  <si>
    <t>Tìm kiếm thông tin nhà cung cấp theo tên nhà cung cấp</t>
  </si>
  <si>
    <t>Tìm kiếm nhà cung cấp theo danh mục loại hàng hóa cung cấp</t>
  </si>
  <si>
    <t xml:space="preserve">Tìm kiếm thông tin nhà cung cấp kết hợp nhiều tiêu chí </t>
  </si>
  <si>
    <t>Xem danh sách nhà cung cấp</t>
  </si>
  <si>
    <t>Kết xuất danh sách nhà cung cấp</t>
  </si>
  <si>
    <t>Xem chi tiết thông tin nhà cung cấp</t>
  </si>
  <si>
    <t>7,2</t>
  </si>
  <si>
    <t>Quản lý hoàn cọc</t>
  </si>
  <si>
    <t>Xem chi tiết đơn mượn sách</t>
  </si>
  <si>
    <t>Thực hiện hoàn cọc</t>
  </si>
  <si>
    <t>Xác nhận hoàn cọc</t>
  </si>
  <si>
    <t>Xem chi tiết thông tin hoàn cọc</t>
  </si>
  <si>
    <t>Xem danh sách đơn hoàn cọc</t>
  </si>
  <si>
    <t>Quản lý phạt</t>
  </si>
  <si>
    <t>Xem chi tiết đơn bị phạt</t>
  </si>
  <si>
    <t>Thực hiện phạt</t>
  </si>
  <si>
    <t>Xác nhận phạt</t>
  </si>
  <si>
    <t>Xem chi tiết thông tin phạt</t>
  </si>
  <si>
    <t>Xem danh sách đơn bị phạt</t>
  </si>
  <si>
    <t>6,5</t>
  </si>
  <si>
    <t>6,6</t>
  </si>
  <si>
    <t>Quản lý báo cáo</t>
  </si>
  <si>
    <t>Xem báo cáo xuất nhập kho toàn trên toàn tỉnh</t>
  </si>
  <si>
    <t>8</t>
  </si>
  <si>
    <t>8,1</t>
  </si>
  <si>
    <t>Báo cáo tài liệu trong thư viện</t>
  </si>
  <si>
    <t>Xem báo cáo số lượng tài liệu trong thư viện</t>
  </si>
  <si>
    <t>Xem báo cáo số lượng tài liệu trong các thư viện theo đơn vị quản lý (phòng Giáo dục)</t>
  </si>
  <si>
    <t>Xem báo cáo só lượng tài liệu trong tất cả các thư viện</t>
  </si>
  <si>
    <t>Kết xuất báo cáo tài liệu trong thư viện ra excel</t>
  </si>
  <si>
    <t>Kết xuất báo cáo xuất nhập kho ra excel</t>
  </si>
  <si>
    <t>Báo cáo xuất, nhập kho</t>
  </si>
  <si>
    <t>Xem báo cáo xuất, nhập kho theo đơn vị</t>
  </si>
  <si>
    <t>Xem báo cáo xuất nhập kho theo đơn vị quản lý (phòng Giáo dục)</t>
  </si>
  <si>
    <t>Báo cáo tình trạng mượn trả sách</t>
  </si>
  <si>
    <t>Xem báo cáo mượn trả sách theo đơn vị</t>
  </si>
  <si>
    <t xml:space="preserve">Xem báo cáo mượn trả sách theo đơn vị quản lý </t>
  </si>
  <si>
    <t>Xem báo cáo mượn trả sách toàn tỉnh</t>
  </si>
  <si>
    <t>Kết xuất báo cáo mượn trả sách ra excel</t>
  </si>
  <si>
    <t>Báo cáo đọc giả vi phạm</t>
  </si>
  <si>
    <t>Xem báo cáo độc giả vi phạm theo đơn vị</t>
  </si>
  <si>
    <t xml:space="preserve">Xem báo cáo độc giả vi phạm theo đơn vị quản lý </t>
  </si>
  <si>
    <t>Xem báo cáo độc giả vi phạm toàn tỉnh</t>
  </si>
  <si>
    <t>Kết xuất độc giải vi phạm ra excel</t>
  </si>
  <si>
    <t>Báo cáo độc giả đang mượn tài liệu</t>
  </si>
  <si>
    <t>Xem báo cáo độc giả đang mượn tài liệu theo đơn vị</t>
  </si>
  <si>
    <t xml:space="preserve">Xem báo cáo độc giả đang mượn tài liệu theo đơn vị quản lý </t>
  </si>
  <si>
    <t>Xem báo cáo độc giả đang mượn tài liệu toàn tỉnh</t>
  </si>
  <si>
    <t>Kết xuất độc giả đang mượn tài liệu ra excel</t>
  </si>
  <si>
    <t>Báo cáo tài liệu theo danh mục tài liệu</t>
  </si>
  <si>
    <t>Xem báo cáo tài liệu theo danh mục tài liệu (sách giáo khoa, sách tham khảo, báo tạp chí,…) theo đơn vị</t>
  </si>
  <si>
    <t>Xem báo cáo tài liệu theo danh mục tài liệu (sách giáo khoa, sách tham khảo, báo tạp chí,…) theo đơn vị quản lý (phòng Giáo dục)</t>
  </si>
  <si>
    <t>Xem báo cáo tài liệu theo danh mục tài liệu (sách giáo khoa, sách tham khảo, báo tạp chí,…) toàn tỉnh</t>
  </si>
  <si>
    <t>Kết xuất báo cáo ra excel</t>
  </si>
  <si>
    <t>Báo cáo tài liệu theo nhà xuất bản</t>
  </si>
  <si>
    <t>Xem báo cáo tài liệu theo nhà xuất bản theo đơn vị</t>
  </si>
  <si>
    <t>Xem báo cáo tài liệu theo nhà xuất bản theo đơn vị quản lý (phòng Giáo dục)</t>
  </si>
  <si>
    <t>Xem báo cáo tài liệu theo nhà xuất bản toàn tỉnh</t>
  </si>
  <si>
    <t>Báo cáo thanh lý tài liệu</t>
  </si>
  <si>
    <t>Xem báo cáo thanh lý tài liệu theo đơn vị</t>
  </si>
  <si>
    <t>Xem báo cáo thanh lý tài liệu theo đơn vị quản lý</t>
  </si>
  <si>
    <t>Xem báo cáo thanh lý tài liệu toàn tỉnh</t>
  </si>
  <si>
    <t>Báo cáo sách mượn, đọc nhiều nhất</t>
  </si>
  <si>
    <t>Xem báo cáo sách được mượn đọc nhiều nhất theo đơn vị</t>
  </si>
  <si>
    <t>Xem báo cáo sách được mượn đọc nhiều nhất theo đơn vị quản lý (phòng Giáo dục)</t>
  </si>
  <si>
    <t>Xem báo cáo sách được mượn đọc nhiều nhất toàn tỉnh</t>
  </si>
  <si>
    <t>Báo cáo tiền cọc, phạt</t>
  </si>
  <si>
    <t>Xem báo cáo tiền cọc, phạt theo đơn vị</t>
  </si>
  <si>
    <t>Xem báo cáo tiền cọc, phạt theo đơn vị quản lý (phòng Giáo dục)</t>
  </si>
  <si>
    <t>Xem báo cáo tiền cọc, phạt trên toàn tỉnh</t>
  </si>
  <si>
    <t>Quản lý sổ theo dõi</t>
  </si>
  <si>
    <t>Quản lý sổ theo dõi tổng quát</t>
  </si>
  <si>
    <t>Xem sổ theo dõi tổng quát</t>
  </si>
  <si>
    <t>Kết xuất sổ theo dõi tổng quát</t>
  </si>
  <si>
    <t>Xem sổ theo dõi cá biệt</t>
  </si>
  <si>
    <t>Kết xuất sổ theo dõi cá biệt</t>
  </si>
  <si>
    <t>Quản lý sổ nhật ký thư viện</t>
  </si>
  <si>
    <t>Xem sổ nhật ký thư viện</t>
  </si>
  <si>
    <t>Kết xuất sổ nhật ký thư viện</t>
  </si>
  <si>
    <t>Quản lý sổ mượn giáo viên</t>
  </si>
  <si>
    <t>Xem sổ mượn giáo viên</t>
  </si>
  <si>
    <t>Kết xuất sổ mượn giáo viên</t>
  </si>
  <si>
    <t>Quản lý sổ mượn học sinh</t>
  </si>
  <si>
    <t>Xem sổ mượn học sinh</t>
  </si>
  <si>
    <t>Kết xuất sổ mượn học sinh</t>
  </si>
  <si>
    <t>Quản lý sổ/phiếu theo dõi báo, tạp chí</t>
  </si>
  <si>
    <t>Tổng hợp sổ/phiếu theo dõi báo, tạp chí</t>
  </si>
  <si>
    <t>Xem sổ/phiếu theo dõi báo, tạp chí</t>
  </si>
  <si>
    <t>Kết xuất sổ/phiếu theo dõi báo, tạp chí</t>
  </si>
  <si>
    <t>In sổ/phiếu theo dõi báo, tạp chí</t>
  </si>
  <si>
    <t>Tổng hợp sổ theo dõi tổng quát</t>
  </si>
  <si>
    <t xml:space="preserve">In sổ theo dõi tổng quát </t>
  </si>
  <si>
    <t xml:space="preserve">Quản lý sổ theo dõi cá biệt </t>
  </si>
  <si>
    <t>Tổng hợp sổ theo dõi cá biệt</t>
  </si>
  <si>
    <t>In sổ theo dõi cá biệt</t>
  </si>
  <si>
    <t>Tổng hợp sổ nhật ký thư viện</t>
  </si>
  <si>
    <t>In sổ nhật ký thư viện</t>
  </si>
  <si>
    <t>Tổng hợp sổ mượn giáo viên</t>
  </si>
  <si>
    <t>In sổ mượn giáo viên</t>
  </si>
  <si>
    <t>Tổng hợp sổ mượn học sinh</t>
  </si>
  <si>
    <t>In sổ mượn học sinh</t>
  </si>
  <si>
    <t>8,2</t>
  </si>
  <si>
    <t>8,3</t>
  </si>
  <si>
    <t>8,4</t>
  </si>
  <si>
    <t>8,5</t>
  </si>
  <si>
    <t>8,6</t>
  </si>
  <si>
    <t>9</t>
  </si>
  <si>
    <t>9,1</t>
  </si>
  <si>
    <t>9,2</t>
  </si>
  <si>
    <t>9,3</t>
  </si>
  <si>
    <t>9,4</t>
  </si>
  <si>
    <t>9,5</t>
  </si>
  <si>
    <t>9,6</t>
  </si>
  <si>
    <t>9,7</t>
  </si>
  <si>
    <t>9,8</t>
  </si>
  <si>
    <t>9,9</t>
  </si>
  <si>
    <t>9,10</t>
  </si>
  <si>
    <t>Phân hệ Quản lý thư viện số</t>
  </si>
  <si>
    <t>Quản lý tài liệu</t>
  </si>
  <si>
    <t>1.1</t>
  </si>
  <si>
    <t>Chức năng Upload tài liệu</t>
  </si>
  <si>
    <t>1.2</t>
  </si>
  <si>
    <t>1.3</t>
  </si>
  <si>
    <t>Chức năng thực hiện trên từng tài liệu</t>
  </si>
  <si>
    <t>Chọn tài liệu để thao tác</t>
  </si>
  <si>
    <t>Chỉnh sửa Tài Liệu</t>
  </si>
  <si>
    <t>Điền thông tin tài liệu</t>
  </si>
  <si>
    <t>Duyệt tài liệu</t>
  </si>
  <si>
    <t>Xoá thông tin tài liệu</t>
  </si>
  <si>
    <t>Lưu lại thông tin đã chỉnh sửa</t>
  </si>
  <si>
    <t xml:space="preserve">1.4 </t>
  </si>
  <si>
    <t>Chức năng thực hiện cho nhiều tài liệu cùng một lúc</t>
  </si>
  <si>
    <t>Chọn nhiều tài liệu để thao tác</t>
  </si>
  <si>
    <t>Bỏ duyệt tài liệu</t>
  </si>
  <si>
    <t>In tài liệu</t>
  </si>
  <si>
    <t>1.5</t>
  </si>
  <si>
    <t>Chức năng Lọc tài liệu</t>
  </si>
  <si>
    <t>Lọc tài liệu theo chủ đề</t>
  </si>
  <si>
    <t>Lọc tài liệu theo phân loại danh mục</t>
  </si>
  <si>
    <t>Lọc tài liệu theo trạng thái</t>
  </si>
  <si>
    <t>Lọc tài liệu nổi bật</t>
  </si>
  <si>
    <t>Lọc tài liệu theo chế độ tải</t>
  </si>
  <si>
    <t>Lọc tài liệu theo chế độ đọc</t>
  </si>
  <si>
    <t>Hiển thị danh sách Tài liệu đã lọc</t>
  </si>
  <si>
    <t>1.6</t>
  </si>
  <si>
    <t>Chức năng hướng dẫn tìm kiếm tài liệu</t>
  </si>
  <si>
    <t>Chọn từ khoá tài liệu cần tìm</t>
  </si>
  <si>
    <t>Tìm kiếm tài liệu theo khoảng thời gian</t>
  </si>
  <si>
    <t>Tìm kiếm tài liệu theo ID</t>
  </si>
  <si>
    <t>Tìm kiếm tài liệu theo tài khoản Upload</t>
  </si>
  <si>
    <t>2.1</t>
  </si>
  <si>
    <t>Chức năng Thêm Bộ sưu tập</t>
  </si>
  <si>
    <t>Thêm mới Bộ sưu tập</t>
  </si>
  <si>
    <t>Chọn tài khoản để tạo Bộ sưu tập</t>
  </si>
  <si>
    <t>Chọn tài liệu thêm mới trong Bộ sưu tập</t>
  </si>
  <si>
    <t>Thêm nội dung mô tả cho Bộ Sưu tập</t>
  </si>
  <si>
    <t>2.2</t>
  </si>
  <si>
    <t>Chức năng Thực hiện trên từng Bộ sưu tập</t>
  </si>
  <si>
    <t>Sắp xếp vị trí tài liệu trong Bộ sưu tập</t>
  </si>
  <si>
    <t>Thêm tài liệu mới vào Bộ sưu tập</t>
  </si>
  <si>
    <t>Chỉnh sửa Bộ sưu tập</t>
  </si>
  <si>
    <t>Thêm ID tài liệu trong Bộ sưu tập</t>
  </si>
  <si>
    <t>Xoá bộ sưu tập</t>
  </si>
  <si>
    <t>2.3</t>
  </si>
  <si>
    <t>Chức năng Thực hiện cho nhiều Bộ sưu tập cùng một lúc</t>
  </si>
  <si>
    <t>2.4</t>
  </si>
  <si>
    <t>Chức năng lọc Bộ sưu tập</t>
  </si>
  <si>
    <t>Lọc Bộ sưu tập theo trạng thái</t>
  </si>
  <si>
    <t>Lọc Bộ sưu tập nổi bật</t>
  </si>
  <si>
    <t>2.5</t>
  </si>
  <si>
    <t>Chức năng hướng dẫn tìm kiếm Bộ sưu tập</t>
  </si>
  <si>
    <t>Tìm kiếm Bộ sưu tập theo từ khoá</t>
  </si>
  <si>
    <t>Tìm kiếm Bộ sưu tập theo khoảng thời gian</t>
  </si>
  <si>
    <t>Tìm kiếm Bộ sưu tập theo tên tài khoản đăng tải</t>
  </si>
  <si>
    <t>3.1</t>
  </si>
  <si>
    <t>Chức năng Thêm thể loại tài liệu</t>
  </si>
  <si>
    <t>Chọn chức năng Thêm thể loại tài liệu</t>
  </si>
  <si>
    <t>Nhập tên thể loại tài liệu cần thêm</t>
  </si>
  <si>
    <t>3.2</t>
  </si>
  <si>
    <t>Chức năng thực hiện trên từng Thể loại tài liệu</t>
  </si>
  <si>
    <t>Chọn thể loại cần chỉnh sửa</t>
  </si>
  <si>
    <t>Nhập thông tin thể loại</t>
  </si>
  <si>
    <t>3.3</t>
  </si>
  <si>
    <t>Chức năng thực hiện cho nhiều Thể loại tài liệu cùng lúc</t>
  </si>
  <si>
    <t>Thêm ID tài liệu theo thể loại</t>
  </si>
  <si>
    <t>Chức năng Thêm mới lớp</t>
  </si>
  <si>
    <t>Chức năng Thực hiện trên quản lý lớp</t>
  </si>
  <si>
    <t>Chỉnh sửa Lớp học</t>
  </si>
  <si>
    <t>Bỏ kích hoạt lớp học</t>
  </si>
  <si>
    <t>Chức năng Thực hiện cho nhiều Quản lý lớp cùng lúc</t>
  </si>
  <si>
    <t>Chọn nhiều lớp học cùng lúc</t>
  </si>
  <si>
    <t>Kích hoạt nhiều lớp học cùng lúc</t>
  </si>
  <si>
    <t>Bỏ kích hoạt nhiều lớp cùng lúc</t>
  </si>
  <si>
    <t>Chức năng thêm mới học viên</t>
  </si>
  <si>
    <t>Thêm học viên mới</t>
  </si>
  <si>
    <t>Chỉnh sửa thông tin học viên</t>
  </si>
  <si>
    <t>Phân loại tài khoản học viên</t>
  </si>
  <si>
    <t>Cập nhật thời hạn sử dụng tài khoản của học viên</t>
  </si>
  <si>
    <t>Lưu thông tin học viên</t>
  </si>
  <si>
    <t>Chức năng thực hiện trên từng học viên</t>
  </si>
  <si>
    <t>Chọn tài khoản học viên</t>
  </si>
  <si>
    <t>Chỉnh sửa tài khoản học viên</t>
  </si>
  <si>
    <t>Xoá tài khoản học viên</t>
  </si>
  <si>
    <t>Chức năng thực hiện cho nhiều học viên cùng một lúc</t>
  </si>
  <si>
    <t>Chọn nhiều tài khoản học viên để thao tác cùng một lúc</t>
  </si>
  <si>
    <t>Kích hoạt nhiều cho nhiều tài khoản học viên cùng lúc</t>
  </si>
  <si>
    <t>Bỏ kích hoạt nhiều cho nhiều tài khoản học viên cùng lúc</t>
  </si>
  <si>
    <t>Chức năng lọc tài khoản đăng nhập mới</t>
  </si>
  <si>
    <t>Lọc tài khoản đăng nhập mới theo mã lớp</t>
  </si>
  <si>
    <t>Lọc tài khoản đăng nhập mới theo Họ tên</t>
  </si>
  <si>
    <t>Lọc tài khoản đăng nhập mới theo Phân loại tài khoản</t>
  </si>
  <si>
    <t>Lọc tài khoản đăng nhập mới theo Trạng thái</t>
  </si>
  <si>
    <t>Lọc tài khoản đăng nhập mới theo Phân quyền Upload</t>
  </si>
  <si>
    <t>Chức năng tìm kiếm tài khoản đăng nhập mới</t>
  </si>
  <si>
    <t>Chọn tên đăng nhập/Email cần tìm</t>
  </si>
  <si>
    <t>Nhập tên đăng nhập/Email cần tìm</t>
  </si>
  <si>
    <t>Chọn khoảng thời gian cần tìm</t>
  </si>
  <si>
    <t>Tìm kiếm tài khoản đăng nhập mới</t>
  </si>
  <si>
    <t>Chức năng xử lý góp ý</t>
  </si>
  <si>
    <t>Quản lý tên/email thông tin thành viên góp ý</t>
  </si>
  <si>
    <t>Quản lý ID tài liệu chứa link xem được trực tiếp tài liệu nằm trang chủ của Thư viện số</t>
  </si>
  <si>
    <t>Quản lý nội dung góp ý</t>
  </si>
  <si>
    <t>Quản lý tình trạng góp ý</t>
  </si>
  <si>
    <t>Quản lý trạng thái góp ý</t>
  </si>
  <si>
    <t>Quản lý thời gian góp ý</t>
  </si>
  <si>
    <t>Chức năng cập nhật trạng thái các góp ý cùng lúc</t>
  </si>
  <si>
    <t>Chọn các góp ý</t>
  </si>
  <si>
    <t>Chọn hành động đã xử lý</t>
  </si>
  <si>
    <t>Chọn hành động chưa xử lý</t>
  </si>
  <si>
    <t>Lọc trạng thái đã xử lý cho góp ý</t>
  </si>
  <si>
    <t>Hiện thị tất cả các góp ý</t>
  </si>
  <si>
    <t>Lọc góp ý đã xử lý</t>
  </si>
  <si>
    <t>Lọc góp ý chưa xử lý</t>
  </si>
  <si>
    <t>Chức năng xử lý bình luận</t>
  </si>
  <si>
    <t>Quản lý tên/email thông tin thành viên bình luận</t>
  </si>
  <si>
    <t>Quản lý nội dung bình luận</t>
  </si>
  <si>
    <t>Quản lý trạng thái bình luận</t>
  </si>
  <si>
    <t>Quản lý thời gian bình luận</t>
  </si>
  <si>
    <t>Chức năng xử lý bình luận cùng một lúc</t>
  </si>
  <si>
    <t>Chọn tất cả các bình luận cần xử lý</t>
  </si>
  <si>
    <t>Duyệt bình luận</t>
  </si>
  <si>
    <t>Bỏ duyệt bình luận</t>
  </si>
  <si>
    <t>Xoá bình luận</t>
  </si>
  <si>
    <t>Chức năng lọc bình luận</t>
  </si>
  <si>
    <t>Lọc bình luận theo mục tài liệu</t>
  </si>
  <si>
    <t>Lọc bình luận theo Bộ sưu tập</t>
  </si>
  <si>
    <t>Lọc bình luận theo trạng thái duyệt</t>
  </si>
  <si>
    <t>Lọc bình luận theo trạng thái chưa duyệt</t>
  </si>
  <si>
    <t>Thêm tin tức</t>
  </si>
  <si>
    <t>Chọn thêm tin tức</t>
  </si>
  <si>
    <t>Nhập thông tin tin tức</t>
  </si>
  <si>
    <t>Lưu để hoàn thành phần cập nhật tin tức</t>
  </si>
  <si>
    <t>Chức năng thực hiện trên từng Tin tức</t>
  </si>
  <si>
    <t>Nhập thông tin cần sửa</t>
  </si>
  <si>
    <t>Xoá tin tức</t>
  </si>
  <si>
    <t>Lưu thông tin</t>
  </si>
  <si>
    <t>Chức năng Thực hiện cho nhiều tin tức cùng lúc</t>
  </si>
  <si>
    <t>Chọn nhiều tin tức</t>
  </si>
  <si>
    <t>Duyệt tin tức</t>
  </si>
  <si>
    <t>Bỏ duyệt tin tức</t>
  </si>
  <si>
    <t>Lưu lại các thao tác</t>
  </si>
  <si>
    <t>Chức năng báo cáo tổng hợp</t>
  </si>
  <si>
    <t>Quản lý báo cáo tổng hợp theo ngày</t>
  </si>
  <si>
    <t>Quản lý báo cáo tổng hợp theo Tài liệu Upload</t>
  </si>
  <si>
    <t>Quản lý báo cáo tổng hợp theo Bộ sưu tập</t>
  </si>
  <si>
    <t>Quản lý báo cáo tổng hợp theo Tổng số lượt dowload tài liệu trên hệ thống</t>
  </si>
  <si>
    <t>Chức năng báo cáo TaskLogs</t>
  </si>
  <si>
    <t>Báo cáo TaskLogs theo thời gian</t>
  </si>
  <si>
    <t>Báo cáo TaskLogs theo IP</t>
  </si>
  <si>
    <t>Báo cáo TaskLogs theo hành động</t>
  </si>
  <si>
    <t>Báo cáo TaskLogs theo nội dung</t>
  </si>
  <si>
    <t>Báo cáo TaskLogs theo ID Tài khoản</t>
  </si>
  <si>
    <t>Báo cáo TaskLogs theo Tài khoản</t>
  </si>
  <si>
    <t>Thêm quyền tài khoản Upload tài liệu</t>
  </si>
  <si>
    <t>Phân quyền tài khoản thành viên để Upload tài liệu</t>
  </si>
  <si>
    <t>Huỷ quyền Upload tài liệu</t>
  </si>
  <si>
    <t>Kết xuất nội dung tìm kiếm</t>
  </si>
  <si>
    <t>Lọc Bộ sưu tập theo thời gian</t>
  </si>
  <si>
    <t>Lọc Bộ sưu tập theo từ khoá</t>
  </si>
  <si>
    <t>Tìm kiếm Bộ sưu tập theo chủ đề</t>
  </si>
  <si>
    <t>Cập nhật thứ tự thể loại tài liệu</t>
  </si>
  <si>
    <t>Chỉnh sửa thể loại tài liệu</t>
  </si>
  <si>
    <t>Xoá thể loại tài liệu</t>
  </si>
  <si>
    <t>Thêm ID tài liệu cho từng thể loai</t>
  </si>
  <si>
    <t>Thêm hình ảnh cho tin tức</t>
  </si>
  <si>
    <t>Cung cấp chức năng cho người dùng</t>
  </si>
  <si>
    <t>Quản lý tài nguyên số</t>
  </si>
  <si>
    <t>Upload một tài liệu</t>
  </si>
  <si>
    <t>Upload nhiều tài liệu cùng lúc</t>
  </si>
  <si>
    <t>Xoá tài liệu đã upload</t>
  </si>
  <si>
    <t>Xem, kiểm tra tài liệu upload</t>
  </si>
  <si>
    <t>Sửa thông tin tài liệu đã upload</t>
  </si>
  <si>
    <t>Quản lý bộ sưu tập</t>
  </si>
  <si>
    <t>Quản lý thể loại tài liệu</t>
  </si>
  <si>
    <t xml:space="preserve">Duyệt, hiển thị tên thể loại tài liệu </t>
  </si>
  <si>
    <t>Không duyệt, không hiển thị tên thể loại tài liệu</t>
  </si>
  <si>
    <t>Xóa nhiều thể loại tài liệu</t>
  </si>
  <si>
    <t>2.6</t>
  </si>
  <si>
    <t>2.7</t>
  </si>
  <si>
    <t>2.8</t>
  </si>
  <si>
    <t>Chức năng quản lý học viên</t>
  </si>
  <si>
    <t>Quản lý lớp</t>
  </si>
  <si>
    <t>Thêm mới lớp (tên lớp, mã lớp, năm học,…)</t>
  </si>
  <si>
    <t>Cập nhập thời gian sử dụng (không giới hạn hoặc có thời gian sử dụng)</t>
  </si>
  <si>
    <t>Xem danh sách lớp học</t>
  </si>
  <si>
    <t>Xem chi tiết thông tin lớp học</t>
  </si>
  <si>
    <t>Kích hoạt lớp học</t>
  </si>
  <si>
    <t>Xóa lớp học</t>
  </si>
  <si>
    <t>Tìm kiếm lớp học</t>
  </si>
  <si>
    <t>Xóa nhiều lớp học cùng lúc</t>
  </si>
  <si>
    <t>Quản lý học viên</t>
  </si>
  <si>
    <t>Quản lý phản hồi</t>
  </si>
  <si>
    <t>Quản lý góp ý</t>
  </si>
  <si>
    <t>Quản lý bình luận</t>
  </si>
  <si>
    <t>3.4</t>
  </si>
  <si>
    <t>3.5</t>
  </si>
  <si>
    <t>3.6</t>
  </si>
  <si>
    <t>Quản lý tin tức</t>
  </si>
  <si>
    <t>4.1</t>
  </si>
  <si>
    <t>4.2</t>
  </si>
  <si>
    <t>4.3</t>
  </si>
  <si>
    <t>Báo cáo sử dụng</t>
  </si>
  <si>
    <t>5.1</t>
  </si>
  <si>
    <t>5.2</t>
  </si>
  <si>
    <t>Chuyên viên (Cán bộ, Giáo viên,...)</t>
  </si>
  <si>
    <t>Chi phí quản lý dự án</t>
  </si>
  <si>
    <r>
      <t>G</t>
    </r>
    <r>
      <rPr>
        <b/>
        <vertAlign val="subscript"/>
        <sz val="13"/>
        <color theme="1"/>
        <rFont val="Times New Roman"/>
        <family val="1"/>
      </rPr>
      <t>QLDA</t>
    </r>
  </si>
  <si>
    <t>IV.1</t>
  </si>
  <si>
    <t>Chi phí số hóa, tạo lập cơ sở dữ liệu</t>
  </si>
  <si>
    <t>Chi phí quản lý</t>
  </si>
  <si>
    <r>
      <t>G</t>
    </r>
    <r>
      <rPr>
        <vertAlign val="subscript"/>
        <sz val="13"/>
        <color indexed="8"/>
        <rFont val="Times New Roman"/>
        <family val="1"/>
      </rPr>
      <t>QLDA</t>
    </r>
  </si>
  <si>
    <t>ĐVT: đồng</t>
  </si>
  <si>
    <t>Tên công việc/ Thành phần hao phí</t>
  </si>
  <si>
    <t>Đơn vị</t>
  </si>
  <si>
    <t>Khối lượng</t>
  </si>
  <si>
    <t>Đơn giá</t>
  </si>
  <si>
    <t>Thành tiền (đ)</t>
  </si>
  <si>
    <t>VBPL</t>
  </si>
  <si>
    <t>THU THẬP BẢN GỐC</t>
  </si>
  <si>
    <t>Lập kế hoạch thu thập dữ liệu</t>
  </si>
  <si>
    <t>Bản</t>
  </si>
  <si>
    <t>1595/2011/QĐ-BTTTT</t>
  </si>
  <si>
    <t>Xây dựng tài liệu hướng dẫn thu thập dữ liệu</t>
  </si>
  <si>
    <t>Tài liệu</t>
  </si>
  <si>
    <t>Thu thập dữ liệu, tài liệu</t>
  </si>
  <si>
    <t>Đơn vị tài liệu thô gốc</t>
  </si>
  <si>
    <t>Quét tài liệu</t>
  </si>
  <si>
    <t>Trang</t>
  </si>
  <si>
    <t>- Khổ giấy A4</t>
  </si>
  <si>
    <t>Trang A4</t>
  </si>
  <si>
    <t>NHẬP DỮ LIỆU</t>
  </si>
  <si>
    <t>Xây dựng tài liệu hướng dẫn nhập dữ liệu</t>
  </si>
  <si>
    <t>Trường</t>
  </si>
  <si>
    <t>KIỂM TRA DỮ LIỆU ĐÃ TẠO LẬP</t>
  </si>
  <si>
    <t>Lập tài liệu hướng dẫn kiểm tra dữ liệu đã tạo lập</t>
  </si>
  <si>
    <t>Kiểm tra dữ liệu đã tạo lập</t>
  </si>
  <si>
    <t>%</t>
  </si>
  <si>
    <t>-</t>
  </si>
  <si>
    <t>5% Tổng dự toán hạng mục số hoá</t>
  </si>
  <si>
    <t>TỔNG (I+II+III):</t>
  </si>
  <si>
    <t>BIỂU 4.1 - CHI TIẾT MỘT SỐ HẠNG MỤC DỊCH VỤ SỐ HOÁ</t>
  </si>
  <si>
    <t>MÃ ĐM</t>
  </si>
  <si>
    <t>NỘI DUNG</t>
  </si>
  <si>
    <t>ĐV</t>
  </si>
  <si>
    <t>ĐỊNH MỨC</t>
  </si>
  <si>
    <t>THỰC TẾ</t>
  </si>
  <si>
    <t>ĐƠN GIÁ</t>
  </si>
  <si>
    <t>HAO PHÍ</t>
  </si>
  <si>
    <t>02.10.01.02.01</t>
  </si>
  <si>
    <t>LẬP KẾ HOẠCH THU THẬP DỮ LIỆU</t>
  </si>
  <si>
    <t>ĐM1</t>
  </si>
  <si>
    <r>
      <t>Lao động</t>
    </r>
    <r>
      <rPr>
        <b/>
        <sz val="11"/>
        <rFont val="Times New Roman"/>
        <family val="1"/>
        <charset val="163"/>
      </rPr>
      <t>:</t>
    </r>
  </si>
  <si>
    <t>Nhóm 03 KS3</t>
  </si>
  <si>
    <t>Công</t>
  </si>
  <si>
    <t>Đơn giá 3 lương KS3 theo ngày</t>
  </si>
  <si>
    <r>
      <t>Vật liệu</t>
    </r>
    <r>
      <rPr>
        <b/>
        <sz val="11"/>
        <rFont val="Times New Roman"/>
        <family val="1"/>
        <charset val="163"/>
      </rPr>
      <t>:</t>
    </r>
  </si>
  <si>
    <t>Giấy A4</t>
  </si>
  <si>
    <t>Gram</t>
  </si>
  <si>
    <t>Đơn giá thực tế</t>
  </si>
  <si>
    <t>Vật liệu khác</t>
  </si>
  <si>
    <r>
      <t>Thiết bị</t>
    </r>
    <r>
      <rPr>
        <b/>
        <sz val="11"/>
        <rFont val="Times New Roman"/>
        <family val="1"/>
        <charset val="163"/>
      </rPr>
      <t>:</t>
    </r>
  </si>
  <si>
    <t>Máy tính để bàn công suất 0,4kW/h</t>
  </si>
  <si>
    <t>Ca</t>
  </si>
  <si>
    <t>Máy in laser công suất 0,6kW/h</t>
  </si>
  <si>
    <t>Máy photocopy công suất 1,3kW/h</t>
  </si>
  <si>
    <t>Thiết bị khác</t>
  </si>
  <si>
    <t>02.10.01.03.01</t>
  </si>
  <si>
    <t>XÂY DỰNG TÀI LIỆU HƯỚNG DẪN THU THẬP DỮ LIỆU</t>
  </si>
  <si>
    <t>Nhóm 01 KS3 và 01 KS2</t>
  </si>
  <si>
    <t>Nhóm 1 KS3</t>
  </si>
  <si>
    <t>Đơn giá lương KS3 theo ngày</t>
  </si>
  <si>
    <t>Nhóm 1 KS2</t>
  </si>
  <si>
    <t>Đơn giá lương KS2 theo ngày</t>
  </si>
  <si>
    <t>02.10.01.04.01</t>
  </si>
  <si>
    <t>THU THẬP DỮ LIỆU VÀ TÀI LIỆU</t>
  </si>
  <si>
    <t>Nhóm 01 KS1</t>
  </si>
  <si>
    <t>Đơn giá lương KS1 theo ngày</t>
  </si>
  <si>
    <r>
      <t>Thiết bị chính</t>
    </r>
    <r>
      <rPr>
        <b/>
        <sz val="11"/>
        <rFont val="Times New Roman"/>
        <family val="1"/>
        <charset val="163"/>
      </rPr>
      <t>:</t>
    </r>
  </si>
  <si>
    <t>02.10.01.04.03</t>
  </si>
  <si>
    <t>QUÉT TÀI LIỆU</t>
  </si>
  <si>
    <t>Nhóm 1 KS1</t>
  </si>
  <si>
    <t>Máy scan 0.025kW/h</t>
  </si>
  <si>
    <t>02.10.04.01.01</t>
  </si>
  <si>
    <t>XÂY DỰNG TÀI LIỆU HƯỚNG DẪN NHẬP LIỆU</t>
  </si>
  <si>
    <t>Nhóm 2 KS3</t>
  </si>
  <si>
    <t>Đơn giá 2 lương KS3 theo ngày</t>
  </si>
  <si>
    <t>02.10.04.02.01</t>
  </si>
  <si>
    <t>NHẬP DỮ LIỆU CÓ CẤU TRÚC</t>
  </si>
  <si>
    <t>ĐM2</t>
  </si>
  <si>
    <t>Mức 2 trường dữ liệu 20 ký tự</t>
  </si>
  <si>
    <t>02.10.06.01.01</t>
  </si>
  <si>
    <t>LẬP TÀI LIỆU HƯỚNG DẪN KIỂM TRA DỮ LIỆU TẠO LẬP</t>
  </si>
  <si>
    <t>Nhóm 3 KS4</t>
  </si>
  <si>
    <t>BIỂU 4.1.1 CHI PHÍ KHẤU HAO</t>
  </si>
  <si>
    <t>ĐVT: đồng./.</t>
  </si>
  <si>
    <t>Thiết bị</t>
  </si>
  <si>
    <t xml:space="preserve">Giá trị </t>
  </si>
  <si>
    <t>Thời gian Khấu hao (năm)</t>
  </si>
  <si>
    <t>Chi phí Khấu hao</t>
  </si>
  <si>
    <t>Chi phí tính định mức</t>
  </si>
  <si>
    <t>1 năm</t>
  </si>
  <si>
    <t>1 tháng</t>
  </si>
  <si>
    <t>Máy tính để bàn công suất 0.4kW/h (bao gồm bộ lưu điện)</t>
  </si>
  <si>
    <t>Bộ</t>
  </si>
  <si>
    <t>Thông tư 45/2013/TT-BTC ngày 25/4/2013</t>
  </si>
  <si>
    <t>Máy in laser công suất 0.6kW/h</t>
  </si>
  <si>
    <t>Chiếc</t>
  </si>
  <si>
    <t>Máy photocopy công suất 1.3kW/h</t>
  </si>
  <si>
    <t>Doanh nghiệp</t>
  </si>
  <si>
    <t>Mức lương thấp nhất để tham gia bảo hiểm bắt buộc </t>
  </si>
  <si>
    <t>Thuộc Vùng</t>
  </si>
  <si>
    <t>(BHXH, BHYT, BHTN) vào năm 2022</t>
  </si>
  <si>
    <t>Đối với lao động chưa qua học nghề</t>
  </si>
  <si>
    <t>Đối với lao động đã qua học nghề</t>
  </si>
  <si>
    <t>(làm công việc giản đơn nhất)</t>
  </si>
  <si>
    <t>(Phải cộng thêm 7%)</t>
  </si>
  <si>
    <t>Vùng 1</t>
  </si>
  <si>
    <t>Vùng 2</t>
  </si>
  <si>
    <t>Vùng 3</t>
  </si>
  <si>
    <t>Vùng 4</t>
  </si>
  <si>
    <t>THUẾ VAT (8%):</t>
  </si>
  <si>
    <t>Loại đơn vị</t>
  </si>
  <si>
    <t>Số đơn vị</t>
  </si>
  <si>
    <t>Học viên/trường</t>
  </si>
  <si>
    <t>Tổng số học viên</t>
  </si>
  <si>
    <t>Mầm non</t>
  </si>
  <si>
    <t>TH</t>
  </si>
  <si>
    <t>THCS</t>
  </si>
  <si>
    <t>THPT</t>
  </si>
  <si>
    <t>GDTX</t>
  </si>
  <si>
    <t>PGD</t>
  </si>
  <si>
    <t>SGD</t>
  </si>
  <si>
    <t>14 phòng, ban chuyên môn</t>
  </si>
  <si>
    <t>Tổng cộng</t>
  </si>
  <si>
    <t>40 người/ 1 lớp</t>
  </si>
  <si>
    <t xml:space="preserve">Đào tạo cán bộ khai thác và sử dụng phần mềm. Dự kiến 35-40 cán bộ 01 lớp (Sở GD&amp;ĐT 10 cán bộ, mỗi Phòng GD&amp;ĐT 02 cán bộ, mỗi cơ sở giáo dục phổ thông 1-2 cán bộ), Số lớp: 20, Thời gian 1 ngày = 02 buổi  </t>
  </si>
  <si>
    <t>Quản lý danh mục năm học</t>
  </si>
  <si>
    <t>Quản lý danh mục môn học</t>
  </si>
  <si>
    <t>Quản lý danh mục phông tài liệu</t>
  </si>
  <si>
    <t>Thêm mới danh mục phông tài liệu</t>
  </si>
  <si>
    <t>Cho phép người dùng thêm mới danh mục phông tài liệu</t>
  </si>
  <si>
    <t>Chỉnh sửa danh mục phông tài liệu</t>
  </si>
  <si>
    <t>Cho phép người dùng chỉnh sửa danh mục phông tài liệu</t>
  </si>
  <si>
    <t>Khóa danh mục phông tài liệu</t>
  </si>
  <si>
    <t>Cho phép người dùng khóa danh mục phông tài liệu</t>
  </si>
  <si>
    <t>Xóa danh mục phông tài liệu</t>
  </si>
  <si>
    <t>Cho phép người dùng xóa danh mục phông tài liệu</t>
  </si>
  <si>
    <t>Tìm kiếm danh mục năm học</t>
  </si>
  <si>
    <t>Cho phép người dùng Tìm kiếm danh mục năm học</t>
  </si>
  <si>
    <t>Tìm kiếm danh mục môn học</t>
  </si>
  <si>
    <t>Cho phép người dùng Tìm kiếm danh mục môn học</t>
  </si>
  <si>
    <t>Tìm kiếm danh mục phông tài liệu</t>
  </si>
  <si>
    <t>Cho phép người dùng Tìm kiếm danh mục phông tài liệu</t>
  </si>
  <si>
    <t>Quản lý danh mục nhóm tài liệu</t>
  </si>
  <si>
    <t>Quản lý danh mục chế độ tài liệu</t>
  </si>
  <si>
    <t>Thêm mới danh mục chế độ tài liệu</t>
  </si>
  <si>
    <t>Cho phép người dùng thêm mới danh mục chế độ tài liệu</t>
  </si>
  <si>
    <t>Chỉnh sửa danh mục chế độ tài liệu</t>
  </si>
  <si>
    <t>Cho phép người dùng chỉnh sửa danh mục chế độ tài liệu</t>
  </si>
  <si>
    <t>Khóa danh mục chế độ tài liệu</t>
  </si>
  <si>
    <t>Cho phép người dùng khóa danh mục chế độ tài liệu</t>
  </si>
  <si>
    <t>Tìm kiếm danh mục chế độ tài liệu</t>
  </si>
  <si>
    <t>Cho phép người dùng Tìm kiếm danh mục chế độ tài liệu</t>
  </si>
  <si>
    <t>Xóa danh mục chế độ tài liệu</t>
  </si>
  <si>
    <t>Cho phép người dùng xóa danh mục chế độ tài liệu</t>
  </si>
  <si>
    <t>Quản lý danh mục loại tài liệu</t>
  </si>
  <si>
    <t>Thêm mới danh mục loại tài liệu</t>
  </si>
  <si>
    <t>Cho phép người dùng thêm mới danh mục loại tài liệu</t>
  </si>
  <si>
    <t>Chỉnh sửa danh mục loại tài liệu</t>
  </si>
  <si>
    <t>Cho phép người dùng chỉnh sửa danh mục loại tài liệu</t>
  </si>
  <si>
    <t>Khóa danh mục loại tài liệu</t>
  </si>
  <si>
    <t>Cho phép người dùng khóa danh mục loại tài liệu</t>
  </si>
  <si>
    <t>Tìm kiếm danh mục loại tài liệu</t>
  </si>
  <si>
    <t>Cho phép người dùng Tìm kiếm danh mục loại tài liệu</t>
  </si>
  <si>
    <t>Xóa danh mục loại tài liệu</t>
  </si>
  <si>
    <t>Cho phép người dùng xóa danh mục loại tài liệu</t>
  </si>
  <si>
    <t>Quản lý danh mục hình thức tài liệu</t>
  </si>
  <si>
    <t>Thêm mới danh mục hình thức tài liệu</t>
  </si>
  <si>
    <t>Cho phép người dùng thêm mới danh mục hình thức tài liệu</t>
  </si>
  <si>
    <t>Chỉnh sửa danh mục hình thức tài liệu</t>
  </si>
  <si>
    <t>Cho phép người dùng chỉnh sửa danh mục hình thức tài liệu</t>
  </si>
  <si>
    <t>Khóa danh mục hình thức tài liệu</t>
  </si>
  <si>
    <t>Cho phép người dùng khóa danh mục hình thức tài liệu</t>
  </si>
  <si>
    <t>Tìm kiếm danh mục hình thức tài liệu</t>
  </si>
  <si>
    <t>Cho phép người dùng Tìm kiếm danh mục hình thức tài liệu</t>
  </si>
  <si>
    <t>Xóa danh mục hình thức tài liệu</t>
  </si>
  <si>
    <t>Cho phép người dùng xóa danh mục hình thức tài liệu</t>
  </si>
  <si>
    <t>TRÊN APP</t>
  </si>
  <si>
    <t>Phân hệ Quản lý thư viện có sử dụng công nghệ RFID</t>
  </si>
  <si>
    <t>Quản lý thử ID thư viện bạn đọc</t>
  </si>
  <si>
    <t>Lập và cấp thẻ cho bạn đọc</t>
  </si>
  <si>
    <t>Cập nhật thông tin người dùng vào thẻ</t>
  </si>
  <si>
    <t>Tra cứu thẻ trên hệ thống cơ sở dữ liệu thẻ</t>
  </si>
  <si>
    <t>Gia hạn thẻ</t>
  </si>
  <si>
    <t>Thu hồi, xóa thẻ</t>
  </si>
  <si>
    <t>Bổ sung tài liệu</t>
  </si>
  <si>
    <t>Phân loại tài liệu và hình thức tài liệu</t>
  </si>
  <si>
    <t>Cấp số và lưu tữ cho tài liệu nộp lưu thư viện</t>
  </si>
  <si>
    <t>Ghi nhận các thông tin về tài liệu như tác giả, ngày phát hành, số trang tờ, trích yếu tài liệu, ngày nộp lưu</t>
  </si>
  <si>
    <t>Quản lý việc dán thẻ RFID lên sách, tài liệu</t>
  </si>
  <si>
    <t>Cập nhật thông tin cần thiết của tài liệu vào thẻ</t>
  </si>
  <si>
    <t>Mượn tài liệu tại trạm lưu thông</t>
  </si>
  <si>
    <t>Xác nhận cho mượn (check-out)</t>
  </si>
  <si>
    <t>Bỏ kích hoạt chip RFID gắn trên tài liệu và tính năng chống trộm (EAS)</t>
  </si>
  <si>
    <t>Mượn tài liệu tại các tạm tự mượn/trả</t>
  </si>
  <si>
    <t>Đăng ký mượn</t>
  </si>
  <si>
    <t>Trạm sẽ tự động kiểm tra thông tin các tài liệu trên chip RFID</t>
  </si>
  <si>
    <t>Xác nhận cho mượn (check-out) với thông tin trên thẻ ID</t>
  </si>
  <si>
    <t>In biên lai ghi thông tin về việc mượn tài liệu</t>
  </si>
  <si>
    <t>Trả tài liệu tại trạm lưu thông</t>
  </si>
  <si>
    <t>Kiểm tra thông tin tài liệu trong chip RFID gắn trên tài liệu</t>
  </si>
  <si>
    <t>Nếu xác nhận, tự động thêm tài liệu vào danh sách tài liệu sẵn sàng cho mượn của thư viện (check-in)</t>
  </si>
  <si>
    <t>Nếu không xác nhận, từ chối nhận tài liệu</t>
  </si>
  <si>
    <t>Kích hoạt tính năng chống trộm</t>
  </si>
  <si>
    <t>Trả tài liệu tại các tạm tự mượn/trả</t>
  </si>
  <si>
    <t>Trạm sẽ tự động kiểm tra thông tin các tài liệu trên chip RFID và tìm trong CSDL của thư viện</t>
  </si>
  <si>
    <t>Nhận dạng đúng tài liệu, sẽ xác nhận đã nhận lại tài liệu (check-in), ghi nhận vào CSDL</t>
  </si>
  <si>
    <t>Tự động phân loại theo các thùng và chờ thủ thư đưa vào xếp giá</t>
  </si>
  <si>
    <t>Sản phẩm</t>
  </si>
  <si>
    <t>Bảo hành</t>
  </si>
  <si>
    <t>TỔNG TIỀN BAO GỒM THUẾ:</t>
  </si>
  <si>
    <t>THUẾ:</t>
  </si>
  <si>
    <t>TỔNG TIỀN:</t>
  </si>
  <si>
    <t>TỔNG HỢP CHI PHÍ THIẾT BỊ</t>
  </si>
  <si>
    <r>
      <t xml:space="preserve">Tổng cộng </t>
    </r>
    <r>
      <rPr>
        <sz val="13"/>
        <color indexed="8"/>
        <rFont val="Times New Roman"/>
        <family val="1"/>
      </rPr>
      <t>(G</t>
    </r>
    <r>
      <rPr>
        <vertAlign val="subscript"/>
        <sz val="13"/>
        <color indexed="8"/>
        <rFont val="Times New Roman"/>
        <family val="1"/>
      </rPr>
      <t>TB</t>
    </r>
    <r>
      <rPr>
        <sz val="13"/>
        <color indexed="8"/>
        <rFont val="Times New Roman"/>
        <family val="1"/>
      </rPr>
      <t>=I+II+III+IV):</t>
    </r>
  </si>
  <si>
    <t>V.2</t>
  </si>
  <si>
    <t>Chi phí thẩm định giá</t>
  </si>
  <si>
    <r>
      <t>TỔNG CỘNG</t>
    </r>
    <r>
      <rPr>
        <sz val="13"/>
        <color indexed="8"/>
        <rFont val="Times New Roman"/>
        <family val="1"/>
      </rPr>
      <t xml:space="preserve"> (làm tròn):</t>
    </r>
  </si>
  <si>
    <t>TỔNG HỢP CHI PHÍ SỐ HOÁ</t>
  </si>
  <si>
    <t>Tên phần mềm: Thư viện học liệu điện tử ngành giáo dục</t>
  </si>
  <si>
    <t>Bút</t>
  </si>
  <si>
    <t>Ram</t>
  </si>
  <si>
    <t>Giờ</t>
  </si>
  <si>
    <t>Đĩa DVD</t>
  </si>
  <si>
    <t>Cái</t>
  </si>
  <si>
    <t>1.4</t>
  </si>
  <si>
    <t>1.7</t>
  </si>
  <si>
    <t>CHI PHÍ TÍNH KHẤU HAO</t>
  </si>
  <si>
    <t>Giá trị (VND)</t>
  </si>
  <si>
    <t>Chi phí Khấu hao (VND)</t>
  </si>
  <si>
    <t>Máy tính xách tay công suất 0.4kW/h</t>
  </si>
  <si>
    <t>Thông tư số 45/2013/TT-BTC ngày 25/04/2013 của Bộ Tài Chính</t>
  </si>
  <si>
    <t>10</t>
  </si>
  <si>
    <t>11</t>
  </si>
  <si>
    <t>12</t>
  </si>
  <si>
    <t>13</t>
  </si>
  <si>
    <t>14</t>
  </si>
  <si>
    <t>Quản lý thư viện truyền thống</t>
  </si>
  <si>
    <t>Quản lý thư viện có sử dụng công nghệ RFID</t>
  </si>
  <si>
    <t>10.1</t>
  </si>
  <si>
    <t>10.2</t>
  </si>
  <si>
    <t>10.3</t>
  </si>
  <si>
    <t>10.4</t>
  </si>
  <si>
    <t>10.5</t>
  </si>
  <si>
    <t>10.6</t>
  </si>
  <si>
    <t>Quản lý thư viện số</t>
  </si>
  <si>
    <t>Phân hệ Cổng thông tin thư viện học liệu điện tử</t>
  </si>
  <si>
    <t>Hiển thị danh sách bài mới đăng</t>
  </si>
  <si>
    <t>?</t>
  </si>
  <si>
    <t>Quản lý thông tin tiết đọc</t>
  </si>
  <si>
    <t>HỆ THỐNG PHẦN MỀM QUẢN LÝ THƯ VIỆN HỌC LIỆU ĐIỆN TỬ</t>
  </si>
  <si>
    <t>Quản lý cấu hình ban đầu</t>
  </si>
  <si>
    <t>Quản lý hệ thống Trang tin (Page)</t>
  </si>
  <si>
    <t>QTHT</t>
  </si>
  <si>
    <t>Quản trị hệ thống có thể thêm mới page</t>
  </si>
  <si>
    <t>Quản trị hệ thống có thể sửa nội dung Page</t>
  </si>
  <si>
    <t>Quản trị hệ thống có thể xóa page</t>
  </si>
  <si>
    <t>Quản trị hệ thống có thể cập nhật các module lên page</t>
  </si>
  <si>
    <t>Quản trị hệ thống có thể dặt layout cho page</t>
  </si>
  <si>
    <t>Quản lý hệ thống Layout</t>
  </si>
  <si>
    <t>Quản trị hệ thống có thể thêm mới layout</t>
  </si>
  <si>
    <t>Quản trị hệ thống có thể sửa nội dung layout</t>
  </si>
  <si>
    <t>Quản trị hệ thống có thể thiết lập các vùng hiển thị lên layout</t>
  </si>
  <si>
    <t>Quản trị hệ thống có thể nhân bản layout</t>
  </si>
  <si>
    <t>Quản lý hệ thống Module</t>
  </si>
  <si>
    <t>Quản trị hệ thống có thể thêm mới module tự định nghĩa</t>
  </si>
  <si>
    <t>Quản trị hệ thống có thể sửa nội dung module</t>
  </si>
  <si>
    <t>Quản trị hệ thống có thể sửa code thiết lập nội dung module</t>
  </si>
  <si>
    <t>Quản trị hệ thống có thể nhân bản module</t>
  </si>
  <si>
    <t>Quản lý Phân loại tin bài</t>
  </si>
  <si>
    <t>Quản trị hệ thống có thể thêm mới mục phân loại</t>
  </si>
  <si>
    <t>Quản trị hệ thống có thể sửa mục phân loại</t>
  </si>
  <si>
    <t>Quản trị hệ thống có thể xóa mục phân loại</t>
  </si>
  <si>
    <t>Quản trị hệ thống có thể cấu hình layout cho mục phân loại</t>
  </si>
  <si>
    <t>Quản trị hệ thống có thể cấu hình page cho mục phân loại</t>
  </si>
  <si>
    <t>Quản trị hệ thống có thể cấu hình module hiển thị nội dung theo mục phân loại</t>
  </si>
  <si>
    <t>Quản lý Xuất bản tin bài</t>
  </si>
  <si>
    <t>Quản trị hệ thống có thể tạo mới tin bài</t>
  </si>
  <si>
    <t>Quản trị hệ thống có thể chỉnh sửa tin bài</t>
  </si>
  <si>
    <t>Quản trị hệ thống có thể chuyển xử lý tin bài</t>
  </si>
  <si>
    <t>Quản trị hệ thống có thể xuất bản tin bài</t>
  </si>
  <si>
    <t>Quản trị hệ thống có thể hủy xuất bản tin bài</t>
  </si>
  <si>
    <t>Quản lý Module hiển thị nội dung tin bài</t>
  </si>
  <si>
    <t>Quản trị hệ thống có thể thêm mới module hiển thị nội dung tin bài</t>
  </si>
  <si>
    <t>Quản trị hệ thống có thể sửa module hiển thị nội dung tin bài</t>
  </si>
  <si>
    <t>Quản trị hệ thống có thể xóa module hiển thị nội dung tin bài</t>
  </si>
  <si>
    <t>Quản trị hệ thống có thể đặt module hiển thị nội dung mặc định</t>
  </si>
  <si>
    <t>Quản lý Quy trình tin bài</t>
  </si>
  <si>
    <t>Quản trị hệ thống có thể quản lý mẫu quy trình</t>
  </si>
  <si>
    <t>Quản trị hệ thống có thể quản lý dịnh nghĩa quy trình</t>
  </si>
  <si>
    <t>Quản trị hệ thống có thể cập nhật mẫu quy trình</t>
  </si>
  <si>
    <t>Quản trị hệ thống có thể xuất nội dung mẫu quy trình ra XML</t>
  </si>
  <si>
    <t>Quản lý Phân quyền hệ thống</t>
  </si>
  <si>
    <t>Quản trị hệ thống có thể phân quyền Người dùng - Phân loại</t>
  </si>
  <si>
    <t>Quản trị hệ thống có thể phân quyền Nhóm người dùng - Quy trình</t>
  </si>
  <si>
    <t>Quản lý Menu</t>
  </si>
  <si>
    <t>Quản trị hệ thống có thể thêm mới Menu</t>
  </si>
  <si>
    <t>Quản trị hệ thống có thể cập nhật nội dung Menu</t>
  </si>
  <si>
    <t>Quản trị hệ thống có thể xóa menu</t>
  </si>
  <si>
    <t>Quản trị hệ thống có thể quản lý gắn menu lên page</t>
  </si>
  <si>
    <t>Quản trị hệ thống có thể quản lý các module hiển thị menu</t>
  </si>
  <si>
    <t>Quản lý các Module hiển thị tin bài</t>
  </si>
  <si>
    <t>Module hiển thị bài đọc nhiều nhất</t>
  </si>
  <si>
    <t>Module hiển thị bài mới nhất</t>
  </si>
  <si>
    <t>Module hiển thị danh sách tin bài</t>
  </si>
  <si>
    <t>Module hiển thị block tin bài</t>
  </si>
  <si>
    <t>Module hiển thị slider tin bài</t>
  </si>
  <si>
    <t>Phân hệ thiết kế giao diện cổng thông tin</t>
  </si>
  <si>
    <t>1.8</t>
  </si>
  <si>
    <t>1.9</t>
  </si>
  <si>
    <t>1.10</t>
  </si>
  <si>
    <t>Tìm kiếm, tra cứu tài nguyên trên nền tảng công nghệ Searching engine</t>
  </si>
  <si>
    <t>Tìm kiếm đơn giản</t>
  </si>
  <si>
    <t>Cho phép tìm kiếm trên nội dung đối tượng</t>
  </si>
  <si>
    <t>Cho phép sắp xếp các thông tin tìm kiếm trong kết quả trả về</t>
  </si>
  <si>
    <t>Cho phép xem chi tiết từng bản ghi tìm được</t>
  </si>
  <si>
    <t>Chọn các trường tìm kiếm</t>
  </si>
  <si>
    <t>Cho phép tìm kiếm trên các trường có sẵn để phục vụ cho việc tra cứu</t>
  </si>
  <si>
    <t>Hiển thị danh sách các trường trên màn hình tìm kiếm</t>
  </si>
  <si>
    <t>Chọn toán tử tìm kiếm (tìm chính xác, gần đúng)</t>
  </si>
  <si>
    <t>Lựa chọn sắp xếp theo tiêu chí tìm kiếm (tăng/giảm)</t>
  </si>
  <si>
    <t>Hiển thị các trường tìm kiếm theo danh sách (combobox)</t>
  </si>
  <si>
    <t>Hiển thị danh sách bản ghi theo theo cấp và quyền người dùng</t>
  </si>
  <si>
    <t>Cho phép định nghĩa trên từng đối tượng nghiệp vụ tìm kiếm</t>
  </si>
  <si>
    <t>Cho phép xác định các toán tử tìm kiếm: tìm gần đúng, tìm chính xác.</t>
  </si>
  <si>
    <t>Màn hình hiển thị tiêu chí tìm kiếm cùng với các toán tử tìm kiếm và kết hợp</t>
  </si>
  <si>
    <t>Cho phép lựa chọn các tiêu chí sắp xếp</t>
  </si>
  <si>
    <t>Công cụ Hỗ trợ tìm kiếm</t>
  </si>
  <si>
    <t>Hỗ trợ tạo sẵn các mẫu tìm kiếm</t>
  </si>
  <si>
    <t>Hỗ trợ sửa đổi các mẫu tìm kiếm</t>
  </si>
  <si>
    <t>Tìm kiếm trên nội dung</t>
  </si>
  <si>
    <t>Cho phép tìm kiếm trên nội dung của từng loại đối tượng nghiệp vụ</t>
  </si>
  <si>
    <t>Hiển thị màn hình tìm kiếm cho người dùng nhập</t>
  </si>
  <si>
    <t>Cho phép sắp xếp trên kết quả trả về</t>
  </si>
  <si>
    <t>Cho phép hiển thị kết quả các bản ghi theo thông tin mô tả vắn tắt (Magazine) hoặc chi tiết (Detailed)</t>
  </si>
  <si>
    <t>Cho phép lựa chọn số kết quả trả về</t>
  </si>
  <si>
    <t>Cho phép hiển thị các kết quả theo quyền người dùng được phép truy cập</t>
  </si>
  <si>
    <t>Cho phép thực hiện các actions(xóa,sửa) thông tin trên kết quả trả về</t>
  </si>
  <si>
    <t>Cho phép xem nội dung toàn văn</t>
  </si>
  <si>
    <t>Hiển thị các thông tin liên quan tới thư mục lưu trữ điện tử</t>
  </si>
  <si>
    <t>Xem thông tin bản ghi kết quả</t>
  </si>
  <si>
    <t>Cho phép người dùng chọn và xem chi tiết bản ghi</t>
  </si>
  <si>
    <t>Hiển thị các thông tin liên quan tới bản ghi chi tiết(liên kết/thuộc cấp nào/…)</t>
  </si>
  <si>
    <t>Cho phép thực hiện các actions(xóa,sửa) thông tin bản ghi chi tiết</t>
  </si>
  <si>
    <t>Xem chi tiết quyền trên bản ghi</t>
  </si>
  <si>
    <t>Hiển thị danh sách các tài liệu liên quan của bản ghi</t>
  </si>
  <si>
    <t>Cho phép xem nội dung toàn văn của tài liệu trên bản ghi</t>
  </si>
  <si>
    <t>Cho phép người dùng tải nội dung toàn văn của tài liệu lưu trữ điện tử</t>
  </si>
  <si>
    <t>Kết xuất các bản ghi được chọn</t>
  </si>
  <si>
    <t>Cho phép xem toàn bộ kết quả và lưu mẫu</t>
  </si>
  <si>
    <t>Lưu các truy vấn</t>
  </si>
  <si>
    <t>Cho phép định nghĩa các tiêu chí tìm kiếm và các giá trị tìm kiếm</t>
  </si>
  <si>
    <t>Cho phép lưu và có thể sửa đổi để tái sử dụng</t>
  </si>
  <si>
    <t>Tra cứu danh sách các truy vấn</t>
  </si>
  <si>
    <t>ND có khả năng tra cứu các danh sách truy vấn (lưu/tìm kiếm/xóa)</t>
  </si>
  <si>
    <t>Xem lại truy vấn và kết quả</t>
  </si>
  <si>
    <t>Sửa dụng tính năng save search cho phép tìm và lấy lại kết quả truy vấn</t>
  </si>
  <si>
    <t>Quản lý phòng đọc</t>
  </si>
  <si>
    <t>4.4</t>
  </si>
  <si>
    <t>4.5</t>
  </si>
  <si>
    <t>4.6</t>
  </si>
  <si>
    <t>1.13</t>
  </si>
  <si>
    <t>Phân hệ lõi Phần mềm quản lý Thư viện học liệu điện tử</t>
  </si>
  <si>
    <t>1.11</t>
  </si>
  <si>
    <t>1.12</t>
  </si>
  <si>
    <t>1.14</t>
  </si>
  <si>
    <t>1.15</t>
  </si>
  <si>
    <t>1.16</t>
  </si>
  <si>
    <t>Quản lý đăng ký mua sách truyền thống</t>
  </si>
  <si>
    <t>Quản lý mượn sách điện tử</t>
  </si>
  <si>
    <t>Quản lý thông tin mượn sách điện tử</t>
  </si>
  <si>
    <t>Quản lý mua sách điện tử</t>
  </si>
  <si>
    <t>Quản lý nhóm vai trò (roles)</t>
  </si>
  <si>
    <t>Phân vai trò cho người sử dụng</t>
  </si>
  <si>
    <t>Phân chia quyền hạn cho nhóm vai trò</t>
  </si>
  <si>
    <t>Quản lý điều hướng</t>
  </si>
  <si>
    <t>Phân chia phạm vi khai thác thông tin cho các quyền hạn</t>
  </si>
  <si>
    <t>Quản lý vai trò</t>
  </si>
  <si>
    <t>Quản lý người dùng theo nhóm vai trò</t>
  </si>
  <si>
    <t>Quản lý quyền hạn theo nhóm vai trò</t>
  </si>
  <si>
    <t>Quản lý quyền hạn theo điều hướng</t>
  </si>
  <si>
    <t>Quản lý cấu hình hệ thống</t>
  </si>
  <si>
    <t>Quản lý danh mục từ điển (Danh mục dùng chung)</t>
  </si>
  <si>
    <t>Quản lý danh mục phân loại từ điển (phân loại danh mục dùng chung)</t>
  </si>
  <si>
    <t>Phân hệ kiểm soát nhật ký và kiểm tra (Log/Audit)</t>
  </si>
  <si>
    <t>Quản trị hệ thống có thể thêm mới nhóm vai trò</t>
  </si>
  <si>
    <t>Quản trị hệ thống có thể xem thông tin nhóm người vai trò</t>
  </si>
  <si>
    <t>Quản trị hệ thống có thể thay đổi thông tin nhóm người vai trò</t>
  </si>
  <si>
    <t>Quản trị hệ thống có thể xóa nhóm người vai trò</t>
  </si>
  <si>
    <t>Quản trị hệ thống có thể thêm người dùng vào 1 nhóm vai trò</t>
  </si>
  <si>
    <t>Quản trị hệ thống có thể thêm vai trò sử dụng chức năng cho người sử dụng</t>
  </si>
  <si>
    <t>Quản trị hệ thống có thể gỡ vai trò sử dụng chức năng cho người sử dụng</t>
  </si>
  <si>
    <t>Quản trị hệ thống có thể xem danh sách vai trò sử dụng chức năng của người sử dụng</t>
  </si>
  <si>
    <t>Quản trị hệ thống có thể tìm kiếm vai trò để phân cho người sử dụng</t>
  </si>
  <si>
    <t>Quản trị hệ thống có thể xem danh sách quyền hạn được phân cho nhóm vai trò</t>
  </si>
  <si>
    <t>Quản trị hệ thống có thể thêm quyền hạn cho nhóm nhóm vai trò</t>
  </si>
  <si>
    <t>Quản trị hệ thống có thể gỡ quyền hạn cho nhóm vai trò</t>
  </si>
  <si>
    <t>Quản trị hệ thống có thể tìm kiếm quyền hạn để phân cho nhóm vai trò</t>
  </si>
  <si>
    <t>Quản trị hệ thống có thể xem danh mục điều hướng</t>
  </si>
  <si>
    <t>Quản trị hệ thống có thể chỉnh sửa tên danh mục điều hướng</t>
  </si>
  <si>
    <t>Quản trị hệ thống có thể sắp xếp lại danh mục điều hướng</t>
  </si>
  <si>
    <t>Quản trị hệ thống có thể gỡ chức năng ra khỏi danh mục điều hướng</t>
  </si>
  <si>
    <t>Quản trị hệ thống có thể xem danh sách phạm vi khai thác của quyền hạn</t>
  </si>
  <si>
    <t>Quản trị hệ thống có thể phân chia phạm vi khai thác cho các quyền hạn</t>
  </si>
  <si>
    <t>Người  dùng có thể tìm kiếm  vai trò</t>
  </si>
  <si>
    <t>Người  dùng có thể thêm vai trò</t>
  </si>
  <si>
    <t>Người  dùng có thể chỉnh sửa vai trò</t>
  </si>
  <si>
    <t>Người  dùng có thể xóa vai trò</t>
  </si>
  <si>
    <t>Quản trị hệ thống có thể xem danh sách người dùng theo từng nhóm vai trò</t>
  </si>
  <si>
    <t>Quản trị hệ thống có thể thêm người dùng vào nhóm vai trò</t>
  </si>
  <si>
    <t>Quản trị hệ thống có thể gỡ người dùng ra khỏi nhóm vai trò</t>
  </si>
  <si>
    <t>Quản trị hệ thống có thể tìm kiếm người dùng trong nhóm vai trò</t>
  </si>
  <si>
    <t>Quản trị hệ thống có thể xem danh sách quyền hạn theo từng nhóm vai trò</t>
  </si>
  <si>
    <t>Quản trị hệ thống có thể thêm quyền hạn vào nhóm vai trò</t>
  </si>
  <si>
    <t>Quản trị hệ thống có thể gỡ quyền hạn ra khỏi nhóm vai trò</t>
  </si>
  <si>
    <t>Quản trị hệ thống có thể tìm kiếm quyền hạn trong nhóm vai trò</t>
  </si>
  <si>
    <t>Quản trị hệ thống có thể xem danh sách quyền hạn trong danh mục điều hướng</t>
  </si>
  <si>
    <t>Quản lý tham số hệ thống</t>
  </si>
  <si>
    <t>Quản lý cấu hình Email</t>
  </si>
  <si>
    <t>Quản lý cấu hình hệ thống lưu trữ</t>
  </si>
  <si>
    <t>Quản trị hệ thống có thể thêm mới danh mục từ điền</t>
  </si>
  <si>
    <t>Quản trị hệ thống có thể cập nhật danh mục từ điển</t>
  </si>
  <si>
    <t>Quản trị hệ thống có thể xem danh mục từ điển</t>
  </si>
  <si>
    <t>Quản trị hệ thống có thể xoá danh mục từ điển</t>
  </si>
  <si>
    <t>Quản trị hệ thống có thể thêm mới danh mục phân loại từ điển</t>
  </si>
  <si>
    <t>Quản trị hệ thống có thể cập nhật danh mục phân loại từ điển</t>
  </si>
  <si>
    <t>Quản trị hệ thống có thể xem danh mục phân loại từ điển</t>
  </si>
  <si>
    <t>Quản trị hệ thống có thể xoá danh mục phân loại từ điển</t>
  </si>
  <si>
    <t>Hệ thống ghi nhận lại các hoạt động người dùng trên hệ thống</t>
  </si>
  <si>
    <t>Hệ thống ghi nhận thời gian đăng nhập/đăng xuất của người dùng</t>
  </si>
  <si>
    <t>Hệ thống ghi nhận các thao tác thay đổi dữ liệu của người dùng như thêm mới, cập nhật, xóa dữ liệu</t>
  </si>
  <si>
    <t>Hệ thồng ghi nhận thông tin truy cập của người dùng như thời gian sử dụng, IP của máy truy cập, ...</t>
  </si>
  <si>
    <t>Phân hệ quản lý thư viện truyền thống</t>
  </si>
  <si>
    <t>Quản lý xếp hộp lên giá</t>
  </si>
  <si>
    <t>Cho phép tạo phiếu xếp hộp lên giá</t>
  </si>
  <si>
    <t>Cho phép sửa phiếu xếp hộp</t>
  </si>
  <si>
    <t>Cho phép xóa phiếu xếp hộp</t>
  </si>
  <si>
    <t>Cho phép tìm kiếm phiếu xếp hộp</t>
  </si>
  <si>
    <t>Cho phép xác nhận xếp hộp lên giá</t>
  </si>
  <si>
    <t>Màn hình quản lý danh sách khu vực/vị trí kho Sách</t>
  </si>
  <si>
    <t>Quản trị đơn vị có thể thêm mới khu vực/vị trí kho Sách</t>
  </si>
  <si>
    <t>Quản trị đơn vị có thể xem thông tin khu vực/vị trí kho Sách</t>
  </si>
  <si>
    <t>Quản trị đơn vị có thể cập nhật thông tin khu vực/vị trí kho Sách</t>
  </si>
  <si>
    <t>Quản trị đơn vị có thể xóa khu vực/vị trí kho Sách</t>
  </si>
  <si>
    <t>Quản trị đơn vị có thể tìm kiếm khu vực, vị trí kho Sách</t>
  </si>
  <si>
    <t>Quản lý danh mục tủ/giá/kệ lưu trữ Sách</t>
  </si>
  <si>
    <t>Màn hình quản lý danh sách tủ/giá/kệ lưu trữ Sách</t>
  </si>
  <si>
    <t>Quản trị đơn vị có thể thêm mới tủ/giá/kệ lưu trữ Sách</t>
  </si>
  <si>
    <t>Quản trị đơn vị có thể xem thông tin tủ/giá/kệ lưu trữ Sách</t>
  </si>
  <si>
    <t>Quản trị đơn vị có thể cập nhật thông tin tủ/giá/kệ lưu trữ Sách</t>
  </si>
  <si>
    <t>Quản trị đơn vị có thể xóa tủ/giá/kệ lưu trữ Sách</t>
  </si>
  <si>
    <t>Quản trị đơn vị có thể tìm kiếm tủ/giá/kệ lưu trữ Sách</t>
  </si>
  <si>
    <t>Quản lý danh mục loại hộp Sách</t>
  </si>
  <si>
    <t>Cho phép thêm mới loại hộp Sách</t>
  </si>
  <si>
    <t>Cho phép sửa thông tin loại hộp Sách</t>
  </si>
  <si>
    <t>Cho phép xem thông tin loại hộp Sách</t>
  </si>
  <si>
    <t>Cho phép xóa danh mục loại hộp Sách</t>
  </si>
  <si>
    <t>Quản lý danh mục hộp Sách</t>
  </si>
  <si>
    <t>Cho phép thêm mới hộp Sách</t>
  </si>
  <si>
    <t>Cho phép sửa thông tin hộp Sách</t>
  </si>
  <si>
    <t>Cho phép xem thông tin hộp Sách</t>
  </si>
  <si>
    <t>Cho phép xóa danh mục hộp Sách</t>
  </si>
  <si>
    <t>Quản lý xếp Sách vào hộp</t>
  </si>
  <si>
    <t>Cho phép tạo mới phiếu xếp Sách</t>
  </si>
  <si>
    <t>Cho phép tìm kiếm Sách chọn xếp vào hộp</t>
  </si>
  <si>
    <t>Cho phép sửa phiếu xếp Sách</t>
  </si>
  <si>
    <t>Cho phép xóa phiếu xếp Sách</t>
  </si>
  <si>
    <t>Cho phép xác nhận xếp Sách vào hộp</t>
  </si>
  <si>
    <t>Quản lý lấy hộp Sách ra khỏi giá</t>
  </si>
  <si>
    <t>Cho phép tạo phiếu lấy hộp Sách ra khỏi giá</t>
  </si>
  <si>
    <t>Cho phép sửa phiếu lấy hộp Sách</t>
  </si>
  <si>
    <t>Cho phép xóa phiếu lấy hộp Sách</t>
  </si>
  <si>
    <t>Cho phép xác nhận phiếu lấy hộp Sách</t>
  </si>
  <si>
    <t>Cho phép tìm kiếm phiếu lấy hộp Sách</t>
  </si>
  <si>
    <t>Quản lý luân chuyển Sách</t>
  </si>
  <si>
    <t>Cho phép tạo phiếu luân chuyển Sách</t>
  </si>
  <si>
    <t>Cho phép sửa phiếu luân chuyển Sách</t>
  </si>
  <si>
    <t>Cho phép xóa phiếu luân chuyển Sách</t>
  </si>
  <si>
    <t>Cho phép xác nhận phiếu luân chuyển Sách</t>
  </si>
  <si>
    <t>Cho phép tìm kiếm phiếu luân chuyển Sách</t>
  </si>
  <si>
    <t>Quản lý danh mục khu vực/vị trí kho Sách</t>
  </si>
  <si>
    <t>Quản lý sách trong kho</t>
  </si>
  <si>
    <t>5.3</t>
  </si>
  <si>
    <t>6.1</t>
  </si>
  <si>
    <t>6.2</t>
  </si>
  <si>
    <t>6.3</t>
  </si>
  <si>
    <t>Quản lý danh mục</t>
  </si>
  <si>
    <t>Cung cấp chức năng cho người dùng Quản lý danh mục loại sách</t>
  </si>
  <si>
    <t>Cung cấp chức năng cho người dùng Thêm mới danh mục loại sách</t>
  </si>
  <si>
    <t>Cung cấp chức năng cho người dùng Sửa danh mục loại sách</t>
  </si>
  <si>
    <t>Cung cấp chức năng cho người dùng Xóa danh mục loại sách</t>
  </si>
  <si>
    <t>Cung cấp chức năng cho người dùng Tìm kiếm danh mục loại sách</t>
  </si>
  <si>
    <t>Cung cấp chức năng cho người dùng Xem danh mục loại sách</t>
  </si>
  <si>
    <t>Cung cấp chức năng cho người dùng Thêm mới sách</t>
  </si>
  <si>
    <t>Cung cấp chức năng cho người dùng Sửa thông tin sách</t>
  </si>
  <si>
    <t>Cung cấp chức năng cho người dùng Xóa thông tin sách</t>
  </si>
  <si>
    <t>Cung cấp chức năng cho người dùng Xem danh sách sách, tài liệu</t>
  </si>
  <si>
    <t>Cung cấp chức năng cho người dùng Xem thông tin sách</t>
  </si>
  <si>
    <t>Cung cấp chức năng cho người dùng Lập phiếu nhập sách</t>
  </si>
  <si>
    <t>Cung cấp chức năng cho người dùng Bảng kê phiếu nhập</t>
  </si>
  <si>
    <t>Cung cấp chức năng cho người dùng Xóa phiếu nhập</t>
  </si>
  <si>
    <t>Cung cấp chức năng cho người dùng Kết xuất phiếu nhập</t>
  </si>
  <si>
    <t>Cung cấp chức năng cho người dùng In phiếu nhập</t>
  </si>
  <si>
    <t>Cung cấp chức năng cho người dùng Lập danh sách biên bản kiểm kê</t>
  </si>
  <si>
    <t>Cung cấp chức năng cho người dùng Thêm ban kiểm kê</t>
  </si>
  <si>
    <t>Cung cấp chức năng cho người dùng Xem danh sách kiểm kê</t>
  </si>
  <si>
    <t>Cung cấp chức năng cho người dùng In danh sách kiểm kê</t>
  </si>
  <si>
    <t>Cung cấp chức năng cho người dùng Xóa phiếu kiểm kê</t>
  </si>
  <si>
    <t>Cung cấp chức năng cho người dùng Lập phiếu xuất</t>
  </si>
  <si>
    <t>Cung cấp chức năng cho người dùng Xem danh sách phiếu xuất</t>
  </si>
  <si>
    <t>Cung cấp chức năng cho người dùng Xóa phiếu xuất</t>
  </si>
  <si>
    <t>Cung cấp chức năng cho người dùng In phiếu xuất và biên bản xuất sách</t>
  </si>
  <si>
    <t>Cung cấp chức năng cho người dùng Lập phiếu mượn sách mang về</t>
  </si>
  <si>
    <t>Cung cấp chức năng cho người dùng Sửa phiếu mượn sách mang về</t>
  </si>
  <si>
    <t>Cung cấp chức năng cho người dùng Xóa phiếu mượn sách mang về</t>
  </si>
  <si>
    <t>Cung cấp chức năng cho người dùng Tìm kiếm phiếu mượn sách mang về</t>
  </si>
  <si>
    <t>Cung cấp chức năng cho người dùng Xem phiếu mượn sách mang về</t>
  </si>
  <si>
    <t>Cung cấp chức năng cho người dùng Xem danh sách sách mượn mang về</t>
  </si>
  <si>
    <t>Cung cấp chức năng cho người dùng Xem chi tiết thông tin sách mượn mang về</t>
  </si>
  <si>
    <t>Cung cấp chức năng cho người dùng Xuất ra excel phiếu mượn sách mang về</t>
  </si>
  <si>
    <t>Cung cấp chức năng cho người dùng In danh sách sách mượn mang về</t>
  </si>
  <si>
    <t>Cung cấp chức năng cho người dùng Xem danh sách sách mượn quá hạn</t>
  </si>
  <si>
    <t>Cung cấp chức năng cho người dùng Xem chi tiết thông tin sách mượn quá hạn</t>
  </si>
  <si>
    <t>Cung cấp chức năng cho người dùng Xem thông tin người mượn quá hạn</t>
  </si>
  <si>
    <t>Cung cấp chức năng cho người dùng In danh sách sáng mượn quá hạn</t>
  </si>
  <si>
    <t>Cung cấp chức năng cho người dùng Soạn thông báo mượn sách quá hạn</t>
  </si>
  <si>
    <t>Cung cấp chức năng cho người dùng Chọn mẫu thông báo mượn sách quá hạn từ hệ thống</t>
  </si>
  <si>
    <t>Cung cấp chức năng cho người dùng Gửi thông báo mượn sách quá hạn</t>
  </si>
  <si>
    <t>Cung cấp chức năng cho người dùng Xem thông báo mượn sách quá hạn đã gửi</t>
  </si>
  <si>
    <t>Cung cấp chức năng cho người dùng Thêm mới phiếu trả sách mượn mang về</t>
  </si>
  <si>
    <t>Cung cấp chức năng cho người dùng Sửa phiếu trả sách mượn mang về</t>
  </si>
  <si>
    <t>Cung cấp chức năng cho người dùng Xóa phiếu trả sách mượn mang về</t>
  </si>
  <si>
    <t>Cung cấp chức năng cho người dùng Xem chi tiết phiếu trả sách mượn mang về</t>
  </si>
  <si>
    <t>Cung cấp chức năng cho người dùng Xem danh sách đăng ký trả sách</t>
  </si>
  <si>
    <t>Cung cấp chức năng cho người dùng Xem chi tiết đăng ký trả sách</t>
  </si>
  <si>
    <t>Cung cấp chức năng cho người dùng Xác nhận trả sách thành công</t>
  </si>
  <si>
    <t>Cung cấp chức năng cho người dùng Xem danh sách trả sách thành công</t>
  </si>
  <si>
    <t>Cung cấp chức năng cho người dùng Xem nhật ký lưu thông sách</t>
  </si>
  <si>
    <t>Cung cấp chức năng cho người dùng Kết xuất nhật ký lưu thông sách</t>
  </si>
  <si>
    <t>Cung cấp chức năng cho người dùng Thêm mới bạn đọc tại chỗ</t>
  </si>
  <si>
    <t>Cung cấp chức năng cho người dùng Sửa thông tin bạn đọc tại chỗ</t>
  </si>
  <si>
    <t>Cung cấp chức năng cho người dùng Xóa thông tin bạn đọc tại chỗ</t>
  </si>
  <si>
    <t>Cung cấp chức năng cho người dùng Tìm kiếm thông tin bạn đọc tại chỗ</t>
  </si>
  <si>
    <t>Cung cấp chức năng cho người dùng Xem danh sách bạn đọc tại chỗ</t>
  </si>
  <si>
    <t>Cung cấp chức năng cho người dùng Xem chi tiết bạn đọc tại chỗ</t>
  </si>
  <si>
    <t>Cung cấp chức năng cho người dùng Thêm mới tiết đọc tại chỗ</t>
  </si>
  <si>
    <t>Cung cấp chức năng cho người dùng Sửa thông tin tiết đọc tại chỗ</t>
  </si>
  <si>
    <t>Cung cấp chức năng cho người dùng Xóa thông tin tiết đọc tại chỗ</t>
  </si>
  <si>
    <t>Cung cấp chức năng cho người dùng Tìm kiếm thông tin tiết đọc tại chỗ</t>
  </si>
  <si>
    <t>Cung cấp chức năng cho người dùng Xem danh sách tiết đọc tại chỗ</t>
  </si>
  <si>
    <t>Cung cấp chức năng cho người dùng Xem chi tiết tiết đọc tại chỗ</t>
  </si>
  <si>
    <t>Cung cấp chức năng cho người dùng Thêm mới bạn đọc là học sinh</t>
  </si>
  <si>
    <t>Cung cấp chức năng cho người dùng Sửa bạn đọc là học sinh</t>
  </si>
  <si>
    <t>Cung cấp chức năng cho người dùng Xóa bạn đọc là học sinh</t>
  </si>
  <si>
    <t>Cung cấp chức năng cho người dùng Kích hoạt/Nhưng hoạt động bạn đọc là học sinh</t>
  </si>
  <si>
    <t>Cung cấp chức năng cho người dùng Tìm kiếm bạn đọc là học sinh</t>
  </si>
  <si>
    <t>Cung cấp chức năng cho người dùng Xem danh sách bạn đọc là học sinh</t>
  </si>
  <si>
    <t>Cung cấp chức năng cho người dùng Quản lý thông tin thẻ bạn đọc là học sinh</t>
  </si>
  <si>
    <t>Cung cấp chức năng cho người dùng Tìm kiếm thông tin bạn đọc qua mã QR code trên thẻ</t>
  </si>
  <si>
    <t>Cung cấp chức năng cho người dùng Kích hoạt/Nhưng hoạt động thẻ bạn đọc là học sinh</t>
  </si>
  <si>
    <t>Cung cấp chức năng cho người dùng Thêm mới bạn đọc là giáo viên</t>
  </si>
  <si>
    <t>Cung cấp chức năng cho người dùng Sửa bạn đọc là giáo viên</t>
  </si>
  <si>
    <t>Cung cấp chức năng cho người dùng Xóa bạn đọc là giáo viên</t>
  </si>
  <si>
    <t>Cung cấp chức năng cho người dùng Kích hoạt/Nhưng hoạt động bạn đọc là giáo viên</t>
  </si>
  <si>
    <t>Cung cấp chức năng cho người dùng Tìm kiếm bạn đọc là giáo viên</t>
  </si>
  <si>
    <t>Cung cấp chức năng cho người dùng Xem danh sách bạn đọc là giáo viên</t>
  </si>
  <si>
    <t>Cung cấp chức năng cho người dùng Quản lý thông tin thẻ bạn đọc là giáo viên</t>
  </si>
  <si>
    <t>Cung cấp chức năng cho người dùng Kích hoạt/Nhưng hoạt động thẻ bạn đọc là giáo viên</t>
  </si>
  <si>
    <t>Cung cấp chức năng cho người dùng Xem lịch làm việc của thư viện</t>
  </si>
  <si>
    <t>Cung cấp chức năng cho người dùng Chia sẻ lịch làm việc của thư viện</t>
  </si>
  <si>
    <t>Cung cấp chức năng cho người dùng Thêm mới lịch làm việc của thư viện</t>
  </si>
  <si>
    <t>Cung cấp chức năng cho người dùng Sửa lịch làm việc của thư viện</t>
  </si>
  <si>
    <t>Cung cấp chức năng cho người dùng Kích hoạt/Nhưng hoạt động lịch làm việc của thư viện</t>
  </si>
  <si>
    <t>Cung cấp chức năng cho người dùng Xóa lịch làm việc của thư viện</t>
  </si>
  <si>
    <t>Cung cấp chức năng cho người dùng Tìm kiếm lịch làm việc của thư viện</t>
  </si>
  <si>
    <t>Cung cấp chức năng cho người dùng Phân công cán bộ trực thư viện</t>
  </si>
  <si>
    <t>Cung cấp chức năng cho người dùng Sửa thông tin cán bộ trực thư viện</t>
  </si>
  <si>
    <t>Cung cấp chức năng cho người dùng Kích hoạt/Nhưng hoạt động lịch cán bộ trực thư viện</t>
  </si>
  <si>
    <t>Cung cấp chức năng cho người dùng Xóa thông tin cán bộ trực thư viện</t>
  </si>
  <si>
    <t>Cung cấp chức năng cho người dùng Tạo mới đơn cọc mượn sách</t>
  </si>
  <si>
    <t>Cung cấp chức năng cho người dùng Sửa thông tin đơn cọc mượn sách</t>
  </si>
  <si>
    <t>Cung cấp chức năng cho người dùng Xóa đơn cọc mượn sách</t>
  </si>
  <si>
    <t>Cung cấp chức năng cho người dùng Xem đơn cọc mượn sách</t>
  </si>
  <si>
    <t>Cung cấp chức năng cho người dùng Kết xuất đơn cọc mượn sách</t>
  </si>
  <si>
    <t>Cung cấp chức năng cho người dùng Xem chi tiết đơn mượn sách</t>
  </si>
  <si>
    <t>Cung cấp chức năng cho người dùng Thực hiện hoàn cọc</t>
  </si>
  <si>
    <t>Cung cấp chức năng cho người dùng Xem chi tiết thông tin hoàn cọc</t>
  </si>
  <si>
    <t>Cung cấp chức năng cho người dùng Xem danh sách đơn hoàn cọc</t>
  </si>
  <si>
    <t>Cung cấp chức năng cho người dùng Xem chi tiết đơn bị phạt</t>
  </si>
  <si>
    <t>Cung cấp chức năng cho người dùng Thực hiện phạt</t>
  </si>
  <si>
    <t>Cung cấp chức năng cho người dùng Xem chi tiết thông tin phạt</t>
  </si>
  <si>
    <t>Cung cấp chức năng cho người dùng Xem danh sách đơn bị phạt</t>
  </si>
  <si>
    <t>Cung cấp chức năng cho người dùng Tìm kiếm đơn cọc mượn sách theo từ khóa</t>
  </si>
  <si>
    <t>Cung cấp chức năng cho người dùng Thêm mới nhà cung cấp</t>
  </si>
  <si>
    <t>Cung cấp chức năng cho người dùng Sửa thông tin nhà cung cấp</t>
  </si>
  <si>
    <t>Cung cấp chức năng cho người dùng Xóa thông tin nhà cung cấp</t>
  </si>
  <si>
    <t>Cung cấp chức năng cho người dùng Xem thông tin nhà cung cấp</t>
  </si>
  <si>
    <t>Cung cấp chức năng cho người dùng Tổng hợp sổ theo dõi tổng quát</t>
  </si>
  <si>
    <t>Cung cấp chức năng cho người dùng Xem sổ theo dõi tổng quát</t>
  </si>
  <si>
    <t>Cung cấp chức năng cho người dùng Kết xuất sổ theo dõi tổng quát</t>
  </si>
  <si>
    <t xml:space="preserve">Cung cấp chức năng cho người dùng In sổ theo dõi tổng quát </t>
  </si>
  <si>
    <t xml:space="preserve">Cung cấp chức năng cho người dùng Quản lý sổ theo dõi cá biệt </t>
  </si>
  <si>
    <t>Cung cấp chức năng cho người dùng Tổng hợp sổ theo dõi cá biệt</t>
  </si>
  <si>
    <t>Cung cấp chức năng cho người dùng Xem sổ theo dõi cá biệt</t>
  </si>
  <si>
    <t>Cung cấp chức năng cho người dùng Kết xuất sổ theo dõi cá biệt</t>
  </si>
  <si>
    <t>Cung cấp chức năng cho người dùng In sổ theo dõi cá biệt</t>
  </si>
  <si>
    <t>Cung cấp chức năng cho người dùng Tổng hợp sổ nhật ký thư viện</t>
  </si>
  <si>
    <t>Cung cấp chức năng cho người dùng Xem sổ nhật ký thư viện</t>
  </si>
  <si>
    <t>Cung cấp chức năng cho người dùng Kết xuất sổ nhật ký thư viện</t>
  </si>
  <si>
    <t>Cung cấp chức năng cho người dùng In sổ nhật ký thư viện</t>
  </si>
  <si>
    <t>Cung cấp chức năng cho người dùng Tổng hợp sổ mượn giáo viên</t>
  </si>
  <si>
    <t>Cung cấp chức năng cho người dùng Xem sổ mượn giáo viên</t>
  </si>
  <si>
    <t>Cung cấp chức năng cho người dùng Kết xuất sổ mượn giáo viên</t>
  </si>
  <si>
    <t>Cung cấp chức năng cho người dùng In sổ mượn giáo viên</t>
  </si>
  <si>
    <t>Cung cấp chức năng cho người dùng Tổng hợp sổ mượn học sinh</t>
  </si>
  <si>
    <t>Cung cấp chức năng cho người dùng Xem sổ mượn học sinh</t>
  </si>
  <si>
    <t>Cung cấp chức năng cho người dùng Kết xuất sổ mượn học sinh</t>
  </si>
  <si>
    <t>Cung cấp chức năng cho người dùng In sổ mượn học sinh</t>
  </si>
  <si>
    <t>Cung cấp chức năng cho người dùng Tổng hợp sổ/phiếu theo dõi báo, tạp chí</t>
  </si>
  <si>
    <t>Cung cấp chức năng cho người dùng Xem sổ/phiếu theo dõi báo, tạp chí</t>
  </si>
  <si>
    <t>Cung cấp chức năng cho người dùng Kết xuất sổ/phiếu theo dõi báo, tạp chí</t>
  </si>
  <si>
    <t>Cung cấp chức năng cho người dùng In sổ/phiếu theo dõi báo, tạp chí</t>
  </si>
  <si>
    <t>Cung cấp chức năng cho người dùng Xem báo cáo xuất, nhập kho theo đơn vị</t>
  </si>
  <si>
    <t>Cung cấp chức năng cho người dùng Xem báo cáo xuất nhập kho theo đơn vị quản lý (phòng Giáo dục)</t>
  </si>
  <si>
    <t>Cung cấp chức năng cho người dùng Xem báo cáo xuất nhập kho toàn trên toàn tỉnh</t>
  </si>
  <si>
    <t>Cung cấp chức năng cho người dùng Kết xuất báo cáo xuất nhập kho ra excel</t>
  </si>
  <si>
    <t>Cung cấp chức năng cho người dùng Xem báo cáo số lượng tài liệu trong thư viện</t>
  </si>
  <si>
    <t>Cung cấp chức năng cho người dùng Xem báo cáo số lượng tài liệu trong các thư viện theo đơn vị quản lý (phòng Giáo dục)</t>
  </si>
  <si>
    <t>Cung cấp chức năng cho người dùng Xem báo cáo só lượng tài liệu trong tất cả các thư viện</t>
  </si>
  <si>
    <t>Cung cấp chức năng cho người dùng Kết xuất báo cáo tài liệu trong thư viện ra excel</t>
  </si>
  <si>
    <t>Cung cấp chức năng cho người dùng Xem báo cáo tài liệu theo danh mục tài liệu (sách giáo khoa, sách tham khảo, báo tạp chí,…) theo đơn vị</t>
  </si>
  <si>
    <t>Cung cấp chức năng cho người dùng Xem báo cáo tài liệu theo danh mục tài liệu (sách giáo khoa, sách tham khảo, báo tạp chí,…) theo đơn vị quản lý (phòng Giáo dục)</t>
  </si>
  <si>
    <t>Cung cấp chức năng cho người dùng Xem báo cáo tài liệu theo danh mục tài liệu (sách giáo khoa, sách tham khảo, báo tạp chí,…) toàn tỉnh</t>
  </si>
  <si>
    <t>Cung cấp chức năng cho người dùng Kết xuất báo cáo ra excel</t>
  </si>
  <si>
    <t>Cung cấp chức năng cho người dùng Xem báo cáo tài liệu theo nhà xuất bản theo đơn vị</t>
  </si>
  <si>
    <t>Cung cấp chức năng cho người dùng Xem báo cáo tài liệu theo nhà xuất bản theo đơn vị quản lý (phòng Giáo dục)</t>
  </si>
  <si>
    <t>Cung cấp chức năng cho người dùng Xem báo cáo tài liệu theo nhà xuất bản toàn tỉnh</t>
  </si>
  <si>
    <t>Cung cấp chức năng cho người dùng Xem báo cáo mượn trả sách theo đơn vị</t>
  </si>
  <si>
    <t xml:space="preserve">Cung cấp chức năng cho người dùng Xem báo cáo mượn trả sách theo đơn vị quản lý </t>
  </si>
  <si>
    <t>Cung cấp chức năng cho người dùng Xem báo cáo mượn trả sách toàn tỉnh</t>
  </si>
  <si>
    <t>Cung cấp chức năng cho người dùng Kết xuất báo cáo mượn trả sách ra excel</t>
  </si>
  <si>
    <t>Cung cấp chức năng cho người dùng Xem báo cáo độc giả vi phạm theo đơn vị</t>
  </si>
  <si>
    <t xml:space="preserve">Cung cấp chức năng cho người dùng Xem báo cáo độc giả vi phạm theo đơn vị quản lý </t>
  </si>
  <si>
    <t>Cung cấp chức năng cho người dùng Xem báo cáo độc giả vi phạm toàn tỉnh</t>
  </si>
  <si>
    <t>Cung cấp chức năng cho người dùng Xem báo cáo độc giả đang mượn tài liệu theo đơn vị</t>
  </si>
  <si>
    <t xml:space="preserve">Cung cấp chức năng cho người dùng Xem báo cáo độc giả đang mượn tài liệu theo đơn vị quản lý </t>
  </si>
  <si>
    <t>Cung cấp chức năng cho người dùng Xem báo cáo độc giả đang mượn tài liệu toàn tỉnh</t>
  </si>
  <si>
    <t>Cung cấp chức năng cho người dùng Kết xuất độc giả đang mượn tài liệu ra excel</t>
  </si>
  <si>
    <t>Cung cấp chức năng cho người dùng Xem báo cáo thanh lý tài liệu theo đơn vị</t>
  </si>
  <si>
    <t>Cung cấp chức năng cho người dùng Xem báo cáo thanh lý tài liệu theo đơn vị quản lý</t>
  </si>
  <si>
    <t>Cung cấp chức năng cho người dùng Xem báo cáo thanh lý tài liệu toàn tỉnh</t>
  </si>
  <si>
    <t>Cung cấp chức năng cho người dùng Xem báo cáo sách được mượn đọc nhiều nhất theo đơn vị</t>
  </si>
  <si>
    <t>Cung cấp chức năng cho người dùng Xem báo cáo sách được mượn đọc nhiều nhất theo đơn vị quản lý (phòng Giáo dục)</t>
  </si>
  <si>
    <t>Cung cấp chức năng cho người dùng Xem báo cáo sách được mượn đọc nhiều nhất toàn tỉnh</t>
  </si>
  <si>
    <t>Cung cấp chức năng cho người dùng Xem báo cáo tiền cọc, phạt theo đơn vị</t>
  </si>
  <si>
    <t>Cung cấp chức năng cho người dùng Xem báo cáo tiền cọc, phạt theo đơn vị quản lý (phòng Giáo dục)</t>
  </si>
  <si>
    <t>Cung cấp chức năng cho người dùng Xem báo cáo tiền cọc, phạt trên toàn tỉnh</t>
  </si>
  <si>
    <t>3.7</t>
  </si>
  <si>
    <t xml:space="preserve">Quản lý danh mục quy trình </t>
  </si>
  <si>
    <t>Thêm mới Quy trình Workflow</t>
  </si>
  <si>
    <t>Cập nhật quy trình</t>
  </si>
  <si>
    <t>Xóa quy trình</t>
  </si>
  <si>
    <t>Tìm kiếm quy trình</t>
  </si>
  <si>
    <t>Quản lý danh mục trạng thái</t>
  </si>
  <si>
    <t>Thêm mới Trạng thái (Status)</t>
  </si>
  <si>
    <t>Cập nhật Trạng thái (Status)</t>
  </si>
  <si>
    <t>Xóa Trạng thái (Status)</t>
  </si>
  <si>
    <t>Tìm kiếm Trạng thái (Status)</t>
  </si>
  <si>
    <t>Quản lý danh mục tác động (command)</t>
  </si>
  <si>
    <t>Thêm mới Tác động (Command)</t>
  </si>
  <si>
    <t>Cập nhật Tác động (Command)</t>
  </si>
  <si>
    <t>Xóa Tác động (Command)</t>
  </si>
  <si>
    <t>Tìm kiếm Tác động (Command)</t>
  </si>
  <si>
    <t>Quản lý danh mục biểu mẫu, tệp đính kèm</t>
  </si>
  <si>
    <t>Thêm mới biểu mẫu, tệp đính kèm</t>
  </si>
  <si>
    <t>Cập nhật biểu mẫu, tệp đính kèm</t>
  </si>
  <si>
    <t>Xóa biểu mẫu, tệp đính kèm</t>
  </si>
  <si>
    <t>Tìm kiếm biểu mẫu, tệp đính kèm</t>
  </si>
  <si>
    <t>Hiển thị workflow trong khi đang thực thi</t>
  </si>
  <si>
    <t>HT cho phép hiển thị workflow trong khi đang thực thi</t>
  </si>
  <si>
    <t xml:space="preserve">Cho phép hiển thị lịch sử người duyệt trước </t>
  </si>
  <si>
    <t>Thiết lập WorkFlow</t>
  </si>
  <si>
    <t>QTHT có thể kéo, thả để tạo các actors</t>
  </si>
  <si>
    <t>QTHT có thể kéo, thả để tạo các activities</t>
  </si>
  <si>
    <t>QTHT có thể kéo, thả để tạo các transition</t>
  </si>
  <si>
    <t>QTHT có thể tạo các parameters</t>
  </si>
  <si>
    <t>Chỉnh sửa workflow</t>
  </si>
  <si>
    <t>QTHT có thể chỉnh sửa các actors đã tạo</t>
  </si>
  <si>
    <t>QTHT có thể chỉnh sửa các activities đã tạo</t>
  </si>
  <si>
    <t>QTHT có thể chỉnh sửa các transition đã tạo</t>
  </si>
  <si>
    <t>QTHT có thể chỉnh sửa các parameters đã tạo</t>
  </si>
  <si>
    <t>Quản lý và nâng cấp các phiên bản workflow</t>
  </si>
  <si>
    <t>Thêm mới phiên bản Workflow</t>
  </si>
  <si>
    <t>Xóa phiên bản Workflow</t>
  </si>
  <si>
    <t>QTHT có thể lưu trữ các phiên bản workflow</t>
  </si>
  <si>
    <t>QTHT có thể khôi phục phiên bản WorkFlow cũ</t>
  </si>
  <si>
    <t>Nhân bản và thiết kế WF thông qua Import/Export file có cấu trúc</t>
  </si>
  <si>
    <t>Cho phép kết xuất (export) quy trình Workflow ra file XML</t>
  </si>
  <si>
    <t>Cho phép kết nhập (export) quy trình Workflow từ file XML</t>
  </si>
  <si>
    <t>Quản lý thời gian trong quá trình thực thi của WF</t>
  </si>
  <si>
    <t>Thiết lập thời gian từng bước trong quy trình</t>
  </si>
  <si>
    <t>Xoá thời gian từng bước trong quy trình</t>
  </si>
  <si>
    <t>Cung cấp chức năng cho người dùng kết xuất độc giả vi phạm ra excel</t>
  </si>
  <si>
    <t>Cung cấp chức năng cho người dùng Tìm kiếm đơn cọc mượn sách theo thời gian tùy ý</t>
  </si>
  <si>
    <t>Cung cấp chức năng cho người dùng tìm kiếm đơn cọc mượn sách theo tình trạng hết hạn của đơn</t>
  </si>
  <si>
    <t>Cung cấp chức năng cho người dùng tìm kiếm đơn cọc mượn sách theo đối tượng là đọc giả</t>
  </si>
  <si>
    <t>Quản lý đơn cọc mượn sách hết hạn</t>
  </si>
  <si>
    <t>Quản lý danh sách đơn cọc mượn sách hết hạn</t>
  </si>
  <si>
    <t>Cho phép gia hạn đơn cọc mượn sách hết hạn</t>
  </si>
  <si>
    <t>Cho phép gửi thông báo đơn cọc mượn sách hết hạn qua email cho độc giả</t>
  </si>
  <si>
    <t>Cho phép tìm kiếm đơn cọc mượn sách trên danh sách theo từ khóa</t>
  </si>
  <si>
    <t>7.1</t>
  </si>
  <si>
    <t>7.2</t>
  </si>
  <si>
    <t>7.3</t>
  </si>
  <si>
    <t>7.4</t>
  </si>
  <si>
    <t>7.5</t>
  </si>
  <si>
    <t>8.1</t>
  </si>
  <si>
    <t>8.2</t>
  </si>
  <si>
    <t>8.3</t>
  </si>
  <si>
    <t>8.4</t>
  </si>
  <si>
    <t>8.5</t>
  </si>
  <si>
    <t>8.6</t>
  </si>
  <si>
    <t xml:space="preserve">Phân hệ quản lý quy trình </t>
  </si>
  <si>
    <t>Cung cấp chức năng cho người dùng Thêm mới đăng ký bạn đọc</t>
  </si>
  <si>
    <t>Cung cấp chức năng cho người dùng Sửa thông tin đăng ký bạn đọc</t>
  </si>
  <si>
    <t>Cung cấp chức năng cho người dùng Xóa đăng ký bạn đọc</t>
  </si>
  <si>
    <t>Cung cấp chức năng cho người dùng Xem thông tin đăng ký bạn đọc</t>
  </si>
  <si>
    <t>Cung cấp chức năng cho người dùng Gửi thông tin đăng ký bạn đọc</t>
  </si>
  <si>
    <t>Cung cấp chức năng cho người dùng Xem danh sách thông tin đăng ký bạn đọc gửi tới</t>
  </si>
  <si>
    <t>Cung cấp chức năng cho người dùng Xem chi tiết thông tin đăng ký bạn đọc</t>
  </si>
  <si>
    <t>Cung cấp chức năng cho người dùng Xem file đính kèm đăng ký</t>
  </si>
  <si>
    <t>Cung cấp chức năng cho người dùng Xác nhận, phản hồi thông tin đăng ký</t>
  </si>
  <si>
    <t>Cung cấp chức năng cho người dùng Tạo đăng ký mượn sách truyền thống</t>
  </si>
  <si>
    <t>Cung cấp chức năng cho người dùng Thêm mới đăng ký mượn sách truyền thống</t>
  </si>
  <si>
    <t>Cung cấp chức năng cho người dùng Sửa đăng ký mượn sách truyền thống</t>
  </si>
  <si>
    <t>Cung cấp chức năng cho người dùng Xóa đăng ký mượn sách truyền thống</t>
  </si>
  <si>
    <t>Cung cấp chức năng cho người dùng Xem đăng ký mượn sách truyền thống</t>
  </si>
  <si>
    <t>Cung cấp chức năng cho người dùng Gửi đăng ký mượn sách truyền thống</t>
  </si>
  <si>
    <t>Cung cấp chức năng cho người dùng Xem đăng ký mượn sách truyền thống đã gửi</t>
  </si>
  <si>
    <t>Cung cấp chức năng cho người dùng Hủy đăng ký mượn sách truyền thống</t>
  </si>
  <si>
    <t>Cung cấp chức năng cho người dùng Xem đăng ký mượn sách đã hủy</t>
  </si>
  <si>
    <t>Cung cấp chức năng cho người dùng Xem danh sách đăng ký mượn sách truyền thống</t>
  </si>
  <si>
    <t>Cung cấp chức năng cho người dùng Xem chi tiết đăng ký mượn sách truyền thống</t>
  </si>
  <si>
    <t>Cung cấp chức năng cho người dùng Cảnh báo trùng đăng ký mượn sách</t>
  </si>
  <si>
    <t>Cung cấp chức năng cho người dùng Kiểm tra thông tin đăng ký mượn sách</t>
  </si>
  <si>
    <t>Cung cấp chức năng cho người dùng Kiểm tra hiện trạng sách đăng ký mượn</t>
  </si>
  <si>
    <t>Cung cấp chức năng cho người dùng Phê duyệt/từ chối đăng ký mượn sách truyền thống</t>
  </si>
  <si>
    <t>Cung cấp chức năng cho người dùng Phản hồi đăng ký mượn sách truyền thống</t>
  </si>
  <si>
    <t>Cung cấp chức năng cho người dùng Xem danh sách đăng ký mượn sách đã duyệt, không duyệt, chưa duyệt</t>
  </si>
  <si>
    <t>Cung cấp chức năng cho người dùng Thêm mới đăng ký mua sách truyền thống</t>
  </si>
  <si>
    <t>Cung cấp chức năng cho người dùng Sửa đăng ký mua sách truyền thống</t>
  </si>
  <si>
    <t>Cung cấp chức năng cho người dùng Xóa đăng ký mua sách truyền thống</t>
  </si>
  <si>
    <t>Cung cấp chức năng cho người dùng Xem đăng ký mua sách truyền thống</t>
  </si>
  <si>
    <t>Cung cấp chức năng cho người dùng Gửi đăng ký mua sách truyền thống</t>
  </si>
  <si>
    <t>Cung cấp chức năng cho người dùng Xem đăng ký mua sách truyền thống đã gửi</t>
  </si>
  <si>
    <t>Cung cấp chức năng cho người dùng Hủy đăng ký mua sách truyền thống</t>
  </si>
  <si>
    <t>Cung cấp chức năng cho người dùng Xem đăng ký mua sách đã hủy</t>
  </si>
  <si>
    <t>Cung cấp chức năng cho người dùng Xem danh sách đăng ký mua sách truyền thống</t>
  </si>
  <si>
    <t>Cung cấp chức năng cho người dùng Xem chi tiết đăng ký mua sách truyền thống</t>
  </si>
  <si>
    <t>Cung cấp chức năng cho người dùng Cảnh báo trùng đăng ký mua sách</t>
  </si>
  <si>
    <t>Cung cấp chức năng cho người dùng Phê Duyệt/ Từ chối đăng ký mua sách truyền thống</t>
  </si>
  <si>
    <t>Cung cấp chức năng cho người dùng Phản hồi đăng ký mua sách truyền thống</t>
  </si>
  <si>
    <t>Cung cấp chức năng cho người dùng Xem danh sách đăng ký mua sách đã duyệt, không duyệt, chưa duyệt</t>
  </si>
  <si>
    <t>Cung cấp chức năng cho người dùng Thêm mới đăng ký tiết đọc</t>
  </si>
  <si>
    <t>Cung cấp chức năng cho người dùng Sửa đăng ký tiết đọc</t>
  </si>
  <si>
    <t>Cung cấp chức năng cho người dùng Xóa đăng ký tiết đọc</t>
  </si>
  <si>
    <t>Cung cấp chức năng cho người dùng Xem đăng ký tiết đọc</t>
  </si>
  <si>
    <t>Cung cấp chức năng cho người dùng Gửi đăng ký tiết đọc</t>
  </si>
  <si>
    <t>Cung cấp chức năng cho người dùng Hủy đăng ký tiết đọc</t>
  </si>
  <si>
    <t>Cung cấp chức năng cho người dùng Xem đăng ký tiết đọc đã hủy</t>
  </si>
  <si>
    <t>Cung cấp chức năng cho người dùng Xem danh sách đăng ký tiết đọc</t>
  </si>
  <si>
    <t>Cung cấp chức năng cho người dùng Xem chi tiết đăng ký tiết đọc</t>
  </si>
  <si>
    <t>Cung cấp chức năng cho người dùng Phê Duyệt/ Từ chối đăng ký tiết đọc</t>
  </si>
  <si>
    <t>Cung cấp chức năng cho người dùng Phản hồi đăng ký tiết đọc</t>
  </si>
  <si>
    <t>Cung cấp chức năng cho người dùng Xem danh sách đăng ký tiết đọc đã duyệt, không duyệt, chưa duyệt</t>
  </si>
  <si>
    <t>Cung cấp chức năng cho người dùng Thêm mới đăng ký mượn sách điện tử</t>
  </si>
  <si>
    <t>Cung cấp chức năng cho người dùng Sửa đăng ký mượn sách điện tử</t>
  </si>
  <si>
    <t>Cung cấp chức năng cho người dùng Xóa đăng ký mượn sách điện tử</t>
  </si>
  <si>
    <t>Cung cấp chức năng cho người dùng Xem đăng ký mượn sách điện tử</t>
  </si>
  <si>
    <t>Cung cấp chức năng cho người dùng Gửi đăng ký mượn sách điện tử</t>
  </si>
  <si>
    <t>Cung cấp chức năng cho người dùng Xem đăng ký mượn sách điện tử đã gửi</t>
  </si>
  <si>
    <t>Cung cấp chức năng cho người dùng Hủy đăng ký mượn sách điện tử</t>
  </si>
  <si>
    <t>Cung cấp chức năng cho người dùng Xem đăng ký mượn sách điện tử đã hủy</t>
  </si>
  <si>
    <t>Cung cấp chức năng cho người dùng Xem danh sách đăng ký mượn sách điện tử</t>
  </si>
  <si>
    <t>Cung cấp chức năng cho người dùng Xem chi tiết đăng ký mượn sách điện tử</t>
  </si>
  <si>
    <t>Cung cấp chức năng cho người dùng Kiểm tra hiện trạng sách điện tử được đăng ký mượn</t>
  </si>
  <si>
    <t>Cung cấp chức năng cho người dùng Phê duyệt/từ chối đăng ký mượn sách điện tử</t>
  </si>
  <si>
    <t>Cung cấp chức năng cho người dùng Nhập lý do phản hồi đăng ký mượn sách điện tử</t>
  </si>
  <si>
    <t>Cung cấp chức năng cho người dùng Xem danh sách đăng ký mượn sách điện tử đã duyệt, không duyệt, chưa duyệt</t>
  </si>
  <si>
    <t>Cung cấp chức năng cho người dùng Thêm mới đăng ký mua sách điện tử</t>
  </si>
  <si>
    <t>Cung cấp chức năng cho người dùng Sửa đăng ký mua sách điện tử</t>
  </si>
  <si>
    <t>Cung cấp chức năng cho người dùng Xóa đăng ký mua sách điện tử</t>
  </si>
  <si>
    <t>Cung cấp chức năng cho người dùng Xem đăng ký mua sách điện tử</t>
  </si>
  <si>
    <t>Cung cấp chức năng cho người dùng Gửi đăng ký mua sách điện tử</t>
  </si>
  <si>
    <t>Cung cấp chức năng cho người dùng Xem đăng ký mua sách điện tử đã gửi</t>
  </si>
  <si>
    <t>Cung cấp chức năng cho người dùng Hủy đăng ký mua sách điện tử</t>
  </si>
  <si>
    <t>Cung cấp chức năng cho người dùng Xem danh sách đăng ký mua sách điện tử</t>
  </si>
  <si>
    <t>Cung cấp chức năng cho người dùng Xem chi tiết đăng ký mua sách điện tử</t>
  </si>
  <si>
    <t>Cung cấp chức năng cho người dùng Phê duyệt/Từ chối đăng ký mua sách điện tử</t>
  </si>
  <si>
    <t>Cung cấp chức năng cho người dùng Phản hồi đăng ký mua sách điện tử</t>
  </si>
  <si>
    <t>Cung cấp chức năng cho người dùng Thêm mới danh mục tủ sách cá nhân</t>
  </si>
  <si>
    <t>Cung cấp chức năng cho người dùng Sửa danh mục tủ sách cá nhân</t>
  </si>
  <si>
    <t>Cung cấp chức năng cho người dùng Xóa danh mục tủ sách cá nhân</t>
  </si>
  <si>
    <t>Cung cấp chức năng cho người dùng Xem danh mục tủ sách cá nhân</t>
  </si>
  <si>
    <t>Cung cấp chức năng cho người dùng Tìm kiếm danh mục tủ sách cá nhân</t>
  </si>
  <si>
    <t>Cung cấp chức năng cho người dùng Thu thập tài liệu mới vào danh mục tủ sách cá nhân</t>
  </si>
  <si>
    <t>Cung cấp chức năng cho người dùng Gỡ bỏ tài liệu khỏi danh mục tủ sách cá nhân</t>
  </si>
  <si>
    <t>Cung cấp chức năng cho người dùng Xem danh sách tài liệu tủ sách cá nhân</t>
  </si>
  <si>
    <t>Cung cấp chức năng cho người dùng Xem chi tiết tài liệu trong tủ sách cá nhân</t>
  </si>
  <si>
    <t>Cung cấp chức năng cho người dùng Xem danh sách tài liệu đang đọc</t>
  </si>
  <si>
    <t>Cung cấp chức năng cho người dùng Xem chi tiết tài liệu đang đọc</t>
  </si>
  <si>
    <t>Cung cấp chức năng cho người dùng Tìm kiếm tài liệu đang đọc</t>
  </si>
  <si>
    <t>Cung cấp chức năng cho người dùng Xem danh sách các sách, tài liệu ưu thích</t>
  </si>
  <si>
    <t>Cung cấp chức năng cho người dùng Xem chi tiết sách, tài liệu ưu thích</t>
  </si>
  <si>
    <t>Cung cấp chức năng cho người dùng Tìm kiếm sách tài liệu ưu thích</t>
  </si>
  <si>
    <t>Cung cấp chức năng cho người dùng Chia sẻ danh mục tủ sách cá nhân</t>
  </si>
  <si>
    <t>Cung cấp chức năng cho người dùng Chia sẻ sách, tài liệu</t>
  </si>
  <si>
    <t>Cung cấp chức năng cho người dùng Phân quyền xem danh mục, tài liệu được chia sẻ</t>
  </si>
  <si>
    <t>Cung cấp chức năng cho người dùng Phân quyền chỉnh sửa danh mục, tài liệu được chia sẻ</t>
  </si>
  <si>
    <t>Cung cấp chức năng cho người dùng Xem danh sách tài liệu được chia sẻ</t>
  </si>
  <si>
    <t>Cung cấp chức năng cho người dùng Xem chi tiết tài liệu được chia sẻ</t>
  </si>
  <si>
    <t>Cung cấp chức năng cho người dùng Bình luận, phản hồi về tài liệu được chia sẻ</t>
  </si>
  <si>
    <t>Cung cấp chức năng cho người dùng Tìm kiếm tài liệu được chia sẻ</t>
  </si>
  <si>
    <t>Cung cấp chức năng cho người dùng Xem tài liệu hướng dẫn tra cứu thư viện truyền thống</t>
  </si>
  <si>
    <t>Cung cấp chức năng cho người dùng Tải tài liệu hướng dẫn tra cứu thư viện truyền thống</t>
  </si>
  <si>
    <t>Cung cấp chức năng cho người dùng In tài liệu hướng dẫn tra cứu thư viện truyền thống</t>
  </si>
  <si>
    <t>Cung cấp chức năng cho người dùng Chia sẻ tài liệu hướng dẫn tra cứu thư viện truyền thống</t>
  </si>
  <si>
    <t>Cung cấp chức năng cho người dùng Thêm mới tài liệu hướng dẫn tra cứu thư viện truyền thống</t>
  </si>
  <si>
    <t>Cung cấp chức năng cho người dùng Sửa tài liệu hướng dẫn tra cứu thư viện truyền thống</t>
  </si>
  <si>
    <t>Cung cấp chức năng cho người dùng Xóa tài liệu hướng dẫn tra cứu thư viện truyền thống</t>
  </si>
  <si>
    <t>Cung cấp chức năng cho người dùng Xem, hiển thị tài liệu hướng dẫn tra cứu thư viện truyền thống</t>
  </si>
  <si>
    <t>Cung cấp chức năng cho người dùng Xem tài liệu hướng dẫn tra cứu thư viện số</t>
  </si>
  <si>
    <t>Cung cấp chức năng cho người dùng Tải tài liệu hướng dẫn tra cứu thư viện số</t>
  </si>
  <si>
    <t>Cung cấp chức năng cho người dùng In tài liệu hướng dẫn tra cứu thư viện số</t>
  </si>
  <si>
    <t>Cung cấp chức năng cho người dùng Chia sẻ tài liệu hướng dẫn tra cứu thư viện số</t>
  </si>
  <si>
    <t>Cung cấp chức năng cho người dùng Thêm mới  tài liệu hướng dẫn tra cứu thư viện số</t>
  </si>
  <si>
    <t>Cung cấp chức năng cho người dùng Sửa  tài liệu hướng dẫn tra cứu thư viện số</t>
  </si>
  <si>
    <t>Cung cấp chức năng cho người dùng Xem, hiển thị  tài liệu hướng dẫn tra cứu thư viện số</t>
  </si>
  <si>
    <t>Cung cấp chức năng cho người dùng Xóa tài liệu  tài liệu hướng dẫn tra cứu thư viện số</t>
  </si>
  <si>
    <t>Cung cấp chức năng cho người dùng Xem danh mục sách giáo khoa được nhiều người yêu thích</t>
  </si>
  <si>
    <t>Cung cấp chức năng cho người dùng Xem danh mục sách nghiệp vụ được nhiều người yêu thích</t>
  </si>
  <si>
    <t>Cung cấp chức năng cho người dùng Xem danh mục sách tham khảo được nhiều người yêu thích</t>
  </si>
  <si>
    <t>Cung cấp chức năng cho người dùng Xem danh mục sách chuyện thiếu nhi được nhiều người yêu thích</t>
  </si>
  <si>
    <t>Cung cấp chức năng cho người dùng Xem danh mục báo, tạp chí được nhiều người yêu thích</t>
  </si>
  <si>
    <t>Cung cấp chức năng cho người dùng Xem danh mục đề thi, đáp án được nhiều người yêu thích</t>
  </si>
  <si>
    <t>Cung cấp chức năng cho người dùng Xem danh mục tin tức sự kiện nổi bật</t>
  </si>
  <si>
    <t>Cung cấp chức năng cho người dùng Xem chi tiết tin tức sự kiện nổi bật</t>
  </si>
  <si>
    <t>Cung cấp chức năng cho người dùng Xem danh sách tin tức sự kiện nổi bật cùng chuyên mục</t>
  </si>
  <si>
    <t>Cung cấp chức năng cho người dùng Chia sẻ tin tức sự kiện nổi bật</t>
  </si>
  <si>
    <t>Cung cấp chức năng cho người dùng Xem danh sách thông báo</t>
  </si>
  <si>
    <t>Cung cấp chức năng cho người dùng Xem chi tiết thông báo</t>
  </si>
  <si>
    <t>Cung cấp chức năng cho người dùng Chia sẻ thông báo</t>
  </si>
  <si>
    <t>Cung cấp chức năng cho người dùng Xem danh mục sách mới</t>
  </si>
  <si>
    <t>Cung cấp chức năng cho người dùng Xem chi tiết sách mới</t>
  </si>
  <si>
    <t>Cung cấp chức năng cho người dùng Chia sẻ sách mới lên Facebook</t>
  </si>
  <si>
    <t>Cung cấp chức năng cho người dùng Chia sẻ sách mới qua Zalo</t>
  </si>
  <si>
    <t>Cung cấp chức năng cho người dùng Xem danh mục tạp chí mới</t>
  </si>
  <si>
    <t>Cung cấp chức năng cho người dùng Xem chi tiết tạp chí mới</t>
  </si>
  <si>
    <t>Cung cấp chức năng cho người dùng Tìm kiếm tạp chí mới</t>
  </si>
  <si>
    <t>Cung cấp chức năng cho người dùng Chia sẻ tạp chí mới</t>
  </si>
  <si>
    <t>Cung cấp chức năng cho người dùng Xem danh sách thông tin hoạt động thư viện</t>
  </si>
  <si>
    <t>Cung cấp chức năng cho người dùng Xem chi tiết thông tin hoạt động thư viện</t>
  </si>
  <si>
    <t>Cung cấp chức năng cho người dùng Tìm kiếm thông tin hoạt động thư viện</t>
  </si>
  <si>
    <t>Cung cấp chức năng cho người dùng Chia sẻ thông tin hoạt động thư viện</t>
  </si>
  <si>
    <t>Cung cấp chức năng cho người dùng Xem danh sách thông tin nghiên cứu, trao đổi</t>
  </si>
  <si>
    <t>Cung cấp chức năng cho người dùng Xem chi tiết thông tin hoạt động nghiên cứu, trao đổi</t>
  </si>
  <si>
    <t>Cung cấp chức năng cho người dùng Tìm kiếm thông tin hoạt động nghiên cứu, trao đổi</t>
  </si>
  <si>
    <t>Cung cấp chức năng cho người dùng Chia sẻ thông tin hoạt động nghiên cứu, trao đổi</t>
  </si>
  <si>
    <t>Cung cấp chức năng cho người dùng Xem danh sách bài mới đăng</t>
  </si>
  <si>
    <t>Cung cấp chức năng cho người dùng Xem chi tiết bài mới đăng</t>
  </si>
  <si>
    <t>Cung cấp chức năng cho người dùng Tìm kiếm bài mới đăng</t>
  </si>
  <si>
    <t>Cung cấp chức năng cho người dùng Chia sẻ bài mới đăng</t>
  </si>
  <si>
    <t>Cung cấp chức năng cho người dùng Xem thông tin chỉ dẫn giờ mở cửa</t>
  </si>
  <si>
    <t>Cung cấp chức năng cho người dùng Xem thông tin chỉ dẫn thủ tục, điều kiện làm thẻ</t>
  </si>
  <si>
    <t>Cung cấp chức năng cho người dùng Xem thông tin chỉ đường</t>
  </si>
  <si>
    <t>Cung cấp chức năng cho người dùng Xem thông tin liên hệ</t>
  </si>
  <si>
    <t>Cung cấp chức năng cho người dùng Xem danh sách nội dung góp ý</t>
  </si>
  <si>
    <t>Cung cấp chức năng cho người dùng Xem chi tiết nội dung góp ý</t>
  </si>
  <si>
    <t>Cung cấp chức năng cho người dùng Xem nội dung trả lời góp ý</t>
  </si>
  <si>
    <t>Cung cấp chức năng cho người dùng Chia sẻ nội dung góp ý</t>
  </si>
  <si>
    <t>Cung cấp chức năng cho người dùng Thêm mới nội dung góp ý</t>
  </si>
  <si>
    <t>Cung cấp chức năng cho người dùng Sửa nội dung góp ý</t>
  </si>
  <si>
    <t>Cung cấp chức năng cho người dùng Gửi nội dung góp ý</t>
  </si>
  <si>
    <t>Cung cấp chức năng cho người dùng Xóa nội dung góp ý</t>
  </si>
  <si>
    <t>Cung cấp chức năng cho người dùng Xem danh sách nội dung góp ý gửi về</t>
  </si>
  <si>
    <t>Cung cấp chức năng cho người dùng Xem chi tiết nội dung góp ý gửi về</t>
  </si>
  <si>
    <t>Cung cấp chức năng cho người dùng Xóa nội dung góp ý gửi về</t>
  </si>
  <si>
    <t>Cung cấp chức năng cho người dùng Nhập nội dung trả lời góp ý</t>
  </si>
  <si>
    <t>Cung cấp chức năng cho người dùng Tìm kiếm nội dung góp ý theo từ khóa</t>
  </si>
  <si>
    <t>Cung cấp chức năng cho người dùng Tìm kiếm nội dung góp ý theo chuyên mục</t>
  </si>
  <si>
    <t>Cung cấp chức năng cho người dùng Xem chi tiết nội dung góp ý, trả lời góp ý</t>
  </si>
  <si>
    <t>Cung cấp chức năng cho người dùng Chia sẻ nội dung góp ý, trả lời góp ý</t>
  </si>
  <si>
    <t>Cung cấp chức năng cho người dùng Hiển thị tổng số lượng tài liệu</t>
  </si>
  <si>
    <t xml:space="preserve">Cung cấp chức năng cho người dùng Hiển thị số lượng tài liệu sách giáo khoa </t>
  </si>
  <si>
    <t>Cung cấp chức năng cho người dùng Hiển thị số lượng tài liệu sách nghiệp vụ</t>
  </si>
  <si>
    <t>Cung cấp chức năng cho người dùng Hiển thị số lượng tài liệu sách tham khảo</t>
  </si>
  <si>
    <t>Cung cấp chức năng cho người dùng Hiển thị số lượng tài liệu sách chuyện thiếu nhi</t>
  </si>
  <si>
    <t>Cung cấp chức năng cho người dùng Hiển thị số lượng tài liệu báo, tạp chí</t>
  </si>
  <si>
    <t>Cung cấp chức năng cho người dùng Hiển thị số lượng tất cả tài liệu số</t>
  </si>
  <si>
    <t>Cung cấp chức năng cho người dùng Hiển thị số lượng tài liệu số theo danh mục (sách giáo khoa, sách tham khảo,…)</t>
  </si>
  <si>
    <t>Cung cấp chức năng cho người dùng Xem danh sách tài liệu số theo danh mục</t>
  </si>
  <si>
    <t>Cung cấp chức năng cho người dùng Xem chi tiết tài liệu số</t>
  </si>
  <si>
    <t>Cung cấp chức năng cho người dùng Hiển thị số lượng tất cả tài liệu in</t>
  </si>
  <si>
    <t>Cung cấp chức năng cho người dùng Hiển thị số lượng tài liệu in theo danh mục (sách giáo khoa, sách tham khảo,…)</t>
  </si>
  <si>
    <t>Cung cấp chức năng cho người dùng Xem danh sách tài liệu in theo danh mục</t>
  </si>
  <si>
    <t>Cung cấp chức năng cho người dùng Xem thông tin lưu trữ tài liệu</t>
  </si>
  <si>
    <t xml:space="preserve">Cung cấp chức năng cho người dùng Thêm mới nội dung giới thiệu tổng quan </t>
  </si>
  <si>
    <t>Cung cấp chức năng cho người dùng Sửa nội dung giới thiệu tổng quan</t>
  </si>
  <si>
    <t>Cung cấp chức năng cho người dùng Xóa nội dung giới thiệu tổng quan</t>
  </si>
  <si>
    <t>Cung cấp chức năng cho người dùng Duyệt nội dung giới thiệu</t>
  </si>
  <si>
    <t>Cung cấp chức năng cho người dùng Xem nội dung giới thiệu tổng quan</t>
  </si>
  <si>
    <t>Cung cấp chức năng cho người dùng Chia sẻ nội dung giới thiệu tổng quan</t>
  </si>
  <si>
    <t xml:space="preserve">Cung cấp chức năng cho người dùng Thêm mới mô hình thư viện ngành giáo dục </t>
  </si>
  <si>
    <t>Cung cấp chức năng cho người dùng Sửa mô hình thư viện ngành giáo dục</t>
  </si>
  <si>
    <t>Cung cấp chức năng cho người dùng Xóa mô hình thư viện ngành giáo dục</t>
  </si>
  <si>
    <t>Cung cấp chức năng cho người dùng Duyệt mô hình thư viện ngành giáo dục</t>
  </si>
  <si>
    <t>Cung cấp chức năng cho người dùng Xem chi tiết mô hình thư viện ngành giáo dục</t>
  </si>
  <si>
    <t>Cung cấp chức năng cho người dùng Chia sẻ mô hình thư viện ngành giáo dục</t>
  </si>
  <si>
    <t>Cung cấp chức năng cho người dùng Thêm mới nội quy thư viện truyền thống</t>
  </si>
  <si>
    <t>Cung cấp chức năng cho người dùng Sửa nội quy thư viện truyền thống</t>
  </si>
  <si>
    <t>Cung cấp chức năng cho người dùng Xóa nội quy thư viện truyền thống</t>
  </si>
  <si>
    <t>Cung cấp chức năng cho người dùng Duyệt nội quy thư viện truyền thống</t>
  </si>
  <si>
    <t>Cung cấp chức năng cho người dùng Xem chi tiết nội quy thư viện truyền thống</t>
  </si>
  <si>
    <t>Cung cấp chức năng cho người dùng Chia sẻ nội quy thư viện truyền thống</t>
  </si>
  <si>
    <t>Cung cấp chức năng cho người dùng Thêm mới nội quy thư viện số</t>
  </si>
  <si>
    <t>Cung cấp chức năng cho người dùng Sửa nội quy thư viện số</t>
  </si>
  <si>
    <t>Cung cấp chức năng cho người dùng Xóa nội quy thư viện số</t>
  </si>
  <si>
    <t>Cung cấp chức năng cho người dùng Duyệt nội quy thư viện số</t>
  </si>
  <si>
    <t>Cung cấp chức năng cho người dùng Xem chi tiết nội quy thư viện số</t>
  </si>
  <si>
    <t>Cung cấp chức năng cho người dùng Chia sẻ nội quy thư viện số</t>
  </si>
  <si>
    <t>Cấu hình mã RFID với sách, báo, tạp chí</t>
  </si>
  <si>
    <t>Cho phép thay đổi mã RFID đã gán vào sách, báo, tạp chí</t>
  </si>
  <si>
    <t>Cho phép xóa mã RFID đã gán vào sách, báo, tạp chí</t>
  </si>
  <si>
    <t>Cho phép xem mã RFID đã gán vào sách, báo, tạp chí</t>
  </si>
  <si>
    <t>Cho phép tìm kiếm sách theo mã RFID</t>
  </si>
  <si>
    <t>Cho phép tìm kiếm báo, tạp chí theo mã RFID</t>
  </si>
  <si>
    <t>Quản lý tích hợp với trạm lưu thông công nghệ</t>
  </si>
  <si>
    <t>Quản lý tìm kiếm theo mã RFID</t>
  </si>
  <si>
    <t>15</t>
  </si>
  <si>
    <t>16</t>
  </si>
  <si>
    <t>17</t>
  </si>
  <si>
    <t>18</t>
  </si>
  <si>
    <t>19</t>
  </si>
  <si>
    <t>20</t>
  </si>
  <si>
    <t>21</t>
  </si>
  <si>
    <t>22</t>
  </si>
  <si>
    <t>24</t>
  </si>
  <si>
    <t>Chi phí phần mềm Quản lý thư viện học liệu điện tử</t>
  </si>
  <si>
    <t>Báo cáo, thống kê sổ giao nhận hồ sơ tài liệu</t>
  </si>
  <si>
    <t>Báo cáo thống kê sổ giao nhận hồ sơ theo kỳ</t>
  </si>
  <si>
    <t>Báo cáo thống kê sổ giao nhận hồ sơ theo trung tâm</t>
  </si>
  <si>
    <t>Chia sẻ thống kê báo cáo sổ giao nhận hồ sơ, tài liệu</t>
  </si>
  <si>
    <t>In thống kê báo cáo sổ giao nhận hồ sơ</t>
  </si>
  <si>
    <t>Báo cáo, thống kê về số lượng độc giả được cấp thẻ</t>
  </si>
  <si>
    <t>Báo cáo thống kê về thông tin độc giả được cấp thẻ theo kỳ</t>
  </si>
  <si>
    <t>Báo cáo thống kê về thông tin độc giả được cấp thẻ theo trung tâm</t>
  </si>
  <si>
    <t>Chia sẻ thống kê báo cáo các đối tượng được cấp thẻ</t>
  </si>
  <si>
    <t>In thống kê báo cáo các đồi tượng được cấp thẻ</t>
  </si>
  <si>
    <t>Báo cáo thống kê sử dụng tài liệu</t>
  </si>
  <si>
    <t>Báo cáo thống kê về thông tin sử dụng tài liệu theo loại tài liệu</t>
  </si>
  <si>
    <t>Báo cáo thống kê về thông tin sử dụng tài liệu theo trung tâm</t>
  </si>
  <si>
    <t>Báo cáo thống kê về thông tin sử dụng tài liệu theo kỳ</t>
  </si>
  <si>
    <t>Chia sẻ thông tin báo cáo thống kê sử dụng tài liệu</t>
  </si>
  <si>
    <t>Báo cáo tình hình phục vụ độc giả tại phòng đọc</t>
  </si>
  <si>
    <t>Báo cáo thống kê về thông tin phục vụ độc giả tại phòng đọc theo đơn vị</t>
  </si>
  <si>
    <t>Báo cáo thống kê về thông tin phục vụ độc giả tại phòng đọc theo loại tài liệu</t>
  </si>
  <si>
    <t>Báo cáo thống kê về thông tin phục vụ độc giả tại phòng đọc theo loại thẻ</t>
  </si>
  <si>
    <t>Báo cáo thống kê về thông tin phục vụ độc giả tại phòng đọc theo trung tâm</t>
  </si>
  <si>
    <t>Quản lý loại QRCode</t>
  </si>
  <si>
    <t>Cho phép người dùng thêm mới loại QR code</t>
  </si>
  <si>
    <t>Cho phép người dùng sửa loại QR code</t>
  </si>
  <si>
    <t>Cho phép người dùng xóa loại QR code</t>
  </si>
  <si>
    <t>Cho phép người dùng Định nghĩ mẫu (partten) cho loại QR code</t>
  </si>
  <si>
    <t xml:space="preserve">Cho phép người dùng Tìm kiếm loại QR code </t>
  </si>
  <si>
    <t>Nhập và tạo thông tin mã QRCode từ excel</t>
  </si>
  <si>
    <t>Hỗ trợ quét mã QRCode trên mobile</t>
  </si>
  <si>
    <t>Quét mã QR trên iphone</t>
  </si>
  <si>
    <t>Quét mã QR trên android</t>
  </si>
  <si>
    <t>Hiển thị thông tin của mã QR theo đường link</t>
  </si>
  <si>
    <t>Nhận thông tin phản hồi trên ứng dụng điện thoại</t>
  </si>
  <si>
    <t xml:space="preserve">Quản lý quy tắc sinh mã sách, mã QRCode </t>
  </si>
  <si>
    <t>Cho phép người dùng cấu hình quy tắc sinh mã sách theo nhiều tiêu chí (thể loại, năm phát hành….)</t>
  </si>
  <si>
    <t>Hệ thống tự động sinh mã QRCode cho sách</t>
  </si>
  <si>
    <t>Cho phép người dùng sửa mã QRCode cho sách</t>
  </si>
  <si>
    <t>Cho phép người dùng xóa mã QRCode cho sách</t>
  </si>
  <si>
    <t>Cho phép người dùng tìm kiếm sách thông qua mã QRCode</t>
  </si>
  <si>
    <t>Quét mã QRCode cho phép người dùng điều hướng đến trang Cổng thông tin học liệu điện tử</t>
  </si>
  <si>
    <t>Quét mã QRCode cho phép nguời dùng xem được các thông tin cơ bản của di sản, sách (Mô tả chung, thể loại, tác giả, năm xuất bản…)</t>
  </si>
  <si>
    <t>Export bảng mã QRCode theo mẫu để in, dán vào sách</t>
  </si>
  <si>
    <t>4.7</t>
  </si>
  <si>
    <t>5.5</t>
  </si>
  <si>
    <t>5.6</t>
  </si>
  <si>
    <t>5.4</t>
  </si>
  <si>
    <t>9.1</t>
  </si>
  <si>
    <t>9.2</t>
  </si>
  <si>
    <t>9.3</t>
  </si>
  <si>
    <t>9.4</t>
  </si>
  <si>
    <t>9.5</t>
  </si>
  <si>
    <t>9.6</t>
  </si>
  <si>
    <t>9.7</t>
  </si>
  <si>
    <t>9.9</t>
  </si>
  <si>
    <t>9.10</t>
  </si>
  <si>
    <t>9.8</t>
  </si>
  <si>
    <t>9.11</t>
  </si>
  <si>
    <t>9.12</t>
  </si>
  <si>
    <t>9.13</t>
  </si>
  <si>
    <t>9.14</t>
  </si>
  <si>
    <t>Quản lý biên mục tài liệu</t>
  </si>
  <si>
    <t>Cấu hình chuẩn hoá</t>
  </si>
  <si>
    <t>CV</t>
  </si>
  <si>
    <t>Hệ thống cung cấp một danh sách các trường chuẩn theo tiêu chuẩn Quốc gia và thế giới</t>
  </si>
  <si>
    <t>Quản lý biên mục thư mục</t>
  </si>
  <si>
    <t>Người dùng có thể thêm biên mục thư mục</t>
  </si>
  <si>
    <t>Người dùng có thể sửa biên mục thư mục</t>
  </si>
  <si>
    <t>Người dùng có thể xóa biên mục thư mục</t>
  </si>
  <si>
    <t>Người dùng có thể xem các loại biên mục thư mục</t>
  </si>
  <si>
    <t>Người dùng có thể thêm mới biểu ghi biên mục tài liệu</t>
  </si>
  <si>
    <t>Người dùng có thể sửa biểu ghi biên mục tài liệu</t>
  </si>
  <si>
    <t>Người dùng có thể xóa biểu ghi biên mục tài liệu</t>
  </si>
  <si>
    <t>Người dùng có thể tìm kiếm biểu ghi biên mục tài liệu</t>
  </si>
  <si>
    <t>Người dùng có thể kiểm tra trùng biểu ghi biên mục tài liệu</t>
  </si>
  <si>
    <t>Người dùng có thể sao chép biểu ghi biên mục tài liệu</t>
  </si>
  <si>
    <t>Duyệt biểu ghi thư mục</t>
  </si>
  <si>
    <t>Người dùng có thể duyệt biểu ghi tài liệu</t>
  </si>
  <si>
    <t>Người dùng có thể thêm mới loại biểu ghi tài liệu</t>
  </si>
  <si>
    <t>Người dùng có thể chỉnh sửa loại biểu ghi tài liệu</t>
  </si>
  <si>
    <t>Người dùng có thể xóa loại biểu ghi tài liệu</t>
  </si>
  <si>
    <t>Người dùng có thể xem loại biểu ghi tài liệu</t>
  </si>
  <si>
    <t>Phân phối tài liệu</t>
  </si>
  <si>
    <t>Người dùng có thể phân phối tài liệu vào các kho lưu trữ</t>
  </si>
  <si>
    <t>Người dùng có thể tạo các mã số ĐKCB cho từng cuốn sách phân phối</t>
  </si>
  <si>
    <t>Người dùng có thể thiết lập vị trí lưu trữ của bản phân phối và vị trí lưu trữ tạm thời của tài liệu</t>
  </si>
  <si>
    <t>Người dùng có thể thiết lập trạng thái của phân phối</t>
  </si>
  <si>
    <t>Người dùng có thể tạo các mẫu biên mục</t>
  </si>
  <si>
    <t>Người dùng có thể chỉnh sửa các mẫu biên mục</t>
  </si>
  <si>
    <t>Tuỳ biến khung biên mục</t>
  </si>
  <si>
    <t>Người dùng có thể thêm nhanh cả trường lớn và trường con vào khung biên mục</t>
  </si>
  <si>
    <t>Người dùng có thể xóa các khung biên mục</t>
  </si>
  <si>
    <t>Người dùng có thể lựa chọn khung biên mục làm khung mặc định cho công tác biên mục</t>
  </si>
  <si>
    <t>Người dùng có thể Phân quyền: Quyền tạo, thay đổi và huỷ một biểu ghi biên mục được gán cho từng người dùng cụ thể</t>
  </si>
  <si>
    <t>Báo cáo</t>
  </si>
  <si>
    <t>Người dùng có thể xuất biểu ghi biên mục</t>
  </si>
  <si>
    <t>Người dùng có thể xuất báo cáo ra dạng pdf</t>
  </si>
  <si>
    <t>Người dùng có thể xuất báo cáo ra dạng word theo template</t>
  </si>
  <si>
    <t>Người dùng có thể xuất báo cáo ra dạng excel theo template</t>
  </si>
  <si>
    <t>Thống kê</t>
  </si>
  <si>
    <t>Người dùng có thể liệt kê chi tiết những thống kê thao tác thêm, xóa, sửa biểu ghi của người dùng trong phân hệ trên</t>
  </si>
  <si>
    <t>Người dùng có thể liệt kê chi tiết những thống kê thao tác xuất dữ liệu của người dùng trong phân hệ trên</t>
  </si>
  <si>
    <t>Người dùng có thể liệt kê chi tiết những thống kê thao tác nhập dữ liệu của người dùng trong phân hệ trên</t>
  </si>
  <si>
    <t>Người dùng có thể liệt kê chi tiết những thống kê thao tác tạo danh mục của người dùng trong phân hệ trên</t>
  </si>
  <si>
    <t>Người dùng có thể liệt kê chi tiết những thống kê thao tác in danh mục của người dùng trong phân hệ trên</t>
  </si>
  <si>
    <t>3.8</t>
  </si>
  <si>
    <t>Người dùng có thể thiết lập chính sách lưu thông</t>
  </si>
  <si>
    <t>Người dùng có thể sửa chính sách lưu thông</t>
  </si>
  <si>
    <t>Người dùng có thể xóa chính sách lưu thông</t>
  </si>
  <si>
    <t>Người dùng có thể xem chính sách lưu thông</t>
  </si>
  <si>
    <t>Cấu hình chính sách lưu thông</t>
  </si>
  <si>
    <t>4.8</t>
  </si>
  <si>
    <t>Cán bộ quản lý</t>
  </si>
  <si>
    <t>Thí điểm 2 trường</t>
  </si>
  <si>
    <t>Quản lý thông tin tài nguyên số</t>
  </si>
  <si>
    <t>Quản lý danh mục loại thông tin mô tả dữ liệu phi cấu trúc (metadata class)</t>
  </si>
  <si>
    <t>Chuyên viên quản lý có thể xem danh sách loại metadata class</t>
  </si>
  <si>
    <t>Chuyên viên quản lý có thể thêm mới danh mục loại metadata</t>
  </si>
  <si>
    <t>Chuyên viên quản lý có thể sửa danh mục loại metadata</t>
  </si>
  <si>
    <t>Chuyên viên quản lý có thể xóa danh mục loại metadata</t>
  </si>
  <si>
    <t>Chuyên viên quản lý có thể xem danh mục loại metadata</t>
  </si>
  <si>
    <t>Công cụ bổ trợ danh mục loại thông tin mô tả dữ liệu phi cấu trúc (metadata class)</t>
  </si>
  <si>
    <t>Chuyên viên quản lý có thể nhân bản metadata class</t>
  </si>
  <si>
    <t>Chuyên viên quản lý có thể  Import danh sách metadata class</t>
  </si>
  <si>
    <t>Chuyên viên quản lý có thể Export danh sách metadata class</t>
  </si>
  <si>
    <t>Chuyên viên quản lý có thể lọc Metadata class theo trạng thái</t>
  </si>
  <si>
    <t>Chuyên viên quản lý có thể sắp xếp danh mục loại metadata</t>
  </si>
  <si>
    <t>Chuyên viên quản lý có thể phân trang danh mục loại metadata</t>
  </si>
  <si>
    <t>Chuyên viên quản lý có thể tìm kiếm danh mục loại metadata</t>
  </si>
  <si>
    <t>Quản lý từ điển thông tin mô tả dữ liệu phi cấu trúc (metadata)</t>
  </si>
  <si>
    <t>Chuyên viên quản lý có thể thêm mới metadata</t>
  </si>
  <si>
    <t>Chuyên viên quản lý có thể sửa metadata</t>
  </si>
  <si>
    <t>Chuyên viên quản lý có thể xóa metadata</t>
  </si>
  <si>
    <t>Chuyên viên quản lý có thể xem metadata</t>
  </si>
  <si>
    <t>Chuyên viên quản lý có thể Import metadata</t>
  </si>
  <si>
    <t>Chuyên viên quản lý có thể Export metadata</t>
  </si>
  <si>
    <t>Chuyên viên quản lý có thể sắp xếp vị trí hiển thị metadata trong Metadata class</t>
  </si>
  <si>
    <t>Chuyên viên quản lý có thể tìm kiếm metadata</t>
  </si>
  <si>
    <t>Quản lý cấu hình thông tin mô tả dữ liệu phi cấu trúc (metadata)</t>
  </si>
  <si>
    <t>Chuyên viên quản lý có thể cấu hình kiểu dữ liệu cho metadata</t>
  </si>
  <si>
    <t>Chuyên viên quản lý có thể cấu hình thêm metadata trong Loại metadata tương ứng</t>
  </si>
  <si>
    <t>Chuyên viên quản lý có thể xóa metadata trong Loại metadata tương ứng</t>
  </si>
  <si>
    <t>Chuyên viên quản lý có thể xem danh sách metadata trong Loại metadata tương ứng</t>
  </si>
  <si>
    <t>Quản lý phân loại tài liệu</t>
  </si>
  <si>
    <t>Chuyên viên quản lý có thể xem danh sách phân loại tài liệu</t>
  </si>
  <si>
    <t>Chuyên viên quản lý có thể thêm mới danh mục phân loại tài liệu</t>
  </si>
  <si>
    <t>Chuyên viên quản lý có thể xem các thông tin phân loại tài liệu</t>
  </si>
  <si>
    <t>Chuyên viên quản lý có thể thay đổi thông tin phân loại tài liệu</t>
  </si>
  <si>
    <t>Chuyên viên quản lý có thể xóa phân loại tài liệu</t>
  </si>
  <si>
    <t>Chuyên viên quản lý có thể tìm kiếm phân loại tài liệu</t>
  </si>
  <si>
    <t>Quản lý lĩnh vực tài liệu</t>
  </si>
  <si>
    <t>Chuyên viên quản lý có thể xem danh sách lĩnh vực tài liệu</t>
  </si>
  <si>
    <t>Chuyên viên quản lý có thể thêm mới lĩnh vực tài liệu</t>
  </si>
  <si>
    <t>Chuyên viên quản lý có thể xem các thông tin về lĩnh vực tài liệu</t>
  </si>
  <si>
    <t>Chuyên viên quản lý có thể thay đổi thông tin về lĩnh vực tài liệu</t>
  </si>
  <si>
    <t>Chuyên viên quản lý có thể xóa lĩnh vực tài liệu</t>
  </si>
  <si>
    <t>Chuyên viên quản lý có thể tìm kiếm lĩnh vực tài liệu</t>
  </si>
  <si>
    <t>Quản lý tham số nhãn tài liệu</t>
  </si>
  <si>
    <t>Chuyên viên quản lý có thể Xem danh sách tham số nhãn tài liệu</t>
  </si>
  <si>
    <t>Chuyên viên quản lý có thể thêm mới tham số nhãn tài liệu</t>
  </si>
  <si>
    <t>Chuyên viên quản lý có thể xóa tham số nhãn tài liệu</t>
  </si>
  <si>
    <t>Chuyên viên quản lý có thể xem tham số nhãn tài liệu</t>
  </si>
  <si>
    <t>Chuyên viên quản lý có thể sửa tham số nhãn tài liệu</t>
  </si>
  <si>
    <t>Chuyên viên quản lý có thể thêm từ khóa cho nhãn tài liệu</t>
  </si>
  <si>
    <t>Chuyên viên quản lý có thể tìm kiếm tham số nhãn tài liệu</t>
  </si>
  <si>
    <t>Quản lý thư mục (Folder)</t>
  </si>
  <si>
    <t>Quản lý thư mục lưu trữ dưới dạng ListView</t>
  </si>
  <si>
    <t>Quản lý thư mục lưu trữ dưới dạng GridView</t>
  </si>
  <si>
    <t>Quản lý thêm mới thư mục lưu trữ</t>
  </si>
  <si>
    <t>Quản lý Upload (tải lên) một hoặc nhiều thư mục từ máy tính</t>
  </si>
  <si>
    <t>Quản lý thông tin thư mục (Folder)</t>
  </si>
  <si>
    <t>Quản lý thông tin chi tiết của Thư mục lưu trữ</t>
  </si>
  <si>
    <t>Quản lý thông tin thuộc tính mô tả (metadata) cho Thư mục lưu trữ</t>
  </si>
  <si>
    <t>Quản lý thư mục lưu trữ theo nhãn</t>
  </si>
  <si>
    <t>Quản lý di chuyển thư mục lưu trữ</t>
  </si>
  <si>
    <t>Quản lý sắp xếp thư mục trong danh sách</t>
  </si>
  <si>
    <t>Quản lý download (tải xuống) thư mục lưu trữ</t>
  </si>
  <si>
    <t>Quản lý xóa một thư mục hoặc nhiều thư mục lưu trữ</t>
  </si>
  <si>
    <t>Cho phép sao chép đường link liên kết thư mục</t>
  </si>
  <si>
    <t>Cho phép đánh dấu công khai thư mục hỗ trợ chức năng tìm kiếm</t>
  </si>
  <si>
    <t>Cho phép đánh dấu tìm kiếm thư mục</t>
  </si>
  <si>
    <t>Quản lý tập tài liệu thư viện (File)</t>
  </si>
  <si>
    <t>Quản lý danh sách tài file lưu trữ dưới dạng ListView</t>
  </si>
  <si>
    <t>Quản lý danh sách file lưu trữ dưới dạng GridView</t>
  </si>
  <si>
    <t>Quản lý Upload (tải lên) một hoặc nhiều file tập tài liệu thư viện</t>
  </si>
  <si>
    <t>Quản lý di chuyển file tập tài liệu thư viện</t>
  </si>
  <si>
    <t>Quản lý thông tin tài liệu thư viện (File)</t>
  </si>
  <si>
    <t>Quản lý thông tin chi tiết của file tập tài liệu thư viện</t>
  </si>
  <si>
    <t>Quản lý thông tin thuộc tính (metadata) cho tập tài liệu thư viện</t>
  </si>
  <si>
    <t>Quản lý sắp xếp file tập tài liệu thư viện trong danh sách theo nhiều yếu tố</t>
  </si>
  <si>
    <t>Quản lý download (tải xuống) file tập tài liệu thư viện</t>
  </si>
  <si>
    <t>Quản lý nhãn tài liệu thư viện</t>
  </si>
  <si>
    <t>Quản lý xóa một tệp tin/tài liệu thư viện hoặc nhiều tệp tin/tài liệu thư viện</t>
  </si>
  <si>
    <t>Quản lý chia sẻ tài liệu thư viện cho người dùng trong hệ thống</t>
  </si>
  <si>
    <t>Cho phép đánh dấu công khai tệp tin/tài liệu hỗ trợ chức năng tìm kiếm</t>
  </si>
  <si>
    <t>Cho phép đánh dấu tìm kiếm tệp tin/tài liệu thư viện</t>
  </si>
  <si>
    <t>Quản lý phân quyền người dùng trong hệ thống cho tài nguyên số</t>
  </si>
  <si>
    <t>Phân quyền quản lý file/folder tài nguyên số cho người dùng trong hệ thống</t>
  </si>
  <si>
    <t>Phân quyền xem file/folder tài nguyên số cho người dùng trong hệ thống</t>
  </si>
  <si>
    <t>Phân quyền sửa file/folder tài nguyên số cho người dùng trong hệ thống</t>
  </si>
  <si>
    <t>Phân quyền xoá File/folder tài nguyên số cho người dùng trong hệ thống</t>
  </si>
  <si>
    <t>Quản lý thay đổi quyền chủ sở hữu tài nguyên số cho người dùng trong hệ thống</t>
  </si>
  <si>
    <t>Quản lý phân quyền người dùng ngoài hệ thống cho tài nguyên số</t>
  </si>
  <si>
    <t>Phân quyền quản lý file/folder tài nguyên số cho người dùng ngoài hệ thống</t>
  </si>
  <si>
    <t>Phân quyền xem file/folder tài nguyên số cho người dùng ngoài hệ thống</t>
  </si>
  <si>
    <t>Phân quyền sửa file/folder tài nguyên số cho người dùng ngoài hệ thống</t>
  </si>
  <si>
    <t>Phân quyền xoá File/folder tài nguyên số cho người dùng ngoài hệ thống</t>
  </si>
  <si>
    <t>Quản lý thay đổi quyền chủ sở hữu tài nguyên số cho người dùng ngoài hệ thống</t>
  </si>
  <si>
    <t>Quản lý phân quyền nhóm vai trò file tài liệu thư viện/folder cho người dùng trong hệ thống</t>
  </si>
  <si>
    <t>Phân quyền quản lý tài liệu thư viện/thư mục cho người dùng trong hệ thống</t>
  </si>
  <si>
    <t>Phân quyền xem tài liệu thư viện/thư mục cho người dùng trong hệ thống</t>
  </si>
  <si>
    <t>Phân quyền sửa tài liệu thư viện/thư mục cho người dùng trong hệ thống</t>
  </si>
  <si>
    <t>Phân quyền xoá tài liệu thư viện/thư mục cho người dùng trong hệ thống</t>
  </si>
  <si>
    <t>Quản lý phân quyền nhóm vai trò file tài liệu thư viện/folder cho người dùng ngoài hệ thống</t>
  </si>
  <si>
    <t>Phân quyền quản lý tài liệu thư viện/thư mục cho người dùng ngoài hệ thống</t>
  </si>
  <si>
    <t>Phân quyền xem tài liệu thư viện/thư mục cho người dùng ngoài hệ thống</t>
  </si>
  <si>
    <t>Phân quyền sửa tài liệu thư viện/thư mục cho người dùng ngoài hệ thống</t>
  </si>
  <si>
    <t>Phân quyền xoá tài liệu thư viện/thư mục cho người dùng ngoài hệ thống</t>
  </si>
  <si>
    <t>Quản lý tìm kiếm tài liệu thư viện/thư mục</t>
  </si>
  <si>
    <t xml:space="preserve">Quản lý tìm kiếm theo thuộc tính mô tả (metadata) của tài liệu thư viện/thư mục
</t>
  </si>
  <si>
    <t>Quản lý tìm kiếm nâng cao tài nguyên số theo tài liệu thư viện/thư mục ( thư mục)</t>
  </si>
  <si>
    <t>Quản lý tìm kiếm nâng cao tài nguyên số theo tài liệu thư viện/thư mục(loại file image/word/excel/text/slide/pdf/audio/video...)</t>
  </si>
  <si>
    <t>Quản lý tìm kiếm theo nhãn tài liệu thư viện/thư mục</t>
  </si>
  <si>
    <t>Quản lý tìm kiếm theo ngày tải lên tài liệu thư viện/thư mục</t>
  </si>
  <si>
    <t>Cho phép tìm kiếm toàn văn theo nội dung tài liệu thư viện</t>
  </si>
  <si>
    <t>Cho phép tìm kiếm toàn văn theo hình ảnh tài liệu thư viện</t>
  </si>
  <si>
    <t>CBQL</t>
  </si>
  <si>
    <t>Quản lý nhân viên</t>
  </si>
  <si>
    <t xml:space="preserve">Quản trị hệ thống có thể thêm mới thông tin nhân viên </t>
  </si>
  <si>
    <t>Quản trị hệ thống có thể xem thông tin nhân viên</t>
  </si>
  <si>
    <t>Quản trị hệ thống có thể thay đổi thông tin nhân viên</t>
  </si>
  <si>
    <t>Quản trị hệ thống có thể xóa thông tin nhân viên</t>
  </si>
  <si>
    <t>Quản lý cơ quan lưu trữ</t>
  </si>
  <si>
    <t>Quản trị hệ thống có thể thêm mới cơ quan lưu trữ</t>
  </si>
  <si>
    <t>Quản trị hệ thống có thể xem các thông tin về cơ quan lưu trữ</t>
  </si>
  <si>
    <t>Quản trị hệ thống có thể thay đổi thông tin về cơ quan lưu trữ</t>
  </si>
  <si>
    <t>Quản trị hệ thống có thể xóa cơ quan lưu trữ</t>
  </si>
  <si>
    <t>Quản trị hệ thống có thể tìm kiếm cơ quan lưu trữ</t>
  </si>
  <si>
    <t>Quản lý phông lưu trữ</t>
  </si>
  <si>
    <t>Người dùng có thể thêm mới phông lưu trữ</t>
  </si>
  <si>
    <t>Người dùng có thể xem các thông tin về phông lưu trữ</t>
  </si>
  <si>
    <t>Người dùng có thể thay đổi thông tin về phông lưu trữ</t>
  </si>
  <si>
    <t>Người dùng có thể xóa phông lưu trữ</t>
  </si>
  <si>
    <t>Người dùng có thể tìm kiếm phông lưu trữ</t>
  </si>
  <si>
    <t>Quản lý loại hình tài liệu</t>
  </si>
  <si>
    <t>Người dùng có thể thêm mới loại hình tài liệu</t>
  </si>
  <si>
    <t>Người dùng có thể xem các thông tin về loại hình tài liệu</t>
  </si>
  <si>
    <t>Người dùng có thể thay đổi thông tin về loại hình tài liệu</t>
  </si>
  <si>
    <t>Người dùng có thể xóa loại hình tài liệu</t>
  </si>
  <si>
    <t>Người dùng có thể tìm kiếm loại hình tài liệu</t>
  </si>
  <si>
    <t>Quản lý mục lục hồ sơ</t>
  </si>
  <si>
    <t>Người dùng có thể thêm mới mục lục hồ sơ</t>
  </si>
  <si>
    <t>Người dùng có thể xem các thông tin về mục lục hồ sơ</t>
  </si>
  <si>
    <t>Người dùng có thể thay đổi thông tin về mục lục hồ sơ</t>
  </si>
  <si>
    <t>Người dùng có thể xóa mục lục hồ sơ</t>
  </si>
  <si>
    <t>Người dùng có thể tìm kiếm mục lục hồ sơ</t>
  </si>
  <si>
    <t>Quản lý danh mục hồ sơ</t>
  </si>
  <si>
    <t>Người dùng có thể thêm mới hồ sơ</t>
  </si>
  <si>
    <t>Người dùng có thể xem các thông tin về hồ sơ</t>
  </si>
  <si>
    <t>Người dùng có thể thay đổi thông tin về hồ sơ</t>
  </si>
  <si>
    <t>Người dùng có thể xóa hồ sơ</t>
  </si>
  <si>
    <t>Người dùng có thể tìm kiếm hồ sơ</t>
  </si>
  <si>
    <t>Quản lý phân quyền hồ sơ</t>
  </si>
  <si>
    <t>Người dùng có thể phân quyền quản lý hồ sơ cho nhóm người dùng khác</t>
  </si>
  <si>
    <t>Người dùng có thể phân quyền xem hồ sơ cho nhóm người dùng khác</t>
  </si>
  <si>
    <t>Người dùng có thể phân quyền sửa hồ sơ cho nhóm người dùng khác</t>
  </si>
  <si>
    <t>Người dùng có thể phân quyền xóa hồ sơ cho nhóm người dùng khác</t>
  </si>
  <si>
    <t>Người dùng có thể xem người dùng trong nhóm quyền sử dụng hồ sơ</t>
  </si>
  <si>
    <t>Quản lý văn bản, tài liệu trong hồ sơ</t>
  </si>
  <si>
    <t>Người dùng có thể tải lên văn bản, tài liệu trong hồ sơ</t>
  </si>
  <si>
    <t>Người dùng có thể xóa văn bản, tài liệu trong hồ sơ</t>
  </si>
  <si>
    <t>Người dùng có thể tìm kiếm văn bản, tài liệu trong hồ sơ</t>
  </si>
  <si>
    <t>Người dùng có thể thêm thuộc tính cho văn bản, tài liệu trong hồ sơ</t>
  </si>
  <si>
    <t>Người dùng có thể chỉnh sửa thuộc tính cho văn bản, tài liệu trong hồ sơ</t>
  </si>
  <si>
    <t>Người dùng có thể xóa thuộc tính cho văn bản, tài liệu trong hồ sơ</t>
  </si>
  <si>
    <t>Xem tổng số văn bản, tài liệu trong hồ sơ</t>
  </si>
  <si>
    <t>Tải xuống văn bản, tài liệu trong hồ sơ</t>
  </si>
  <si>
    <t>Đánh dấu tài liệu, văn bản quan trọng</t>
  </si>
  <si>
    <t>Đánh dấu tài liệu văn bản là quan trọng</t>
  </si>
  <si>
    <t>Bỏ đánh dấu tài liệu, văn bản là quan trọng</t>
  </si>
  <si>
    <t>Xem danh sách các tài liệu, văn bản là quan trọng</t>
  </si>
  <si>
    <t>Tìm kiếm thông tin tài liệu, văn bản quan trọng</t>
  </si>
  <si>
    <t>Quản lý chức vụ</t>
  </si>
  <si>
    <t>Xem danh sách chức vụ</t>
  </si>
  <si>
    <t>Thêm mới chức vụ</t>
  </si>
  <si>
    <t>Sửa thông tin chức vụ</t>
  </si>
  <si>
    <t>Xóa chức vụ</t>
  </si>
  <si>
    <t>Tìm kiếm chức vụ</t>
  </si>
  <si>
    <t>Phân trang danh sách chức vụ</t>
  </si>
  <si>
    <t>Quản lý nhóm chức vụ</t>
  </si>
  <si>
    <t>Xem danh sách nhóm chức vụ</t>
  </si>
  <si>
    <t>Thêm mới nhóm chức vụ</t>
  </si>
  <si>
    <t>Sửa thông tin nhóm chức vụ</t>
  </si>
  <si>
    <t>Xóa nhóm chức vụ</t>
  </si>
  <si>
    <t>Tìm kiếm nhóm chức vụ</t>
  </si>
  <si>
    <t>Phân trang nhóm chức vụ</t>
  </si>
  <si>
    <t>Quản lý danh mục TTHC</t>
  </si>
  <si>
    <t>Xem danh sách các danh mục TTHC</t>
  </si>
  <si>
    <t>Thêm mới danh mục TTHC</t>
  </si>
  <si>
    <t>Sửa danh mục TTHC</t>
  </si>
  <si>
    <t>Xóa danh mục TTHC</t>
  </si>
  <si>
    <t>Tìm kiếm thông tin danh mục TTHC</t>
  </si>
  <si>
    <t>Phân trang danh mục TTHC</t>
  </si>
  <si>
    <t>Quản lý loại văn bản kết quả giải quyết TTHC</t>
  </si>
  <si>
    <t>Xem danh sách loại văn bản kết quả giải quyết TTHC</t>
  </si>
  <si>
    <t>Thêm loại văn bản kết quả giải quyết TTHC</t>
  </si>
  <si>
    <t>Sửa loại văn bản kết quả giải quyết TTHC</t>
  </si>
  <si>
    <t>Xóa loại văn bản kết quả giải quyết TTHC</t>
  </si>
  <si>
    <t>Tìm kiếm loại văn bản kết quả giải quyết TTHC</t>
  </si>
  <si>
    <t>Quản lý danh mục tình trạng vật lý</t>
  </si>
  <si>
    <t>Xem danh sách danh mục tình trạng vật lý</t>
  </si>
  <si>
    <t>Thêm danh mục tình trạng vật lý</t>
  </si>
  <si>
    <t>Sửa danh mục tình trạng vật lý</t>
  </si>
  <si>
    <t>Xóa danh mục tình trạng vật lý</t>
  </si>
  <si>
    <t>Tìm kiếm danh mục tình trạng vật lý</t>
  </si>
  <si>
    <t>Quản lý danh mục thời hạn bảo quản</t>
  </si>
  <si>
    <t>Xem danh sách danh mục thời hạn bảo quản</t>
  </si>
  <si>
    <t>Thêm danh mục thời hạn bảo quản</t>
  </si>
  <si>
    <t>Sửa danh mục thời hạn bảo quản</t>
  </si>
  <si>
    <t>Xóa danh mục thời hạn bảo quản</t>
  </si>
  <si>
    <t>Tìm kiếm danh mục thời hạn bảo quản</t>
  </si>
  <si>
    <t>Quản lý danh mục tham số hệ thống</t>
  </si>
  <si>
    <t>Xem danh sách tham số hệ thống</t>
  </si>
  <si>
    <t>Thêm mới tham số hệ thống</t>
  </si>
  <si>
    <t>Sửa thông tin tham số hệ thống</t>
  </si>
  <si>
    <t>Xóa tham số hệ thống</t>
  </si>
  <si>
    <t>Tìm kiếm danh mục tham số hệ thống</t>
  </si>
  <si>
    <t>Phân hệ Quản lý trao đổi dữ liệu với Phần mềm e-Gov</t>
  </si>
  <si>
    <t>Xây dựng core runtime chạy API management</t>
  </si>
  <si>
    <t>Routing sử dụng place holder</t>
  </si>
  <si>
    <t>Cấu hình độ ưu tiên danh sách route</t>
  </si>
  <si>
    <t>Cấu hình service host &amp; port</t>
  </si>
  <si>
    <t>Lập trình API Request Aggregation</t>
  </si>
  <si>
    <t>Lập trình Authentication</t>
  </si>
  <si>
    <t>Lập trình Authorization</t>
  </si>
  <si>
    <t>Lập trình Rate Limiting</t>
  </si>
  <si>
    <t>Lập trình Caching</t>
  </si>
  <si>
    <t>Lập trình Qos</t>
  </si>
  <si>
    <t>Lập trình Headers / Method / Query String / Claims Transformation</t>
  </si>
  <si>
    <t>Loadbalancer</t>
  </si>
  <si>
    <t>Quản trị cấu hình cài đặt ứng dụng cho quản trị hệ thống</t>
  </si>
  <si>
    <t>Quản lý cấu hình global</t>
  </si>
  <si>
    <t>Quản lý aggregation</t>
  </si>
  <si>
    <t>Deploy application</t>
  </si>
  <si>
    <t>Import swagger</t>
  </si>
  <si>
    <t>Export swagger</t>
  </si>
  <si>
    <t>Display swagger</t>
  </si>
  <si>
    <t>Quản lý API (API Management)</t>
  </si>
  <si>
    <t>Thêm mới API</t>
  </si>
  <si>
    <t>Cập nhật API</t>
  </si>
  <si>
    <t>Tìm kiếm API</t>
  </si>
  <si>
    <t>Xem chi tiết API</t>
  </si>
  <si>
    <t>Xóa API</t>
  </si>
  <si>
    <t>Quản lý Document</t>
  </si>
  <si>
    <t>Quản lý Application (ứng dụng kết nối)</t>
  </si>
  <si>
    <t>Thêm mới Application</t>
  </si>
  <si>
    <t>Cập nhật Application</t>
  </si>
  <si>
    <t>Tìm kiếm Application</t>
  </si>
  <si>
    <t>Xem chi tiết Application</t>
  </si>
  <si>
    <t>Xóa Application</t>
  </si>
  <si>
    <t>Quản lý Token</t>
  </si>
  <si>
    <t>Quản lý Subscriber (thông tin đăng ký)</t>
  </si>
  <si>
    <t>Thêm mới Subscriber</t>
  </si>
  <si>
    <t>Cập nhật Subscriber</t>
  </si>
  <si>
    <t>Tìm kiếm Subscriber</t>
  </si>
  <si>
    <t>Xem chi tiết Subscriber</t>
  </si>
  <si>
    <t>Xóa Subscriber</t>
  </si>
  <si>
    <t>Báo cáo tổng hợp</t>
  </si>
  <si>
    <t>Tổng hợp các Api cung cấp trên hệ thống</t>
  </si>
  <si>
    <t>Tổng hợp các ứng dụng kết nối</t>
  </si>
  <si>
    <t>Tổng hợp danh sách t tin đăng ký</t>
  </si>
  <si>
    <t>Kết xuất excel thông tin báo cáo API</t>
  </si>
  <si>
    <t>Kết xuất excel thông tin báo cáo ứng dụng</t>
  </si>
  <si>
    <t>Quản lý tích hợp truyền dữ liệu thông tin qua trục tích hợp và chia sẻ dữ liệu của tỉnh (LGSP)</t>
  </si>
  <si>
    <t>Tích hợp với hệ thống xác thực tập trung và xác thực một lần (SSO)</t>
  </si>
  <si>
    <t>Sử dụng giao thức Oauth trên LGSP để xác thực</t>
  </si>
  <si>
    <t>Sử dụng giao thức SAML trên LGSP để xác thực</t>
  </si>
  <si>
    <t>Sử dụng giao thức OpenID Connect trên LGSP để xác thực</t>
  </si>
  <si>
    <t>Sử dụng giao thức Passive STS trên LGSP để xác thực</t>
  </si>
  <si>
    <t>Sử dụng giao thức OpenID trên LGSP để xác thực</t>
  </si>
  <si>
    <t>Tích hợp, lưu trữ thông tin người dùng thông qua AD, LDAP của Tỉnh</t>
  </si>
  <si>
    <t>Tích hợp với hệ thống cung cấp và tích hợp dữ liệu dùng chung</t>
  </si>
  <si>
    <t>Tạo kết nối với nền tảng tích hợp, chia sẻ dữ liệu dùng chung (LGSP)</t>
  </si>
  <si>
    <t>Đồng bộ danh sách hồ sơ kết quả giải quyết TTHC từ hệ thống LGSP</t>
  </si>
  <si>
    <t>Xem danh sách tập tin đính kèm của hồ sơ đã đồng bộ</t>
  </si>
  <si>
    <t>Tùy chỉnh số bản ghi hiển thị trong danh sách hồ sơ</t>
  </si>
  <si>
    <t>Tìm kiếm hồ sơ đã đồng bộ</t>
  </si>
  <si>
    <t>Xuất danh sách hồ sơ đã đồng bộ</t>
  </si>
  <si>
    <t>Xóa hồ sơ đã đồng bộ</t>
  </si>
  <si>
    <t>Đồng bộ danh mục TTHC trừ hệ thống LGSP</t>
  </si>
  <si>
    <t>Công cụ phần mềm tạo lập cơ sở dữ liệu, số hóa tài liệu</t>
  </si>
  <si>
    <t>Hỗ trợ xử lý xây dựng CSDL</t>
  </si>
  <si>
    <t>Cho phép nhận diện nhãn/ký hiệu sử dụng công nghệ AI (Computer vision)</t>
  </si>
  <si>
    <t>Nhận diện các tài liệu được đặt tên theo quy tắc</t>
  </si>
  <si>
    <t>Nhận diện các tài liệu có nội dung theo quy tắc</t>
  </si>
  <si>
    <t>Tính toán điểm số nhận diện chính xác khi xử lý tài liệu (tỷ lệ phần trăm)</t>
  </si>
  <si>
    <t>Công cụ trả ra kết quả nội dung nhận diện nhãn/ký hiệu dạng json (trong file text)</t>
  </si>
  <si>
    <t>Phân loại văn bản tài liệu điện tử</t>
  </si>
  <si>
    <t>Tự động quét và xử lý các tài liệu được đặt đúng tên theo quy tắc trong folder đầu vào</t>
  </si>
  <si>
    <t>Tài liệu không đúng tên theo quy tắc được giữ nguyên tại folder đầu vào</t>
  </si>
  <si>
    <t>Tài liệu đã xử lý có điểm số nhận diện cao được di chuyển từ folder đầu vào sang folder đầu ra có điểm số nhận diện cao (Outputs/Succcess)</t>
  </si>
  <si>
    <t>Tài liệu đã xử lý có điểm số nhận diện thấp được di chuyển từ folder đầu vào sang folder đầu ra có điểm số nhận diện thấp (Outputs/Pending)</t>
  </si>
  <si>
    <t>Tài liệu không nhận diện được nội dung sẽ được di chuyển từ folder đầu vào sang folder đầu ra không nhận diện được (Outputs/Failed)</t>
  </si>
  <si>
    <t>Cho phép giữ nguyên cấp cha của folder cấp cha khi chuyển từ folder đầu vào sang folder đầu ra</t>
  </si>
  <si>
    <t>Tài liệu xử lý được, công cụ tự động đổi tên folder chứa tài liệu thành tên nhãn/ký hiệu</t>
  </si>
  <si>
    <t>Quản lý cấu hình công cụ hỗ trợ xử lý</t>
  </si>
  <si>
    <t>Thiết lập tham số mốc điểm nhận diện là cao (Succcess)</t>
  </si>
  <si>
    <t>Thiết lập tham số mốc điểm số nhận diện là thấp (Pending)</t>
  </si>
  <si>
    <t>Cấu hình tự động/thủ công nhận diện khi có tài liệu mới được thêm</t>
  </si>
  <si>
    <t>Cấu hình đường dẫn folder đầu vào</t>
  </si>
  <si>
    <t>Cấu hình đường dẫn folder đầu ra</t>
  </si>
  <si>
    <t>6.4</t>
  </si>
  <si>
    <t>Quản lý báo cáo kết quả nhận diện</t>
  </si>
  <si>
    <t>Kết xuất excel báo cáo kết quả nhận diện tài liệu theo thời gian</t>
  </si>
  <si>
    <t>Kết xuất excel báo cáo kết quả nhận diện tài liệu theo điểm số nhận diện chính xác</t>
  </si>
  <si>
    <t>Kết xuất excel báo cáo kết quả nhận diện tài liệu theo phân loại (Success, Pending, Failed)</t>
  </si>
  <si>
    <t>Kết xuất excel báo cáo kết quả nhận diện tài liệu theo số định danh (serial, mã vạch, ...)</t>
  </si>
  <si>
    <t>6.5</t>
  </si>
  <si>
    <t>Xử lý văn bản điện tử (File PDf, hình ảnh) trước khi OCR</t>
  </si>
  <si>
    <t>Cho phép Xử lý làm sạch độ sáng, độ tương phản của hình ảnh và các đường viền của File tài liệu</t>
  </si>
  <si>
    <t>6.6</t>
  </si>
  <si>
    <t>Chức năng OCR (Trang đầu và trang cuối )</t>
  </si>
  <si>
    <t>Sử dụng công nghệ máy học (machine learning) để nhận dạng ký tự quang học</t>
  </si>
  <si>
    <t>Đào tạo các mô hình học máy phân loại hình ảnh theo nhãn tùy chỉnh</t>
  </si>
  <si>
    <t>Cho phép Phát hiện các đối tượng chữ viết tay, chữ đánh máy</t>
  </si>
  <si>
    <t>Xây dựng siêu dữ liệu hình ảnh</t>
  </si>
  <si>
    <t>6.7</t>
  </si>
  <si>
    <t>Chức năng đọc toàn bộ nội dung File văn bản</t>
  </si>
  <si>
    <t>Cho phép thiết lập nhận dạng ký tự ở các khu vực trên trang văn bản</t>
  </si>
  <si>
    <t>Cho phép so sánh ký tự nhận dạng được với danh mục ký tự mẫu</t>
  </si>
  <si>
    <t xml:space="preserve">Cho phép xuất tài liệu định dạng PDF ra định dạng Word </t>
  </si>
  <si>
    <t>Cho phép xuất tài liệu PDF ra định dạng .text</t>
  </si>
  <si>
    <t>C. PHÂN HỆ KHO LƯU TRỮ HỌC LIỆU ĐIỆN TỬ</t>
  </si>
  <si>
    <t>VIẾT TẮT</t>
  </si>
  <si>
    <t>ND</t>
  </si>
  <si>
    <t>Độc giả (người dân, học sinh…)</t>
  </si>
  <si>
    <t>CBQL, CV</t>
  </si>
  <si>
    <t>Quản lý danh mục nhóm TTHC</t>
  </si>
  <si>
    <t>Xem danh sách các danh mục Nhóm TTHC</t>
  </si>
  <si>
    <t>Thêm mới danh mục Nhóm TTHC</t>
  </si>
  <si>
    <t>Sửa danh mục Nhóm TTHC</t>
  </si>
  <si>
    <t>Xóa danh mục Nhóm TTHC</t>
  </si>
  <si>
    <t>Tìm kiếm thông tin danh mục Nhóm TTHC</t>
  </si>
  <si>
    <t>Phân trang danh mục Nhóm TTHC</t>
  </si>
  <si>
    <t>CV, ND</t>
  </si>
  <si>
    <t>CV, CBQL</t>
  </si>
  <si>
    <r>
      <t>G</t>
    </r>
    <r>
      <rPr>
        <vertAlign val="subscript"/>
        <sz val="13"/>
        <color theme="1"/>
        <rFont val="Times New Roman"/>
        <family val="1"/>
      </rPr>
      <t>TB</t>
    </r>
  </si>
  <si>
    <r>
      <t>G</t>
    </r>
    <r>
      <rPr>
        <b/>
        <vertAlign val="subscript"/>
        <sz val="13"/>
        <color theme="1"/>
        <rFont val="Times New Roman"/>
        <family val="1"/>
      </rPr>
      <t>TV</t>
    </r>
  </si>
  <si>
    <t>C. Phân hệ kho lưu trữ học liệu điện tử</t>
  </si>
  <si>
    <t>Cho phép xem chi tiết đơn cọc mượn sách hết hạn</t>
  </si>
  <si>
    <t>Quản lý gia hạn mượn trả sách</t>
  </si>
  <si>
    <t>4.9</t>
  </si>
  <si>
    <t>Quản lý bộ sưu tập sách/tạp chí</t>
  </si>
  <si>
    <t>Chuyên viên có thể thêm mới bộ sưu tập</t>
  </si>
  <si>
    <t>Chuyên viên có thể chỉnh sửa bộ sưu tập</t>
  </si>
  <si>
    <t>Chuyên viên có thể xóa bộ sưu tập</t>
  </si>
  <si>
    <t>Hiển thị bộ sưu tập sách/tạp chí</t>
  </si>
  <si>
    <t>Chuyên viên có thể xem chi tiết bộ sưu tập</t>
  </si>
  <si>
    <t>Chuyên viên có thể thêm mới sách/tạp chí vào bộ sưu tập</t>
  </si>
  <si>
    <t>Chuyên viên có thể loại bỏ sách/tạp chí vào bộ sưu tập</t>
  </si>
  <si>
    <t>Chuyên viên có thể thêm theo lô sách/tạp chí vào bộ sưu tập</t>
  </si>
  <si>
    <t>Chuyên viên có thể loại bỏ theo lô sách/tạp chí vào bộ sưu tập</t>
  </si>
  <si>
    <t>Quản lý sách/tạp chí trong bộ sưu tập (giá sách cộng đồng)</t>
  </si>
  <si>
    <t>Báo cáo danh mục số đăng ký cá biệt</t>
  </si>
  <si>
    <t>Báo cáo thống kê về tổng số đăng ký cá biệt theo đơn vị</t>
  </si>
  <si>
    <t>Báo cáo thống kê về tổng số đăng ký cá biệt tại phòng đọc theo loại tài liệu</t>
  </si>
  <si>
    <t xml:space="preserve">Báo cáo thống kê về tổng số đăng ký cá biệt theo kho </t>
  </si>
  <si>
    <t>Báo cáo thống kê về tổng số đang ký cá biệt đang cho mượn</t>
  </si>
  <si>
    <t>Báo cáo số lượng thao tác của người dùng</t>
  </si>
  <si>
    <t>Báo cáo số lượng thao tác liên quan đến phân hệ lưu thông</t>
  </si>
  <si>
    <t>Báo cáo số lượng thao tác liên quan đến phân hệ biên mục</t>
  </si>
  <si>
    <t>Báo cáo số lượng thao tác liên quan đến phân hệ bạn đọc</t>
  </si>
  <si>
    <t>Báo cáo số lượng thao tác liên quan đến phân hệ kế toán</t>
  </si>
  <si>
    <t>Báo cáo tổng hợp về lưu thông</t>
  </si>
  <si>
    <t>Báo cáo danh sách bạn đọc ghi mượn nhiều nhất</t>
  </si>
  <si>
    <t>Báo cáo danh sách tài liệu lưu thông tin nhất</t>
  </si>
  <si>
    <t>Báo cáo danh sách bạn đọc không lưu thông</t>
  </si>
  <si>
    <t>Báo cáo danh sach tài liệu không lưu thông</t>
  </si>
  <si>
    <t>Quản trị hệ thống có thể thêm mới trang tin (page)</t>
  </si>
  <si>
    <t>Quản trị hệ thống có thể sửa nội dung trang tin (page)</t>
  </si>
  <si>
    <t>Quản trị hệ thống có thể xóa trang tin (page)</t>
  </si>
  <si>
    <t>Quản lý tin bài</t>
  </si>
  <si>
    <t>Quản lý cấu hình trang cổng thông tin thư viện học liệu điện tử</t>
  </si>
  <si>
    <t>Quản trị hệ thống có thể tìm kiếm trang tin (page)</t>
  </si>
  <si>
    <t>Quản trị hệ thống có thể chọn xem trên trang cổng thông tin từ danh sách trang tin</t>
  </si>
  <si>
    <t>Quản lý hệ thống khung giao diện (Layout)</t>
  </si>
  <si>
    <t>Quản trị hệ thống có thể thêm mới khung giao diện (Layout)</t>
  </si>
  <si>
    <t>Quản trị hệ thống có thể sửa nội dung khung giao diện (Layout)</t>
  </si>
  <si>
    <t>Quản trị hệ thống có thể nhân bản khung giao diện (Layout)</t>
  </si>
  <si>
    <t>Quản trị hệ thống có thể xoá khung giao diện (Layout)</t>
  </si>
  <si>
    <t>Quản lý thành phần Module</t>
  </si>
  <si>
    <t>Quản trị hệ thống có thể tìm kiếm thành phần module</t>
  </si>
  <si>
    <t>Quản trị hệ thống có thể xoá thành phần module</t>
  </si>
  <si>
    <t>Quản lý cấu hình khung giao diện (layout) trên trang page</t>
  </si>
  <si>
    <t>Quản trị hệ thống có thể xem khung giao diện (layout) đã cấu hình trên trang page</t>
  </si>
  <si>
    <t>Quản trị hệ thống có thể thêm mới khung giao diện (layout) vào trang page</t>
  </si>
  <si>
    <t>Quản trị hệ thống có thể gỡ khung giao diện (layout) khỏi trang page</t>
  </si>
  <si>
    <t>Quản trị hệ thống có thể chọn cấu hình khung giao diện cho trang page trên giao diện màn hình máy tinh (desktop) và trên mobile</t>
  </si>
  <si>
    <t>Quản lý cấu hình module cho layout</t>
  </si>
  <si>
    <t>Quản trị hệ thống có thể danh sách các module đã thêm vào layout trên giao diện trang page</t>
  </si>
  <si>
    <t>Quản trị hệ thống có thể thêm module vào layout</t>
  </si>
  <si>
    <t>Quản trị hệ thống có thể gỡ bỏ module khỏi layout</t>
  </si>
  <si>
    <t>Quản trị hệ thống có thể chọn bật/tắt hiển thị module trong layout khi hiển thị trên trang cổng thông tin</t>
  </si>
  <si>
    <t>Quản lý cấu hình metadata cho module</t>
  </si>
  <si>
    <t>Quản trị hệ thống có thể xem danh sách metadata đã cấu hình cho module</t>
  </si>
  <si>
    <t>Quản trị hệ thống có thể thêm mới metadata vào module</t>
  </si>
  <si>
    <t>Quản trị hệ thống có thể chỉnh sửa metadata đã được thêm vào module</t>
  </si>
  <si>
    <t>Quản trị hệ thống có thể xoá metadata khỏi module</t>
  </si>
  <si>
    <t>Quản lý danh mục chuyên mục tin</t>
  </si>
  <si>
    <t>Quản trị hệ thống có thể thêm mới chuyên mục tin</t>
  </si>
  <si>
    <t>Quản trị hệ thống có thể cập nhật chuyên mục tin</t>
  </si>
  <si>
    <t>Quản trị hệ thống có thể xoá chuyên mục tin</t>
  </si>
  <si>
    <t>Quản trị hệ thống có thể tìm kiếm chuyên mục tin</t>
  </si>
  <si>
    <t>Quản trị hệ thống có thể thêm mới tin bài</t>
  </si>
  <si>
    <t>Quản trị hệ thống có thể sửa tin bài</t>
  </si>
  <si>
    <t>Quản trị hệ thống có thể xoá tin bài</t>
  </si>
  <si>
    <t>Quản trị hệ thống tìm kiếm, lọc tin bài</t>
  </si>
  <si>
    <t>Quản trị hệ thống có thể đặt thời gian xuất bản tin bài</t>
  </si>
  <si>
    <t>Quản trị hệ thống có thể gán quy trình xử lý tin bài</t>
  </si>
  <si>
    <t>Quản trị hệ thống có thể xem lịch sử phê duyệt tin bài</t>
  </si>
  <si>
    <t>Quản trị hệ thống có thể gửi duyệt/phê duyệt tin bài</t>
  </si>
  <si>
    <t>Quản trị hệ thống có thể xem danh sách tin bài theo các trạng thái (tin đang biên tập/tin chờ xuất bản/tin đã xuất bản/tin đã bị gỡ)</t>
  </si>
  <si>
    <t>Quản trị hệ thống có thể xuất bản/hủy xuất bản/tái xuất bản tin bài</t>
  </si>
  <si>
    <t>Quản trị hệ thống có thể tải file audio từ máy tính cá nhân</t>
  </si>
  <si>
    <t>Quản trị hệ thống có thể xoá file audio đã tải lên</t>
  </si>
  <si>
    <t>Quản trị hệ thống có thể tải file ảnh từ máy tính cá nhân</t>
  </si>
  <si>
    <t>Quản trị hệ thống có thể xoá file video đã tải lên</t>
  </si>
  <si>
    <t>Quản trị hệ thống có thể tải file video từ máy tính cá nhân</t>
  </si>
  <si>
    <t>Quản lý cắt (crop) ảnh đại diện tin bài</t>
  </si>
  <si>
    <t>Quản trị hệ thống có thể gỡ file ảnh đã tải lên</t>
  </si>
  <si>
    <t>Quản trị hệ thống có thể xem preview ảnh và xem cấu hình cắt ảnh, size ảnh</t>
  </si>
  <si>
    <t>Quản trị hệ thống có thể cắt ảnh theo khung (khu vực) chọn</t>
  </si>
  <si>
    <t>Quản lý nội dung tin bài đa phương tiện audio/video</t>
  </si>
  <si>
    <t>Phân hệ trang cổng thông tin thư viện học liệu điện tử</t>
  </si>
  <si>
    <t>Cổng thông tin thư viện học liệu điện tử</t>
  </si>
  <si>
    <t>Xem danh mục sách được nhiều người yêu thích</t>
  </si>
  <si>
    <t>Độc giả có thể xem danh sách sách giáo khoa được nhiều người yêu thích</t>
  </si>
  <si>
    <t>Độc giả có thể xem danh sách sách nghiệp vụ được nhiều người yêu thích</t>
  </si>
  <si>
    <t>Độc giả có thể xem danh sách sách tham khảo được nhiều người yêu thích</t>
  </si>
  <si>
    <t>Độc giả có thể xem danh sách truyện thiếu nhi được nhiều người yêu thích</t>
  </si>
  <si>
    <t>Độc giả có thể xem danh sách báo, tạp chí được nhiều người yêu thích</t>
  </si>
  <si>
    <t>Độc giả có thể xem danh sách đề thi, đáp án được nhiều người yêu thích</t>
  </si>
  <si>
    <t>Xem tin tức sự kiện nổi bật</t>
  </si>
  <si>
    <t>Độc giả có thể xem danh sách tin tức sự kiện nổi bật</t>
  </si>
  <si>
    <t>Độc giả có thể chọn để xem chi tiết tin tức, sự kiện nổi bật</t>
  </si>
  <si>
    <t>Độc giả có thể xem danh sách tin tức, sự kiện nổi bật cùng chuyên mục với tin tức, sự kiện đang xem</t>
  </si>
  <si>
    <t>Khai thác thông tin thông báo</t>
  </si>
  <si>
    <t>Độc giả có thể xem chi tiết thông tin thông báo</t>
  </si>
  <si>
    <t>Độc giả có thể xem danh sách thông báo</t>
  </si>
  <si>
    <t>Độc giả có thể chia sẻ tin tức, sự kiện nổi bật lên trang mạng xã hội facebook/zalo</t>
  </si>
  <si>
    <t>Khai thác thông tin sách mới</t>
  </si>
  <si>
    <t>Khai thác thông tin tạp chí mới</t>
  </si>
  <si>
    <t>Độc giả có thể xem chi tiết thông tin thông tin sách mới</t>
  </si>
  <si>
    <t>Độc giả có thể xem danh sách sách mới</t>
  </si>
  <si>
    <t>Độc giả có thể chia sẻ thông báo lên trang mạng xã hội facebook/zalo</t>
  </si>
  <si>
    <t>Độc giả có thể chia sẻ thông tin sách mới lên trang mạng xã hội facebook/zalo</t>
  </si>
  <si>
    <t>Độc giả có thể xem danh sách tạp chí mới</t>
  </si>
  <si>
    <t>Độc giả có thể xem chi tiết thông tin thông tin tạp chí mới</t>
  </si>
  <si>
    <t>Độc giả có thể chia sẻ thông tin tạp chí mới lên trang mạng xã hội facebook/zalo</t>
  </si>
  <si>
    <t>Độc giả có thể xem danh sách sách mới nổi bật cùng chuyên mục với sách đang xem</t>
  </si>
  <si>
    <t>Độc giả có thể xem danh sách thông tin hoạt động thư viện</t>
  </si>
  <si>
    <t>Độc giả có thể xem chi tiết thông tin hoạt động thư viện</t>
  </si>
  <si>
    <t>Độc giả có thể chia sẻ thông tin hoạt động của thư viện lên trang mạng xã hội facebook/zalo</t>
  </si>
  <si>
    <t>Độc giả có thể xem danh sách thông tin nghiên cứu, trao đổi</t>
  </si>
  <si>
    <t>Độc giả có thể xem chi tiết thông tin nghiên cứu, trao đổi</t>
  </si>
  <si>
    <t>Độc giả có thể chia sẻ thông tin nghiên cứu, trao đổi lên trang mạng xã hội facebook/zalo</t>
  </si>
  <si>
    <t>Độc giả có thể xem danh sách tin bài mới đăng</t>
  </si>
  <si>
    <t>Hiển thị danh sách tin bài mới đăng</t>
  </si>
  <si>
    <t>Độc giả có thể xem chi tiết tin bài mới đăng</t>
  </si>
  <si>
    <t>Độc giả có thể xem danh sách bài được đăng gần nhất cùng chuyên mục với tin bài đang xem</t>
  </si>
  <si>
    <t>Độc giả có thể chia sẻ tin bài mới đăng lên trang mạng xã hội facebook/zalo</t>
  </si>
  <si>
    <t>Độc giả có thể xem thông tin chỉ dẫn giờ mở cửa</t>
  </si>
  <si>
    <t>Độc giả có thể xem thông tin chỉ dẫn thủ tục, điều kiện làm thẻ</t>
  </si>
  <si>
    <t>Độc giả có thể xem thông tin chỉ đường</t>
  </si>
  <si>
    <t>Độc giả có thể xem thông tin liên hệ</t>
  </si>
  <si>
    <t>Độc giả có thể xem danh sách nội dung góp ý</t>
  </si>
  <si>
    <t>Độc giả có thể xem chi tiết nội dung góp ý</t>
  </si>
  <si>
    <t>Độc giả có thể thêm mới nội dung góp ý</t>
  </si>
  <si>
    <t>Độc giả có thể sửa chỉnh sửa nội dung góp ý</t>
  </si>
  <si>
    <t>Độc giả có thể xóa nội dung góp ý</t>
  </si>
  <si>
    <t>Độc giả có thể xem nội dung góp ý của chính độc giả đã gửi</t>
  </si>
  <si>
    <t>Quản lý phản hồi nội dung góp ý</t>
  </si>
  <si>
    <t>Chuyên viên có thể xem chi tiết nội dung góp ý gửi về</t>
  </si>
  <si>
    <t>Chuyên viên có thể nhập nội dung trả lời góp ý</t>
  </si>
  <si>
    <t>Chuyên viên có thể duyệt/không duyệt hiển thị nội dung góp ý gửi về trên trang cổng thông tin</t>
  </si>
  <si>
    <t>Chuyên viên có thể tìm kiếm, xem danh sách nội dung góp ý gửi về</t>
  </si>
  <si>
    <t>Độc giả có thể xem thống kê tổng số lượng tài liệu</t>
  </si>
  <si>
    <t>Độc giả có thể xem thống kê số lượng tài liệu sách giáo khoa</t>
  </si>
  <si>
    <t>Độc giả có thể xem thống kê số lượng sách nghiệp vụ</t>
  </si>
  <si>
    <t>Độc giả có thể xem thống kê số lượng tài liệu sách tham khảo</t>
  </si>
  <si>
    <t>Độc giả có thể xem thống kê số lượng sách truyện thiếu nhi</t>
  </si>
  <si>
    <t>Độc giả có thể xem thống kê số lượng tài liệu báo, tạp chí</t>
  </si>
  <si>
    <t>Độc giả có thể xem thống kê số lượng tất cả tài liệu số</t>
  </si>
  <si>
    <t>Độc giả có thể xem thống kê số lượng tài liệu số theo danh mục (sách giáo khoa, sách tham khảo…)</t>
  </si>
  <si>
    <t xml:space="preserve">Độc giả có thể xem danh sách tài liệu số </t>
  </si>
  <si>
    <t xml:space="preserve">Độc giả có thể xem chi tiết tài liệu số </t>
  </si>
  <si>
    <t>Độc giả có thể xem thống kê số lượng tất cả tài liệu in</t>
  </si>
  <si>
    <t>Độc giả có thể xem thống kê số lượng tài liệu in theo danh mục (sách giáo khoa, sách tham khảo…)</t>
  </si>
  <si>
    <t xml:space="preserve">Độc giả có thể xem danh sách tài liệu in </t>
  </si>
  <si>
    <t xml:space="preserve">Độc giả có thể xem chi tiết tài liệu in </t>
  </si>
  <si>
    <t>Chuyên viên có thể thêm mới nội dung giới tiệu tổng quan</t>
  </si>
  <si>
    <t>Chuyên viên có thể sửa nội dung giới thiệu tổng quan</t>
  </si>
  <si>
    <t>Chuyên viên có thể xoá nội dung giới thiệu tổng quan</t>
  </si>
  <si>
    <t>Chuyên viên có thể duyệt nội dung giới thiệu</t>
  </si>
  <si>
    <t>Độc giả có thể xem nội dung giới thiệu tổng quan trên trang cổng thông tin</t>
  </si>
  <si>
    <t>Người dùng có thể chia sẻ nội dung giới thiệu tổng quan lên trang mạng xã hội facebook/zalo</t>
  </si>
  <si>
    <t xml:space="preserve">Chuyên viên có thể thêm mới mô hình thư viện ngành giáo dục </t>
  </si>
  <si>
    <t>Chuyên viên có thể chỉnh sửa mô hình thư viện ngành giáo dục</t>
  </si>
  <si>
    <t>Chuyên viên có thể xóa mô hình thư viện ngành giáo dục</t>
  </si>
  <si>
    <t>Chuyên viên có thể duyệt hiển thị mô hình thư viện ngành giáo dục</t>
  </si>
  <si>
    <t>Độc giả có thể xem chi tiết mô hình thư viện ngành giáo dục</t>
  </si>
  <si>
    <t>Đọc giả có thể chia sẻ mô hình thư viện ngành giáo dục lên trang mạng xã hội facebook/zalo</t>
  </si>
  <si>
    <t>Chuyên viên có thể thêm mới nội quy thư viện truyền thống</t>
  </si>
  <si>
    <t>Chuyên viên có thể sửa nội quy thư viện truyền thống</t>
  </si>
  <si>
    <t>Chuyên viên có thể xóa nội quy thư viện truyền thống</t>
  </si>
  <si>
    <t>Chuyên viên có thể duyệt hiển thị nội quy thư viện truyền thống</t>
  </si>
  <si>
    <t>Độc giả có thể xem chi tiết nội quy thư viện truyền thống</t>
  </si>
  <si>
    <t>Độc giả có thể chia sẻ nội quy thư viện truyền thống lên trang mạng xã hội facebook/zalo</t>
  </si>
  <si>
    <t>Chuyên viên có thể thêm mới nội quy thư viện số</t>
  </si>
  <si>
    <t>Chuyên viên có thể sửa nội quy thư viện số</t>
  </si>
  <si>
    <t>Chuyên viên có thể xóa nội quy thư viện số</t>
  </si>
  <si>
    <t>Chuyên viên có thể duyệt hiển thị nội quy thư viện số</t>
  </si>
  <si>
    <t>Độc giả có thể xem chi tiết nội quy thư viện số</t>
  </si>
  <si>
    <t>Độc giả có thể chia sẻ nội quy thư viện số lên trang mạng xã hội facebook/zalo</t>
  </si>
  <si>
    <t>Độc giả có thể tìm kiếm trên nội dung của đối tượng</t>
  </si>
  <si>
    <t>Độc giả có thể sắp xếp các thông tin tìm kiếm trong kết quả trả về</t>
  </si>
  <si>
    <t>Độc giả có thể chọn để xem chi tiết bản ghi do kết quả tìm kiểm trả về</t>
  </si>
  <si>
    <t>Độc giả có thể xem toàn bộ kết quả và lưu vào mẫu</t>
  </si>
  <si>
    <t>Cho phép giới hạn tìm kiếm theo thời gian xuất bản</t>
  </si>
  <si>
    <t>Cho phép giới hạn tìm kiếm theo ngôn ngữ</t>
  </si>
  <si>
    <t>Cho phép giới hạn tìm kiếm theo phân loại nội dung</t>
  </si>
  <si>
    <t>Cho phép lựa chọn sắp xếp kết quả tìm kiếm theo nhan đề, tác giả, ký hiệu phân loại, …</t>
  </si>
  <si>
    <t>Cho phép lựa chọn giới hạn tìm kiếm theo tài liệu có sẵn/không có sẵn cho mượn</t>
  </si>
  <si>
    <t>Cho phép giới hạn tìm kiếm theo kiểu tài liệu (tài liệu số/tài liệu in)</t>
  </si>
  <si>
    <t>Cho phép giới hạn tìm kiếm theo phân loại (sách/báo tạp chí/tin tức/sự kiện nổi bật…)</t>
  </si>
  <si>
    <t>Cho phép lựa chọn lọc tìm kiếm theo tiêu chí khác (tìm kiếm chung/tìm kiếm theo chủ đề/tìm kiếm theo nhan đề/tác giả….)</t>
  </si>
  <si>
    <t>Cho phép sắp xếp trên kết quả trả về từ a-z hoặc từ z-a</t>
  </si>
  <si>
    <t>Cho phép thực hiện các actions (xóa,sửa) thông tin trên kết quả trả về</t>
  </si>
  <si>
    <t>Cho phép thêm nhanh vào danh sách yêu thích trên màn danh sách kết quả trả về</t>
  </si>
  <si>
    <t>Độc giả có thể thêm mới đăng ký bạn đọc</t>
  </si>
  <si>
    <t>Độc giả có thể sửa thông tin đăng ký bạn đọc</t>
  </si>
  <si>
    <t>Độc giả có thể xóa đăng ký bạn đọc</t>
  </si>
  <si>
    <t>Độc giả có thể xem trạng thái xử lý yêu cầu đăng ký bạn đọc</t>
  </si>
  <si>
    <t>Chuyên viên xem danh sách thông tin đăng ký bạn đọc gửi tới</t>
  </si>
  <si>
    <t>Chuyên viên xem chi tiết thông tin đăng ký bạn đọc</t>
  </si>
  <si>
    <t>Chuyên viên có thể tìm kiếm thông tin đăng ký bạn đọc gửi đến</t>
  </si>
  <si>
    <t>Chuyên viên có thể xác nhận/yêu cầu bổ sung thông tin đăng ký bạn đọc</t>
  </si>
  <si>
    <t>Quản lý đăng ký mượn sách truyền thống</t>
  </si>
  <si>
    <t>Độc giả có thể tạo đăng ký mượn sách truyền thống</t>
  </si>
  <si>
    <t>Độc giả có thể sửa đăng ký mượn sách truyền thống</t>
  </si>
  <si>
    <t>Độc giả có thể xóa đăng ký mượn sách truyền thống</t>
  </si>
  <si>
    <t>Độc giả có thể xem đăng ký mượn sách truyền thống</t>
  </si>
  <si>
    <t>Quản lý phản hồi đăng ký mượn sách truyền thống</t>
  </si>
  <si>
    <t>Chuyên viên có thể xem danh sách đăng ký mượn sách truyền thống</t>
  </si>
  <si>
    <t>Chuyên viên có thể xem chi tiết đăng ký mượn sách truyền thống</t>
  </si>
  <si>
    <t>Chuyên viên có thể xem cảnh báo trùng đăng ký mượn sách</t>
  </si>
  <si>
    <t>Chuyên viên có thể kiểm tra thông tin đăng ký mượn sách</t>
  </si>
  <si>
    <t>Chuyên viên có thể gửi phản hồi lại thông tin đăng ký mượn sách của độc giả</t>
  </si>
  <si>
    <t>Độc giả có thể thêm mới đăng ký mua sách truyền thống</t>
  </si>
  <si>
    <t>Độc giả có thể sửa đăng ký mua sách truyền thống</t>
  </si>
  <si>
    <t>Độc giả có thể xóa đăng ký mua sách truyền thống</t>
  </si>
  <si>
    <t>Độc giả có thể xem đăng ký mua sách truyền thống</t>
  </si>
  <si>
    <t>Quản lý phản hồi đăng ký mua sách truyền thống</t>
  </si>
  <si>
    <t>Chuyên viên có thể xem danh sách đăng ký mua sách truyền thống</t>
  </si>
  <si>
    <t>Chuyên viên có thể xem chi tiết đăng ký mua sách truyền thống</t>
  </si>
  <si>
    <t>Chuyên viên có thể xem cảnh báo trùng đăng ký mua sách</t>
  </si>
  <si>
    <t>Chuyên viên có thể kiểm tra thông tin đăng ký mua sách</t>
  </si>
  <si>
    <t>Chuyên viên có thể gửi phản hồi lại thông tin đăng ký mua sách của độc giả</t>
  </si>
  <si>
    <t>Độc giả có thể thêm mới đăng ký tiết đọc</t>
  </si>
  <si>
    <t>Độc giả có thể sửa đăng ký tiết đọc</t>
  </si>
  <si>
    <t>Độc giả có thể xóa đăng ký tiết đọc</t>
  </si>
  <si>
    <t>Độc giả có thể xem đăng ký tiết đọc</t>
  </si>
  <si>
    <t>Quản lý phản hồi đăng ký tiết đọc</t>
  </si>
  <si>
    <t>Chuyên viên có thể xem cảnh báo trùng đăng ký tiết đọc</t>
  </si>
  <si>
    <t>Chuyên viên có thể kiểm tra thông tin đăng ký tiết đọc</t>
  </si>
  <si>
    <t>Chuyên viên có thể gửi phản hồi lại thông tin đăng ký tiết đọc của độc giả</t>
  </si>
  <si>
    <t>Chuyên viên có thể xem danh sách đăng ký tiết đọc</t>
  </si>
  <si>
    <t>Chuyên viên có thể xem chi tiết đăng ký tiết đọc</t>
  </si>
  <si>
    <t>Độc giả có thể thêm mới đăng ký mượn sách điện tử</t>
  </si>
  <si>
    <t>Độc giả có thể sửa đăng ký mượn sách điện tử</t>
  </si>
  <si>
    <t>Độc giả có thể xóa đăng ký mượn sách điện tử</t>
  </si>
  <si>
    <t>Độc giả có thể xem đăng ký mượn sách điện tử</t>
  </si>
  <si>
    <t>Chuyên viên có thể xem danh sách đăng ký mượn sách điện tử</t>
  </si>
  <si>
    <t>Chuyên viên có thể xem chi tiết đăng ký mượn sách điện tử</t>
  </si>
  <si>
    <t>Chuyên viên có thể kiểm tra hiện trạng sách điện tử được đăng ký mượn</t>
  </si>
  <si>
    <t>Chuyên viên có thể Phê duyệt/từ chối đăng ký mượn sách điện tử</t>
  </si>
  <si>
    <t>Chuyên viên có thể nhập nội dung phản hồi đăng ký mượn sách điện tử</t>
  </si>
  <si>
    <t>Chuyên viên có thể xem danh sách đăng ký mượn sách điện tử đã duyệt, không duyệt, chưa duyệt</t>
  </si>
  <si>
    <t>Độc giả có thể thêm mới đăng ký mua sách điện tử</t>
  </si>
  <si>
    <t>Độc giả có thể sửa đăng ký mua sách điện tử</t>
  </si>
  <si>
    <t>Độc giả có thể xóa đăng ký mua sách điện tử</t>
  </si>
  <si>
    <t>Độc giả có thể xem đăng ký mua sách điện tử</t>
  </si>
  <si>
    <t>Chuyên viên có thể xem danh sách đăng ký mua sách điện tử</t>
  </si>
  <si>
    <t>Chuyên viên có thể xem chi tiết đăng ký mua sách điện tử</t>
  </si>
  <si>
    <t>Chuyên viên có thể phê duyệt/Từ chối đăng ký mua sách điện tử</t>
  </si>
  <si>
    <t>Chuyên viên có thể phản hồi đăng ký mua sách điện tử</t>
  </si>
  <si>
    <t>Chuyên viên có thể xem danh sách đăng ký mua sách đã duyệt, không duyệt, chưa duyệt</t>
  </si>
  <si>
    <t>Quản lý tủ sách cá nhân</t>
  </si>
  <si>
    <t>Độc giả có thể thêm mới tủ sách cá nhân</t>
  </si>
  <si>
    <t>Độc giả có thể chỉnh sửa tủ sách cá nhân</t>
  </si>
  <si>
    <t>Độc giả có thể xoá tủ sách cá nhân</t>
  </si>
  <si>
    <t>Độc giả có thể xem tủ sách cá nhân</t>
  </si>
  <si>
    <t>Quản lý tài liệu trong tủ sách cá nhân</t>
  </si>
  <si>
    <t>Độc giả thu thập tài liệu mới vào danh mục tủ sách cá nhân</t>
  </si>
  <si>
    <t>Độc giả có thể gỡ bỏ tài liệu khỏi danh mục tủ sách cá nhân</t>
  </si>
  <si>
    <t>Độc giả có thể xem danh sách tài liệu tủ sách cá nhân</t>
  </si>
  <si>
    <t>Độc giả có thể tìm kiếm tài liệu trong tủ sách cá nhân</t>
  </si>
  <si>
    <t>Chuyên viên có thể xem danh sách tài liệu đang đọc</t>
  </si>
  <si>
    <t>Chuyên viên có thể xem chi tiết tài liệu đang đọc</t>
  </si>
  <si>
    <t>Chuyên viên có thể tìm kiếm tài liệu đang đọc</t>
  </si>
  <si>
    <t>Độc giả có thể xem danh sách các sách, tài liệu mà độc giả đã yêu thích</t>
  </si>
  <si>
    <t>Độc giả có thể tìm kiếm sách, tài liệu mà độc giả đã yêu thích</t>
  </si>
  <si>
    <t>Độc giả có thể chia sẻ tủ sách cá nhân</t>
  </si>
  <si>
    <t>Độc giả xem danh sách tài liệu được chia sẻ</t>
  </si>
  <si>
    <t>Độc gia xem chi tiết tài liệu được chia sẻ</t>
  </si>
  <si>
    <t>Độcgiả có thể Bình luận, phản hồi về tài liệu được chia sẻ</t>
  </si>
  <si>
    <t>Độc giả có thể Tìm kiếm tài liệu được chia sẻ</t>
  </si>
  <si>
    <t>Độc giả có thể xem tài liệu hướng dẫn tra cứu thư viện truyền thống</t>
  </si>
  <si>
    <t>Độc giả có thể tải tài liệu hướng dẫn tra cứu thư viện truyền thống</t>
  </si>
  <si>
    <t>Chuyên viên có thể thêm mới tài liệu hướng dẫn tra cứu thư viện truyền thống</t>
  </si>
  <si>
    <t>Chuyên viên có thể sửa tài liệu hướng dẫn tra cứu thư viện truyền thống</t>
  </si>
  <si>
    <t>Chuyên viên có thể xóa tài liệu hướng dẫn tra cứu thư viện truyền thống</t>
  </si>
  <si>
    <t>Chuyên viên có thể Xem, hiển thị tài liệu hướng dẫn tra cứu thư viện truyền thống</t>
  </si>
  <si>
    <t>Độc giả có thể xem tài liệu hướng dẫn tra cứu thư viện số</t>
  </si>
  <si>
    <t>Độc giả có thể tải tài liệu hướng dẫn tra cứu thư viện số</t>
  </si>
  <si>
    <t>Chuyên viên có thể thêm mới tài liệu hướng dẫn tra cứu thư viện số</t>
  </si>
  <si>
    <t>Chuyên viên có thể sửa tài liệu hướng dẫn tra cứu thư viện số</t>
  </si>
  <si>
    <t>Chuyên viên có thể xóa tài liệu hướng dẫn tra cứu thư viện số</t>
  </si>
  <si>
    <t>Chuyên viên có thể Xem, hiển thị tài liệu hướng dẫn tra cứu thư viện số</t>
  </si>
  <si>
    <t>Chuyên viên có thể thêm mới nhà cung cấp</t>
  </si>
  <si>
    <t>Chuyên viên có thể sửa thông tin nhà cung cấp</t>
  </si>
  <si>
    <t>Chuyên viên có thể xóa thông tin nhà cung cấp</t>
  </si>
  <si>
    <t>Chuyên viên có thể xem thông tin nhà cung cấp</t>
  </si>
  <si>
    <t>Phân hệ quản lý quy trình phê duyệt tin bài</t>
  </si>
  <si>
    <t>Quản trị hệ thống có thể thêm mới Quy trình Workflow</t>
  </si>
  <si>
    <t>Quản trị hệ thống có thể cập nhật quy trình</t>
  </si>
  <si>
    <t>Quản trị hệ thống có thể xóa quy trình</t>
  </si>
  <si>
    <t>Quản trị hệ thống có thể tìm kiếm quy trình</t>
  </si>
  <si>
    <t>Quản trị hệ thống có thể thêm mới Trạng thái (Status)</t>
  </si>
  <si>
    <t>Quản trị hệ thống có thể cập nhật Trạng thái (Status)</t>
  </si>
  <si>
    <t>Quản trị hệ thống có thể xóa Trạng thái (Status)</t>
  </si>
  <si>
    <t>Quản trị hệ thống có thể tìm kiếm Trạng thái (Status)</t>
  </si>
  <si>
    <t>Quản trị hệ thống có thể thêm mới Tác động (Command)</t>
  </si>
  <si>
    <t>Quản trị hệ thống có thể tập nhật Tác động (Command)</t>
  </si>
  <si>
    <t>Quản trị hệ thống có thể tóa Tác động (Command)</t>
  </si>
  <si>
    <t>Quản trị hệ thống có thể tìm kiếm Tác động (Command)</t>
  </si>
  <si>
    <t>Quản trị hệ thống có thể thêm mới biểu mẫu, tệp đính kèm</t>
  </si>
  <si>
    <t>Quản trị hệ thống có thể cập nhật biểu mẫu, tệp đính kèm</t>
  </si>
  <si>
    <t>Quản trị hệ thống có thể xóa biểu mẫu, tệp đính kèm</t>
  </si>
  <si>
    <t>Quản trị hệ thống có thể tìm kiếm biểu mẫu, tệp đính kèm</t>
  </si>
  <si>
    <t xml:space="preserve">Quản trị hệ thống có thể xem hiển thị lịch sử người duyệt trước </t>
  </si>
  <si>
    <t>Quản trị hệ thống có thể thêm mới phiên bản Workflow</t>
  </si>
  <si>
    <t>Quản trị hệ thống có thể xóa phiên bản Workflow</t>
  </si>
  <si>
    <t>Quản trị hệ thống có thể kết xuất (export) quy trình Workflow ra file XML</t>
  </si>
  <si>
    <t>Quản trị hệ thống có thể kết nhập (export) quy trình Workflow từ file XML</t>
  </si>
  <si>
    <t>Quản trị hệ thống có thể thiết lập thời gian từng bước trong quy trình</t>
  </si>
  <si>
    <t>Quản trị hệ thống có thể xoá thời gian từng bước trong quy trình</t>
  </si>
  <si>
    <t>Cán bộ quản lý có thể thêm mới khu vực/vị trí kho Sách</t>
  </si>
  <si>
    <t>Cán bộ quản lý có thể xem thông tin khu vực/vị trí kho Sách</t>
  </si>
  <si>
    <t>Cán bộ quản lý có thể cập nhật thông tin khu vực/vị trí kho Sách</t>
  </si>
  <si>
    <t>Cán bộ quản lý có thể xóa khu vực/vị trí kho Sách</t>
  </si>
  <si>
    <t>Cán bộ quản lý có thể tìm kiếm khu vực, vị trí kho Sách</t>
  </si>
  <si>
    <t>Cán bộ quản lý có thể thêm mới tủ/giá/kệ lưu trữ Sách</t>
  </si>
  <si>
    <t>Cán bộ quản lý có thể xem thông tin tủ/giá/kệ lưu trữ Sách</t>
  </si>
  <si>
    <t>Cán bộ quản lý có thể cập nhật thông tin tủ/giá/kệ lưu trữ Sách</t>
  </si>
  <si>
    <t>Cán bộ quản lý có thể xóa tủ/giá/kệ lưu trữ Sách</t>
  </si>
  <si>
    <t>Cán bộ quản lý có thể tìm kiếm tủ/giá/kệ lưu trữ Sách</t>
  </si>
  <si>
    <t>Cán bộ quản lý có thể xem màn hình quản lý danh sách khu vực/vị trí kho Sách</t>
  </si>
  <si>
    <t>Cán bộ quản lý có thể xem màn hình quản lý danh sách tủ/giá/kệ lưu trữ Sách</t>
  </si>
  <si>
    <t>Cán bộ quản lý có thể thêm mới loại QR code</t>
  </si>
  <si>
    <t>Cán bộ quản lý có thể sửa loại QR code</t>
  </si>
  <si>
    <t>Cán bộ quản lý có thể xóa loại QR code</t>
  </si>
  <si>
    <t>Cán bộ quản lý có thể Định nghĩ mẫu (partten) cho loại QR code</t>
  </si>
  <si>
    <t xml:space="preserve">Cán bộ quản lý có thể tìm kiếm loại QR code </t>
  </si>
  <si>
    <t>Cán bộ quản lý có thể cấu hình quy tắc sinh mã sách theo nhiều tiêu chí (thể loại, năm phát hành….)</t>
  </si>
  <si>
    <t>Cán bộ quản lý có thể sửa mã QRCode cho sách</t>
  </si>
  <si>
    <t>Cán bộ quản lý có thể xóa mã QRCode cho sách</t>
  </si>
  <si>
    <t>Cán bộ quản lý có thể tìm kiếm sách thông qua mã QRCode</t>
  </si>
  <si>
    <t>Cán bộ quản lý có thể điều hướng đến trang Cổng thông tin học liệu điện tử</t>
  </si>
  <si>
    <t>Cán bộ quản lý có thể quét mã QRCode cho phép nguời dùng xem được các thông tin cơ bản của di sản, sách (Mô tả chung, thể loại, tác giả, năm xuất bản…)</t>
  </si>
  <si>
    <t>Cán bộ quản lý có thể export bảng mã QRCode theo mẫu để in, dán vào sách</t>
  </si>
  <si>
    <t>Cán bộ quản lý có thể nhập và tạo thông tin mã QRCode từ excel</t>
  </si>
  <si>
    <t>Độc giả có thể xem thông tin của mã QR theo đường link</t>
  </si>
  <si>
    <t>Độc giả có thể xem thông tin nhận thông tin phản hồi trên ứng dụng điện thoại</t>
  </si>
  <si>
    <t>Cán bộ quản lý có thể thêm mới loại hộp Sách</t>
  </si>
  <si>
    <t>Cán bộ quản lý có thể sửa thông tin loại hộp Sách</t>
  </si>
  <si>
    <t>Cán bộ quản lý có thể xem thông tin loại hộp Sách</t>
  </si>
  <si>
    <t>Cán bộ quản lý có thể xóa danh mục loại hộp Sách</t>
  </si>
  <si>
    <t>Cán bộ quản lý có thể thêm mới hộp Sách</t>
  </si>
  <si>
    <t>Cán bộ quản lý có thể sửa thông tin hộp Sách</t>
  </si>
  <si>
    <t>Cán bộ quản lý có thể xem thông tin hộp Sách</t>
  </si>
  <si>
    <t>Cán bộ quản lý có thể xóa danh mục hộp Sách</t>
  </si>
  <si>
    <t>Chuyên viên có thể thêm mới danh mục loại sách</t>
  </si>
  <si>
    <t>Chuyên viên có thể sửa danh mục loại sách</t>
  </si>
  <si>
    <t>Chuyên viên có thể Xóa danh mục loại sách</t>
  </si>
  <si>
    <t>Chuyên viên có thể Tìm kiếm danh mục loại sách</t>
  </si>
  <si>
    <t>Chuyên viên có thể Xem danh mục loại sách</t>
  </si>
  <si>
    <t>Chuyên viên có thể Thêm mới sách</t>
  </si>
  <si>
    <t>Chuyên viên có thể Sửa thông tin sách</t>
  </si>
  <si>
    <t>Chuyên viên có thể Xóa thông tin sách</t>
  </si>
  <si>
    <t>Chuyên viên có thể Xem danh sách sách, tài liệu</t>
  </si>
  <si>
    <t>Chuyên viên có thể Xem thông tin sách</t>
  </si>
  <si>
    <t>Chuyên viên có thể lập phiếu nhập sách</t>
  </si>
  <si>
    <t>Chuyên viên có thể lập bảng kê phiếu nhập</t>
  </si>
  <si>
    <t>Chuyên viên có thể xóa phiếu nhập</t>
  </si>
  <si>
    <t>Chuyên viên có thể kết xuất phiếu nhập</t>
  </si>
  <si>
    <t>Chuyên viên có thể lập danh sách biên bản kiểm kê</t>
  </si>
  <si>
    <t>Chuyên viên có thể thêm bản kiểm kê</t>
  </si>
  <si>
    <t>Chuyên viên có thể xem danh sách kiểm kê</t>
  </si>
  <si>
    <t>Chuyên viên có thể xóa phiếu kiểm kê</t>
  </si>
  <si>
    <t>Chuyên viên có thể lập phiếu xuất</t>
  </si>
  <si>
    <t>Chuyên viên có thể xem danh sách phiếu xuất</t>
  </si>
  <si>
    <t>Chuyên viên có thể xóa phiếu xuất</t>
  </si>
  <si>
    <t>Chuyên viên có thể kết xuất phiếu xuất và biên bản xuất sách ra file excel</t>
  </si>
  <si>
    <t>Quản lý đăng ký cá biệt</t>
  </si>
  <si>
    <t>Chuyên viên có thể thêm biên mục thư mục</t>
  </si>
  <si>
    <t>Chuyên viên có thể sửa biên mục thư mục</t>
  </si>
  <si>
    <t>Chuyên viên có thể xóa biên mục thư mục</t>
  </si>
  <si>
    <t>Chuyên viên có thể xem các loại biên mục thư mục</t>
  </si>
  <si>
    <t>Chuyên viên có thể thêm mới biểu ghi biên mục tài liệu</t>
  </si>
  <si>
    <t>Chuyên viên có thể sửa biểu ghi biên mục tài liệu</t>
  </si>
  <si>
    <t>Chuyên viên có thể xóa biểu ghi biên mục tài liệu</t>
  </si>
  <si>
    <t>Chuyên viên có thể tìm kiếm biểu ghi biên mục tài liệu</t>
  </si>
  <si>
    <t>Chuyên viên có thể kiểm tra trùng biểu ghi biên mục tài liệu</t>
  </si>
  <si>
    <t>Chuyên viên có thể sao chép biểu ghi biên mục tài liệu</t>
  </si>
  <si>
    <t>Chuyên viên có thể thêm đăng ký cá biệt thư mục</t>
  </si>
  <si>
    <t>Chuyên viên có thể sửa đăng ký cá biệt thư mục</t>
  </si>
  <si>
    <t>Chuyên viên có thể xóa đăng ký cá biệt thư mục</t>
  </si>
  <si>
    <t>Chuyên viên có thể xem các loại đăng ký cá biệt thư mục</t>
  </si>
  <si>
    <t>Quản lý loại biểu ghi tài liệu</t>
  </si>
  <si>
    <t>Chuyên viên có thể thêm mới loại biểu ghi tài liệu</t>
  </si>
  <si>
    <t>Chuyên viên có thể chỉnh sửa loại biểu ghi tài liệu</t>
  </si>
  <si>
    <t>Chuyên viên có thể xóa loại biểu ghi tài liệu</t>
  </si>
  <si>
    <t>Chuyên viên có thể xem loại biểu ghi tài liệu</t>
  </si>
  <si>
    <t>Chuyên viên có thể phân phối tài liệu vào các kho lưu trữ</t>
  </si>
  <si>
    <t>Chuyên viên có thể thiết lập trạng thái của phân phối</t>
  </si>
  <si>
    <t>Chuyên viên có thể thêm nhanh cả trường lớn và trường con vào khung biên mục</t>
  </si>
  <si>
    <t>Chuyên viên có thể Phân quyền: Quyền tạo, thay đổi và huỷ một biểu ghi biên mục được gán cho từng Chuyên viên cụ thể</t>
  </si>
  <si>
    <t>Quản lý phân phối tài liệu</t>
  </si>
  <si>
    <t>Quản lý khung biên mục</t>
  </si>
  <si>
    <t>Chuyên viên có thể thêm khung biên mục</t>
  </si>
  <si>
    <t>Chuyên viên có thể sửa khung biên mục</t>
  </si>
  <si>
    <t>Chuyên viên có thể xóa khung biên mục</t>
  </si>
  <si>
    <t>Chuyên viên có thể xem các loại khung biên mục</t>
  </si>
  <si>
    <t>Chuyên viên có thể thiết lập vị tí lưu trưc tạm thời của tài liệu</t>
  </si>
  <si>
    <t>Chuyên viên có thể thiết lập vị trí lưu trữ của bản phân phối</t>
  </si>
  <si>
    <t>3.9</t>
  </si>
  <si>
    <t>3.10</t>
  </si>
  <si>
    <t xml:space="preserve">Chuyên viên, cán bộ quản lý có thể xem báo cáo </t>
  </si>
  <si>
    <t>Chuyên viên có thể kết xuất khung biên mục</t>
  </si>
  <si>
    <t>Chuyên viên có thể kết nhập khung biên mục</t>
  </si>
  <si>
    <t>Quản lý cấu hình chính sách lưu thông</t>
  </si>
  <si>
    <t>Chuyên viên có thể lập phiếu mượn sách mang về</t>
  </si>
  <si>
    <t>Chuyên viên có thể sửa phiếu mượn sách mang về</t>
  </si>
  <si>
    <t>Chuyên viên có thể xóa phiếu mượn sách mang về</t>
  </si>
  <si>
    <t>Chuyên viên có thể tìm kiếm phiếu mượn sách mang về</t>
  </si>
  <si>
    <t>Chuyên viên có thể xem phiếu mượn sách mang về</t>
  </si>
  <si>
    <t>Chuyên viên có thể xem danh sách sách mượn mang về</t>
  </si>
  <si>
    <t>Chuyên viên có thể xem chi tiết thông tin sách mượn mang về</t>
  </si>
  <si>
    <t>Chuyên viên có thể xuất ra excel phiếu mượn sách mang về</t>
  </si>
  <si>
    <t>Chuyên viên có thể xuất ra excel danh sách sách mượn mang về</t>
  </si>
  <si>
    <t>Chuyên viên có thể xem danh sách sách mượn quá hạn</t>
  </si>
  <si>
    <t>Chuyên viên có thể xem chi tiết thông tin sách mượn quá hạn</t>
  </si>
  <si>
    <t>Chuyên viên có thể xem thông tin người mượn quá hạn</t>
  </si>
  <si>
    <t>Chuyên viên có thể kết xuất ra excel danh sách sáng mượn quá hạn</t>
  </si>
  <si>
    <t>Quản lý thông báo mượn sách quá hạn</t>
  </si>
  <si>
    <t>Chuyên viên có thể soạn thông báo mượn sách quá hạn</t>
  </si>
  <si>
    <t>Chuyên viên có thể chọn mẫu thông báo mượn sách quá hạn từ hệ thống</t>
  </si>
  <si>
    <t>Chuyên viên có thể gửi thông báo mượn sách quá hạn</t>
  </si>
  <si>
    <t>Quản lý trả sách mượn mang về</t>
  </si>
  <si>
    <t>Chuyên viên có thể sửa phiếu ghi trả sách mượn mang về</t>
  </si>
  <si>
    <t>Chuyên viên có thể Xóa phiếu ghi trả sách mượn mang về</t>
  </si>
  <si>
    <t>Chuyên viên có thể xem chi tiết phiếu ghi trả sách mượn mang về</t>
  </si>
  <si>
    <t>Chuyên viên có thể thêm mới phiếu ghi trả sách mượn mang về</t>
  </si>
  <si>
    <t>Độc giả có thể thêm mới yêu cầu gia hạn mượn trả sách</t>
  </si>
  <si>
    <t>Độc giả có thể chỉnh sửa yêu cầu gia hạn mượn trả sách ở trạng thái chưa duyệt</t>
  </si>
  <si>
    <t>Độc giả có thể xoá yêu cầu gia hạn mượn trả sách</t>
  </si>
  <si>
    <t>Độc giả có thể xem chi tiết yêu cầu gia hạn mượn trả sách</t>
  </si>
  <si>
    <t>Quản lý phê duyệt gia hạn mượn trả sách</t>
  </si>
  <si>
    <t>Chuyên viên có thể xem danh sách yêu cầu gia hạn mượn trả sách</t>
  </si>
  <si>
    <t>Chuyên viên có thể phê duyệt/từ chối duyệt yêu cầu gia hạn mượn trả sách</t>
  </si>
  <si>
    <t>Chuyên viên có thể tìm kiếm yêu cầu gia hạn mượn trả sách</t>
  </si>
  <si>
    <t>Chuyên viên có thể phản hồi lại yêu cầu gia hạn của độc giả</t>
  </si>
  <si>
    <t>Chuyên viên có thể Xem nhật ký lưu thông sách</t>
  </si>
  <si>
    <t>Chuyên viên có thể tìm kiếm nhật ký lưu thông</t>
  </si>
  <si>
    <t>Chuyên viên có thể Kết xuất nhật ký lưu thông sách ra file excel</t>
  </si>
  <si>
    <t>HT</t>
  </si>
  <si>
    <t>Phân hệ quản lý tích hợp với hệ thống xác thực tập trung SSO</t>
  </si>
  <si>
    <t>Chuyên viên có thể thêm mới bạn đọc tại chỗ</t>
  </si>
  <si>
    <t>Chuyên viên có thể sửa thông tin bạn đọc tại chỗ</t>
  </si>
  <si>
    <t>Chuyên viên có thể xóa thông tin bạn đọc tại chỗ</t>
  </si>
  <si>
    <t>Chuyên viên có thể tìm kiếm thông tin bạn đọc tại chỗ</t>
  </si>
  <si>
    <t>Chuyên viên có thể xem danh sách bạn đọc tại chỗ</t>
  </si>
  <si>
    <t>Chuyên viên có thể xem chi tiết bạn đọc tại chỗ</t>
  </si>
  <si>
    <t>Chuyên viên có thể thêm mới tiết đọc tại chỗ</t>
  </si>
  <si>
    <t>Chuyên viên có thể sửa thông tin tiết đọc tại chỗ</t>
  </si>
  <si>
    <t>Chuyên viên có thể xóa thông tin tiết đọc tại chỗ</t>
  </si>
  <si>
    <t>Chuyên viên có thể tìm kiếm thông tin tiết đọc tại chỗ</t>
  </si>
  <si>
    <t>Chuyên viên có thể xem danh sách tiết đọc tại chỗ</t>
  </si>
  <si>
    <t>Chuyên viên có thể xem chi tiết tiết đọc tại chỗ</t>
  </si>
  <si>
    <t>Chuyên viên có thể thêm mới bạn đọc là học sinh</t>
  </si>
  <si>
    <t>Chuyên viên có thể sửa bạn đọc là học sinh</t>
  </si>
  <si>
    <t>Chuyên viên có thể xóa bạn đọc là học sinh</t>
  </si>
  <si>
    <t>Chuyên viên có thể Kích hoạt/Ngưng hoạt động bạn đọc là học sinh</t>
  </si>
  <si>
    <t>Chuyên viên có thể Tìm kiếm bạn đọc là học sinh</t>
  </si>
  <si>
    <t>Chuyên viên có thể tạo thẻ bạn đọc cho bạn đọc là học sinh</t>
  </si>
  <si>
    <t>Chuyên viên có thể chỉnh sửa thẻ bạn đọc cho bạn đọc là học sinh</t>
  </si>
  <si>
    <t>Chuyên viên có thể tìm kiếm thẻ bạn đọc cho bạn đọc là học sinh</t>
  </si>
  <si>
    <t>Chuyên viên có thể kích hoạt/ngưng hoạt động thẻ bạn đọc là học sinh</t>
  </si>
  <si>
    <t>Chuyên viên có thể thêm mới bạn đọc là giáo viên</t>
  </si>
  <si>
    <t>Chuyên viên có thể sửa bạn đọc là giáo viên</t>
  </si>
  <si>
    <t>Chuyên viên có thể xóa bạn đọc là giáo viên</t>
  </si>
  <si>
    <t>Chuyên viên có thể Kích hoạt/Ngưng hoạt động bạn đọc là giáo viên</t>
  </si>
  <si>
    <t>Chuyên viên có thể Tìm kiếm bạn đọc là giáo viên</t>
  </si>
  <si>
    <t>Chuyên viên có thể tạo thẻ bạn đọc cho bạn đọc là giáo viên</t>
  </si>
  <si>
    <t>Chuyên viên có thể chỉnh sửa thẻ bạn đọc cho bạn đọc là giáo viên</t>
  </si>
  <si>
    <t>Chuyên viên có thể tìm kiếm thẻ bạn đọc cho bạn đọc là giáo viên</t>
  </si>
  <si>
    <t>Chuyên viên có thể kích hoạt/ngưng hoạt động thẻ bạn đọc là giáo viên</t>
  </si>
  <si>
    <t>Chuyên viên có thể thêm mới lịch làm việc của thư viện</t>
  </si>
  <si>
    <t>Chuyên viên có thể sửa lịch làm việc của thư viện</t>
  </si>
  <si>
    <t>Chuyên viên có thể Kích hoạt/ngưng hoạt động lịch làm việc của thư viện</t>
  </si>
  <si>
    <t>Chuyên viên có thể xóa lịch làm việc của thư viện</t>
  </si>
  <si>
    <t>Chuyên viên có thể Phân công cán bộ trực thư viện</t>
  </si>
  <si>
    <t>Chuyên viên có thể Sửa thông tin cán bộ trực thư viện</t>
  </si>
  <si>
    <t>Chuyên viên có thể Kích hoạt/Ngưng hoạt động lịch cán bộ trực thư viện</t>
  </si>
  <si>
    <t>Chuyên viên có thể Xóa thông tin cán bộ trực thư viện</t>
  </si>
  <si>
    <t>Chuyên viên có thể tạo mới đơn cọc mượn sách</t>
  </si>
  <si>
    <t>Chuyên viên có thể sửa thông tin đơn cọc mượn sách</t>
  </si>
  <si>
    <t>Chuyên viên có thể xóa đơn cọc mượn sách</t>
  </si>
  <si>
    <t>Chuyên viên có thể xem đơn cọc mượn sách</t>
  </si>
  <si>
    <t>Chuyên viên có thể kết xuất đơn cọc mượn sách</t>
  </si>
  <si>
    <t>Chuyên viên có thể xem chi tiết đơn mượn sách có cọc</t>
  </si>
  <si>
    <t>Chuyên viên có thể thực hiện hoàn cọc</t>
  </si>
  <si>
    <t>Chuyên viên có thể xem chi tiết thông tin hoàn cọc</t>
  </si>
  <si>
    <t>Chuyên viên có thể xem danh sách đơn hoàn cọc</t>
  </si>
  <si>
    <t>Chuyên viên có thể xem chi tiết đơn bị phạt</t>
  </si>
  <si>
    <t>Chuyên viên có thể thực hiện phạt</t>
  </si>
  <si>
    <t>Chuyên viên có thể xem chi tiết thông tin phạt</t>
  </si>
  <si>
    <t>Chuyên viên có thể xem danh sách đơn bị phạt</t>
  </si>
  <si>
    <t>Chuyên viên có thể tìm kiếm đơn cọc mượn sách theo từ khóa</t>
  </si>
  <si>
    <t>Chuyên viên có thể tìm kiếm đơn cọc mượn sách theo thời gian tùy ý</t>
  </si>
  <si>
    <t>Chuyên viên có thể tìm kiếm đơn cọc mượn sách theo đối tượng là đọc giả</t>
  </si>
  <si>
    <t>Chuyên viên có thể đơn cọc mượn sách theo tình trạng hết hạn của đơn</t>
  </si>
  <si>
    <t>Cho phép đặt hạn chế bạn đọc</t>
  </si>
  <si>
    <t>7.6</t>
  </si>
  <si>
    <t>Quản lý chính sách bạn đọc</t>
  </si>
  <si>
    <t>Quản trị hệ thống có thể đặt số tài liệu mượn tối đa</t>
  </si>
  <si>
    <t>Quản trị hệ thống có thể đặt số tài liệu đọc tại chỗ tối đa</t>
  </si>
  <si>
    <t>Quản trị hệ thống có thể đặt thời hạn mượn tối đa</t>
  </si>
  <si>
    <t>Quản trị hệ thống có thể cấu hình đơn vị thời gian mượn và chính sách cho mượn bao gồm ngày nghỉ</t>
  </si>
  <si>
    <t>7.7</t>
  </si>
  <si>
    <t>Quản lý chính sách phạt</t>
  </si>
  <si>
    <t>Quản trị hệ thống có thể cấu hình thời gian phạt</t>
  </si>
  <si>
    <t>Quản trị hệ thống có thể cấu hình thời điểm phạt</t>
  </si>
  <si>
    <t>Quản trị hệ thống có thể cấu hình tiền phạt mặc định, tiền phạt tối đa</t>
  </si>
  <si>
    <t>Quản trị hệ thống có thể cấu hình số lần tối đa ân hạn</t>
  </si>
  <si>
    <t>Chuyên viên có thể tổng hợp sổ theo dõi tổng quát</t>
  </si>
  <si>
    <t>Chuyên viên có thể xem sổ theo dõi tổng quát</t>
  </si>
  <si>
    <t>Chuyên viên có thể kết xuất sổ theo dõi tổng quát ra file excel</t>
  </si>
  <si>
    <t>Chuyên viên có thể lọc theo thời gian để tra cứu sổ theo dõi tổng quát</t>
  </si>
  <si>
    <t>Chuyên viên có thể tổng hợp sổ theo dõi cá biệt</t>
  </si>
  <si>
    <t>Chuyên viên có thể kết xuất sổ theo dõi cá biệt ra file excel</t>
  </si>
  <si>
    <t>Chuyên viên có thể lọc theo thời gian để tra cứu sổ theo dõi cá biệt</t>
  </si>
  <si>
    <t>Chuyên viên có thể tổng hợp sổ theo dõi nhật ký thư viện</t>
  </si>
  <si>
    <t>Chuyên viên có thể xem sổ theo dõi nhật ký thư viện</t>
  </si>
  <si>
    <t>Chuyên viên có thể kết xuất sổ theo dõi  nhật ký thư viện ra file excel</t>
  </si>
  <si>
    <t>Chuyên viên có thể lọc theo thời gian để tra cứu sổ theo dõi nhật ký thư viện</t>
  </si>
  <si>
    <t>Quản lý sổ mượn của giáo viên</t>
  </si>
  <si>
    <t>Chuyên viên có thể tổng hợp sổ theo dõi sổ mượn của giáo viên</t>
  </si>
  <si>
    <t>Chuyên viên có thể xem sổ theo dõi sổ mượn của giáo viên</t>
  </si>
  <si>
    <t>Chuyên viên có thể kết xuất sổ theo dõi  sổ mượn của giáo viên ra file excel</t>
  </si>
  <si>
    <t>Chuyên viên có thể lọc theo thời gian để tra cứu sổ theo dõi sổ mượn của giáo viên</t>
  </si>
  <si>
    <t>Chuyên viên có thể tổng hợp sổ theo dõi sổ mượn của học sinh</t>
  </si>
  <si>
    <t>Chuyên viên có thể xem sổ theo dõi sổ mượn của học sinh</t>
  </si>
  <si>
    <t>Chuyên viên có thể kết xuất sổ theo dõi  sổ mượn của học sinh ra file excel</t>
  </si>
  <si>
    <t>Chuyên viên có thể lọc theo thời gian để tra cứu sổ theo dõi sổ mượn của học sinh</t>
  </si>
  <si>
    <t>Chuyên viên có thể tổng hợp sổ/phiếu theo dõi báo/tạp chí</t>
  </si>
  <si>
    <t>Chuyên viên có thể xem sổ/phiếu theo dõi báo/tạp chí</t>
  </si>
  <si>
    <t>Chuyên viên có thể kết xuất sổ/phiếu theo dõi báo/tạp chí ra file excel</t>
  </si>
  <si>
    <t>Chuyên viên có thể lọc theo thời gian để tra cứu sổ/phiếu theo dõi báo/tạp chí</t>
  </si>
  <si>
    <t>Tra cứu báo cáo xuất kho</t>
  </si>
  <si>
    <t>Tra cứu báo cáo nhập kho</t>
  </si>
  <si>
    <t>Tra cứu báo cáo tổng hợp xuất/nhập kho theo đơn vị quản lý</t>
  </si>
  <si>
    <t>Tra cứu báo cáo số lượng tài liệu trong thư viện</t>
  </si>
  <si>
    <t>Tra cứu báo cáo số lượng tài liệu theo đơn vị/phòng ban quản lý</t>
  </si>
  <si>
    <t>Tra cứu báo cáo tài liệu theo loại hình tài liệu</t>
  </si>
  <si>
    <t>Tra cứu báo cáo tài liệu theo danh mục tài liệu (sách giáo khoa, sách tham khảo, báo tạp chí,…) theo đơn vị</t>
  </si>
  <si>
    <t>Kết xuất báo cáo tài liệu theo danh mục tài liệu ra excel</t>
  </si>
  <si>
    <t>Tra cứu báo cáo tài liệu theo nhà xuất bản</t>
  </si>
  <si>
    <t>Thống kê số lượng tài liệu trong thư viện</t>
  </si>
  <si>
    <t>Tra cứu báo cáo mượn trả sách theo đơn vị</t>
  </si>
  <si>
    <t xml:space="preserve">Tra cứu báo cáo mượn trả sách theo đơn vị quản lý </t>
  </si>
  <si>
    <t>Tra cứu báo cáo độc giả vi phạm theo đơn vị</t>
  </si>
  <si>
    <t>Tra cứu báo cáo độc giả vi phạm toàn tỉnh</t>
  </si>
  <si>
    <t>Kết xuất độc giả vi phạm ra excel</t>
  </si>
  <si>
    <t>Tra cứu báo cáo độc giả vi phạm theo thời gian</t>
  </si>
  <si>
    <t>Tra cứu báo cáo độc giả đang mượn tài liệu theo đơn vị quản lý</t>
  </si>
  <si>
    <t>Tra cứu báo cáo độc giả đang mượn tài liệu theo thời gian</t>
  </si>
  <si>
    <t>Tra cứu báo cáo đọc giả đang mượn tài liệu theo tình trạng mượn</t>
  </si>
  <si>
    <t>Tra cứu báo cáo thanh lý tài liệu theo đơn vị quản lý</t>
  </si>
  <si>
    <t>Tra cứu báo cáo thanh lý tài liệu theo thời gian</t>
  </si>
  <si>
    <t>Kết xuất thanh lý tài liệu ra excel</t>
  </si>
  <si>
    <t>Tra cứu báo cáo tài liệu đã thanh lý theo loại hình tài liệu</t>
  </si>
  <si>
    <t>Tra cứu báo cáo sách mượn, đọc nhiều nhất theo đơn vị quản lý</t>
  </si>
  <si>
    <t>Tra cứu báo cáo sách mượn, đọc nhiều nhất theo thời gian</t>
  </si>
  <si>
    <t>Tra cứu báo cáo sách mượn, đọc nhiều nhất theo loại hình tài liệu</t>
  </si>
  <si>
    <t>Tra cứu báo cáo tiền cọc, phạt theo đơn vị quản lý</t>
  </si>
  <si>
    <t>Tra cứu báo cáo tiền cọc, phạt theo thời gian</t>
  </si>
  <si>
    <t>Tra cứu báo cáo tiền cọc, phạt theo loại hình tài liệu</t>
  </si>
  <si>
    <t>Cấu hình gán mã RFID với sách, báo, tạp chí</t>
  </si>
  <si>
    <t>Báo cáo số lượng sách được gán mã RFID</t>
  </si>
  <si>
    <t>Chuyên viên có thể tra cứu báo cáo số lượng sách chưa gán mã RFID</t>
  </si>
  <si>
    <t>Chuyên viên có thể tra cứu báo cáo số lượng sách đã gán mã RFID</t>
  </si>
  <si>
    <t>Chuyên viên có thể kết xuất danh sách báo cáo số lượng sách chưa gán mã RFID ra file excel</t>
  </si>
  <si>
    <t>Chuyên viên có thể chọn các tiêu chí lọc để tra cứu báo cáo như thời gian, loại hình</t>
  </si>
  <si>
    <t>Cho phép nhận mã RFID từ trạm lưu thông công nghệ</t>
  </si>
  <si>
    <t>Cán bộ quản lý có thể thêm mới loại hình tài liệu</t>
  </si>
  <si>
    <t>Cán bộ quản lý có thể xem các thông tin về loại hình tài liệu</t>
  </si>
  <si>
    <t>Cán bộ quản lý có thể thay đổi thông tin về loại hình tài liệu</t>
  </si>
  <si>
    <t>Cán bộ quản lý có thể xóa loại hình tài liệu</t>
  </si>
  <si>
    <t>Cán bộ quản lý có thể tìm kiếm loại hình tài liệu</t>
  </si>
  <si>
    <t>Cán bộ quản lý có thể thêm mới mục lục hồ sơ</t>
  </si>
  <si>
    <t>Cán bộ quản lý có thể xem các thông tin về mục lục hồ sơ</t>
  </si>
  <si>
    <t>Cán bộ quản lý có thể thay đổi thông tin về mục lục hồ sơ</t>
  </si>
  <si>
    <t>Cán bộ quản lý có thể xóa mục lục hồ sơ</t>
  </si>
  <si>
    <t>Cán bộ quản lý có thể tìm kiếm mục lục hồ sơ</t>
  </si>
  <si>
    <t>Cán bộ quản lý có thể thêm mới hồ sơ</t>
  </si>
  <si>
    <t>Cán bộ quản lý có thể xem các thông tin về hồ sơ</t>
  </si>
  <si>
    <t>Cán bộ quản lý có thể thay đổi thông tin về hồ sơ</t>
  </si>
  <si>
    <t>Cán bộ quản lý có thể xóa hồ sơ</t>
  </si>
  <si>
    <t>Cán bộ quản lý có thể tìm kiếm hồ sơ</t>
  </si>
  <si>
    <t>Cán bộ quản lý có thể phân quyền xem hồ sơ cho nhóm Cán bộ quản lý khác</t>
  </si>
  <si>
    <t>Cán bộ quản lý có thể phân quyền sửa hồ sơ cho nhóm Cán bộ quản lý khác</t>
  </si>
  <si>
    <t>Cán bộ quản lý có thể phân quyền xóa hồ sơ cho nhóm Cán bộ quản lý khác</t>
  </si>
  <si>
    <t>Cán bộ quản lý có thể xem Cán bộ quản lý trong nhóm quyền sử dụng hồ sơ</t>
  </si>
  <si>
    <t>Cán bộ quản lý có thể tải lên văn bản, tài liệu trong hồ sơ</t>
  </si>
  <si>
    <t>Cán bộ quản lý có thể xóa văn bản, tài liệu trong hồ sơ</t>
  </si>
  <si>
    <t>Cán bộ quản lý có thể tìm kiếm văn bản, tài liệu trong hồ sơ</t>
  </si>
  <si>
    <t>Cán bộ quản lý có thể thêm thuộc tính cho văn bản, tài liệu trong hồ sơ</t>
  </si>
  <si>
    <t>Cán bộ quản lý có thể chỉnh sửa thuộc tính cho văn bản, tài liệu trong hồ sơ</t>
  </si>
  <si>
    <t>Cán bộ quản lý có thể xóa thuộc tính cho văn bản, tài liệu trong hồ sơ</t>
  </si>
  <si>
    <t>Cán bộ quản lý có thể thêm mới cơ quan lưu trữ</t>
  </si>
  <si>
    <t>Cán bộ quản lý có thể xem các thông tin về cơ quan lưu trữ</t>
  </si>
  <si>
    <t>Cán bộ quản lý có thể thay đổi thông tin về cơ quan lưu trữ</t>
  </si>
  <si>
    <t>Cán bộ quản lý có thể xóa cơ quan lưu trữ</t>
  </si>
  <si>
    <t>Cán bộ quản lý có thể tìm kiếm cơ quan lưu trữ</t>
  </si>
  <si>
    <t>Cán bộ quản lý có thể thêm mới phông lưu trữ</t>
  </si>
  <si>
    <t>Cán bộ quản lý có thể xem các thông tin về phông lưu trữ</t>
  </si>
  <si>
    <t>Cán bộ quản lý có thể thay đổi thông tin về phông lưu trữ</t>
  </si>
  <si>
    <t>Cán bộ quản lý có thể xóa phông lưu trữ</t>
  </si>
  <si>
    <t>Cán bộ quản lý có thể  tìm kiếm phông lưu trữ</t>
  </si>
  <si>
    <t>Quản lý cấu hình tin bài liên quan</t>
  </si>
  <si>
    <t>Quản trị hệ thống có thể xem danh sách các tin bài liên quan đã gán vào tin bài</t>
  </si>
  <si>
    <t>Quản trị hệ thống có thể gán thêm tin bài liên quan vào tin bài</t>
  </si>
  <si>
    <t>Quản trị hệ thống có thể gỡ tin bài liên quan khỏi tin bài</t>
  </si>
  <si>
    <t>Quản trị hệ thống có thể sửa tin bài liên quan đã gán vào tin bài</t>
  </si>
  <si>
    <t>Quản lý từ khóa của tin bài</t>
  </si>
  <si>
    <t>Quản trị hệ thống có thể xem danh sách từ khóa đã gán vào tin bài</t>
  </si>
  <si>
    <t>Quản trị hệ thống có thể chỉnh sửa từ khóa đã gán vào tin bào</t>
  </si>
  <si>
    <t>Quản trị hệ thông có thể thêm mới từ khóa vào tin bài</t>
  </si>
  <si>
    <t>Quản trị hệ thống có thể loại bỏ từ khóa khỏi tin bài</t>
  </si>
  <si>
    <t>Báo cáo thống kê tin bài</t>
  </si>
  <si>
    <t>Quản trị hệ thống có thể xem thống kê tin bài theo thời gian</t>
  </si>
  <si>
    <t>Quản trị hệ thống có thể xem báo cáo tin bài theo loại tin</t>
  </si>
  <si>
    <t>Quản trị hệ thống có thể xem báo cáo tin bài theo chuyên mục</t>
  </si>
  <si>
    <t>Quản trị hệ thống có thể xem báo cáo tin bài theo trạng thái xuất bản</t>
  </si>
  <si>
    <t>2.9</t>
  </si>
  <si>
    <t>Hiển thị thống kê số lượng truy cập</t>
  </si>
  <si>
    <t>Độc giả có thể xem thống kê số lượng người đang truy cập</t>
  </si>
  <si>
    <t>Độc giả có thể xem thống kê số lượng người đã truy cập</t>
  </si>
  <si>
    <t>Hệ thống xác thực tập trung</t>
  </si>
  <si>
    <t>Quản lý tài khoản bạn đọc</t>
  </si>
  <si>
    <t>Độc giả có thể đăng nhập vào hệ thống</t>
  </si>
  <si>
    <t>Độc giả có thể đăng xuất khỏi hệ thông</t>
  </si>
  <si>
    <t>Độc giả có thể cập nhật thông tin cá nhân</t>
  </si>
  <si>
    <t>Độc giả có thể thay đổi mật khẩu</t>
  </si>
  <si>
    <t>Quản lý phê duyệt thông tin đăng ký bạn đọc</t>
  </si>
  <si>
    <t>Cho phép lọc tìm kiếm theo ISBN/tùng thư</t>
  </si>
  <si>
    <t>Quản lý đề xuất mua sách</t>
  </si>
  <si>
    <t>Độc giả có thể thêm mới đề xuất mua sách</t>
  </si>
  <si>
    <t>Độc giả có thể sửa đề xuất mua sách</t>
  </si>
  <si>
    <t>Độc giả có thể xóa đề xuất mua sách</t>
  </si>
  <si>
    <t>Độc giả có thể xem đề xuất mua sách</t>
  </si>
  <si>
    <t>Quản lý phản hồi đề xuất mua sách</t>
  </si>
  <si>
    <t>Chuyên viên có thể xem danh sách đề xuất mua sách của độc giả</t>
  </si>
  <si>
    <t>Chuyên viên có thể xem chi tiết đề xuất mua sách</t>
  </si>
  <si>
    <t>Chuyên viên có thể gửi phản hồi lại thông tin đề xuất mua sách</t>
  </si>
  <si>
    <t>Chuyên viên có thể kiểm tra thông tin đề xuất mua sách</t>
  </si>
  <si>
    <t>Quản lý lịch sử ghi mượn/ghi trả cá nhân</t>
  </si>
  <si>
    <t>Độc giả có thể xem lịch sử ghi mượn sách của cá nhân</t>
  </si>
  <si>
    <t>Độc giả có thể xem chi tiết ghi mượn sách của cá nhân</t>
  </si>
  <si>
    <t>Độc giả có thể xem lịch sử ghi trả sách của cá nhân</t>
  </si>
  <si>
    <t>Độc giả có thể xem chi tiết lịch sử ghi trả sách của cá nhân</t>
  </si>
  <si>
    <t>Độc giả có thể xem các thông tin đơn giản của sách/tạp chí</t>
  </si>
  <si>
    <t>Độc giả có thể xem hiển thị Marc/nhãn marc</t>
  </si>
  <si>
    <t>Độc giả có thể xem thông tin ISBN</t>
  </si>
  <si>
    <t>Độc giả có thể xem danh sách đăng ký cả biệt của sách/tạp chí</t>
  </si>
  <si>
    <t>Quản lý cấu hình đăng ký cá biệt</t>
  </si>
  <si>
    <t>Chuyên viên có thể cấu hình liên thông/dừng liên thông cho đăng ký cá biệt</t>
  </si>
  <si>
    <t>Chuyên viên có thể cấu hình nguồn phân loại cho đăng ký cá biệt</t>
  </si>
  <si>
    <t>Chuyên viên có thể cấu hình cấu hình dùng nội bộ/sẵn sàng cho mượn/không cho mượn</t>
  </si>
  <si>
    <t>Chuyên viên có thể đánh dấu hư hỏng cho đăng ký cá biệt</t>
  </si>
  <si>
    <t>Chuyên viên, cán bộ quản lý có thể xuất báo cáo ra dạng pdf</t>
  </si>
  <si>
    <t>Chuyên viên, cán bộ quản lý  có thể xuất biểu ghi biên mục</t>
  </si>
  <si>
    <t>Chuyên viên, cán bộ quản lý có thể xuất báo cáo ra dạng excel theo template</t>
  </si>
  <si>
    <t>Chuyên viên, cán bộ quản lý có thể liệt kê chi tiết những thống kê thao tác thêm, xóa, sửa biểu ghi của người dùng trong phân hệ trên</t>
  </si>
  <si>
    <t>Chuyên viên, cán bộ quản lý có thể liệt kê chi tiết những thống kê thao tác xuất dữ liệu của người dùng trong phân hệ trên</t>
  </si>
  <si>
    <t>Chuyên viên, cán bộ quản lý có thể liệt kê chi tiết những thống kê thao tác tạo danh mục của người dùng trong phân hệ trên</t>
  </si>
  <si>
    <t>Chuyên viên, cán bộ quản lý có thể liệt kê chi tiết những thống kê thao tác kết xuất danh mục của người dùng trong phân hệ trên</t>
  </si>
  <si>
    <t>Chuyên viên có thể xem sổ theo dõi cá biệt</t>
  </si>
  <si>
    <t>Cho phép người dùng xem thông kê truy cập mới nhất</t>
  </si>
  <si>
    <t>Quản lý bổ sung</t>
  </si>
  <si>
    <t>Quản lý đề xuất mua sách bổ sung</t>
  </si>
  <si>
    <t>Chuyên viên có thể thêm mới đề xuất mua sách bổ sung</t>
  </si>
  <si>
    <t>Chuyên viên có thể chỉnh sửa đề xuất mua sách bổ sung</t>
  </si>
  <si>
    <t>Chuyên viên có thể xóa đề xuất mua sách bổ sung</t>
  </si>
  <si>
    <t>Chuyên viên có thể tìm kiếm đề xuất mua sách bổ sung</t>
  </si>
  <si>
    <t>Quản lý phê duyệt đề xuất mua sách bổ sung</t>
  </si>
  <si>
    <t>Cán bộ quản lý có thể duyệt/từ chối đề xuất mua sách bổ sung</t>
  </si>
  <si>
    <t>Cán bộ quản lý có thể bổ sung lý do duyệt/từ chối duyệt cho đề xuất</t>
  </si>
  <si>
    <t>Báo cáo, thống kê bổ sung</t>
  </si>
  <si>
    <t>Chuyên viên, cán bộ quản lý có thể xem báo cáo thông kê bổ sung theo ngày đặt hàng</t>
  </si>
  <si>
    <t>Chuyên viên, cán bộ quản lý có thể xem báo cáo thông kê bổ sung theo ngày nhận hàng</t>
  </si>
  <si>
    <t>Chuyên viên, cán bộ quản lý có thể xem báo cáo thông kê bổ sung theo trạng thái</t>
  </si>
  <si>
    <t>Chuyên viên, cán bộ quản lý có thể xem báo cáo thông kê bổ sung theo nhà cung cấp</t>
  </si>
  <si>
    <t>Cán bộ quản lý có thể xem danh sách đề xuất mua sách bổ sung của chuyên viên gửi lên</t>
  </si>
  <si>
    <t>10.7</t>
  </si>
  <si>
    <t>10.8</t>
  </si>
  <si>
    <t>10.9</t>
  </si>
  <si>
    <t>10.10</t>
  </si>
  <si>
    <t>10.11</t>
  </si>
  <si>
    <t>10.12</t>
  </si>
  <si>
    <t>10.13</t>
  </si>
  <si>
    <t>10.14</t>
  </si>
  <si>
    <t>10.15</t>
  </si>
  <si>
    <t>10.16</t>
  </si>
  <si>
    <t>10.17</t>
  </si>
  <si>
    <t>Công cụ phần mềm hỗ trợ tạo lập cơ sở dữ liệu, số hóa tài liệu</t>
  </si>
  <si>
    <t>Độc giả có thể xem danh sách bộ sưu tập sách/tạp chí</t>
  </si>
  <si>
    <t>Độc giả có thể chọn để xem chi tiết bộ sưu tập</t>
  </si>
  <si>
    <t>Độc giả có thể chọn đặt mượn nhanh tất cả sách/tạp chí trong bộ sưu tập</t>
  </si>
  <si>
    <t>Độc giả có thể chọn thêm nhanh tất cả sách/tạp chí vào tủ sách cá nhân</t>
  </si>
  <si>
    <t>5.7</t>
  </si>
  <si>
    <t>Quản lý nhập ảnh thẻ bạn đọc</t>
  </si>
  <si>
    <t>Chuyên viên có thể thêm ảnh vào thẻ bạn đọc</t>
  </si>
  <si>
    <t>Chuyên viên có thể xóa ảnh khỏi thẻ bạn đọc</t>
  </si>
  <si>
    <t>Chuyên viên có thể nhập ảnh bạn đọc theo lô</t>
  </si>
  <si>
    <t>Chuyên viên có thể tải xuống ảnh thẻ bạn đọc</t>
  </si>
  <si>
    <t>Quản trị hệ thống có thể thiết lập chính sách lưu thông</t>
  </si>
  <si>
    <t>Quản trị hệ thống có thể sửa chính sách lưu thông</t>
  </si>
  <si>
    <t>Quản trị hệ thống có thể xóa chính sách lưu thông</t>
  </si>
  <si>
    <t>Quản trị hệ thống có thể xem chính sách lưu thông</t>
  </si>
  <si>
    <t>Quản trị hệ thống có thể đặt số đặt mượn tối đa/ngày</t>
  </si>
  <si>
    <t>Quản trị hệ thống có thể đặt số đặt mượn/biểu ghi</t>
  </si>
  <si>
    <t>Quản trị hệ thống có thể cấu hình đặt mượn đăng ký cá biệt trên trang cổng thông tin</t>
  </si>
  <si>
    <t>Quản trị hệ thống có thể cấu hình giảm giá mượn tai liệu (%)</t>
  </si>
  <si>
    <t>Chuyên viên có thể xem thông báo mượn sách quá hạn đã gửi</t>
  </si>
  <si>
    <t xml:space="preserve">Độc giả có thể xem thông tin trên webview được trả ra khi quét mã QR trên iphone </t>
  </si>
  <si>
    <t>Độc giả có thể xem thông tin trên webview quét mã QR trên android</t>
  </si>
  <si>
    <t>Chuyên viên, cán bộ quản lý có thể xem báo cáo tỷ lệ đặt mượn</t>
  </si>
  <si>
    <t>Chuyên viên, cán bộ quản lý có thể thêm điều kiện lọc báo cáo theo thời gian</t>
  </si>
  <si>
    <t>Chuyên viên, cán bộ quản lý có thể thêm điều kiện tỷ lệ đặt mượn tối thiểu để xem báo cáo</t>
  </si>
  <si>
    <t>Kết xuất báo cáo ra file excel</t>
  </si>
  <si>
    <t>Báo cáo tỷ lệ đặt mượn (để xác định tài liệu cần bổ sung)</t>
  </si>
  <si>
    <t>Xem danh sách người dùng được phân quyền xem, sửa xóa tài liệu thư viện/thư mục</t>
  </si>
  <si>
    <t>Quản lý hiển thị thông tin bổ sung chi tiết sách/tạp chí</t>
  </si>
  <si>
    <t>Các trường thông tin nhập liệu đầu sách</t>
  </si>
  <si>
    <t>TÊN TRƯỜNG</t>
  </si>
  <si>
    <t>SỐ LƯỢNG KÝ TỰ</t>
  </si>
  <si>
    <t>Mã số biểu ghi</t>
  </si>
  <si>
    <t>(n)≤15</t>
  </si>
  <si>
    <t>Cấu thành dữ liệu có độ dài cố định</t>
  </si>
  <si>
    <t>15&lt;n≤50</t>
  </si>
  <si>
    <t>Nguồn biên mục</t>
  </si>
  <si>
    <t>Mã ngôn ngữ</t>
  </si>
  <si>
    <t>Mã nước xuất bản</t>
  </si>
  <si>
    <t>Các chỉ số phân loại khác</t>
  </si>
  <si>
    <t>Mã số đề tài</t>
  </si>
  <si>
    <t>Chỉ số định danh cục bộ</t>
  </si>
  <si>
    <t>Tiêu đề mô tả chính – Tác giả cá nhân</t>
  </si>
  <si>
    <t>Tiêu đề mô tả chính – Tác giả tập thể</t>
  </si>
  <si>
    <t>Tiêu đề mô tả chính – Tên hội nghị</t>
  </si>
  <si>
    <t>Nhan đề và thông tin trách nhiệm</t>
  </si>
  <si>
    <t>(n)&gt;50</t>
  </si>
  <si>
    <t>Dạng khác của nhan đề</t>
  </si>
  <si>
    <t xml:space="preserve">Lần xuất bản </t>
  </si>
  <si>
    <t>Thông tin xuất bản</t>
  </si>
  <si>
    <t>Mô tả vật lý</t>
  </si>
  <si>
    <t>Thông tin tùng thư</t>
  </si>
  <si>
    <t>Phụ chú luận án, luận văn</t>
  </si>
  <si>
    <t>Tóm tắt</t>
  </si>
  <si>
    <t>Thuật ngữ chủ đề – Không kiểm soát</t>
  </si>
  <si>
    <t>Tiêu đề bổ sung – Tác giả cá nhân</t>
  </si>
  <si>
    <t>Tiêu đề bổ sung – Tác giả tập thể</t>
  </si>
  <si>
    <t>Tiêu đề bổ sung – Tên hội nghị</t>
  </si>
  <si>
    <t>Địa chỉ điện tử và truy cập</t>
  </si>
  <si>
    <t>Người nhập tin</t>
  </si>
  <si>
    <t>Người kiểm tra</t>
  </si>
  <si>
    <t>Vật mang tin</t>
  </si>
  <si>
    <t>Mức độ mật</t>
  </si>
  <si>
    <t>Dạng tài liệu</t>
  </si>
  <si>
    <t>Người sửa chữa</t>
  </si>
  <si>
    <t>Giá tiền</t>
  </si>
  <si>
    <t>- Trường dữ liệu có số lượng ký tự trong 1 trường (n)≤15: 300đ x 13 trường = 3.900đ</t>
  </si>
  <si>
    <t>- Trường dữ liệu có số lượng ký tự trong 1 trường 15&lt;n≤50: 375đ x 10 trường = 3.750đ</t>
  </si>
  <si>
    <t>- Trường dữ liệu có số lượng ký tự trong 1 trường (n)&gt;50 : 450đ x 8 trường = 3.600đ</t>
  </si>
  <si>
    <r>
      <t>Thành tiền</t>
    </r>
    <r>
      <rPr>
        <sz val="12"/>
        <color theme="1"/>
        <rFont val="Times New Roman"/>
        <family val="1"/>
      </rPr>
      <t>: 3.900đ + 3.750đ + 3.600đ = 11.250đ</t>
    </r>
  </si>
  <si>
    <t>Nhập dữ liệu Trường dữ liệu có số lượng ký tự trong 1 trường (n)≤15</t>
  </si>
  <si>
    <t>Nhập dữ liệu Trường dữ liệu có số lượng ký tự trong 1 trường 15&lt;n≤50</t>
  </si>
  <si>
    <t>Nhập dữ liệu Trường dữ liệu có số lượng ký tự trong 1 trường (n)&gt;50</t>
  </si>
  <si>
    <t>TT 194/2012/TT-BTC</t>
  </si>
  <si>
    <t>ĐG</t>
  </si>
  <si>
    <t>CV, ĐG</t>
  </si>
  <si>
    <t>TỔNG CỘNG (LÀM TRÒN):</t>
  </si>
  <si>
    <t>Quản lý đơn đặt hàng nhà cung cấp</t>
  </si>
  <si>
    <t>Chuyên viên có thể tạo mới đơn đặt hàng</t>
  </si>
  <si>
    <t>Chuyên viên có thể kiểm tra tài liệu đang đặt trong đơn hàng đã có bao nhiêu bản trong thư viện và có bao nhiêu bản đang được đặt ở một đơn hàng khác</t>
  </si>
  <si>
    <t>Chuyên viên có thể nhập hàng loạt tài liệu cần bổ sung từ file excel, có thể thêm nhanh một tài liệu cần bổ sung bằng việc tạo nhanh một biểu ghi tạm về tài liệu cần bổ sung</t>
  </si>
  <si>
    <t>Chuyên viên có thể xem danh sách phân loại cụ thể theo tình trạng xử lý, cho phép tìm kiếm nhanh chóng với nhiều dấu hiệu khác nhau.</t>
  </si>
  <si>
    <t>Chuyên viên có thể cập nhật, thay đổi các thông tin đơn hàng khi có yêu cầu</t>
  </si>
  <si>
    <t>Quản lý danh mục khung giao diện (Layout)</t>
  </si>
  <si>
    <t>Quản trị hệ thống có thể thêm mới danh mục khung giao diện (Layout)</t>
  </si>
  <si>
    <t>Quản trị hệ thống có thể sửa danh mục khung giao diện (Layout)</t>
  </si>
  <si>
    <t>Quản trị hệ thống có thể xoá danh mục khung giao diện (Layout)</t>
  </si>
  <si>
    <t>Quản trị hệ thống có thể nhân bản danh mục khung giao diện (Layout)</t>
  </si>
  <si>
    <t>Quản trị hệ thống có thể thêm khung giao diện (layout) vào trang page</t>
  </si>
  <si>
    <t>Độc giả có thể xem nội dung trả lời góp ý và tương tác (like, cảm xúc)</t>
  </si>
  <si>
    <t>Độc giả có thể thêm mới và gửi yêu cầu đăng ký bạn đọc</t>
  </si>
  <si>
    <t>Hệ thống kiểm tra sự tồn tại của email và tự động gửi email xác nhận đến email của bạn đọc</t>
  </si>
  <si>
    <t>Độc giả có thể chọn đường link tại email. Hệ thống điều hướng đến trang đổi mật khẩu</t>
  </si>
  <si>
    <t>Độc giả có thể gửi yêu cầu lấy lại mật khẩu thông qua email</t>
  </si>
  <si>
    <t>13.1</t>
  </si>
  <si>
    <t>13.2</t>
  </si>
  <si>
    <t>13.3</t>
  </si>
  <si>
    <t>13.4</t>
  </si>
  <si>
    <t>13.5</t>
  </si>
  <si>
    <t>15.1</t>
  </si>
  <si>
    <t>15.2</t>
  </si>
  <si>
    <t>15.3</t>
  </si>
  <si>
    <t>15.4</t>
  </si>
  <si>
    <t>15.5</t>
  </si>
  <si>
    <t xml:space="preserve">                     </t>
  </si>
  <si>
    <t>Quản lý biên mục</t>
  </si>
  <si>
    <t>Chuyên viên có thể thêm biên mục</t>
  </si>
  <si>
    <t>Chuyên viên có thể sửa biên mục</t>
  </si>
  <si>
    <t>Chuyên viên có thể xóa biên mục</t>
  </si>
  <si>
    <t>Chuyên viên có thể xem các loại biên mục</t>
  </si>
  <si>
    <t>Quản lý danh mục trường dữ liệu</t>
  </si>
  <si>
    <t>Chuyên viên có thể thêm mới danh mục trường dữ liệu</t>
  </si>
  <si>
    <t>Chuyên viên có thể sửa trường dữ liệu</t>
  </si>
  <si>
    <t>Chuyên viên có thể xóa trường dữ liệu</t>
  </si>
  <si>
    <t>Chuyên viên có thể tìm kiếm trường dữ liệu</t>
  </si>
  <si>
    <t>Chuyên viên có thể thêm đăng ký cá biệt</t>
  </si>
  <si>
    <t>Chuyên viên có thể sửa đăng ký cá biệt</t>
  </si>
  <si>
    <t>Chuyên viên có thể xóa đăng ký cá biệt</t>
  </si>
  <si>
    <t>Chuyên viên có thể xem các loại đăng ký cá biệt</t>
  </si>
  <si>
    <t>Chuyên viên có thể cấu hình liên thông/dừng lưu thông cho đăng ký cá biệt</t>
  </si>
  <si>
    <t>3.11</t>
  </si>
  <si>
    <t>Quản lý công cụ bổ trợ nhập bạn đọc, ảnh bạn đọc</t>
  </si>
  <si>
    <t>Chuyên viên có thể nhập bạn đọc theo lô</t>
  </si>
  <si>
    <t>Chuyên viên có thể tạo thẻ bạn đọc và xuất ra file pdf ảnh thẻ bạn đọc theo lô</t>
  </si>
  <si>
    <t>Chuyên viên có thể nhập ảnh bạn đọc theo lô bằng file zip</t>
  </si>
  <si>
    <t>Chuyên viên có thể nhập ảnh bạn đọc theo lô bằng chọn nhiều tệp tin ảnh</t>
  </si>
  <si>
    <t>Báo cáo số lượng thao tác của chuyên viên, cán bộ quản lý</t>
  </si>
  <si>
    <t>Báo cáo số lượng thao tác chuyên viên, cán bộ quản lý liên quan đến phân hệ lưu thông</t>
  </si>
  <si>
    <t>Báo cáo số lượng thao tác chuyên viên, cán bộ quản lý liên quan đến phân hệ biên mục</t>
  </si>
  <si>
    <t>Báo cáo số lượng thao tác chuyên viên, cán bộ quản lý liên quan đến phân hệ bạn đọc</t>
  </si>
  <si>
    <t>Báo cáo số lượng thao tác chuyên viên, cán bộ quản lý liên quan đến phân hệ kế toán</t>
  </si>
  <si>
    <t>Báo cáo danh sách tài liệu không lưu thông</t>
  </si>
  <si>
    <t>Quản lý trang chủ phần mềm lõi (dashboard)</t>
  </si>
  <si>
    <t>Xem thống kê số lượng độc giả trên trang chủ (dashboard)</t>
  </si>
  <si>
    <t>Xem thống kê số lượng sách, báo tạp chí trên trang chủ (dashboard)</t>
  </si>
  <si>
    <t>Xem thống kê số lượng đăng ký cá biệt trên trang chủ (dashboard)</t>
  </si>
  <si>
    <t>Xem thống kê số lượng sách, tạp chí đang cho mượn trên trang dashboard</t>
  </si>
  <si>
    <t>Xem thống kê số lượng sách cho mượn sắp đến hạn trong 7 ngày tới trên trang dashboard</t>
  </si>
  <si>
    <t>Xem số lượng độc giả mượn trong ngày trên trang dashboard</t>
  </si>
  <si>
    <t>Xem số lượng đăng ký mượn chờ xử lý trên trang dashboard</t>
  </si>
  <si>
    <t>Biểu đồ thống kê số lượng sách theo loại hình tài liệu</t>
  </si>
  <si>
    <t>Quản lý tích hợp với đầu đọc thẻ để bàn, cẩm tay, thiết bị đầu đọc lối ra vào</t>
  </si>
  <si>
    <t>Tích hợp nhận mã RFID trả ra từ thiết bị đầu đọc thẻ để bàn</t>
  </si>
  <si>
    <t>Tích hợp nhận mã RFID trả ra từ thiết bị đầu đọc thẻ cầm tay</t>
  </si>
  <si>
    <t>Cho phép tìm kiếm sách theo mã RFID nhận được từ thiết bị đầu đọc thẻ để bàn, cầm tay trả ra</t>
  </si>
  <si>
    <t>Truyền cảnh báo đến trạm cảnh báo nếu thẻ RFID chưa được ghi mượn</t>
  </si>
  <si>
    <t>Cho phép đánh dấu công khai thư mục hỗ trợ chức năng tìm kiếm, đánh dấu tìm kiếm</t>
  </si>
  <si>
    <t>Cho phép đánh dấu công khai tệp tin/tài liệu hỗ trợ chức năng tìm kiếm, đánh dấu tìm kiếm tệp tin/tài liệu thư viện</t>
  </si>
  <si>
    <t>Quản lý trang củ thống kê (dashboard)</t>
  </si>
  <si>
    <t>48 tháng</t>
  </si>
  <si>
    <t>BIỂU 3: CHI PHÍ ĐÀO TẠO CHUYỂN GIAO CÔNG NGHỆ</t>
  </si>
  <si>
    <t>Chi phí thuê hội trường, thiết bị
- Hội trường, mạng,...
- Máy chiếu, thiết bị âm thanh</t>
  </si>
  <si>
    <t>Chi phí quản lý chung</t>
  </si>
  <si>
    <t>Đầu tư máy chủ CSDL</t>
  </si>
  <si>
    <t>Chi phí hạ tầng CNTT</t>
  </si>
  <si>
    <t>D</t>
  </si>
  <si>
    <t>Ứng dụng thư viện học liệu điện tử trên ĐTDĐ cho độc giả</t>
  </si>
  <si>
    <t>E</t>
  </si>
  <si>
    <t>Ứng dụng thư viện học liệu điện tử trên ĐTDĐ cho chuyên viên</t>
  </si>
  <si>
    <t>Phân hệ tra cứu thông tin thư viện học liệu điện tử trên ĐTDĐ</t>
  </si>
  <si>
    <t>Xem danh mục sách được nhiều người yêu thích trên ĐTDĐ</t>
  </si>
  <si>
    <t/>
  </si>
  <si>
    <t>Độc giả có thể xem danh sách sách giáo khoa được nhiều người yêu thích bằng ĐTDĐ</t>
  </si>
  <si>
    <t>Độc giả có thể xem danh sách sách nghiệp vụ được nhiều người yêu thích bằng ĐTDĐ</t>
  </si>
  <si>
    <t>Độc giả có thể xem danh sách sách tham khảo được nhiều người yêu thích bằng ĐTDĐ</t>
  </si>
  <si>
    <t>Độc giả có thể xem danh sách truyện thiếu nhi được nhiều người yêu thích bằng ĐTDĐ</t>
  </si>
  <si>
    <t>Độc giả có thể xem danh sách báo, tạp chí được nhiều người yêu thích bằng ĐTDĐ</t>
  </si>
  <si>
    <t>Độc giả có thể xem danh sách đề thi, đáp án được nhiều người yêu thích bằng ĐTDĐ</t>
  </si>
  <si>
    <t>Xem tin tức sự kiện nổi bật trên ĐTDĐ</t>
  </si>
  <si>
    <t>Độc giả có thể xem danh sách tin tức sự kiện nổi bật bằng ĐTDĐ</t>
  </si>
  <si>
    <t>Độc giả có thể chọn để xem chi tiết tin tức, sự kiện nổi bật bằng ĐTDĐ</t>
  </si>
  <si>
    <t>Độc giả có thể xem danh sách tin tức, sự kiện nổi bật cùng chuyên mục với tin tức, sự kiện đang xem bằng ĐTDĐ</t>
  </si>
  <si>
    <t>Độc giả có thể chia sẻ tin tức, sự kiện nổi bật lên trang mạng xã hội facebook/zalo bằng ĐTDĐ</t>
  </si>
  <si>
    <t>Khai thác thông tin thông báo trên ĐTDĐ</t>
  </si>
  <si>
    <t>Độc giả có thể xem danh sách thông báo bằng ĐTDĐ</t>
  </si>
  <si>
    <t>Độc giả có thể xem chi tiết thông tin thông báo bằng ĐTDĐ</t>
  </si>
  <si>
    <t>Độc giả có thể chia sẻ thông báo lên trang mạng xã hội facebook/zalo bằng ĐTDĐ</t>
  </si>
  <si>
    <t>Khai thác thông tin sách mới trên ĐTDĐ</t>
  </si>
  <si>
    <t>Độc giả có thể xem danh sách sách mới bằng ĐTDĐ</t>
  </si>
  <si>
    <t>Độc giả có thể xem chi tiết thông tin thông tin sách mới bằng ĐTDĐ</t>
  </si>
  <si>
    <t>Độc giả có thể xem danh sách sách mới nổi bật cùng chuyên mục với sách đang xem bằng ĐTDĐ</t>
  </si>
  <si>
    <t>Độc giả có thể chia sẻ thông tin sách mới lên trang mạng xã hội facebook/zalo bằng ĐTDĐ</t>
  </si>
  <si>
    <t>Khai thác thông tin tạp chí mới trên ĐTDĐ</t>
  </si>
  <si>
    <t>Độc giả có thể xem danh sách tạp chí mới bằng ĐTDĐ</t>
  </si>
  <si>
    <t>Độc giả có thể xem chi tiết thông tin thông tin tạp chí mới bằng ĐTDĐ</t>
  </si>
  <si>
    <t>Độc giả có thể chia sẻ thông tin tạp chí mới lên trang mạng xã hội facebook/zalo bằng ĐTDĐ</t>
  </si>
  <si>
    <t>Hiển thị thông tin hoạt động thư viện trên ĐTDĐ</t>
  </si>
  <si>
    <t>Độc giả có thể xem danh sách thông tin hoạt động thư viện bằng ĐTDĐ</t>
  </si>
  <si>
    <t>Độc giả có thể xem chi tiết thông tin hoạt động thư viện bằng ĐTDĐ</t>
  </si>
  <si>
    <t>Độc giả có thể chia sẻ thông tin hoạt động của thư viện lên trang mạng xã hội facebook/zalo bằng ĐTDĐ</t>
  </si>
  <si>
    <t>Hiển thị thông tin nghiên cứu, trao đổi trên ĐTDĐ</t>
  </si>
  <si>
    <t>Độc giả có thể xem danh sách thông tin nghiên cứu, trao đổi bằng ĐTDĐ</t>
  </si>
  <si>
    <t>Độc giả có thể xem chi tiết thông tin nghiên cứu, trao đổi bằng ĐTDĐ</t>
  </si>
  <si>
    <t>Độc giả có thể chia sẻ thông tin nghiên cứu, trao đổi lên trang mạng xã hội facebook/zalo bằng ĐTDĐ</t>
  </si>
  <si>
    <t>Hiển thị danh sách tin bài mới đăng trên ĐTDĐ</t>
  </si>
  <si>
    <t>Độc giả có thể xem danh sách tin bài mới đăng bằng ĐTDĐ</t>
  </si>
  <si>
    <t>Độc giả có thể xem chi tiết tin bài mới đăng bằng ĐTDĐ</t>
  </si>
  <si>
    <t>Độc giả có thể xem danh sách bài được đăng gần nhất cùng chuyên mục với tin bài đang xem bằng ĐTDĐ</t>
  </si>
  <si>
    <t>Độc giả có thể chia sẻ tin bài mới đăng lên trang mạng xã hội facebook/zalo bằng ĐTDĐ</t>
  </si>
  <si>
    <t>Hiển thị thông tin chỉ dẫn trên ĐTDĐ</t>
  </si>
  <si>
    <t>Độc giả có thể xem thông tin chỉ dẫn giờ mở cửa bằng ĐTDĐ</t>
  </si>
  <si>
    <t>Độc giả có thể xem thông tin chỉ dẫn thủ tục, điều kiện làm thẻ bằng ĐTDĐ</t>
  </si>
  <si>
    <t>Độc giả có thể xem thông tin chỉ đường bằng ĐTDĐ</t>
  </si>
  <si>
    <t>Độc giả có thể xem thông tin liên hệ bằng ĐTDĐ</t>
  </si>
  <si>
    <t>Quản lý nội dung góp ý trên ĐTDĐ</t>
  </si>
  <si>
    <t>Độc giả có thể thêm mới nội dung góp ý bằng ĐTDĐ</t>
  </si>
  <si>
    <t>Độc giả có thể sửa chỉnh sửa nội dung góp ý bằng ĐTDĐ</t>
  </si>
  <si>
    <t>Độc giả có thể xem nội dung góp ý của chính độc giả đã gửi bằng ĐTDĐ</t>
  </si>
  <si>
    <t>Độc giả có thể xóa nội dung góp ý bằng ĐTDĐ</t>
  </si>
  <si>
    <t>Hiển thị vốn tư liệu trên ĐTDĐ</t>
  </si>
  <si>
    <t>Độc giả có thể xem thống kê tổng số lượng tài liệu bằng ĐTDĐ</t>
  </si>
  <si>
    <t>Độc giả có thể xem thống kê số lượng tài liệu sách giáo khoa bằng ĐTDĐ</t>
  </si>
  <si>
    <t>Độc giả có thể xem thống kê số lượng sách nghiệp vụ bằng ĐTDĐ</t>
  </si>
  <si>
    <t>Độc giả có thể xem thống kê số lượng tài liệu sách tham khảo bằng ĐTDĐ</t>
  </si>
  <si>
    <t>Độc giả có thể xem thống kê số lượng sách truyện thiếu nhi bằng ĐTDĐ</t>
  </si>
  <si>
    <t>Độc giả có thể xem thống kê số lượng tài liệu báo, tạp chí bằng ĐTDĐ</t>
  </si>
  <si>
    <t>Hiển thị số lượng vốn tư liệu số (nguồn tài liệu số) trên ĐTDĐ</t>
  </si>
  <si>
    <t>Độc giả có thể xem thống kê số lượng tất cả tài liệu số bằng ĐTDĐ</t>
  </si>
  <si>
    <t>Độc giả có thể xem thống kê số lượng tài liệu số theo danh mục (sách giáo khoa, sách tham khảo…) bằng ĐTDĐ</t>
  </si>
  <si>
    <t>Độc giả có thể xem danh sách tài liệu số  bằng ĐTDĐ</t>
  </si>
  <si>
    <t>Độc giả có thể xem chi tiết tài liệu số  bằng ĐTDĐ</t>
  </si>
  <si>
    <t>Hiển thị số lượng vốn tư liệu in (nguồn tài liệu in) trên ĐTDĐ</t>
  </si>
  <si>
    <t>Độc giả có thể xem thống kê số lượng tất cả tài liệu in bằng ĐTDĐ</t>
  </si>
  <si>
    <t>Độc giả có thể xem thống kê số lượng tài liệu in theo danh mục (sách giáo khoa, sách tham khảo…) bằng ĐTDĐ</t>
  </si>
  <si>
    <t>Độc giả có thể xem danh sách tài liệu in  bằng ĐTDĐ</t>
  </si>
  <si>
    <t>Độc giả có thể xem chi tiết tài liệu in  bằng ĐTDĐ</t>
  </si>
  <si>
    <t>Hiển thị bộ sưu tập sách/tạp chí trên ĐTDĐ</t>
  </si>
  <si>
    <t>Độc giả có thể xem danh sách bộ sưu tập sách/tạp chí bằng ĐTDĐ</t>
  </si>
  <si>
    <t>Độc giả có thể chọn để xem chi tiết bộ sưu tập bằng ĐTDĐ</t>
  </si>
  <si>
    <t>Độc giả có thể chọn đặt mượn nhanh tất cả sách/tạp chí trong bộ sưu tập bằng ĐTDĐ</t>
  </si>
  <si>
    <t>Độc giả có thể chọn thêm nhanh tất cả sách/tạp chí vào tủ sách cá nhân bằng ĐTDĐ</t>
  </si>
  <si>
    <t>Tìm kiếm, tra cứu tài nguyên thư viện học liệu điện tử trên ĐTDĐ</t>
  </si>
  <si>
    <t>Tìm kiếm đơn giản trên ĐTDĐ</t>
  </si>
  <si>
    <t>Độc giả có thể tìm kiếm trên nội dung của đối tượng bằng ĐTDĐ</t>
  </si>
  <si>
    <t>Độc giả có thể sắp xếp các thông tin tìm kiếm trong kết quả trả về bằng ĐTDĐ</t>
  </si>
  <si>
    <t>Độc giả có thể chọn để xem chi tiết bản ghi do kết quả tìm kiểm trả về bằng ĐTDĐ</t>
  </si>
  <si>
    <t>Độc giả có thể xem toàn bộ kết quả và lưu vào mẫu bằng ĐTDĐ</t>
  </si>
  <si>
    <t>Tìm kiếm nâng cao trên ĐTDĐ</t>
  </si>
  <si>
    <t>Cho phép giới hạn tìm kiếm theo phân loại (sách/báo tạp chí/tin tức/sự kiện nổi bật…) bằng ĐTDĐ</t>
  </si>
  <si>
    <t>Cho phép giới hạn tìm kiếm theo kiểu tài liệu (tài liệu số/tài liệu in) bằng ĐTDĐ</t>
  </si>
  <si>
    <t>Cho phép giới hạn tìm kiếm theo thời gian xuất bản bằng ĐTDĐ</t>
  </si>
  <si>
    <t>Cho phép giới hạn tìm kiếm theo ngôn ngữ bằng ĐTDĐ</t>
  </si>
  <si>
    <t>Cho phép giới hạn tìm kiếm theo phân loại nội dung bằng ĐTDĐ</t>
  </si>
  <si>
    <t>Cho phép lựa chọn sắp xếp kết quả tìm kiếm theo nhan đề, tác giả, ký hiệu phân loại, … bằng ĐTDĐ</t>
  </si>
  <si>
    <t>Cho phép lựa chọn giới hạn tìm kiếm theo tài liệu có sẵn/không có sẵn cho mượn bằng ĐTDĐ</t>
  </si>
  <si>
    <t>Cho phép lựa chọn lọc tìm kiếm theo tiêu chí khác (tìm kiếm chung/tìm kiếm theo chủ đề/tìm kiếm theo nhan đề/tác giả….) bằng ĐTDĐ</t>
  </si>
  <si>
    <t>Cho phép lọc tìm kiếm theo ISBN/tùng thư bằng ĐTDĐ</t>
  </si>
  <si>
    <t>Công cụ Hỗ trợ tìm kiếm trên ĐTDĐ</t>
  </si>
  <si>
    <t>Cho phép định nghĩa các tiêu chí tìm kiếm và các giá trị tìm kiếm bằng ĐTDĐ</t>
  </si>
  <si>
    <t>Cho phép lưu và có thể sửa đổi để tái sử dụng bằng ĐTDĐ</t>
  </si>
  <si>
    <t>Hiển thị danh sách kết quả trên ĐTDĐ</t>
  </si>
  <si>
    <t>Cho phép hiển thị kết quả các bản ghi theo thông tin mô tả vắn tắt (Magazine) hoặc chi tiết (Detailed) bằng ĐTDĐ</t>
  </si>
  <si>
    <t>Cho phép lựa chọn số kết quả trả về bằng ĐTDĐ</t>
  </si>
  <si>
    <t>Cho phép sắp xếp trên kết quả trả về từ a-z hoặc từ z-a bằng ĐTDĐ</t>
  </si>
  <si>
    <t>Cho phép hiển thị các kết quả theo quyền người dùng được phép truy cập bằng ĐTDĐ</t>
  </si>
  <si>
    <t>Cho phép thực hiện các actions (xóa,sửa) thông tin trên kết quả trả về bằng ĐTDĐ</t>
  </si>
  <si>
    <t>Cho phép xem nội dung toàn văn bằng ĐTDĐ</t>
  </si>
  <si>
    <t>Hiển thị các thông tin liên quan tới thư mục lưu trữ điện tử bằng ĐTDĐ</t>
  </si>
  <si>
    <t>Cho phép thêm nhanh vào danh sách yêu thích trên màn danh sách kết quả trả về bằng ĐTDĐ</t>
  </si>
  <si>
    <t>Quản lý phòng đọc trên ĐTDĐ</t>
  </si>
  <si>
    <t>Đăng ký bạn đọc trên ĐTDĐ</t>
  </si>
  <si>
    <t>Độc giả có thể thêm mới và gửi yêu cầu đăng ký bạn đọc bằng ĐTDĐ</t>
  </si>
  <si>
    <t>Hệ thống kiểm tra sự tồn tại của email và tự động gửi email xác nhận đến email của bạn đọc bằng ĐTDĐ</t>
  </si>
  <si>
    <t>Độc giả có thể chọn đường link tại email. Hệ thống điều hướng đến trang đổi mật khẩu bằng ĐTDĐ</t>
  </si>
  <si>
    <t>Độc giả có thể gửi yêu cầu lấy lại mật khẩu thông qua email bằng ĐTDĐ</t>
  </si>
  <si>
    <t>Quản lý tài khoản bạn đọc trên ĐTDĐ</t>
  </si>
  <si>
    <t>Độc giả có thể đăng nhập vào hệ thống bằng ĐTDĐ</t>
  </si>
  <si>
    <t>Độc giả có thể đăng xuất khỏi hệ thông bằng ĐTDĐ</t>
  </si>
  <si>
    <t>Độc giả có thể cập nhật thông tin cá nhân bằng ĐTDĐ</t>
  </si>
  <si>
    <t>Độc giả có thể thay đổi mật khẩu bằng ĐTDĐ</t>
  </si>
  <si>
    <t>Quản lý đăng ký mượn sách truyền thống trên ĐTDĐ</t>
  </si>
  <si>
    <t>Độc giả có thể tạo đăng ký mượn sách truyền thống bằng ĐTDĐ</t>
  </si>
  <si>
    <t>Độc giả có thể sửa đăng ký mượn sách truyền thống bằng ĐTDĐ</t>
  </si>
  <si>
    <t>Độc giả có thể xóa đăng ký mượn sách truyền thống bằng ĐTDĐ</t>
  </si>
  <si>
    <t>Độc giả có thể xem đăng ký mượn sách truyền thống bằng ĐTDĐ</t>
  </si>
  <si>
    <t>Quản lý đăng ký mua sách truyền thống trên ĐTDĐ</t>
  </si>
  <si>
    <t>Độc giả có thể thêm mới đăng ký mua sách truyền thống bằng ĐTDĐ</t>
  </si>
  <si>
    <t>Độc giả có thể sửa đăng ký mua sách truyền thống bằng ĐTDĐ</t>
  </si>
  <si>
    <t>Độc giả có thể xóa đăng ký mua sách truyền thống bằng ĐTDĐ</t>
  </si>
  <si>
    <t>Độc giả có thể xem đăng ký mua sách truyền thống bằng ĐTDĐ</t>
  </si>
  <si>
    <t>Quản lý đề xuất mua sách trên ĐTDĐ</t>
  </si>
  <si>
    <t>Độc giả có thể thêm mới đề xuất mua sách bằng ĐTDĐ</t>
  </si>
  <si>
    <t>Độc giả có thể sửa đề xuất mua sách bằng ĐTDĐ</t>
  </si>
  <si>
    <t>Độc giả có thể xóa đề xuất mua sách bằng ĐTDĐ</t>
  </si>
  <si>
    <t>Độc giả có thể xem đề xuất mua sách bằng ĐTDĐ</t>
  </si>
  <si>
    <t>Quản lý thông tin tiết đọc trên ĐTDĐ</t>
  </si>
  <si>
    <t>Độc giả có thể thêm mới đăng ký tiết đọc bằng ĐTDĐ</t>
  </si>
  <si>
    <t>Độc giả có thể sửa đăng ký tiết đọc bằng ĐTDĐ</t>
  </si>
  <si>
    <t>Độc giả có thể xóa đăng ký tiết đọc bằng ĐTDĐ</t>
  </si>
  <si>
    <t>Độc giả có thể xem đăng ký tiết đọc bằng ĐTDĐ</t>
  </si>
  <si>
    <t>Quản lý mượn sách điện tử trên ĐTDĐ</t>
  </si>
  <si>
    <t>Độc giả có thể thêm mới đăng ký mượn sách điện tử bằng ĐTDĐ</t>
  </si>
  <si>
    <t>Độc giả có thể sửa đăng ký mượn sách điện tử bằng ĐTDĐ</t>
  </si>
  <si>
    <t>Độc giả có thể xóa đăng ký mượn sách điện tử bằng ĐTDĐ</t>
  </si>
  <si>
    <t>Độc giả có thể xem đăng ký mượn sách điện tử bằng ĐTDĐ</t>
  </si>
  <si>
    <t>Quản lý mua sách điện tử trên ĐTDĐ</t>
  </si>
  <si>
    <t>Độc giả có thể thêm mới đăng ký mua sách điện tử bằng ĐTDĐ</t>
  </si>
  <si>
    <t>Độc giả có thể sửa đăng ký mua sách điện tử bằng ĐTDĐ</t>
  </si>
  <si>
    <t>Độc giả có thể xóa đăng ký mua sách điện tử bằng ĐTDĐ</t>
  </si>
  <si>
    <t>Độc giả có thể xem đăng ký mua sách điện tử bằng ĐTDĐ</t>
  </si>
  <si>
    <t>Quản lý lịch sử ghi mượn/ghi trả cá nhân trên ĐTDĐ</t>
  </si>
  <si>
    <t>Độc giả có thể xem lịch sử ghi mượn sách của cá nhân bằng ĐTDĐ</t>
  </si>
  <si>
    <t>Độc giả có thể xem chi tiết ghi mượn sách của cá nhân bằng ĐTDĐ</t>
  </si>
  <si>
    <t>Độc giả có thể xem lịch sử ghi trả sách của cá nhân bằng ĐTDĐ</t>
  </si>
  <si>
    <t>Độc giả có thể xem chi tiết lịch sử ghi trả sách của cá nhân bằng ĐTDĐ</t>
  </si>
  <si>
    <t>Tủ sách cá nhân trên ĐTDĐ</t>
  </si>
  <si>
    <t>Quản lý tủ sách cá nhân trên ĐTDĐ</t>
  </si>
  <si>
    <t>Độc giả có thể thêm mới tủ sách cá nhân bằng ĐTDĐ</t>
  </si>
  <si>
    <t>Độc giả có thể chỉnh sửa tủ sách cá nhân bằng ĐTDĐ</t>
  </si>
  <si>
    <t>Độc giả có thể xoá tủ sách cá nhân bằng ĐTDĐ</t>
  </si>
  <si>
    <t>Độc giả có thể xem tủ sách cá nhân bằng ĐTDĐ</t>
  </si>
  <si>
    <t>Độc giả có thể chia sẻ tủ sách cá nhân bằng ĐTDĐ</t>
  </si>
  <si>
    <t>Quản lý tài liệu trong tủ sách cá nhân trên ĐTDĐ</t>
  </si>
  <si>
    <t>Độc giả thu thập tài liệu mới vào danh mục tủ sách cá nhân bằng ĐTDĐ</t>
  </si>
  <si>
    <t>Độc giả có thể gỡ bỏ tài liệu khỏi danh mục tủ sách cá nhân bằng ĐTDĐ</t>
  </si>
  <si>
    <t>Độc giả có thể xem danh sách tài liệu tủ sách cá nhân bằng ĐTDĐ</t>
  </si>
  <si>
    <t>Độc giả có thể tìm kiếm tài liệu trong tủ sách cá nhân bằng ĐTDĐ</t>
  </si>
  <si>
    <t>Xem danh sách tài liệu sách ưa thích trên ĐTDĐ</t>
  </si>
  <si>
    <t>Độc giả có thể xem danh sách các sách, tài liệu mà độc giả đã yêu thích bằng ĐTDĐ</t>
  </si>
  <si>
    <t>Độc giả có thể tìm kiếm sách, tài liệu mà độc giả đã yêu thích bằng ĐTDĐ</t>
  </si>
  <si>
    <t>Quản lý tài liệu được chia sẻ trên ĐTDĐ</t>
  </si>
  <si>
    <t>Độc giả xem danh sách tài liệu được chia sẻ bằng ĐTDĐ</t>
  </si>
  <si>
    <t>Độc gia xem chi tiết tài liệu được chia sẻ bằng ĐTDĐ</t>
  </si>
  <si>
    <t>Độcgiả có thể Bình luận, phản hồi về tài liệu được chia sẻ bằng ĐTDĐ</t>
  </si>
  <si>
    <t>Độc giả có thể Tìm kiếm tài liệu được chia sẻ bằng ĐTDĐ</t>
  </si>
  <si>
    <t>Hướng dẫn trên ĐTDĐ</t>
  </si>
  <si>
    <t>Xem tài liệu hướng dẫn tra cứu thư viện truyền thống trên ĐTDĐ</t>
  </si>
  <si>
    <t>Độc giả có thể xem tài liệu hướng dẫn tra cứu thư viện truyền thống bằng ĐTDĐ</t>
  </si>
  <si>
    <t>Độc giả có thể tải tài liệu hướng dẫn tra cứu thư viện truyền thống bằng ĐTDĐ</t>
  </si>
  <si>
    <t>Xem tài liệu hướng dẫn tra cứu thư viện số trên ĐTDĐ</t>
  </si>
  <si>
    <t>Độc giả có thể xem tài liệu hướng dẫn tra cứu thư viện số bằng ĐTDĐ</t>
  </si>
  <si>
    <t>Độc giả có thể tải tài liệu hướng dẫn tra cứu thư viện số bằng ĐTDĐ</t>
  </si>
  <si>
    <t>Phân hệ quản lý thông tin thư viện học liệu điện tử trên ĐTDĐ</t>
  </si>
  <si>
    <t>Quản lý phản hồi nội dung góp ý trên ĐTDĐ</t>
  </si>
  <si>
    <t>Chuyên viên có thể tìm kiếm, xem danh sách nội dung góp ý gửi về bằng ĐTDĐ</t>
  </si>
  <si>
    <t>Chuyên viên có thể xem chi tiết nội dung góp ý gửi về bằng ĐTDĐ</t>
  </si>
  <si>
    <t>Chuyên viên có thể duyệt/không duyệt hiển thị nội dung góp ý gửi về trên trang cổng thông tin bằng ĐTDĐ</t>
  </si>
  <si>
    <t>Quản lý nội dung giới thiệu tổng quan trên ĐTDĐ</t>
  </si>
  <si>
    <t>Chuyên viên có thể thêm mới nội dung giới tiệu tổng quan bằng ĐTDĐ</t>
  </si>
  <si>
    <t>Chuyên viên có thể sửa nội dung giới thiệu tổng quan bằng ĐTDĐ</t>
  </si>
  <si>
    <t>Chuyên viên có thể xoá nội dung giới thiệu tổng quan bằng ĐTDĐ</t>
  </si>
  <si>
    <t>Chuyên viên có thể duyệt nội dung giới thiệu bằng ĐTDĐ</t>
  </si>
  <si>
    <t>Quản lý mô hình thư viện ngành giáo dục trên ĐTDĐ</t>
  </si>
  <si>
    <t>Chuyên viên có thể thêm mới mô hình thư viện ngành giáo dục  bằng ĐTDĐ</t>
  </si>
  <si>
    <t>Chuyên viên có thể chỉnh sửa mô hình thư viện ngành giáo dục bằng ĐTDĐ</t>
  </si>
  <si>
    <t>Chuyên viên có thể xóa mô hình thư viện ngành giáo dục bằng ĐTDĐ</t>
  </si>
  <si>
    <t>Chuyên viên có thể duyệt hiển thị mô hình thư viện ngành giáo dục bằng ĐTDĐ</t>
  </si>
  <si>
    <t>Quản lý nội quy thư viện số trên ĐTDĐ</t>
  </si>
  <si>
    <t>Chuyên viên có thể thêm mới nội quy thư viện số bằng ĐTDĐ</t>
  </si>
  <si>
    <t>Chuyên viên có thể sửa nội quy thư viện số bằng ĐTDĐ</t>
  </si>
  <si>
    <t>Chuyên viên có thể xóa nội quy thư viện số bằng ĐTDĐ</t>
  </si>
  <si>
    <t>Chuyên viên có thể duyệt hiển thị nội quy thư viện số bằng ĐTDĐ</t>
  </si>
  <si>
    <t>Quản lý phê duyệt thông tin đăng ký bạn đọc trên ĐTDĐ</t>
  </si>
  <si>
    <t>Chuyên viên xem danh sách thông tin đăng ký bạn đọc gửi tới bằng ĐTDĐ</t>
  </si>
  <si>
    <t>Chuyên viên xem chi tiết thông tin đăng ký bạn đọc bằng ĐTDĐ</t>
  </si>
  <si>
    <t>Chuyên viên có thể tìm kiếm thông tin đăng ký bạn đọc gửi đến bằng ĐTDĐ</t>
  </si>
  <si>
    <t>Chuyên viên có thể xác nhận/yêu cầu bổ sung thông tin đăng ký bạn đọc bằng ĐTDĐ</t>
  </si>
  <si>
    <t>Quản lý phản hồi đăng ký mượn sách truyền thống trên ĐTDĐ</t>
  </si>
  <si>
    <t>Chuyên viên có thể xem danh sách đăng ký mượn sách truyền thống bằng ĐTDĐ</t>
  </si>
  <si>
    <t>Chuyên viên có thể xem chi tiết đăng ký mượn sách truyền thống bằng ĐTDĐ</t>
  </si>
  <si>
    <t>Chuyên viên có thể xem cảnh báo trùng đăng ký mượn sách bằng ĐTDĐ</t>
  </si>
  <si>
    <t>Chuyên viên có thể kiểm tra thông tin đăng ký mượn sách bằng ĐTDĐ</t>
  </si>
  <si>
    <t>Chuyên viên có thể gửi phản hồi lại thông tin đăng ký mượn sách của độc giả bằng ĐTDĐ</t>
  </si>
  <si>
    <t>Quản lý phản hồi đăng ký mua sách truyền thống trên ĐTDĐ</t>
  </si>
  <si>
    <t>Chuyên viên có thể xem danh sách đăng ký mua sách truyền thống bằng ĐTDĐ</t>
  </si>
  <si>
    <t>Chuyên viên có thể xem chi tiết đăng ký mua sách truyền thống bằng ĐTDĐ</t>
  </si>
  <si>
    <t>Chuyên viên có thể xem cảnh báo trùng đăng ký mua sách bằng ĐTDĐ</t>
  </si>
  <si>
    <t>Chuyên viên có thể kiểm tra thông tin đăng ký mua sách bằng ĐTDĐ</t>
  </si>
  <si>
    <t>Chuyên viên có thể gửi phản hồi lại thông tin đăng ký mua sách của độc giả bằng ĐTDĐ</t>
  </si>
  <si>
    <t>Quản lý phản hồi đề xuất mua sách trên ĐTDĐ</t>
  </si>
  <si>
    <t>Chuyên viên có thể xem danh sách đề xuất mua sách của độc giả bằng ĐTDĐ</t>
  </si>
  <si>
    <t>Chuyên viên có thể xem chi tiết đề xuất mua sách bằng ĐTDĐ</t>
  </si>
  <si>
    <t>Chuyên viên có thể kiểm tra thông tin đề xuất mua sách bằng ĐTDĐ</t>
  </si>
  <si>
    <t>Chuyên viên có thể gửi phản hồi lại thông tin đề xuất mua sách bằng ĐTDĐ</t>
  </si>
  <si>
    <t>Quản lý phản hồi đăng ký tiết đọc trên ĐTDĐ</t>
  </si>
  <si>
    <t>Chuyên viên có thể xem danh sách đăng ký tiết đọc bằng ĐTDĐ</t>
  </si>
  <si>
    <t>Chuyên viên có thể xem chi tiết đăng ký tiết đọc bằng ĐTDĐ</t>
  </si>
  <si>
    <t>Chuyên viên có thể xem cảnh báo trùng đăng ký tiết đọc bằng ĐTDĐ</t>
  </si>
  <si>
    <t>Chuyên viên có thể kiểm tra thông tin đăng ký tiết đọc bằng ĐTDĐ</t>
  </si>
  <si>
    <t>Chuyên viên có thể gửi phản hồi lại thông tin đăng ký tiết đọc của độc giả bằng ĐTDĐ</t>
  </si>
  <si>
    <t>Quản lý thông tin mượn sách điện tử trên ĐTDĐ</t>
  </si>
  <si>
    <t>Chuyên viên có thể xem chi tiết đăng ký mượn sách điện tử bằng ĐTDĐ</t>
  </si>
  <si>
    <t>Chuyên viên có thể kiểm tra hiện trạng sách điện tử được đăng ký mượn bằng ĐTDĐ</t>
  </si>
  <si>
    <t>Chuyên viên có thể Phê duyệt/từ chối đăng ký mượn sách điện tử bằng ĐTDĐ</t>
  </si>
  <si>
    <t>Chuyên viên có thể nhập nội dung phản hồi đăng ký mượn sách điện tử bằng ĐTDĐ</t>
  </si>
  <si>
    <t>Chuyên viên có thể xem danh sách đăng ký mượn sách điện tử đã duyệt, không duyệt, chưa duyệt bằng ĐTDĐ</t>
  </si>
  <si>
    <t>Nhận đăng ký mua sách điện tử trên ĐTDĐ</t>
  </si>
  <si>
    <t>Chuyên viên có thể xem chi tiết đăng ký mua sách điện tử bằng ĐTDĐ</t>
  </si>
  <si>
    <t>Chuyên viên có thể phê duyệt/Từ chối đăng ký mua sách điện tử bằng ĐTDĐ</t>
  </si>
  <si>
    <t>Chuyên viên có thể phản hồi đăng ký mua sách điện tử bằng ĐTDĐ</t>
  </si>
  <si>
    <t>Chuyên viên có thể xem danh sách đăng ký mua sách đã duyệt, không duyệt, chưa duyệt bằng ĐTDĐ</t>
  </si>
  <si>
    <t>Nghị định 24/2023/NĐ-CP về mức lương cơ sở đối với cán bộ công chức, viên chức và lực lượng vũ trang thì mức lương cơ sở năm 2023</t>
  </si>
  <si>
    <t>Tỷ lệ các khoản mà đơn vị sử dụng lao động phải đóng là 23,5%, trong đó:
- Bảo hiểm xã hội 17%
- Bảo hiểm y tế 3%
- Bảo hiểm thất nghiệp 1%
- Bảo hiểm tai nạn lao động, bệnh nghề nghiệp 0,5%
- Công đoàn phí: 2%</t>
  </si>
  <si>
    <t>Quyết định 129/QĐ-TTTT Ban hành hướng dẫn xác định đơn giá nhân công trong quản lý chi phí đầu tư ứng dụng công nghệ thông tin sử dụng ngân vốn ngân sách nhà nước.
Lạng Sơn thuộc vùng IV</t>
  </si>
  <si>
    <t>ĐVT: VNĐ</t>
  </si>
  <si>
    <t>Bảng định mức theo Quyết định 1688/QĐ-BTTTT</t>
  </si>
  <si>
    <t>Bảng số 1: Định mức chi phí quản lý dự án (theo Quyết định 1688/QĐ-BTTTT)</t>
  </si>
  <si>
    <t>Loại dự án</t>
  </si>
  <si>
    <t>Giá trị</t>
  </si>
  <si>
    <t>Định mức áp dụng</t>
  </si>
  <si>
    <t>Bảng định mức (chưa có thuế GTGT) (tỷ đồng)</t>
  </si>
  <si>
    <t>Hạng mục hạ tầng kỹ thuật công nghệ thông tin</t>
  </si>
  <si>
    <t>Hạng mục phần mềm nội bộ, cơ sở dữ liệu trong Báo cáo kinh tế - kỹ thuật</t>
  </si>
  <si>
    <t>Bảng số 2: Định mức chi phí lập dự án đầu tư</t>
  </si>
  <si>
    <t>Bảng số 4: Định mức chi phí thẩm tra tính hiệu quả và tính khả thi của dự án đầu tư</t>
  </si>
  <si>
    <t>Hạng mục phần mềm nội bộ, cơ sở dữ liệu</t>
  </si>
  <si>
    <t>Bảng số 5: Định mức chi phí thẩm tra thiết kế thi công</t>
  </si>
  <si>
    <t xml:space="preserve">Bảng số 6: Định mức chi phí thẩm tra dự toán </t>
  </si>
  <si>
    <t>Bảng số 7: Định mức chi phí lập hồ sơ mời thầu, đánh giá hồ sơ dự thầu xây lắp</t>
  </si>
  <si>
    <t>Bảng số 8: Định mức chi phí lập hồ sơ mời thầu, đánh giá hồ sơ dự thầu mua sắm thiết bị</t>
  </si>
  <si>
    <t>Bảng số 9: Định mức chi phí giám sát thi công</t>
  </si>
  <si>
    <t>Hạ tầng kỹ thuật CNTT</t>
  </si>
  <si>
    <t>Ght</t>
  </si>
  <si>
    <t>Phần mềm nội bộ, CSDL</t>
  </si>
  <si>
    <t>(Ght+Gpm)</t>
  </si>
  <si>
    <t>Điều 12, Nghị định 24/2024/NĐ-CP</t>
  </si>
  <si>
    <t>Chi phí Tư vấn thẩm định HSMT và thẩm định KQLCNT</t>
  </si>
  <si>
    <t>Chi phí thẩm định hồ sơ mời thầu</t>
  </si>
  <si>
    <r>
      <t>0,1%*G</t>
    </r>
    <r>
      <rPr>
        <vertAlign val="subscript"/>
        <sz val="13"/>
        <color indexed="8"/>
        <rFont val="Times New Roman"/>
        <family val="1"/>
      </rPr>
      <t>TB</t>
    </r>
  </si>
  <si>
    <t>Chi phí thẩm định kết quả lựa chọn nhà thầu</t>
  </si>
  <si>
    <t>Chi phí đăng báo mời thầu</t>
  </si>
  <si>
    <t>Triển khai xây dựng Thư viện số ngành giáo dục tỉnh Lạng Sơn</t>
  </si>
  <si>
    <t>Bảng 8, Quyết định 1688/QĐ-BTTTT</t>
  </si>
  <si>
    <t>Hợp đồng số 91/2024/HĐĐG-VALUINCO/BAN2 ngày 26/1/2024</t>
  </si>
  <si>
    <t>Trang quản trị</t>
  </si>
  <si>
    <t>Hỗ trợ người dùng</t>
  </si>
  <si>
    <t>I.1</t>
  </si>
  <si>
    <t>Đăng nhập hệ thống</t>
  </si>
  <si>
    <t>QTHT; CBQL</t>
  </si>
  <si>
    <t>Quản trị hệ thống; Cán bộ quản lý có thể sử dụng tài khoản do phần mềm cung cấp để đăng nhập vào phần mềm. Hệ thống kiểm tra thông tin tài khoản đăng nhập và chuyển đến trang nhắc việc</t>
  </si>
  <si>
    <t>Quản trị hệ thống; Cán bộ quản lý nhập sai thông tin đăng nhập. Hệ thống hiển thị thông báo số lần nhập sai mật khẩu của người dùng, nếu nhập sai quá số lần cho phép hệ thống sẽ tự động khóa tài khoản của người dùng.</t>
  </si>
  <si>
    <t>I.2</t>
  </si>
  <si>
    <t>Đăng xuất hệ thống</t>
  </si>
  <si>
    <t>Quản trị hệ thống; Cán bộ quản lý có thể đăng xuất khỏi phần mềm. Hệ thống kiểm tra và đăng xuất thoát phiên làm việc của người dùng.</t>
  </si>
  <si>
    <t>I.3</t>
  </si>
  <si>
    <t>Trang nhắc việc</t>
  </si>
  <si>
    <t>Quản trị hệ thống; Cán bộ quản lý có thể xem được số lượng tài liệu chờ biên mục chi tiết. Hệ thống hiển thị số lượng tài liệu có trạng thái chờ biên mục chi tiết</t>
  </si>
  <si>
    <t>Quản trị hệ thống; Cán bộ quản lý có thẻ xem được số lượng đăng ký đặt mượn tài liệu của Bạn đọc; Chuyên viên. Hệ thống hiển thị số lượng tài liệu đã được Bạn đọc; Chuyên viên đăng ký đặt mượn chờ xử lý.</t>
  </si>
  <si>
    <t>Quản trị hệ thống; Cán bộ quản lý có thể xem được thống kê số lượng tài liệu trong phân hệ biên mục bao gồm: tổng số tài liệu; tổng số tài liệu chờ biên mục; tổng số tài liệu chưa xếp giá dưới dạng biểu đồ cột. Hệ thống hiển thị biểu đồ cột thống kê số lượng tài liệu trong phân hệ biên mục.</t>
  </si>
  <si>
    <t>Quản trị hệ thống; Cán bộ quản lý có thể xem được thống kê số lượng tài liệu trong phân hệ lưu thông tài liệu bao gồm: tổng số lượt mượn trả; tổng số tài liệu đang mượn; tổng số tài liệu mượn quá hạn dưới dạng biểu đồ cột. Hệ thống hiển thị biểu đồ cột thống kê số lượng tài liệu trong phân hệ lưu thông tài liệu.</t>
  </si>
  <si>
    <t>Quản trị hệ thống; Cán bộ quản lý có thể xem được thống kê số lượng tài liệu trong phân hệ bổ sung bao gồm: Tổng số đăng ký cá biệt; Tổng số đăng ký cá biệt chưa kiểm nhận; tổng số đăng ký cá biệt đã kiểm nhận; tổng số đăng ký cá biệt đang khóa; tổng số đăng ký cá biệt đang mượn; tổng số đăng ký cá biệt thanh lý. Hệ thống hiển thị biểu đồ cột thống kê số lượng tài liệu trong phân hệ bổ sung tài liệu.</t>
  </si>
  <si>
    <t>Quản trị hệ thống; Cán bộ quản lý có thể xem được thống kê số lượng tài liệu trong phân hệ tài nguyên số bao gồm: Tổng số tài liệu số; tổng số tài liệu số đang khai thác; tổng số tài liệu số ngừng khai thác; tổng số tài liệu số hạn chế; tổng số tài liệu số thu phí; tổng số tệp tin số. Hệ thống hiển thị biểu đồ cột thống kê số lượng tài liệu trong phân hệ tài nguyên số.</t>
  </si>
  <si>
    <t>Quản trị hệ thống; Cán bộ quản lý có thể xuất biểu đồ thống kê hệ thống các phân hệ: bạn đọc; biên mục; lưu thông; bổ sung; tài nguyên số; ấn phẩm định kỳ. Hệ thống tự động tải tệp tin về máy trạm.</t>
  </si>
  <si>
    <t>I.4</t>
  </si>
  <si>
    <t>Cập nhật thông tin cá nhân</t>
  </si>
  <si>
    <t>QTHT; CBQL; CV</t>
  </si>
  <si>
    <t>Quản trị hệ thống; Cán bộ quản lý có thể cập nhật thông tin cá nhân. Hệ thống kiểm tra dữ liệu và cập nhật dữ liệu vào cơ sở dữ liệu.</t>
  </si>
  <si>
    <t>I.5</t>
  </si>
  <si>
    <t>Đổi mật khẩu</t>
  </si>
  <si>
    <t>Quản trị hệ thống; Cán bộ quản lý có thể đổi mật khẩu của tài khoản. Hệ thống kiểm tra dữ liệu và cập nhật mật khẩu mới vào cơ sở dữ liệu.</t>
  </si>
  <si>
    <t>I.6</t>
  </si>
  <si>
    <t>Xem hướng dẫn sử dụng</t>
  </si>
  <si>
    <t>Quản trị hệ thống; Cán bộ quản lý có thể xem tài liệu hướng dẫn sử dụng hệ thống. Hệ thống hiển thị nội dung hướng dẫn sử dụng.</t>
  </si>
  <si>
    <t>II.1</t>
  </si>
  <si>
    <t>Nhóm người dùng</t>
  </si>
  <si>
    <t>Quản trị hệ thống có thể tìm kiếm nhóm người dùng. Hệ thống hiển thị nhóm người dùng thỏa mãn điều kiện.</t>
  </si>
  <si>
    <t>Quản trị hệ thống có thể xem chi tiết nhóm người dùng. Hệ thống hiển thị thông tin chi tiết nhóm người dùng.</t>
  </si>
  <si>
    <t>Quản trị hệ thống có thể thêm mới nhóm người dùng. Hệ thống lưu thông tin vào cơ sở dữ liệu và hiển thị thông báo thêm mới thành công.</t>
  </si>
  <si>
    <t>Quản trị hệ thống có thể cập nhật nhóm người dùng. Hệ thống lưu thông tin vào cơ sở dữ liệu và hiển thị thông báo cập nhật thành công.</t>
  </si>
  <si>
    <t>Quản trị hệ thống có thể xoá nhóm người dùng. Hệ thống lưu thông tin vào cơ sở dữ liệu và hiển thị thông báo xóa thành công.</t>
  </si>
  <si>
    <t>Quản trị hệ thống có thể gán quyền sử dụng vào nhóm người dùng. Hệ thống lưu thông tin vào cơ sở dữ liệu vào cơ sở dữ liệu.</t>
  </si>
  <si>
    <t>Quản trị hệ thống có thể hủy gán quyền sử dụng vào nhóm người dùng. Hệ thống lưu thông tin vào cơ sở dữ liệu vào cơ sở dữ liệu.</t>
  </si>
  <si>
    <t>Quản trị hệ thống có thể sửa trạng thái của nhóm người dùng. Hệ thống lưu thông tin vào cơ sở dữ liệu và hiển thị thông báo cập nhật thành công</t>
  </si>
  <si>
    <t>II.2</t>
  </si>
  <si>
    <t>Người dùng</t>
  </si>
  <si>
    <t>Quản trị hệ thống có thể tìm kiếm người dùng. Hệ thống hiển thị người dùng thỏa mãn điều kiện.</t>
  </si>
  <si>
    <t>Quản trị hệ thống có thể xem chi tiết người dùng. Hệ thống hiển thị thông tin chi tiết người dùng</t>
  </si>
  <si>
    <t>Quản trị hệ thống có thể thêm mới thông tin người dùng. Hệ thống lưu thông tin vào cơ sở dữ liệu và hiển thị thông báo thêm mới thành công.</t>
  </si>
  <si>
    <t>Quản trị hệ thống có thể cập nhật thông tin người dùng. Hệ thống lưu thông tin cập nhật vào cơ sở dữ liệu và hiển thị thông báo cập nhật thành công.</t>
  </si>
  <si>
    <t>Quản trị hệ thống có thể xoá thông tin người dùng. Hệ thống lưu thông tin vào cơ sở dữ liệu và hiển thị thông báo xóa thành công.</t>
  </si>
  <si>
    <t>Quản trị hệ thống có thể cập nhật mật khẩu tài khoản người dùng. Hệ thống lưu thông tin cập nhật vào cơ sở dữ liệu và hiển thị thông báo cập nhật thành công</t>
  </si>
  <si>
    <t>Quản trị hệ thống có thể gán quyền quản lý thư mục vào người dùng. Hệ thống lưu thông tin vào cơ sở dữ liệu và hiển thị thông báo gán thành công.</t>
  </si>
  <si>
    <t>Quản trị hệ thống có thể hủy gán quyền quản lý thư mục vào  người dùng. Hệ thống lưu thông tin vào cơ sở dữ liệu và hiển thị thông báo hủy gán thành công.</t>
  </si>
  <si>
    <t>II.3</t>
  </si>
  <si>
    <t>Thiết đặt chế độ ghi nhật ký</t>
  </si>
  <si>
    <t>Quản trị hệ thống có thể lựa chọn phân hệ thiết đặt chế độ ghi nhật ký. Hệ thống hiển thị danh sách phân hệ</t>
  </si>
  <si>
    <t>Quản trị hệ thống có thể xem danh sách chi tiết tính năng thuộc phân hệ. Hệ thống hiển thị thông tin chi tiết tính năng</t>
  </si>
  <si>
    <t>Quản trị hệ thống có thể đặt chế độ ghi nhật ký ở bất kỳ tính năng thuộc phân hệ. Hệ thống lưu thông tin vào cơ sở dữ liệu và hiển thị thông báo thiết lập thành công</t>
  </si>
  <si>
    <t>Quản trị hệ thống có thể hủy đặt chế độ ghi nhật ký tất cả tính năng thuộc phân hệ. Hệ thống lưu thông tin vào cơ sở dữ liệu và hiển thị thông báo thiết cập nhật thành công</t>
  </si>
  <si>
    <t>II.4</t>
  </si>
  <si>
    <t>Nhật ký hệ thống</t>
  </si>
  <si>
    <t>Quản trị hệ thống tìm kiếm nhật ký. Hệ thống hiển thị danh sách nhật ký thỏa mãn điều kiện tìm kiếm</t>
  </si>
  <si>
    <t>Quản trị hệ thống có thể huỷ kết quả tìm kiếm. Hệ thống xử lý dữ lý dữ liệu và huỷ kết quả tìm kiếm</t>
  </si>
  <si>
    <t>Quản trị hệ thống có thể xóa nhật ký. Hệ thống xóa dữ liệu trong cơ sở dữ liệu và hiển thị thông báo xóa thành công.</t>
  </si>
  <si>
    <t>Quản trị hệ thống có thể xuất dữ liệu nhật ký. Hệ thống xuất dữ liệu ra định dạng tệp tin excel</t>
  </si>
  <si>
    <t>II.5</t>
  </si>
  <si>
    <t>Nhật ký đăng nhập</t>
  </si>
  <si>
    <t>Quản trị hệ thống tìm kiếm nhật ký đăng nhập. Hệ thống hiển thị danh sách nhật ký thỏa mãn điều kiện tìm kiếm</t>
  </si>
  <si>
    <t>Quản trị hệ thống có thể xuất dữ liệu nhật ký đăng nhập. Hệ thống xuất dữ liệu ra định dạng tệp tin excel</t>
  </si>
  <si>
    <t>II.6</t>
  </si>
  <si>
    <t>Nhật ký gửi email</t>
  </si>
  <si>
    <t>Quản trị hệ thống tìm kiếm nhật ký gửi email. Hệ thống hiển thị danh sách nhật ký thỏa mãn điều kiện tìm kiếm</t>
  </si>
  <si>
    <t>Quản trị hệ thống có thể xuất dữ liệu nhật ký gửi email. Hệ thống xuất dữ liệu ra định dạng tệp tin excel</t>
  </si>
  <si>
    <t>II.7</t>
  </si>
  <si>
    <t>Nhật ký tích hợp</t>
  </si>
  <si>
    <t>Quản trị hệ thống tìm kiếm nhật ký tích hợp. Hệ thống hiển thị danh sách nhật ký thỏa mãn điều kiện tìm kiếm</t>
  </si>
  <si>
    <t>Quản trị hệ thống có thể xuất dữ liệu nhật ký tích hợp. Hệ thống xuất dữ liệu ra định dạng tệp tin excel</t>
  </si>
  <si>
    <t>Quản trị hệ thống có thể xoá nhật ký tích hợp. Hệ thống lưu thông tin vào cơ sở dữ liệu và hiển thị xoá thành công</t>
  </si>
  <si>
    <t>II.8</t>
  </si>
  <si>
    <t>Thống kê truy cập</t>
  </si>
  <si>
    <t>Quản trị hệ thống tìm kiếm danh sách thống kê truy cập. Hệ thống hiển thị danh sách kết quả thỏa mãn điều kiện tìm kiếm</t>
  </si>
  <si>
    <t>Quản trị hệ thống có thể huỷ kết quả tìm kiếm danh sách thống kê truy cập. Hệ thống xử lý dữ lý dữ liệu và huỷ kết quả tìm kiếm</t>
  </si>
  <si>
    <t>Quản trị hệ thống có thể xuất dữ liệu danh sách thống kê truy cập. Hệ thống xuất dữ liệu ra định dạng tệp tin excel</t>
  </si>
  <si>
    <t>II.9</t>
  </si>
  <si>
    <t>Nhật ký thao tác của bạn đọc</t>
  </si>
  <si>
    <t>Quản trị hệ thống tìm kiếm nhật ký thao tác của bạn đọc. Hệ thống hiển thị danh sách nhật ký thỏa mãn điều kiện tìm kiếm</t>
  </si>
  <si>
    <t>Quản trị hệ thống có thể huỷ kết quả tìm kiếm danh sách nhật ký thao tác của bạn đọc. Hệ thống xử lý dữ lý dữ liệu và huỷ kết quả tìm kiếm</t>
  </si>
  <si>
    <t>Quản trị hệ thống có thể xuất dữ liệu nhật ký thao tác của bạn đọc. Hệ thống xuất dữ liệu ra định dạng tệp tin excel</t>
  </si>
  <si>
    <t>Quản trị hệ thống có thể xoá nhật ký thao tác của bạn đọc. Hệ thống lưu thông tin vào cơ sở dữ liệu và hiển thị xoá thành công</t>
  </si>
  <si>
    <t>II.10</t>
  </si>
  <si>
    <t>Tài liệu in đã xóa</t>
  </si>
  <si>
    <t>Quản trị hệ thống tìm kiếm tài liệu in đã xoá. Hệ thống hiển thị danh sách tài liệu in đã xoá thỏa mãn điều kiện tìm kiếm</t>
  </si>
  <si>
    <t>Quản trị hệ thống xem chi tiết danh sách tài liệu in đã xoá. Hệ thống hiển thị giao diện xem chi tiết tài liệu.</t>
  </si>
  <si>
    <t>Quản trị hệ thống có thể khôi phục tài liệu in đã xoá. Hệ thống lưu thông tin vào cơ sở dữ liệu và thông báo khôi phục thành công</t>
  </si>
  <si>
    <t>Quản trị hệ thống có xoá tài liệu in đã xoá. Hệ thống lưu thông tin vào cơ sở dữ liệu và thông báo xóa thành công</t>
  </si>
  <si>
    <t>II.11</t>
  </si>
  <si>
    <t>Tài lệu số đã xóa</t>
  </si>
  <si>
    <t>Quản trị hệ thống tìm kiếm tài liệu số đã xoá. Hệ thống hiển thị danh sách tài liệu in đã xoá thỏa mãn điều kiện tìm kiếm</t>
  </si>
  <si>
    <t>Quản trị hệ thống xem chi tiết tài liệu số đã xoá. Hệ thống hiển thị giao diện xem chi tiết tài liệu</t>
  </si>
  <si>
    <t>Quản trị hệ thống có thể khôi phục tài liệu số đã xoá. Hệ thống lưu thông tin vào cơ sở dữ liệu và thông báo khôi phục thành công</t>
  </si>
  <si>
    <t>Quản trị hệ thống có xoá tài liệu số đã xoá. Hệ thống lưu thông tin vào cơ sở dữ liệu và thông báo xóa thành công</t>
  </si>
  <si>
    <t>II.12</t>
  </si>
  <si>
    <t>Bạn đọc đã xóa</t>
  </si>
  <si>
    <t>Quản trị hệ thống tìm kiếm bạn đọc đã xoá. Hệ thống hiển thị danh sách tài liệu in đã xoá thỏa mãn điều kiện tìm kiếm</t>
  </si>
  <si>
    <t>Quản trị hệ thống xem chi tiết danh sách bạn đọc đã xoá. Hệ thống hiển thị giao diện xem chi tiết bạn đọc đã xóa.</t>
  </si>
  <si>
    <t>Quản trị hệ thống có thể khôi phục bạn đọc đã xoá. Hệ thống lưu thông tin vào cơ sở dữ liệu và thông báo khôi phục thành công</t>
  </si>
  <si>
    <t>Quản trị hệ thống có xoá bạn đọc đã xoá. Hệ thống lưu thông tin vào cơ sở dữ liệu và thông báo xóa thành công</t>
  </si>
  <si>
    <t>II.13</t>
  </si>
  <si>
    <t>Quản lý thư mục</t>
  </si>
  <si>
    <t>Quản trị hệ thống có thể tìm kiếm thư mục chia sẻ trên máy chủ. Hệ thống hiển thị thông tin thư mục chia sẻ trên máy chủ thỏa mãn điều kiện tìm kiếm</t>
  </si>
  <si>
    <t xml:space="preserve">Quản trị hệ thống có thể thêm mới thư mục chia sẻ trên máy chủ. Hệ thống lưu thông tin vào cơ sở dữ liệu và thông báo thêm mới thành công </t>
  </si>
  <si>
    <t>Quản trị hệ thống có thể sửa thư mục chia sẻ trên máy chủ. Hệ thống lưu thông tin vào cơ sở dữ liệu và thông báo cập nhật thành công</t>
  </si>
  <si>
    <t>Quản trị hệ thống có thể xoá thư mục chia sẻ trên máy chủ. Hệ thống lưu thông tin vào cơ sở dữ liệu và thông báo xóa thành công</t>
  </si>
  <si>
    <t>II.14</t>
  </si>
  <si>
    <t>Quản lý tệp tin</t>
  </si>
  <si>
    <t>Quản trị hệ thống có thể lựa chọn thư mục gốc lưu trữ tệp tin trên máy chủ. Hệ thống hiển thị danh sách thư mục.</t>
  </si>
  <si>
    <t>Quản trị hệ thống có thể tải tệp tin lưu trữ trên thư mục máy chủ. Hệ thống kiểm tra dữ liệu và hiển thị dữ liệu phù hợp</t>
  </si>
  <si>
    <t>Quản trị hệ thống có thể xoá tệp tin lưu trữ trên thư mục máy chủ. Hệ thống lưu thông tin vào cơ sở dữ liệu và thông báo cập nhật thành công</t>
  </si>
  <si>
    <t>Quản trị hệ thống có thể đổi tên tệp tin lưu trữ trên thư mục máy chủ. Hệ thống lưu thông tin vào cơ sở dữ liệu và thông báo xóa thành công</t>
  </si>
  <si>
    <t>II.15</t>
  </si>
  <si>
    <t>Tham số hệ thống</t>
  </si>
  <si>
    <t>Quản trị hệ thống có thể cập nhật tham số kết cấu hình gửi email. Hệ thống lưu thông tin vào cơ sở dữ liệu và hiển thị thông báo cập nhật thành công</t>
  </si>
  <si>
    <t>Quản trị hệ thống có thể cập nhật tham số định dạng các tệp tin văn bản được tải lên hệ thống. Hệ thống lưu thông tin vào cơ sở dữ liệu và hiển thị thông báo cập nhật thành công</t>
  </si>
  <si>
    <t>Quản trị hệ thống có thể cập nhật tham số độ phức tạp mật khẩu của người dùng. Hệ thống lưu thông tin vào cơ sở dữ liệu và hiển thị thông báo cập nhật thành công</t>
  </si>
  <si>
    <t>Quản trị hệ thống có thể cập nhật tham số cho phép ghi nhật ký đăng nhập hay không. Hệ thống lưu thông tin vào cơ sở dữ liệu và hiển thị thông báo cập nhật thành công</t>
  </si>
  <si>
    <t>II.16</t>
  </si>
  <si>
    <t>Tích hợp dữ liệu</t>
  </si>
  <si>
    <t>Quản trị hệ thống có thể tìm kiếm lịch tích hợp dữ liệu. Hệ thống hiển thị lịch tích hợp dữ liệu thỏa mãn điều kiện.</t>
  </si>
  <si>
    <t>Quản trị hệ thống có thể xem lịch tích hợp dữ liệu. Hệ thống hiển thị thông tin chi tiết lịch tích hợp dữ liệu</t>
  </si>
  <si>
    <t>Quản trị hệ thống có thể sửa lịch tích hợp dữ liệu. Hệ thống lưu thông tin vào cơ sở dữ liệu và thông báo cập nhật thành công</t>
  </si>
  <si>
    <t>Quản trị hệ thống có thể xem chi tiết kết quả tích hợp dữ liệu. Hệ thống hiển thị thông tin chi tiết kết quả dịch vụ tích hợp dữ liệu</t>
  </si>
  <si>
    <t>II.17</t>
  </si>
  <si>
    <t>Lịch nghỉ</t>
  </si>
  <si>
    <t>Quản trị hệ thống có thể xem danh sách lịch nghỉ của thư viện. Hệ thống hiển thị danh sách lịch nghỉ của thư viện</t>
  </si>
  <si>
    <t>Quản trị hệ thống có thể thêm mới lịch nghỉ của thư viện. Hệ thống lưu thông tin vào cơ sở dữ liệu và thông báo thêm mới thành công</t>
  </si>
  <si>
    <t>Quản trị hệ thống có thể sửa lịch nghỉ của thư viện. Hệ thống lưu thông tin vào cơ sở dữ liệu và thông báo cập nhật thành công</t>
  </si>
  <si>
    <t>Quản trị hệ thống có thể xoá lịch nghỉ của thư viện. Hệ thống lưu thông tin vào cơ sở dữ liệu và thông báo xóa thành công</t>
  </si>
  <si>
    <t>II.18</t>
  </si>
  <si>
    <t>Hướng dẫn sử dụng</t>
  </si>
  <si>
    <t>Quản trị hệ thống có thể tìm kiếm tài liệu hướng dẫn sử dụng của thư viện. Hệ thống hiển thị thông tin chi tiết tài liệu hướng dẫn sử dụng thỏa mãn điều kiện tìm kiếm.</t>
  </si>
  <si>
    <t>Quản trị hệ thống có thể thêm mới tài liệu hướng dẫn sử dụng của thư viện. Hệ thống lưu thông tin vào cơ sở dữ liệu và thông báo thêm mới thành công</t>
  </si>
  <si>
    <t>Quản trị hệ thống có thể sửa tài liệu hướng dẫn sử dụng của thư viện. Hệ thống lưu thông tin vào cơ sở dữ liệu và thông báo cập nhật thành công</t>
  </si>
  <si>
    <t>Quản trị hệ thống có thể xoá tài liệu hướng dẫn sử dụng của thư viện. Hệ thống lưu thông tin vào cơ sở dữ liệu và thông báo xóa thành công</t>
  </si>
  <si>
    <t>II.19</t>
  </si>
  <si>
    <t>Mẫu biểu email</t>
  </si>
  <si>
    <t>Quản trị hệ thống có thể tìm kiếm mẫu biểu email của thư viện. Hệ thống hiển thị danh sách mẫu biểu email của thư viện thỏa mãn điều kiện tìm kiếm.</t>
  </si>
  <si>
    <t>Quản trị hệ thống có thể thêm mới mẫu biểu email của thư viện. Hệ thống lưu thông tin vào cơ sở dữ liệu và thông báo thêm mới thành công</t>
  </si>
  <si>
    <t>Quản trị hệ thống có thể sửa mẫu biểu email của thư viện. Hệ thống lưu thông tin vào cơ sở dữ liệu và thông báo cập nhật thành công</t>
  </si>
  <si>
    <t>Quản trị hệ thống có thể xoá mẫu biểu email của thư viện. Hệ thống lưu thông tin vào cơ sở dữ liệu và thông báo xóa thành công</t>
  </si>
  <si>
    <t>Quản trị nội dung</t>
  </si>
  <si>
    <t>III.1</t>
  </si>
  <si>
    <t>Giới thiệu thư viện</t>
  </si>
  <si>
    <t>Cán bộ quản lý có thể tìm kiếm các bài viết giới thiệu thư viện. Hệ thống hiển thị danh sách giới thiệu thư viện thỏa mãn điều kiện tìm kiếm</t>
  </si>
  <si>
    <t>Cán bộ quản lý có thể thêm mới các bài viết giới thiệu thư viện. Hệ thống lưu thông tin vào cơ sở dữ liệu và hiển thị thông báo thêm mới thành công</t>
  </si>
  <si>
    <t>Cán bộ quản lý có thể sửa các bài viết giới thiệu thư viện. Hệ thống lưu thông tin vào cơ sở dữ liệu và hiển thị thông báo cập nhật thành công</t>
  </si>
  <si>
    <t>Cán bộ quản lý có thể xoá các bài viết giới thiệu thư viện. Hệ thống lưu thông tin vào cơ sở dữ liệu và hiển thị thông báo xóa thành công</t>
  </si>
  <si>
    <t>III.2</t>
  </si>
  <si>
    <t>Đối tác</t>
  </si>
  <si>
    <t>Cán bộ quản lý có thể tìm kiếm đối tác. Hệ thống hiển thị danh sách thỏa mãn điều kiện tìm kiếm.</t>
  </si>
  <si>
    <t>Cán bộ quản lý có thể thêm mới đối tác. Hệ thống lưu thông tin vào cơ sở dữ liệu và hiển thị thông báo thêm mới thành công</t>
  </si>
  <si>
    <t>Cán bộ quản lý có thể cập nhật thông tin đối tác. Hệ thống lưu thông tin vào cơ sở dữ liệu và hiển thị thông báo cập nhật thành công</t>
  </si>
  <si>
    <t>Cán bộ quản lý có thể xóa thông tin đối tác. Hệ thống lưu thông tin vào cơ sở dữ liệu và hiển thị thông báo xóa thành công</t>
  </si>
  <si>
    <t>III.3</t>
  </si>
  <si>
    <t>Bản đồ</t>
  </si>
  <si>
    <t>Cán bộ quản lý có thể tìm kiếm thông tin bản đồ địa bản của thư viện. Hệ thống hiển thị danh sách thỏa mãn điều kiện tìm kiếm.</t>
  </si>
  <si>
    <t>Cán bộ quản lý có thể thêm mới thông tin bản đồ địa bản của thư viện. Hệ thống lưu thông tin vào cơ sở dữ liệu và hiển thị thông báo thêm mới thành công</t>
  </si>
  <si>
    <t>Cán bộ quản lý có thể cập nhật thông tin bản đồ địa bản của thư viện. Hệ thống lưu thông tin vào cơ sở dữ liệu và hiển thị thông báo cập nhật thành công</t>
  </si>
  <si>
    <t>Cán bộ quản lý có thể xóa thông tin bản đồ địa bản của thư viện. Hệ thống lưu thông tin vào cơ sở dữ liệu và hiển thị thông báo xóa thành công</t>
  </si>
  <si>
    <t>III.4</t>
  </si>
  <si>
    <t>Nội quy thư viện</t>
  </si>
  <si>
    <t>Cán bộ quản lý có thể tìm kiếm các bài viết nội quy thư viện. Hệ thống hiển thị danh sách thỏa mãn điều kiện tìm kiếm.</t>
  </si>
  <si>
    <t>Cán bộ quản lý có thể thêm mới các bài viết nội quy thư viện. Hệ thống lưu thông tin vào cơ sở dữ liệu và hiển thị thông báo thêm mới thành công</t>
  </si>
  <si>
    <t>Cán bộ quản lý có thể sửa các bài viết nội quy thư viện. Hệ thống lưu thông tin vào cơ sở dữ liệu và hiển thị thông báo cập nhật thành công</t>
  </si>
  <si>
    <t>Cán bộ quản lý có thể xoá các bài viết nội quy thư viện. Hệ thống lưu thông tin vào cơ sở dữ liệu và hiển thị thông báo xóa thành công</t>
  </si>
  <si>
    <t>III.5</t>
  </si>
  <si>
    <t>Liên hệ thư viện</t>
  </si>
  <si>
    <t>Cán bộ quản lý có thể sửa thông tin liên hệ của thư viện. Hệ thống lưu thông tin vào cơ sở dữ liệu và hiển thị thông báo cập nhật thành công</t>
  </si>
  <si>
    <t>III.6</t>
  </si>
  <si>
    <t>Chỉ dẫn thư viện</t>
  </si>
  <si>
    <t>Cán bộ quản lý có thể sửa thông tin chỉ dẫn của thư viện. Hệ thống lưu thông tin vào cơ sở dữ liệu và hiển thị thông báo cập nhật thành công</t>
  </si>
  <si>
    <t>III.7</t>
  </si>
  <si>
    <t>Nhóm tin tức thư viện</t>
  </si>
  <si>
    <t>Cán bộ quản lý có thể tìm kiếm nhóm tin tức. Hệ thống hiển thị danh sách thỏa mãn điều kiện tìm kiếm.</t>
  </si>
  <si>
    <t>Cán bộ quản lý có thể thêm mới nhóm tin tức. Hệ thống lưu thông tin vào cơ sở dữ liệu và hiển thị thông báo thêm mới thành công</t>
  </si>
  <si>
    <t>Cán bộ quản lý có thể sửa nhóm tin tức. Hệ thống lưu thông tin vào cơ sở dữ liệu và hiển thị thông báo cập nhật thành công</t>
  </si>
  <si>
    <t>Cán bộ quản lý có thể xoá nhóm tin tức. Hệ thống lưu thông tin vào cơ sở dữ liệu và hiển thị thông báo xóa thành công</t>
  </si>
  <si>
    <t>III.8</t>
  </si>
  <si>
    <t>Tin tức thư viện</t>
  </si>
  <si>
    <t>Cán bộ quản lý có thể tìm kiếm tin tức. Hệ thống hiển thị danh sách thỏa mãn điều kiện tìm kiếm.</t>
  </si>
  <si>
    <t>Cán bộ quản lý có thể thêm mới tin tức. Hệ thống lưu thông tin vào cơ sở dữ liệu và hiển thị thông báo thêm mới thành công</t>
  </si>
  <si>
    <t>Cán bộ quản lý có thể sửa tin tức. Hệ thống lưu thông tin vào cơ sở dữ liệu và hiển thị thông báo cập nhật thành công</t>
  </si>
  <si>
    <t>Cán bộ quản lý có thể xoá tin tức. Hệ thống lưu thông tin vào cơ sở dữ liệu và hiển thị thông báo xóa thành công</t>
  </si>
  <si>
    <t>III.9</t>
  </si>
  <si>
    <t>Tin tức video thư viện</t>
  </si>
  <si>
    <t>Cán bộ quản lý có thể tìm kiếm tin tức video. Hệ thống hiển thị danh sách thỏa mãn điều kiện tìm kiếm.</t>
  </si>
  <si>
    <t>Cán bộ quản lý có thể thêm mới tin tức video. Hệ thống lưu thông tin vào cơ sở dữ liệu và hiển thị thông báo thêm mới thành công</t>
  </si>
  <si>
    <t>Cán bộ quản lý có thể sửa tin tức video. Hệ thống lưu thông tin vào cơ sở dữ liệu và hiển thị thông báo cập nhật thành công</t>
  </si>
  <si>
    <t>Cán bộ quản lý có thể xoá tin tức video. Hệ thống lưu thông tin vào cơ sở dữ liệu và hiển thị thông báo xóa thành công</t>
  </si>
  <si>
    <t>III.10</t>
  </si>
  <si>
    <t>Tin tuyển dụng</t>
  </si>
  <si>
    <t>Cán bộ quản lý có thể tìm kiếm tin tức tuyển dụng. Hệ thống hiển thị danh sách thỏa mãn điều kiện tìm kiếm.</t>
  </si>
  <si>
    <t>Cán bộ quản lý có thể thêm mới tin tức tuyển dụng. Hệ thống lưu thông tin vào cơ sở dữ liệu và hiển thị thông báo thêm mới thành công</t>
  </si>
  <si>
    <t>Cán bộ quản lý có thể sửa tin tức tuyển dụng. Hệ thống lưu thông tin vào cơ sở dữ liệu và hiển thị thông báo cập nhật thành công</t>
  </si>
  <si>
    <t>Cán bộ quản lý có thể xoá tin tức tuyển dụng. Hệ thống lưu thông tin vào cơ sở dữ liệu và hiển thị thông báo xóa thành công</t>
  </si>
  <si>
    <t>III.11</t>
  </si>
  <si>
    <t>Hỏi đáp thư viện</t>
  </si>
  <si>
    <t>Cán bộ quản lý có thể tìm kiếm hỏi đáp. Hệ thống hiển thị danh sách thỏa mãn điều kiện tìm kiếm.</t>
  </si>
  <si>
    <t>Cán bộ quản lý có thể thêm mới hỏi đáp. Hệ thống lưu thông tin vào cơ sở dữ liệu và hiển thị thông báo thêm mới thành công</t>
  </si>
  <si>
    <t>Cán bộ quản lý có thể sửa hỏi đáp. Hệ thống lưu thông tin vào cơ sở dữ liệu và hiển thị thông báo cập nhật thành công</t>
  </si>
  <si>
    <t>Cán bộ quản lý có thể xoá hỏi đáp. Hệ thống lưu thông tin vào cơ sở dữ liệu và hiển thị thông báo xóa thành công</t>
  </si>
  <si>
    <t>III.12</t>
  </si>
  <si>
    <t>Văn bản pháp lý</t>
  </si>
  <si>
    <t>Cán bộ quản lý có thể tìm kiếm văn bản pháp lý. Hệ thống hiển thị danh sách thỏa mãn điều kiện tìm kiếm.</t>
  </si>
  <si>
    <t>Cán bộ quản lý có thể thêm mới văn bản pháp lý. Hệ thống lưu thông tin vào cơ sở dữ liệu và hiển thị thông báo thêm mới thành công</t>
  </si>
  <si>
    <t>Cán bộ quản lý có thể sửa văn bản pháp lý. Hệ thống lưu thông tin vào cơ sở dữ liệu và hiển thị thông báo cập nhật thành công</t>
  </si>
  <si>
    <t>Cán bộ quản lý có thể xóa văn bản pháp lý. Hệ thống lưu thông tin vào cơ sở dữ liệu và hiển thị thông báo xóa thành công</t>
  </si>
  <si>
    <t>III.13</t>
  </si>
  <si>
    <t>Nghiệp vụ thư viện</t>
  </si>
  <si>
    <t>Cán bộ quản lý có thể tìm kiếm nghiệp vụ thư viện. Hệ thống hiển thị danh sách thỏa mãn điều kiện tìm kiếm.</t>
  </si>
  <si>
    <t>Cán bộ quản lý có thể thêm mới nghiệp vụ thư viện. Hệ thống lưu thông tin vào cơ sở dữ liệu và hiển thị thông báo thêm mới thành công</t>
  </si>
  <si>
    <t>Cán bộ quản lý có thể sửa nghiệp vụ thư viện. Hệ thống lưu thông tin vào cơ sở dữ liệu và hiển thị thông báo cập nhật thành công</t>
  </si>
  <si>
    <t>Cán bộ quản lý có thể xóa nghiệp vụ thư viện. Hệ thống lưu thông tin vào cơ sở dữ liệu và hiển thị thông báo xóa thành công</t>
  </si>
  <si>
    <t>III.14</t>
  </si>
  <si>
    <t>Tài liệu nghiệp vụ</t>
  </si>
  <si>
    <t>Cán bộ quản lý có thể tìm kiếm tài liệu nghiệp vụ. Hệ thống hiển thị danh sách thỏa mãn điều kiện tìm kiếm.</t>
  </si>
  <si>
    <t>Cán bộ quản lý có thể thêm mới tài liệu nghiệp vụ. Hệ thống lưu thông tin vào cơ sở dữ liệu và hiển thị thông báo thêm mới thành công</t>
  </si>
  <si>
    <t>Cán bộ quản lý có thể sửa tài liệu nghiệp vụ. Hệ thống lưu thông tin vào cơ sở dữ liệu và hiển thị thông báo cập nhật thành công</t>
  </si>
  <si>
    <t>Cán bộ quản lý có thể xóa tài liệu nghiệp vụ. Hệ thống lưu thông tin vào cơ sở dữ liệu và hiển thị thông báo xóa thành công</t>
  </si>
  <si>
    <t>III.15</t>
  </si>
  <si>
    <t>Thư mục sách thư viện</t>
  </si>
  <si>
    <t>Cán bộ quản lý có thể tìm kiếm thư mục sách của thư viện. Hệ thống hiển thị danh sách thỏa mãn điều kiện tìm kiếm.</t>
  </si>
  <si>
    <t>Cán bộ quản lý có thể thêm mới thư mục sách của thư viện. Hệ thống lưu thông tin vào cơ sở dữ liệu và hiển thị thông báo thêm mới thành công</t>
  </si>
  <si>
    <t>Cán bộ quản lý có thể sửa thư mục sách của thư viện. Hệ thống lưu thông tin vào cơ sở dữ liệu và hiển thị thông báo cập nhật thành công</t>
  </si>
  <si>
    <t>Cán bộ quản lý có thể xóa thư mục sách của thư viện. Hệ thống lưu thông tin vào cơ sở dữ liệu và hiển thị thông báo xóa thành công</t>
  </si>
  <si>
    <t>III.16</t>
  </si>
  <si>
    <t>Thanh chức năng cổng thông tin thư viện</t>
  </si>
  <si>
    <t>Cán bộ quản lý có thể tìm kiếm thanh chức năng cổng thông tin thư viện. Hệ thống hiển thị danh sách thỏa mãn điều kiện tìm kiếm.</t>
  </si>
  <si>
    <t>Cán bộ quản lý có thể thêm mới thanh chức năng cổng thông tin thư viện. Hệ thống lưu thông tin vào cơ sở dữ liệu và hiển thị thông báo thêm mới thành công</t>
  </si>
  <si>
    <t>Cán bộ quản lý có thể sửa thanh chức năng cổng thông tin thư viện. Hệ thống lưu thông tin vào cơ sở dữ liệu và hiển thị thông báo cập nhật thành công</t>
  </si>
  <si>
    <t>Cán bộ quản lý có thể xóa thanh chức năng cổng thông tin thư viện. Hệ thống lưu thông tin vào cơ sở dữ liệu và hiển thị thông báo xóa thành công</t>
  </si>
  <si>
    <t>III.17</t>
  </si>
  <si>
    <t>Banner cổng thông tin thư viện</t>
  </si>
  <si>
    <t>Cán bộ quản lý có thể tìm kiếm banner cổng thông tin thư viện. Hệ thống hiển thị danh sách thỏa mãn điều kiện tìm kiếm.</t>
  </si>
  <si>
    <t>Cán bộ quản lý có thể thêm mới banner cổng thông tin thư viện. Hệ thống lưu thông tin vào cơ sở dữ liệu và hiển thị thông báo thêm mới thành công</t>
  </si>
  <si>
    <t>Cán bộ quản lý có thể sửa banner cổng thông tin thư viện. Hệ thống lưu thông tin vào cơ sở dữ liệu và hiển thị thông báo cập nhật thành công</t>
  </si>
  <si>
    <t>Cán bộ quản lý có thể xóa banner cổng thông tin thư viện. Hệ thống lưu thông tin vào cơ sở dữ liệu và hiển thị thông báo xóa thành công</t>
  </si>
  <si>
    <t>III.18</t>
  </si>
  <si>
    <t>Chân trang (footer)</t>
  </si>
  <si>
    <t>Cán bộ quản lý có thể sửa thông tin chân trang (footer). Hệ thống lưu thông tin vào cơ sở dữ liệu và hiển thị thông báo cập nhật thành công</t>
  </si>
  <si>
    <t>III.19</t>
  </si>
  <si>
    <t>Liên kết website</t>
  </si>
  <si>
    <t>Cán bộ quản lý có thể tìm kiếm liên kết website. Hệ thống hiển thị danh sách thỏa mãn điều kiện tìm kiếm.</t>
  </si>
  <si>
    <t>Cán bộ quản lý có thể thêm mới liên kết website. Hệ thống lưu thông tin vào cơ sở dữ liệu và hiển thị thông báo thêm mới thành công</t>
  </si>
  <si>
    <t>Cán bộ quản lý có thể sửa liên kết website. Hệ thống lưu thông tin vào cơ sở dữ liệu và hiển thị thông báo cập nhật thành công</t>
  </si>
  <si>
    <t>Cán bộ quản lý có thể xóa liên kết website. Hệ thống lưu thông tin vào cơ sở dữ liệu và hiển thị thông báo xóa thành công</t>
  </si>
  <si>
    <t>III.20</t>
  </si>
  <si>
    <t>Sở đồ trang</t>
  </si>
  <si>
    <t>Cán bộ quản lý có thể tìm kiếm sơ đồ trang. Hệ thống hiển thị danh sách thỏa mãn điều kiện tìm kiếm.</t>
  </si>
  <si>
    <t>Cán bộ quản lý có thể thêm mới sơ đồ trang. Hệ thống lưu thông tin vào cơ sở dữ liệu và hiển thị thông báo thêm mới thành công</t>
  </si>
  <si>
    <t>Cán bộ quản lý có thể sửa sơ đồ trang. Hệ thống lưu thông tin vào cơ sở dữ liệu và hiển thị thông báo cập nhật thành công</t>
  </si>
  <si>
    <t>Cán bộ quản lý có thể xóa sơ đồ trang. Hệ thống lưu thông tin vào cơ sở dữ liệu và hiển thị thông báo xóa thành công</t>
  </si>
  <si>
    <t>III.21</t>
  </si>
  <si>
    <t>Quảng cáo thư viện</t>
  </si>
  <si>
    <t>Cán bộ quản lý có thể tìm kiếm quảng cáo thư viện. Hệ thống hiển thị danh sách thỏa mãn điều kiện tìm kiếm.</t>
  </si>
  <si>
    <t>Cán bộ quản lý có thể thêm mới quảng cáo thư viện. Hệ thống lưu thông tin vào cơ sở dữ liệu và hiển thị thông báo thêm mới thành công</t>
  </si>
  <si>
    <t>Cán bộ quản lý có thể sửa quảng cáo thư viện. Hệ thống lưu thông tin vào cơ sở dữ liệu và hiển thị thông báo cập nhật thành công</t>
  </si>
  <si>
    <t>Cán bộ quản lý có thể xóa quảng cáo thư viện. Hệ thống lưu thông tin vào cơ sở dữ liệu và hiển thị thông báo xóa thành công</t>
  </si>
  <si>
    <t>III.22</t>
  </si>
  <si>
    <t>Thư viện ảnh</t>
  </si>
  <si>
    <t>Cán bộ quản lý có thể quản lý các hình ảnh hoạt động của thư viện. Hệ thống kiểm tra dữ liệu và hiển thị dữ liệu phù hợp</t>
  </si>
  <si>
    <t>III.23</t>
  </si>
  <si>
    <t>Góp ý</t>
  </si>
  <si>
    <t>Cán bộ quản lý có thể tìm kiếm ý kiến góp ý. Hệ thống hiển thị danh sách thỏa mãn điều kiện tìm kiếm.</t>
  </si>
  <si>
    <t>Cán bộ quản lý có thể xem chi tiết ý kiến góp ý. Hệ thống hiển thị giao diện xem chi tiết ý kiến góp ý</t>
  </si>
  <si>
    <t>Cán bộ quản lý có thể gửi phản hồi ý kiến góp ý. Hệ thống lưu thông tin vào cơ sở dữ liệu và thông báo gửi phản hồi thành công</t>
  </si>
  <si>
    <t>Cán bộ quản lý có thể xóa ý kiến góp ý. Hệ thống lưu thông tin vào cơ sở dữ liệu và hiển thị thông báo xóa thành công</t>
  </si>
  <si>
    <t>Biên mục</t>
  </si>
  <si>
    <t>Danh sách tài liệu</t>
  </si>
  <si>
    <t>Cán bộ quản lý có thể tìm kiếm biểu ghi tài liệu. Hệ thống hiển thị biểu ghi tài liệu thoả mãn điều kiện tìm kiếm</t>
  </si>
  <si>
    <t>Cán bộ quản lý có thể xem biểu ghi tài liệu. Hệ thống hiển thị chi tiết biểu ghi tài liệu</t>
  </si>
  <si>
    <t>Cán bộ quản lý có thể sửa biểu ghi tài liệu. Hệ thống lưu thông tin vào cơ sở dữ liệu và thông báo cập nhật thành công</t>
  </si>
  <si>
    <t>Cán bộ quản lý có thể xoá biểu ghi tài liệu. Hệ thống lưu thông tin vào cơ sở dữ liệu và thông báo xóa thành công</t>
  </si>
  <si>
    <t>IV.2</t>
  </si>
  <si>
    <t>Thêm mới tài liệu</t>
  </si>
  <si>
    <t>Cán bộ quản lý có thể sao chép biểu ghi đã có trong hệ thống. Hệ thống kiểm tra dữ liệu và hiển thị dữ liệu thoả mãn điều kiện</t>
  </si>
  <si>
    <t>Cán bộ quản lý có thể sao chép/tra trùng biểu ghi đã có trong hệ thống. Hệ thống kiểm tra dữ liệu và hiển thị dữ liệu thoả mãn điều kiện</t>
  </si>
  <si>
    <t>Cán bộ quản lý có thể tải thông tin thư mục qua z39.50 vào cơ sở dữ liệu. Hệ thống kiểm tra dữ liệu và tải dữ liệu vào cơ sở dữ liệu.</t>
  </si>
  <si>
    <t>Cán bộ quản lý có thể nhập nhiều (danh sách) tài liệu từ tệp tin excel vào cơ sở dữ liệu. Hệ thống không giới hạn các trường tin marc nhập khẩu. Hệ thống cho phép xem trước biểu ghi nhập khẩu, cảnh báo nhan đề trùng với biểu ghi trong hệ thống.</t>
  </si>
  <si>
    <t>Cán bộ quản lý có thể xuất các thông tin biểu ghi từ hệ thống ra excel. Hệ thống kiểm tra dữ liệu và xuất dữ liệu có trong hệ thống ra tệp tin excel</t>
  </si>
  <si>
    <t>Cán bộ quản lý có thể tự động sinh chỉ số Cutter tại giao diện biên mục. Hệ thống kiểm tra dữ liệu và hiển thị dữ liệu thoả mãn điều kiện</t>
  </si>
  <si>
    <t>Cán bộ quản lý có thể tùy biến các trường tin biên mục tài liệu. Hệ thống kiểm tra dữ liệu và cập nhật trường tin biên mục có trong hệ thống</t>
  </si>
  <si>
    <t>Cán bộ quản lý có thể lưu thông tin biểu ghi mô tả tài liệu trên hệ thống. Hệ thống lưu thông tin vào cơ sở dữ liệu và thông báo thành công.</t>
  </si>
  <si>
    <t>IV.3</t>
  </si>
  <si>
    <t>Chứng từ nhập</t>
  </si>
  <si>
    <t>Cán bộ quản lý có thể tìm kiếm, quản lý danh sách chứng từ. Hệ thống kiểm tra dữ liệu và hiển thị danh sách chứng từ</t>
  </si>
  <si>
    <t>Cán bộ quản lý có thể xem chi tiết chứng từ. Hệ thống hiển thị giao diện xem chi tiết chứng từ nhập.</t>
  </si>
  <si>
    <t>Cán bộ quản lý có thể thêm mới các chứng từ nhập tài liệu. Hệ thống lưu thông tin vào cơ sở dữ liệu và thông báo thêm mới thành công</t>
  </si>
  <si>
    <t>Cán bộ quản lý có thể sửa các chứng từ nhập tài liệu. Hệ thống lưu thông tin vào cơ sở dữ liệu và thông báo cập nhật thành công</t>
  </si>
  <si>
    <t>Cán bộ quản lý có thể xóa các chứng từ nhập tài liệu. Hệ thống lưu thông tin vào cơ sở dữ liệu và thông báo xóa thành công</t>
  </si>
  <si>
    <t>Cán bộ quản lý có thể xem tài liệu được hệ thống cập nhật vào chứng từ. Hệ thống hiển thị danh sách tài liệu trong chứng từ.</t>
  </si>
  <si>
    <t>Cán bộ quản lý có thể gộp chứng từ. Hệ thống lưu thông tin vào cơ sở dữ liệu và thông báo cập nhật thành công.</t>
  </si>
  <si>
    <t>Cán bộ quản lý có thể sắp xếp chứng từ. Hệ thống lưu thông tin vào cơ sở dữ liệu và thông báo cập nhật thành công.</t>
  </si>
  <si>
    <t>IV.4</t>
  </si>
  <si>
    <t>In mã vạch</t>
  </si>
  <si>
    <t>Cán bộ quản lý có thể tìm kiếm ĐKCB để in mã vạch. Hệ thống hiển thị danh sách thỏa mãn điều kiện tìm kiếm.</t>
  </si>
  <si>
    <t>Cán bộ quản lý có thể in mã vạch ĐKCB bằng máy in lazer. Hệ thống thực hiện in mã vạch qua máy in lazer.</t>
  </si>
  <si>
    <t>Cán bộ quản lý có thể in mã vạch ĐKCB bằng máy in barcode. Hệ thống thực hiện in mã vạch qua máy in barcode.</t>
  </si>
  <si>
    <t>Cán bộ quản lý có thể xuất danh sách mã vạch ĐKCB. Hệ thống thực hiện xuất ra tệp tin excel</t>
  </si>
  <si>
    <t>IV.5</t>
  </si>
  <si>
    <t>In nhãn</t>
  </si>
  <si>
    <t>Cán bộ quản lý có thể tìm kiếm điều kiện để in nhãn gáy. Hệ thống hiển thị danh sách thỏa mãn điều kiện tìm kiếm.</t>
  </si>
  <si>
    <t>Cán bộ quản lý có thể in nhãn bằng máy in lazer. Hệ thống thực hiện in nhãn qua máy in lazer.</t>
  </si>
  <si>
    <t>Cán bộ quản lý có thể xuất danh sách nhãn ra tệp tin word. Hệ thống thực hiện xuất ra tệp tin word.</t>
  </si>
  <si>
    <t>Cán bộ quản lý có thể xuất danh sách nhãn ra tệp tin excel. Hệ thống thực hiện xuất ra tệp tin excel.</t>
  </si>
  <si>
    <t>IV.6</t>
  </si>
  <si>
    <t>Xếp giá</t>
  </si>
  <si>
    <t>Cán bộ quản lý có thể xem thông tin xếp giá. Hệ thống hiển thị thông tin chi tiết xếp giá</t>
  </si>
  <si>
    <t>Cán bộ quản lý có thể thiết lập thông tin xếp giá. Hệ thống kiểm tra dữ liệu và hiển thị dữ liệu</t>
  </si>
  <si>
    <t>Cán bộ quản lý có thể xếp giá theo lô. Hệ thống lưu thông tin vào cơ sở dữ liệu và thông báo cập nhật thành công</t>
  </si>
  <si>
    <t>Cán bộ quản lý có thể kiểm nhận xếp giá. Hệ thống lưu thông tin vào cơ sở dữ liệu và thông báo cập nhật thành công</t>
  </si>
  <si>
    <t>IV.7</t>
  </si>
  <si>
    <t>Gộp biểu ghi thư mục</t>
  </si>
  <si>
    <t>Cán bộ quản lý có thể tìm kiếm mã số biểu ghi nguồn. Hệ thống hiển thị mã số biểu ghi thoả mãn điều kiện tìm kiếm</t>
  </si>
  <si>
    <t>Cán bộ quản lý có thể tìm kiếm mã số biểu ghi đích. Hệ thống hiển thị mã số biểu ghi thoả mãn điều kiện tìm kiếm</t>
  </si>
  <si>
    <t>Cán bộ quản lý có thể xem thông tin biểu ghi. Hệ thống hiển thị thông tin biểu ghi</t>
  </si>
  <si>
    <t>Cán bộ quản lý có thể gộp biểu ghi. Hệ thống lưu thông tin vào cơ sở dữ liệu và hiển thị thông báo gộp thành công</t>
  </si>
  <si>
    <t>IV.8</t>
  </si>
  <si>
    <t>Cập nhật ảnh đại diện theo lô</t>
  </si>
  <si>
    <t>Cán bộ quản lý có thể tải tệp ảnh đại diện cập nhật theo lô. Hệ thống thực hiện mở tệp tin</t>
  </si>
  <si>
    <t>Cán bộ quản lý có thể xem ảnh đại diện và thông tin biểu ghi. Hệ thống kiểm tra dữ liệu và hiển thị dữ liệu</t>
  </si>
  <si>
    <t>Cán bộ quản lý có thể lựa chọn thư mục lưu trữ ảnh đại diện biểu ghi. Hệ thống hiển thị thư mục lưu trữ.</t>
  </si>
  <si>
    <t>Cán bộ quản lý có thể cập nhật ảnh đại diện theo lô. Hệ thống lưu thông tin vào cơ sở dữ liệu và hiển thị thông báo cập nhật thành công</t>
  </si>
  <si>
    <t>IV.9</t>
  </si>
  <si>
    <t>Chuyên đề tài liệu</t>
  </si>
  <si>
    <t>Cán bộ quản lý có thể tìm kiếm chuyên đề tài liệu. Hệ thống hiển thị danh sách thỏa mãn điều kiện tìm kiếm.</t>
  </si>
  <si>
    <t>Cán bộ quản lý có thể thêm mới chuyên đề tài liệu. Hệ thống lưu thông tin vào cơ sở dữ liệu và hiển thị thông báo thêm mới thành công</t>
  </si>
  <si>
    <t>Cán bộ quản lý có thể cập nhật thông tin chuyên đề tài liệu. Hệ thống lưu thông tin vào cơ sở dữ liệu và hiển thị thông báo cập nhật thành công</t>
  </si>
  <si>
    <t>Cán bộ quản lý có thể xóa thông tin chuyên đề tài liệu. Hệ thống lưu thông tin vào cơ sở dữ liệu và hiển thị thông báo xóa thành công</t>
  </si>
  <si>
    <t>IV.10</t>
  </si>
  <si>
    <t>Mẫu phích</t>
  </si>
  <si>
    <t>Cán bộ quản lý có thể tìm kiếm mẫu phích. Hệ thống hiển thị danh sách thỏa mãn điều kiện tìm kiếm.</t>
  </si>
  <si>
    <t>Cán bộ quản lý có thể thêm mới mẫu phích. Hệ thống lưu thông tin vào cơ sở dữ liệu và thông báo thêm mới thành công</t>
  </si>
  <si>
    <t>Cán bộ quản lý có thể sửa mẫu phích. Hệ thống lưu thông tin vào cơ sở dữ liệu và thông báo cập nhật thành công</t>
  </si>
  <si>
    <t>Cán bộ quản lý có thể xoá mẫu phích. Hệ thống lưu thông tin vào cơ sở dữ liệu và thông báo xóa thành công</t>
  </si>
  <si>
    <t>IV.11</t>
  </si>
  <si>
    <t>In phích</t>
  </si>
  <si>
    <t>Cán bộ quản lý có thể tìm kiếm biểu ghi để in phích. Hệ thống hiển thị danh sách thỏa mãn điều kiện tìm kiếm</t>
  </si>
  <si>
    <t>Cán bộ quản lý có thể in phích. Hệ thống thực hiện in phích</t>
  </si>
  <si>
    <t>Cán bộ quản lý có thể xuất danh sách biểu ghi ra tệp tin word. Hệ thống thực hiện xuất mẫu phích tệp tin word và tải về máy trạm.</t>
  </si>
  <si>
    <t>Cán bộ quản lý có thể xuất danh sách biểu ghi tệp tin excel. Hệ thống thực hiện xuất mẫu phích tệp tin excel và tải về máy trạm.</t>
  </si>
  <si>
    <t>IV.12</t>
  </si>
  <si>
    <t>Mẫu thư mục sách</t>
  </si>
  <si>
    <t>Cán bộ quản lý có thể tìm kiếm mẫu thư mục sách. Hệ thống hiển thị danh sách thỏa mãn điều kiện tìm kiếm.</t>
  </si>
  <si>
    <t>Cán bộ quản lý có thể thêm mới mẫu thư mục sách. Hệ thống lưu thông tin vào cơ sở dữ liệu và thông báo thêm mới thành công</t>
  </si>
  <si>
    <t>Cán bộ quản lý có thể sửa mẫu thư mục sách. Hệ thống lưu thông tin vào cơ sở dữ liệu và thông báo cập nhật thành công</t>
  </si>
  <si>
    <t>Cán bộ quản lý có thể xoá mẫu thư mục sách. Hệ thống lưu thông tin vào cơ sở dữ liệu và thông báo xóa thành công</t>
  </si>
  <si>
    <t>IV.13</t>
  </si>
  <si>
    <t>Thư mục sách</t>
  </si>
  <si>
    <t>Cán bộ quản lý có thể tìm kiếm thư mục sách. Hệ thống hiển thị danh sách thỏa mãn điều kiện tìm kiếm.</t>
  </si>
  <si>
    <t>Cán bộ quản lý có thể thêm mới thư mục sách. Hệ thống lưu thông tin vào cơ sở dữ liệu và thông báo thêm mới thành công</t>
  </si>
  <si>
    <t>Cán bộ quản lý có thể sửa thư mục sách. Hệ thống lưu thông tin vào cơ sở dữ liệu và thông báo cập nhật thành công</t>
  </si>
  <si>
    <t>Cán bộ quản lý có thể xoá thư mục sách. Hệ thống lưu thông tin vào cơ sở dữ liệu và thông báo xóa thành công</t>
  </si>
  <si>
    <t>IV.14</t>
  </si>
  <si>
    <t>Mẫu xuất dữ liệu</t>
  </si>
  <si>
    <t>Cán bộ quản lý có thể tìm kiếm mẫu xuất dữ liệu. Hệ thống hiển thị danh sách thỏa mãn điều kiện tìm kiếm.</t>
  </si>
  <si>
    <t>Cán bộ quản lý có thể thêm mới mẫu xuất dữ liệu. Hệ thống lưu thông tin vào cơ sở dữ liệu và thông báo thêm mới thành công</t>
  </si>
  <si>
    <t>Cán bộ quản lý có thể sửa mẫu xuất dữ liệu. Hệ thống lưu thông tin vào cơ sở dữ liệu và thông báo cập nhật thành công</t>
  </si>
  <si>
    <t>Cán bộ quản lý có thể xoá mẫu xuất dữ liệu. Hệ thống lưu thông tin vào cơ sở dữ liệu và thông báo xóa thành công</t>
  </si>
  <si>
    <t>IV.15</t>
  </si>
  <si>
    <t>Xuất dữ liệu biên mục ra tệp tin excel</t>
  </si>
  <si>
    <t>Cán bộ quản lý có thể tìm kiếm dữ liệu biểu ghi cần xuất. Hệ thống hiển thị danh sách thỏa mãn điều kiện tìm kiếm.</t>
  </si>
  <si>
    <t>Cán bộ quản lý có thể hủy kết quả tìm kiếm. Hệ thống hủy kết quả tìm kiếm trong danh sách.</t>
  </si>
  <si>
    <t>Cán bộ quản lý có thể giới hạn số lượng biểu ghi tối đa được xuất. Hệ thống xuất dữ liệu theo đúng số lượng biểu ghi lựa chọn.</t>
  </si>
  <si>
    <t>Cán bộ quản lý có thể xuất dữ liệu ra tệp tin excel. Hệ thống xuất dữ liệu ra tệp tin excel và tải về máy trạm.</t>
  </si>
  <si>
    <t>IV.16</t>
  </si>
  <si>
    <t>Nhập khẩu biểu ghi qua tệp tin excel</t>
  </si>
  <si>
    <t>Cán bộ quản lý có thể chọn tệp tin excel để nhập khẩu vào cơ sở dữ liệu. Hệ thống hiển thị giao diện lựa chọn tệp tin nhập khẩu</t>
  </si>
  <si>
    <t>Cán bộ quản lý có thể lựa chọn sheet excel chứa dữ liệu để nhập khẩu vào cơ sở dữ liệu. Hệ thống hiển thị danh sách sheet excel chứa dữ liệu</t>
  </si>
  <si>
    <t>Cán bộ quản lý có thể lựa chọn khung biên mục cho dữ liệu nhập khẩu từ tệp tin excel. Hệ thống hiển thị danh sách khung biên mục</t>
  </si>
  <si>
    <t>Cán bộ quản lý có thể lựa chọn dạng tài liệu cho dữ liệu nhập khẩu từ tệp tin excel. Hệ thống hiển thị danh sách dạng tài liệu.</t>
  </si>
  <si>
    <t>IV.17</t>
  </si>
  <si>
    <t>Nhập khẩu biểu ghi qua Z39.50</t>
  </si>
  <si>
    <t>Cán bộ quản lý có thể lựa chọn biểu ghi cần nhập khẩu vào cơ sở dữ liệu. Hệ thống hiển thị danh sách thông tin chi tiết biểu ghi và có thể chọn</t>
  </si>
  <si>
    <t>Cán bộ quản lý có thể nhập khẩu nhiều biểu ghi cùng lúc vào cơ sở dữ liệu. Hệ thống cho phép lựa chọn nhiều biểu ghi cùng lúc</t>
  </si>
  <si>
    <t>Cán bộ quản lý có thể lựa chọn khung biên mục cho biểu ghi nhập khẩu vào cơ sở dữ liệu. Hệ thống hiển thị danh sách khung biên mục</t>
  </si>
  <si>
    <t>Cán bộ quản lý có thể lựa chọn dạng tài liệu cho biểu ghi nhập khẩu vào cơ sở dữ liệu. Hệ thống hiển thị danh sách dạng tài liệu</t>
  </si>
  <si>
    <t>Cán bộ quản lý có thể lựa chọn xử lý thao tác trùng mã số biểu ghi cho biểu ghi nhập khẩu vào cơ sở dữ liệu. Hệ thống cho phép lựa chọn xử lý thao tác trùng</t>
  </si>
  <si>
    <t>Cán bộ quản lý có thể lựa chọn trạng thái khai thác cho biểu ghi nhập khẩu vào cơ sở dữ liệu. Hệ thống cho phép lựa chọn trạng thái khai thác</t>
  </si>
  <si>
    <t>Cán bộ quản lý có thể lựa chọn trạng thái ngừng khai thác cho biểu ghi nhập khẩu vào cơ sở dữ liệu. Hệ thống cho phép lựa chọn trạng thái ngừng khai thác</t>
  </si>
  <si>
    <t>Cán bộ quản lý có thể lựa chọn xử lý mã biểu ghi cho biểu ghi nhập khẩu vào cơ sở dữ liệu. Hệ thống cho phép lựa chọn hình thức xử lý mã biểu ghi</t>
  </si>
  <si>
    <t>Kho tài liệu</t>
  </si>
  <si>
    <t>ĐKCB chưa kiểm nhận</t>
  </si>
  <si>
    <t>Cán bộ quản lý có thể tìm kiếm ĐKCB chưa kiểm nhận. Hệ thống hiển thị danh sách ĐKCB chưa kiểm nhận thoả mãn điều kiện tìm kiếm</t>
  </si>
  <si>
    <t>Cán bộ quản lý có thể sửa ĐKCB chưa kiểm nhận. Hệ thống lưu thông tin vào cơ sở dữ liệu và thông báo cập nhật thành công</t>
  </si>
  <si>
    <t>Cán bộ quản lý có thể xoá ĐKCB chưa kiểm nhận. Hệ thống lưu thông tin vào cơ sở dữ liệu và thông báo xóa thành công</t>
  </si>
  <si>
    <t>Cán bộ quản lý có thể kiểm nhận ĐKCB chưa kiểm nhận. Hệ thống lưu thông tin vào cơ sở dữ liệu và thông báo kiểm nhận thành công</t>
  </si>
  <si>
    <t>ĐKCB trong kho</t>
  </si>
  <si>
    <t>Cán bộ quản lý có thể tìm kiếm ĐKCB trong kho. Hệ thống hiển thị danh sách ĐKCB trong kho thoả mãn điều kiện tìm kiếm</t>
  </si>
  <si>
    <t>Cán bộ quản lý có thể sửa ĐKCB trong kho. Hệ thống lưu thông tin vào cơ sở dữ liệu và thông báo cập nhật thành công</t>
  </si>
  <si>
    <t>Cán bộ quản lý có thể xoá ĐKCB trong kho. Hệ thống lưu thông tin vào cơ sở dữ liệu và thông báo xóa thành công</t>
  </si>
  <si>
    <t>Cán bộ quản lý có thể mở khoá ĐKCB trong kho. Hệ thống lưu thông tin vào cơ sở dữ liệu và thông báo mở khóa thành công</t>
  </si>
  <si>
    <t>V.3</t>
  </si>
  <si>
    <t>ĐKCB thanh lý</t>
  </si>
  <si>
    <t>Cán bộ quản lý có thể tìm kiếm ĐKCB thanh lý. Hệ thống hiển thị danh sách ĐKCB thanh lý thoả mãn điều kiện tìm kiếm</t>
  </si>
  <si>
    <t>Cán bộ quản lý có thể xem danh sách ĐKCB thanh lý. Hệ thống hiển thị chi tiết danh sách ĐKCB thanh lý</t>
  </si>
  <si>
    <t>Cán bộ quản lý có thể sửa ĐKCB thanh lý. Hệ thống lưu thông tin vào cơ sở dữ liệu và thông báo cập nhật thành công</t>
  </si>
  <si>
    <t>Cán bộ quản lý có thể xuất ĐKCB thanh lý. Hệ thống xuất dữ liệu ra tệp tin excel và tải về máy trạm.</t>
  </si>
  <si>
    <t>V.4</t>
  </si>
  <si>
    <t>Xử lý ĐKCB theo lô</t>
  </si>
  <si>
    <t>Cán bộ quản lý có thể tìm kiếm xử lý ĐKCB theo lô. Hệ thống hiển thị danh sách ĐKCB xử lý theo lô thoả mãn điều kiện tìm kiếm</t>
  </si>
  <si>
    <t>Cán bộ quản lý có thể lựa chọn nội dung cập nhật ĐKCB theo lô. Hệ thống hiển thị nội dung cập nhật</t>
  </si>
  <si>
    <t>Cán bộ quản lý có thể cập nhật nội dung ĐKCB theo lô. Hệ thống lưu thông tin vào cơ sở dữ liệu và thông báo cập nhật thành công</t>
  </si>
  <si>
    <t>Cán bộ quản lý có thể cập nhật toàn bộ nội dung ĐKCB theo lô. Hệ thống lưu thông tin vào cơ sở dữ liệu và thông báo cập nhật thành công</t>
  </si>
  <si>
    <t>V.5</t>
  </si>
  <si>
    <t>Biên bản thanh lý tài liệu</t>
  </si>
  <si>
    <t>Cán bộ quản lý có thể tìm kiếm biên bản thanh lý tài liệu. Hệ thống hiển thị biên bản thanh lý thoả mãn điều kiện tìm kiếm</t>
  </si>
  <si>
    <t>Cán bộ quản lý có thể thêm mới biên bản thanh lý tài liệu. Hệ thống lưu thông tin vào cơ sở dữ liệu và thông báo thêm mới thành công</t>
  </si>
  <si>
    <t>Cán bộ quản lý có thể sửa biên bản thanh lý tài liệu. Hệ thống lưu thông tin vào cơ sở dữ liệu và thông báo cập nhật thành công</t>
  </si>
  <si>
    <t>Cán bộ quản lý có thể xoá biên bản thanh lý tài liệu. Hệ thống lưu thông tin vào cơ sở dữ liệu và thông báo xóa thành công</t>
  </si>
  <si>
    <t>V.6</t>
  </si>
  <si>
    <t>Thực hiện thanh lý</t>
  </si>
  <si>
    <t>Cán bộ quản lý có thể thêm tài liệu thanh lý vào biên bản thanh lý. Hệ thống lưu thông tin vào cơ sở dữ liệu và thông báo cập nhật thành công</t>
  </si>
  <si>
    <t>Cán bộ quản lý có thể phục hồi tài liệu thanh lý trong biên bản thanh lý. Hệ thống lưu thông tin vào cơ sở dữ liệu và thông báo cập nhật thành công</t>
  </si>
  <si>
    <t>Cán bộ quản lý có thể phục hồi/mở khoá tài liệu thanh lý trong biên bản thanh lý. Hệ thống lưu thông tin vào cơ sở dữ liệu và thông báo cập nhật thành công</t>
  </si>
  <si>
    <t>Cán bộ quản lý có thể xuất danh sách tài liệu thanh lý trong biên bản thanh lý. Hệ thống xuất dữ liệu ra tệp tin excel và tải về máy trạm.</t>
  </si>
  <si>
    <t>Kiểm kê</t>
  </si>
  <si>
    <t>V.7</t>
  </si>
  <si>
    <t>Đóng kho</t>
  </si>
  <si>
    <t>Cán bộ quản lý có thể tìm kiếm danh sách kho cần đóng. Hệ thống hiển thị danh sách kho thoả mãn điều kiện tìm kiếm</t>
  </si>
  <si>
    <t>Cán bộ quản lý có thể hủy kết quả tìm kiếm đóng cần đóng. Hệ thống hủy kết quả tìm kiếm và cập nhật lại danh sách.</t>
  </si>
  <si>
    <t>Cán bộ quản lý có thể lựa chọn một hoặc nhiều kho cần đóng. Hệ thống kiểm tra dữ liệu và thực hiện lựa chọn kho</t>
  </si>
  <si>
    <t>Cán bộ quản lý có thể thực hiện đóng kho. Hệ thống thực hiện đóng kho và hiển thị thông báo đóng kho thành công</t>
  </si>
  <si>
    <t>V.8</t>
  </si>
  <si>
    <t>Kỳ kiểm kê</t>
  </si>
  <si>
    <t>Cán bộ quản lý có thể tìm kiếm kỳ kiểm kê. Hệ thống hiển thị danh sách kỳ kiểm kê thoả mãn điều kiện</t>
  </si>
  <si>
    <t>Cán bộ quản lý có thể thêm mới kỳ kiểm kê. Hệ thống lưu thông tin vào cơ sở dữ liệu và thông báo thêm mới thành công</t>
  </si>
  <si>
    <t>Cán bộ quản lý có thể sửa kỳ kiểm kê. Hệ thống lưu thông tin vào cơ sở dữ liệu và thông báo cập nhật thành công</t>
  </si>
  <si>
    <t>Cán bộ quản lý có thể xoá kỳ kiểm kê. Hệ thống lưu thông tin vào cơ sở dữ liệu và thông báo xóa thành công</t>
  </si>
  <si>
    <t>V.9</t>
  </si>
  <si>
    <t>Kiểm kê ấn phẩm</t>
  </si>
  <si>
    <t>Cán bộ quản lý có thể lựa chọn kỳ kiểm kê. Hệ thống hiển thị danh sách kỳ kiểm kê</t>
  </si>
  <si>
    <t>Cán bộ quản lý có thể lựa chọn kho kiểm kê. Hệ thống hiển thị danh sách kho kiểm kê thuộc kỳ kiểm kê</t>
  </si>
  <si>
    <t>Cán bộ quản lý có thể lựa chọn hình thức kiểm kê. Hệ thống cho phép lựa chọn hình thức kiểm kê</t>
  </si>
  <si>
    <t>Cán bộ quản lý có thể lựa chọn nguồn đầu vào kiểm kê. Hệ thống cho phép lựa chọn hình thức nguồn đầu vào kiểm kê</t>
  </si>
  <si>
    <t>V.10</t>
  </si>
  <si>
    <t>Kết quả kiểm kê</t>
  </si>
  <si>
    <t>Cán bộ quản lý có thể tìm kiếm kết quả kiểm kê. Hệ thống hiển thị danh sách kết quả kiểm kê thoả mãn điều kiện</t>
  </si>
  <si>
    <t>Cán bộ quản lý có thể xem kết quả kiểm kê theo kiểu hiển thị thống kê hoặ chi tiết. Hệ thống hiển thị dữ liệu thỏa mãn điều kiện.</t>
  </si>
  <si>
    <t>Cán bộ quản lý có thể xuất kết quả kiểm kê. Hệ thống xuất dữ liệu ra tệp tin excel và tải về máy trạm.</t>
  </si>
  <si>
    <t>Cán bộ quản lý có thể xoá kết quả kiểm kê. Hệ thống lưu thông tin vào cơ sở dữ liệu và thông báo xóa thành công</t>
  </si>
  <si>
    <t>V.11</t>
  </si>
  <si>
    <t>Mở kho</t>
  </si>
  <si>
    <t>Cán bộ quản lý có thể tìm kiếm danh sách kho cần mở. Hệ thống hiển thị danh sách kho thoả mãn điều kiện tìm kiếm</t>
  </si>
  <si>
    <t xml:space="preserve">Cán bộ quản lý có thể xem danh sách kho cần mở. Hệ thống hiển thị danh sách chi tiết kho </t>
  </si>
  <si>
    <t>Cán bộ quản lý có thể lựa chọn một hoặc nhiều kho cần mở. Hệ thống kiểm tra dữ liệu và thực hiện lựa chọn kho</t>
  </si>
  <si>
    <t>Cán bộ quản lý có thể thực hiện mở kho. Hệ thống thực hiện đóng kho và hiển thị thông báo cập nhật thành công</t>
  </si>
  <si>
    <t>Mẫu biểu</t>
  </si>
  <si>
    <t>V.12</t>
  </si>
  <si>
    <t>Mẫu xuất ĐKCB</t>
  </si>
  <si>
    <t>Cán bộ quản lý có thể tìm kiếm mẫu xuất ĐKCB. Hệ thống hiển thị mẫu xuất ĐKCB thoả mãn điều kiện tìm kiếm</t>
  </si>
  <si>
    <t>Cán bộ quản lý có thể thêm mới mẫu xuất ĐKCB. Hệ thống lưu thông tin vào cơ sở dữ liệu và thông báo thêm mới thành công</t>
  </si>
  <si>
    <t>Cán bộ quản lý có thể sửa mẫu xuất ĐKCB. Hệ thống lưu thông tin vào cơ sở dữ liệu và thông báo cập nhật thành công</t>
  </si>
  <si>
    <t>Cán bộ quản lý có thể xóa mẫu xuất ĐKCB. Hệ thống lưu thông tin vào cơ sở dữ liệu và thông báo xóa thành công</t>
  </si>
  <si>
    <t>V.13</t>
  </si>
  <si>
    <t>Mẫu nhãn gáy</t>
  </si>
  <si>
    <t>Cán bộ quản lý có thể tìm kiếm mẫu nhãn gáy. Hệ thống hiển thị mẫu nhãn gáy thoả mãn điều kiện tìm kiếm</t>
  </si>
  <si>
    <t>Cán bộ quản lý có thể thêm mới mẫu nhãn gáy. Hệ thống lưu thông tin vào cơ sở dữ liệu và thông báo thêm mới thành công</t>
  </si>
  <si>
    <t>Cán bộ quản lý có thể sửa mẫu nhãn gáy. Hệ thống lưu thông tin vào cơ sở dữ liệu và thông báo cập nhật thành công</t>
  </si>
  <si>
    <t>Cán bộ quản lý có thể xoá mẫu nhãn gáy. Hệ thống lưu thông tin vào cơ sở dữ liệu và thông báo xóa thành công</t>
  </si>
  <si>
    <t>V.14</t>
  </si>
  <si>
    <t>Mẫu mã vạch</t>
  </si>
  <si>
    <t>Cán bộ quản lý có thể tìm kiếm mẫu mã vạch. Hệ thống hiển thị mẫu mã vạch thoả mãn điều kiện tìm kiếm</t>
  </si>
  <si>
    <t>Cán bộ quản lý có thể thêm mới mẫu mã vạch. Hệ thống lưu thông tin vào cơ sở dữ liệu và thông báo thêm mới thành công</t>
  </si>
  <si>
    <t>Cán bộ quản lý có thể sửa mẫu mã vạch. Hệ thống lưu thông tin vào cơ sở dữ liệu và thông báo cập nhật thành công</t>
  </si>
  <si>
    <t>Cán bộ quản lý có thể xoá mẫu mã vạch. Hệ thống lưu thông tin vào cơ sở dữ liệu và thông báo xóa thành công</t>
  </si>
  <si>
    <t>Ấn phẩm định kỳ</t>
  </si>
  <si>
    <t>VI.1</t>
  </si>
  <si>
    <t>Danh sách ấn phẩm</t>
  </si>
  <si>
    <t>Cán bộ quản lý có thể tìm kiếm danh sách ẩn phẩm định kỳ. Hệ thống hiển thị danh sách ấn phẩm định kỳ theo mãn điều kiện</t>
  </si>
  <si>
    <t>Cán bộ quản lý có thể hủy kết quả tìm kiếm danh sách ẩn phẩm định kỳ. Hệ thống hủy kết quả tìm kiếm và cập nhật lại danh sách</t>
  </si>
  <si>
    <t>Cán bộ quản lý có thể xem chi tiết ấn phẩm định kỳ. Hệ thống hiển thị giao diện xem chi tiết.</t>
  </si>
  <si>
    <t>Cán bộ quản lý có thể khiếu nại với nhà cung cấp ấn phẩm định kỳ. Hệ thống hiển thị giao diện lập khiếu nại.</t>
  </si>
  <si>
    <t>VI.2</t>
  </si>
  <si>
    <t>Phân kho</t>
  </si>
  <si>
    <t>Cán bộ quản lý có thể lựa chọn hình thức bổ sung. Hệ thống hiển thị danh sách hình thức bổ sung</t>
  </si>
  <si>
    <t>Cán bộ quản lý có thể lựa chọn nhà cung cấp. Hệ thống hiển thị danh sách nhà cung cấp</t>
  </si>
  <si>
    <t>Cán bộ quản lý có thể lựa chọn tình trạng xuất bản. Hệ thống hiển thị danh sách tình trạng xuất bản</t>
  </si>
  <si>
    <t>Cán bộ quản lý có thể nhập ngày nhập số đầu tiên. Hệ thống kiểm tra dữ liệu và hiển thị dữ liệu nhập</t>
  </si>
  <si>
    <t>VI.3</t>
  </si>
  <si>
    <t>Thiết lập định kỳ cho ấn phẩm</t>
  </si>
  <si>
    <t>Cán bộ quản lý có thể thiết lập cấp định kỳ cho ấn phẩm định kỳ. Hệ thống hiển thị danh sách cấp định kỳ</t>
  </si>
  <si>
    <t>Cán bộ quản lý có thể thiết lập tần suất số định kỳ cho ấn phẩm định kỳ. Hệ thống hiển thị danh sách tần suất số định kỳ</t>
  </si>
  <si>
    <t>Cán bộ quản lý có thể thiết lập chu trình lặp lại của số theo hàng tháng. Hệ thống hiển thị danh sách chu trình lặp lại của số theo hàng tháng</t>
  </si>
  <si>
    <t>Cán bộ quản lý có thể thiết lập chu trình lặp lại của số theo hàng năm. Hệ thống hiển thị danh sách chu trình lặp lại của số theo hàng năm</t>
  </si>
  <si>
    <t>VI.4</t>
  </si>
  <si>
    <t>Đăng ký</t>
  </si>
  <si>
    <t>Cán bộ quản lý có thể nhập số phát hành đầu tiên. Hệ thống kiểm tra dữ liệu và hiển thị dữ liệu nhập</t>
  </si>
  <si>
    <t>Cán bộ quản lý có thể nhập ngày phát hành số đầu tiên. Hệ thống kiểm tra dữ liệu và hiển thị dữ liệu nhập</t>
  </si>
  <si>
    <t>Cán bộ quản lý có thể nhập số toàn cục đầu tiên. Hệ thống kiểm tra dữ liệu và hiển thị dữ liệu nhập</t>
  </si>
  <si>
    <t>Cán bộ quản lý có thể nhập ngày bắt đầu mua, ngày kết thúc mua. Hệ thống kiểm tra dữ liệu và hiển thị dữ liệu nhập</t>
  </si>
  <si>
    <t>VI.5</t>
  </si>
  <si>
    <t>Sinh số</t>
  </si>
  <si>
    <t>Cán bộ quản lý có thể lưu sinh số ấn phẩm định kỳ. Hệ thống lưu thông tin vào cơ sở dữ liệu và thông báo cập nhật thành công</t>
  </si>
  <si>
    <t xml:space="preserve">Cán bộ quản lý có thể sinh số theo lô. Hệ thống hiển thị giao diện sinh số theo lô và cho phép lưu. </t>
  </si>
  <si>
    <t>Cán bộ quản lý có thể sinh số ấn phẩm định kỳ đặc biệt. Hệ thống kiểm tra dữ liệu và hiển thị dữ liệu nhập</t>
  </si>
  <si>
    <t>Cán bộ quản lý có thể sửa số định kỳ. Hệ thống lưu thông tin vào cơ sở dữ liệu và thông báo cập nhật thành công</t>
  </si>
  <si>
    <t>VI.6</t>
  </si>
  <si>
    <t>Ghi nhận ấn phẩm định kỳ</t>
  </si>
  <si>
    <t>Cán bộ quản lý có thể ghi nhận ấn phẩm định kỳ về kho. Hệ thống lưu thông tin vào cơ sở dữ liệu và thông báo cập nhật thành công</t>
  </si>
  <si>
    <t>Cán bộ quản lý có thể ghi nhận số lượng ấn phẩm định kỳ. Hệ thống kiểm tra dữ liệu và hiển thị dữ liệu nhập</t>
  </si>
  <si>
    <t>Cán bộ quản lý có thể lựa chọn tình trạng ghi nhận. Hệ thống hiển thị danh sách lựa chọn tình trạng nhận</t>
  </si>
  <si>
    <t>Cán bộ quản lý có thể nhập ngày ghi nhận ấn phẩm định kỳ. Hệ thống kiểm tra dữ liệu và hiển thị dữ liệu nhập</t>
  </si>
  <si>
    <t>VI.7</t>
  </si>
  <si>
    <t>Kiểm tra</t>
  </si>
  <si>
    <t>Cán bộ quản lý có thể lựa chọn kiểu hiển thị chi tiết. Hệ thống hiển thị danh sách lựa chọn kiểu hiển thị chi tiết</t>
  </si>
  <si>
    <t>Cán bộ quản lý có thể lựa chọn kiểu hiển thị tổng hợp. Hệ thống hiển thị danh sách lựa chọn kiểu hiển thị chi tiết</t>
  </si>
  <si>
    <t>Cán bộ quản lý có thể tìm kiếm số định kỳ. Hệ thống hiển thị kết quả thoả mãn điều kiện tìm kiếm</t>
  </si>
  <si>
    <t>Cán bộ quản lý có thể xem số lượng ấn phẩm đã phân kho. Hệ thống hiển thị thông tin chi tiết số lượng ấn phẩm đã phân kho</t>
  </si>
  <si>
    <t>VI.8</t>
  </si>
  <si>
    <t>Đóng tập ấn phẩm định kỳ</t>
  </si>
  <si>
    <t>Cán bộ quản lý có thể tìm kiếm số ĐKCB đóng tập. Hệ thống hiển thị số ĐKCB đóng tập thoả mãn điều kiện tìm kiếm</t>
  </si>
  <si>
    <t>Cán bộ quản lý có thể đóng tập số định kỳ. Hệ thống lưu thông tin vào cơ sở dữ liệu và thông báo cập nhật thành công</t>
  </si>
  <si>
    <t>Cán bộ quản lý có thể gỡ đóng tập số định kỳ. Hệ thống lưu thông tin vào cơ sở dữ liệu và thông báo cập nhật thành công</t>
  </si>
  <si>
    <t>Cán bộ quản lý có thể xem danh sách số định kỳ chưa đóng tập. Hệ thống hiển thị chi tiết danh sách số định kỳ chưa đóng tập</t>
  </si>
  <si>
    <t>VI.9</t>
  </si>
  <si>
    <t>Tổng hợp</t>
  </si>
  <si>
    <t>Cán bộ quản lý có thể lấy dữ liệu tổng hợp từ hệ thống. Hệ thống kiểm tra dữ liệu và hiển thị dữ liệu phù hợp</t>
  </si>
  <si>
    <t>Cán bộ quản lý có thể xem dữ liệu tổng hợp. Hệ thống hiển thị chi tiết dữ liệu tổng hợp</t>
  </si>
  <si>
    <t>Cán bộ hệ thống có thể sửa dữ liệu tổng hợp. Hệ thống lưu thông tin vào cơ sở dữ liệu và thông báo cập nhật thành công</t>
  </si>
  <si>
    <t>Cán bộ hệ thống có thể xoá dữ liệu tổng hợp. Hệ thống lưu thông tin vào cơ sở dữ liệu và thông báo xóa thành công</t>
  </si>
  <si>
    <t>VI.10</t>
  </si>
  <si>
    <t>Quản lý mục lục ấn phẩm định kỳ</t>
  </si>
  <si>
    <t>Cán bộ quản lý có thể tìm kiếm danh sách số định kỳ theo số. Hệ thống hiển thị mục lục ấn phẩm định kỳ thoả mãn điều kiện</t>
  </si>
  <si>
    <t>Cán bộ quản lý có thể thêm mới mục lục ấn phẩm định kỳ cho số định kỳ. Hệ thống lưu thông tin vào cơ sở dữ liệu và thông báo thêm mới thành công</t>
  </si>
  <si>
    <t>Cán bộ quản lý có thể xoá mục lục ấn phẩm định kỳ cho số định kỳ. Hệ thống lưu thông tin vào cơ sở dữ liệu và thông báo cập nhật thành công</t>
  </si>
  <si>
    <t>Cán bộ quản lý có thể sắp xếp mục lục ấn phẩm định kỳ cho số định kỳ. Hệ thống hiển thị mục lục ấn phẩm theo thứ tự</t>
  </si>
  <si>
    <t>VI.11</t>
  </si>
  <si>
    <t>Khiếu nại ấn phẩm định kỳ</t>
  </si>
  <si>
    <t>Cán bộ quản lý có thể tìm kiếm khiếu nại ấn phẩm định kỳ với nhà cung cấp. Hệ thống hiển thị mẫu xuất ĐKCB thoả mãn điều kiện tìm kiếm</t>
  </si>
  <si>
    <t>Cán bộ quản lý có thể thêm mới khiếu nại ấn phẩm định kỳ với nhà cung cấp. Hệ thống lưu thông tin vào cơ sở dữ liệu và thông báo thêm mới thành công</t>
  </si>
  <si>
    <t>Cán bộ quản lý có thể sửa khiếu nại ấn phẩm định kỳ với nhà cung cấp. Hệ thống lưu thông tin vào cơ sở dữ liệu và thông báo cập nhật thành công</t>
  </si>
  <si>
    <t>Cán bộ quản lý có thể xóa khiếu nại ấn phẩm định kỳ với nhà cung cấp. Hệ thống lưu thông tin vào cơ sở dữ liệu và thông báo xóa thành công</t>
  </si>
  <si>
    <t>VI.12</t>
  </si>
  <si>
    <t>Mẫu biểu khiếu nại</t>
  </si>
  <si>
    <t>Cán bộ quản lý có thể tìm kiếm mẫu biểu khiếu nại. Hệ thống hiển thị mẫu xuất ĐKCB thoả mãn điều kiện tìm kiếm</t>
  </si>
  <si>
    <t>Cán bộ quản lý có thể thêm mới mẫu biểu khiếu nại. Hệ thống lưu thông tin vào cơ sở dữ liệu và thông báo thêm mới thành công</t>
  </si>
  <si>
    <t>Cán bộ quản lý có thể sửa mẫu biểu khiếu nại. Hệ thống lưu thông tin vào cơ sở dữ liệu và thông báo cập nhật thành công</t>
  </si>
  <si>
    <t>Cán bộ quản lý có thể xóa mẫu biểu khiếu nại. Hệ thống lưu thông tin vào cơ sở dữ liệu và thông báo xóa thành công</t>
  </si>
  <si>
    <t>Bạn đọc</t>
  </si>
  <si>
    <t>VII.1</t>
  </si>
  <si>
    <t>Nhóm bạn đọc</t>
  </si>
  <si>
    <t>Cán bộ quản lý có thể tìm kiếm thông tin nhóm bạn đọc. Hệ thống hiển thị danh sách thỏa mãn điều kiện tìm kiếm.</t>
  </si>
  <si>
    <t>Cán bộ quản lý có thể thêm mới nhóm bạn đọc. Hệ thống lưu thông tin vào cơ sở dữ liệu và thông báo thêm mới thành công</t>
  </si>
  <si>
    <t>Cán bộ quản lý có thể sửa nhóm bạn đọc. Hệ thống lưu thông tin vào cơ sở dữ liệu và thông báo cập nhật thành công</t>
  </si>
  <si>
    <t>Cán bộ quản lý có thể xóa nhóm bạn đọc. Hệ thống lưu thông tin vào cơ sở dữ liệu và thông báo xóa thành công</t>
  </si>
  <si>
    <t>VII.2</t>
  </si>
  <si>
    <t>Danh sách bạn đọc</t>
  </si>
  <si>
    <t>Cán bộ quản lý có thể tìm kiếm thông tin bạn đọc. Hệ thống hiển thị danh sách thỏa mãn điều kiện tìm kiếm.</t>
  </si>
  <si>
    <t>Cán bộ quản lý có thể thêm mới bạn đọc. Hệ thống lưu thông tin vào cơ sở dữ liệu và thông báo thêm mới thành công</t>
  </si>
  <si>
    <t>Cán bộ quản lý có thể sửa bạn đọc. Hệ thống lưu thông tin vào cơ sở dữ liệu và thông báo cập nhật thành công</t>
  </si>
  <si>
    <t>Cán bộ quản lý có thể xóa bạn đọc. Hệ thống lưu thông tin vào cơ sở dữ liệu và thông báo xóa thành công</t>
  </si>
  <si>
    <t>VII.3</t>
  </si>
  <si>
    <t>Thêm mới nhanh hồ sơ bạn đọc</t>
  </si>
  <si>
    <t>Cán bộ quản lý có thể tải ảnh bạn đọc lên hệ thống. Hệ thống lưu thông tin ảnh bạn đọc vào hệ thống.</t>
  </si>
  <si>
    <t>Cán bộ quản lý có thể chọn gửi email thông báo tài khoản cho bạn đọc. Hệ thống gửi email thông báo thông tin tài khoản cho bạn đọc</t>
  </si>
  <si>
    <t>Cán bộ quản lý có thể lưu thông tin bạn đọc. Hệ thống lưu thông tin vào cơ sở dữ liệu và thông báo thêm mới thành công</t>
  </si>
  <si>
    <t>Cán bộ quản lý có thể in thẻ bạn đọc. Hệ thống chuyển đến giao diện in thẻ bạn đọc</t>
  </si>
  <si>
    <t>VII.4</t>
  </si>
  <si>
    <t>In thẻ</t>
  </si>
  <si>
    <t>Cán bộ quản lý có thể tìm kiếm danh sách bạn đọc cần in thẻ. Hệ thống hiển thị danh sách thỏa mãn điều kiện tìm kiếm.</t>
  </si>
  <si>
    <t>Cán bộ quản lý có thể in thẻ của bạn đọc bằng máy in lazer. Hệ thống thực hiện in danh sách mã vạch của bạn đọc bằng máy in lazer.</t>
  </si>
  <si>
    <t>VII.5</t>
  </si>
  <si>
    <t>Cán bộ quản lý có thể tìm kiếm danh sách bạn đọc cần in mã vạch. Hệ thống hiển thị danh sách thỏa mãn điều kiện tìm kiếm.</t>
  </si>
  <si>
    <t>Cán bộ quản lý có thể in mã vạch bằng máy in lazer. Hệ thống thực hiện in danh sách mã vạch của bạn đọc bằng máy in lazer.</t>
  </si>
  <si>
    <t>VII.6</t>
  </si>
  <si>
    <t>Mẫu thẻ</t>
  </si>
  <si>
    <t>Cán bộ quản lý có thể tìm kiếm mẫu thẻ bạn đọc. Hệ thống hiển thị mẫu thẻ bạn đọc thoả mãn điều kiện tìm kiếm</t>
  </si>
  <si>
    <t>Cán bộ quản lý có thể thêm mới mẫu thẻ bạn đọc. Hệ thống lưu thông tin vào cơ sở dữ liệu và thông báo thêm mới thành công</t>
  </si>
  <si>
    <t>Cán bộ quản lý có thể sửa mới mẫu thẻ bạn đọc. Hệ thống lưu thông tin vào cơ sở dữ liệu và thông báo cập nhật thành công</t>
  </si>
  <si>
    <t>Cán bộ quản lý có thể xoá mới mẫu thẻ bạn đọc. Hệ thống lưu thông tin vào cơ sở dữ liệu và thông báo xóa thành công</t>
  </si>
  <si>
    <t>VII.7</t>
  </si>
  <si>
    <t>Cập nhật thông tin bạn đọc theo lô</t>
  </si>
  <si>
    <t>Cán bộ quản lý có thể tìm kiếm bạn đọc cần cập nhật theo lô. Hệ thống hiển thị thông tin bạn đọc theo lô thoả mãn điều kiện tìm kiếm</t>
  </si>
  <si>
    <t>Cán bộ quản lý có thể cập nhật thông tin nhóm bạn đọc theo lô. Hệ thống lưu thông tin vào cơ sở dữ liệu và thông báo cập nhật thành công</t>
  </si>
  <si>
    <t>Cán bộ quản lý có thể cập nhật thông tin ngày cấp thẻ theo lô. Hệ thống lưu thông tin vào cơ sở dữ liệu và thông báo cập nhật thành công</t>
  </si>
  <si>
    <t>Cán bộ quản lý có thể cập nhật thông tin giới tính theo lô. Hệ thống lưu thông tin vào cơ sở dữ liệu và thông báo cập nhật thành công</t>
  </si>
  <si>
    <t>VII.8</t>
  </si>
  <si>
    <t>Thanh lý hồ sơ bạn đọc theo lô</t>
  </si>
  <si>
    <t>Cán bộ quản lý có thể lựa chọn tìm kiếm hồ sơ bạn đọc thanh lý từ cơ sở dữ liệu hoặc tệp tin. Hệ thống cho phép lựa chọn tìm kiếm hồ sơ bạn đọc từ cơ sở dữ liệu hoặc tệp tin. Hệ thống hiển thị kết quả thoả mãn điều kiện tìm kiếm</t>
  </si>
  <si>
    <t>Cán bộ quản lý có thể tích chọn hồ sơ bạn đọc thanh lý. Hệ thống cho phép tích chọn bất kỳ hoặc nhiều hồ sơ bạn đọc thanh lý</t>
  </si>
  <si>
    <t>Cán bộ quản lý có thể thanh lý hồ sơ bạn đọc. Hệ thống lưu thông tin vào cơ sở dữ liệu và thông báo cập nhật thành công</t>
  </si>
  <si>
    <t>Cán bộ quản lý có thể thanh lý tất cả hồ sơ bạn đọc. Hệ thống lưu thông tin vào cơ sở dữ liệu và thông báo cập nhật thành công</t>
  </si>
  <si>
    <t>VII.9</t>
  </si>
  <si>
    <t>Gia hạn hồ sơ bạn đọc</t>
  </si>
  <si>
    <t>Cán bộ quản lý có thể gia hạn một hoặc nhiều hồ sơ bạn đọc. Hệ thống cho phép tích chọn bất kỳ hoặc nhiều hồ sơ bạn đọc</t>
  </si>
  <si>
    <t>Cán bộ quản lý có thể lựa chọn hình thức gia hạn theo tháng cho hồ sơ bạn đọc. Hệ thống hiển thị danh sách thời gian gia hạn</t>
  </si>
  <si>
    <t>Cán bộ quản lý có thể lựa chọn hình thức gia hạn thêm ngày cho hồ sơ bạn đọc. Hệ thống cho phép lựa chọn gia hạn thêm ngày và nhập giá trị ngày</t>
  </si>
  <si>
    <t>Cán bộ quản lý có thể xem thông tin hồ sơ bạn đọc gia hạn. Hệ thống hiển thị thông tin chi tiết hồ sơ bạn đọc</t>
  </si>
  <si>
    <t>VII.10</t>
  </si>
  <si>
    <t>Khoá thẻ bạn đọc</t>
  </si>
  <si>
    <t>Cán bộ quản lý có thể khoá thẻ bạn đọc. Hệ thống lưu thông tin vào cơ sở dữ liệu và thông báo cập nhật thành công</t>
  </si>
  <si>
    <t>Cán bộ quản lý có thể khoá nhiều thẻ bạn đọc cùng lúc. Hệ thống cho phép tích chọn bất kỳ hoặc nhiều bạn đọc cần khoá thẻ</t>
  </si>
  <si>
    <t>Cán bộ quản lý có thể nhập thời gian khoá thẻ từ đến. Hệ thống kiểm tra dữ liệu và hiển thị dữ liệu nhập</t>
  </si>
  <si>
    <t>Cán bộ quản lý có thể lựa chọn lý do khoá thẻ. Hệ thống hiển thị danh sách lý do khoá thẻ</t>
  </si>
  <si>
    <t>VII.11</t>
  </si>
  <si>
    <t>Tài liệu quan tâm của bạn đọc</t>
  </si>
  <si>
    <t>Cán bộ quản lý có thể tìm kiếm tài liệu quan tâm của bạn đọc. Hệ thống hiển thị danh sách thỏa mãn điều kiện tìm kiếm.</t>
  </si>
  <si>
    <t>Cán bộ quản lý có thể hủy kết quả tìm kiếm tài liệu quan tâm của bạn đọc. Hệ thống hủy kết quả tìm kiếm và cập nhật lại danh sách.</t>
  </si>
  <si>
    <t>Cán bộ quản lý có thể xem tài liệu quan tâm của bạn đọc. Hệ thống hiển thị giao diện xem chi tiết tài liệu quan tâm của bạn đọc</t>
  </si>
  <si>
    <t>Cán bộ quản lý có thể xoá tài liệu quan tâm của bạn đọc. Hệ thống lưu thông tin vào cơ sở dữ liệu và thông báo xóa thành công</t>
  </si>
  <si>
    <t>VII.12</t>
  </si>
  <si>
    <t>Ý kiến bình luận</t>
  </si>
  <si>
    <t>Cán bộ quản lý có thể tìm kiếm ý kiến bình luận của bạn đọc. Hệ thống hiển thị danh sách thỏa mãn điều kiện tìm kiếm.</t>
  </si>
  <si>
    <t>Cán bộ quản lý có thể xem ý kiến bình luận của bạn đọc. Hệ thống hiển thị giao diện xem chi tiết ý kiến bình luận của bạn đọc.</t>
  </si>
  <si>
    <t>Cán bộ quản lý có thể xử lý ý kiến bình luận của bạn đọc. Hệ thống lưu thông tin vào cơ sở dữ liệu và thông báo cập nhật thành công</t>
  </si>
  <si>
    <t>Cán bộ quản lý có thể xoá ý kiến bình luận của bạn đọc. Hệ thống lưu thông tin vào cơ sở dữ liệu và thông báo xóa thành công</t>
  </si>
  <si>
    <t>VII.13</t>
  </si>
  <si>
    <t>Cán bộ quản lý có thể tìm kiếm mẫu xuất dữ liệu bạn đọc. Hệ thống hiển thị danh sách thỏa mãn điều kiện tìm kiếm.</t>
  </si>
  <si>
    <t>Cán bộ quản lý có thể thêm mới mẫu xuất dữ liệu bạn đọc. Hệ thống lưu thông tin vào cơ sở dữ liệu và thông báo thêm mới thành công</t>
  </si>
  <si>
    <t>Cán bộ quản lý có thể sửa mẫu xuất dữ liệu bạn đọc. Hệ thống lưu thông tin vào cơ sở dữ liệu và thông báo cập nhật thành công</t>
  </si>
  <si>
    <t>Cán bộ quản lý có thể xoá mẫu xuất dữ liệu bạn đọc. Hệ thống lưu thông tin vào cơ sở dữ liệu và thông báo xóa thành công</t>
  </si>
  <si>
    <t>VII.14</t>
  </si>
  <si>
    <t>Xuất dữ liệu bạn đọc theo mẫu ra tệp tin excel</t>
  </si>
  <si>
    <t>Cán bộ quản lý có thể lựa chọn mẫu xuất bạn đọc ra tệp tin excel. Hệ thống hiển thị danh sách mẫu xuất bạn đọc ra tệp tin excel</t>
  </si>
  <si>
    <t>VII.15</t>
  </si>
  <si>
    <t>Mẫu nhập dữ liệu</t>
  </si>
  <si>
    <t>Cán bộ quản lý có thể tìm kiếm mẫu nhập dữ liệu bạn đọc. Hệ thống hiển thị danh sách thỏa mãn điều kiện tìm kiếm.</t>
  </si>
  <si>
    <t>Cán bộ quản lý có thể thêm mới mẫu nhập dữ liệu bạn đọc. Hệ thống lưu thông tin vào cơ sở dữ liệu và thông báo thêm mới thành công</t>
  </si>
  <si>
    <t>Cán bộ quản lý có thể sửa mẫu nhập dữ liệu bạn đọc. Hệ thống lưu thông tin vào cơ sở dữ liệu và thông báo cập nhật thành công</t>
  </si>
  <si>
    <t>Cán bộ quản lý có thể xoá mẫu nhập dữ liệu bạn đọc. Hệ thống lưu thông tin vào cơ sở dữ liệu và thông báo xóa thành công</t>
  </si>
  <si>
    <t>VII.16</t>
  </si>
  <si>
    <t>Nhập khẩu bạn đọc qua tệp tin excel</t>
  </si>
  <si>
    <t>Cán bộ quản lý có thể chọn tệp tin excel để nhập khẩu bạn đọc vào cơ sở dữ liệu. Hệ thống hiển thị giao diện lựa chọn tệp tin nhập khẩu</t>
  </si>
  <si>
    <t>Cán bộ quản lý có thể chọn sheet excel chứa dữ liệu bạn đọc nhập khẩu vào cơ sở dữ liệu. Hệ thống hiển thị danh sách lựa chọn sheet excel chứa dữ liệu nhập khẩu bạn đọc</t>
  </si>
  <si>
    <t>Cán bộ quản lý có thể thiết lập nhóm bạn đọc cho bạn đọc nhập khẩu từ tệp tin excel. Hệ thống hiển thị danh sách nhóm bạn đọc</t>
  </si>
  <si>
    <t>Cán bộ quản lý có thể thiết lập thao tác trùng số thẻ cho bạn đọc nhập khẩu từ tệp tin excel. Hệ thống cho phép lựa chọn hình thức xử lý thao tác trùng số thẻ bạn đọc nhập khẩu từ tệp tin excel</t>
  </si>
  <si>
    <t>VIII</t>
  </si>
  <si>
    <t>Lưu thông</t>
  </si>
  <si>
    <t>VIII.1</t>
  </si>
  <si>
    <t>Chính sách lưu thông</t>
  </si>
  <si>
    <t>Cán bộ quản lý có thể tìm kiếm chính sách lưu thông tài liệu. Hệ thống hiển thị danh sách thỏa mãn điều kiện tìm kiếm.</t>
  </si>
  <si>
    <t>Cán bộ quản lý có thể thêm mới chính sách lưu thông tài liệu. Hệ thống lưu thông tin vào cơ sở dữ liệu và thông báo thêm mới thành công</t>
  </si>
  <si>
    <t>Cán bộ quản lý có thể sửa chính sách lưu thông tài liệu. Hệ thống lưu thông tin vào cơ sở dữ liệu và thông báo cập nhật thành công</t>
  </si>
  <si>
    <t>Cán bộ quản lý có thể xoá chính sách lưu thông tài liệu. Hệ thống lưu thông tin vào cơ sở dữ liệu và thông báo xóa thành công</t>
  </si>
  <si>
    <t>VIII.2</t>
  </si>
  <si>
    <t>Ghi mượn liên thư viện</t>
  </si>
  <si>
    <t>Cán bộ quản lý có thể quản lý mượn tài liệu từ thư viện khác của bạn đọc theo đúng chính sách lưu thông đã thiết lập của thư viện. Hệ thống kiểm tra điều kiện và thực hiện xử lý dữ liệu thoả mãn điều kiện</t>
  </si>
  <si>
    <t>Cán bộ thư viện có thể xem các thông tin về hạn ngạch lưu thông của bạn đọc trong giao dịch mượn tài liệu liên thư viện. Hệ thống kiểm tra dữ liệu và hiển thị dữ liệu về hạn ngạch</t>
  </si>
  <si>
    <t>Cán bộ quản lý có thể xem thông tin của bạn đọc khi giao dịch mượn tài liệu liên thư viện (ảnh thẻ bạn đọc, họ tên và số thẻ bạn đọc). Hệ thống kiểm tra dữ liệu và hiển thị dữ liệu</t>
  </si>
  <si>
    <t>Cán bộ thư viện có thể thu hồi lại giao dịch vừa ghi mượn liên thư viện trong ngày. Hệ thống kiểm tra điều kiện và thực hiện xử lý thoả mãn điều kiện</t>
  </si>
  <si>
    <t>VIII.3</t>
  </si>
  <si>
    <t>Ghi mượn mang về</t>
  </si>
  <si>
    <t>Cán bộ quản lý có thể quản lý mượn tài liệu của bạn đọc theo đúng các chính sách lưu thông đã thiết lập của thư viện. Hệ thống kiểm tra điều kiện và thực hiện xử lý dữ liệu thoả mãn điều kiện</t>
  </si>
  <si>
    <t>Cán bộ quản lý có thể xem thông tin của bạn đọc khi giao dịch mượn tài liệu (ảnh thẻ bạn đọc, họ tên và số thẻ bạn đọc). Hệ thống kiểm tra dữ liệu và hiển thị dữ liệu</t>
  </si>
  <si>
    <t>Cán bộ quản lý có thể xem danh sách các tài liệu bạn đọc đang mượn khi giao dịch mượn tài liệu. Hệ thống kiểm tra dữ liệu và hiển thị dữ liệu</t>
  </si>
  <si>
    <t>Cán bộ thư viện có thể thu hồi lại giao dịch vừa ghi mượn trong ngày. Hệ thống kiểm tra điều kiện và thực hiện xử lý thoả mãn điều kiện</t>
  </si>
  <si>
    <t>Cán bộ thư viện có thể xem các thông tin về hạn ngạch lưu thông của bạn đọc trong giao dịch mượn tài liệu. Hệ thống kiểm tra dữ liệu và hiển thị dữ liệu về hạn ngạch</t>
  </si>
  <si>
    <t>Cán bộ thư viện có thể gia hạn tài liệu cho bạn đọc trên giao diện mượn tài liệu. Thực hiện gia hạn theo đúng chính sách thư viện đã được thiết lập. Hệ thống kiểm tra dữ liệu và thực hiện xử lý dữ liệu</t>
  </si>
  <si>
    <t>Cán bộ quản lý có thể in phiếu mượn tài liệu cho bạn đọc. Hệ thống hiển thị giao diện in phiếu mượn.</t>
  </si>
  <si>
    <t>Cán bộ thư viện có thể linh động cho mượn tài liệu không tính vào hạn ngạch: có thể nhập hạn trả không nằm trong chính sách. Hệ thống kiểm tra dữ liệu và thực hiện xử lý dữ liệu</t>
  </si>
  <si>
    <t>VIII.4</t>
  </si>
  <si>
    <t>Ghi mượn tại chỗ</t>
  </si>
  <si>
    <t>Cán bộ quản lý có thể quản lý mượn tài liệu tại chỗ của bạn đọc theo đúng chính sách lưu thông đã thiết lập của thư viện. Hệ thống kiểm tra điều kiện và thực hiện xử lý dữ liệu thoả mãn điều kiện</t>
  </si>
  <si>
    <t>Cán bộ thư viện có thể xem các thông tin về hạn ngạch lưu thông của bạn đọc trong giao dịch mượn tài liệu tại chỗ. Hệ thống kiểm tra dữ liệu và hiển thị dữ liệu về hạn ngạch</t>
  </si>
  <si>
    <t>Cán bộ quản lý có thể xem thông tin của bạn đọc khi giao dịch mượn tài liệu mượn tại chỗ (ảnh thẻ bạn đọc, họ tên và số thẻ bạn đọc). Hệ thống kiểm tra dữ liệu và hiển thị dữ liệu</t>
  </si>
  <si>
    <t>Cán bộ thư viện có thể thu hồi lại giao dịch vừa ghi mượn tại chỗ trong ngày. Hệ thống kiểm tra điều kiện và thực hiện xử lý thoả mãn điều kiện</t>
  </si>
  <si>
    <t>VIII.5</t>
  </si>
  <si>
    <t>Ghi trả tài liệu</t>
  </si>
  <si>
    <t>Cán bộ quản lý có thể thực hiện giao dịch ghi trả tài liệu cho bạn đọc. Hệ thống kiểm tra dữ liệu và xử lý dữ liệu</t>
  </si>
  <si>
    <t>Cán bộ quản lý có thể quét thẻ bạn đọc và quét từng ĐKCB khi trả tài liệu. Hệ thống kiểm tra dữ liệu và xử lý dữ liệu</t>
  </si>
  <si>
    <t>Cán bộ quản lý có thể xem thông tin bạn đọc (Ảnh bạn đọc, số thẻ, Họ và tên, thông tin ghi chú về bạn đọc) ngay sau khi quét thẻ bạn đọc. Hệ thống kiểm tra dữ liệu và hiển thị dữ liệu thoả mãn điều kiện</t>
  </si>
  <si>
    <t>Cán bộ quản lý có thể xem danh sách tài liệu bạn đọc đang mượn ngay sau khi quét thẻ bạn đọc. Hệ thống kiểm tra dữ liệu và hiển thị dữ liệu thoả mãn điều kiện</t>
  </si>
  <si>
    <t>Cán bộ quản lý có thể tích chọn một hoặc nhiều tài liệu đang mượn để trả. Hệ thống kiểm tra điều kiện và xử lý dữ liệu thoả mãn điều kiện</t>
  </si>
  <si>
    <t>VIII.6</t>
  </si>
  <si>
    <t>Quá hạn</t>
  </si>
  <si>
    <t>Cán bộ quản lý có thể tìm kiếm danh sách tài liệu mượn quá hạn. Hệ thống hiển thị danh sách tài liệu mượn quá hạn thoả mãn điều kiện tìm kiếm</t>
  </si>
  <si>
    <t>Cán bộ quản lý có thể tìm kiếm danh sách tài liệu mượn sắp quá hạn. Hệ thống hiển thị danh sách tài liệu mượn sắp quá hạn thoả mãn điều kiện tìm kiếm</t>
  </si>
  <si>
    <t>Cán bộ quản lý có thể gửi email thông báo quá hạn. Hệ thống thực hiện gửi email và hiển thị thông báo gửi thành công</t>
  </si>
  <si>
    <t>Cán bộ quản lý có thể xuất danh sách tài liệu mượn quá hạn/ tài liệu mượn sắp quá hạn. Hệ thống xuất dữ liệu ra tệp tin excel và tải về máy trạm.</t>
  </si>
  <si>
    <t>VIII.7</t>
  </si>
  <si>
    <t>Quản lý yêu cầu đặt mượn</t>
  </si>
  <si>
    <t>Cán bộ quản lý có thể tìm kiếm các yêu cầu đăng ký mượn tài liệu của bạn đọc. Hệ thống kiểm tra điều kiện và hiển thị dữ liệu thoả mãn điều kiện</t>
  </si>
  <si>
    <t>Cán bộ quản lý có thể xem các yêu cầu đăng ký mượn tài liệu của bạn đọc. Hệ thống hiển thị giao diện xem chi tiết.</t>
  </si>
  <si>
    <t>Cán bộ quản lý có thể xuất các yêu cầu đăng ký mượn tài liệu của bạn đọc ra tệp tin excel. Hệ thống thực hiện xuất dữ liệu ra tệp tin excel và tải về máy trạm</t>
  </si>
  <si>
    <t>Cán bộ quản lý có thể cập nhật các yêu cầu đăng ký mượn. Hệ thống lưu thông tin vào cơ sở dữ liệu và hiển thị thông báo cập nhật thành công.</t>
  </si>
  <si>
    <t>VIII.8</t>
  </si>
  <si>
    <t>Ghi nhận vào/ra thư viện</t>
  </si>
  <si>
    <t>Cán bộ quản lý có thể ghi vào/ra đồng thời thông tin vào/ra thư viện của bạn đọc. Hệ thống lưu thông tin vào cơ sở dữ liệu và thông báo ghi vào/ra thành công</t>
  </si>
  <si>
    <t>Cán bộ quản lý có thể ghi vào thư viện khi bạn đọc vào thư viện. Hệ thống lưu thông tin vào cơ sở dữ liệu và thông báo ghi vào thành công</t>
  </si>
  <si>
    <t>Cán bộ quản lý có thể ghi ra thư viện khi bạn đọc ra khỏi thư viện. Hệ thống lưu thông tin vào cơ sở dữ liệu và thông báo ghi ra thành công</t>
  </si>
  <si>
    <t>Cán bộ quản lý có thể xem các thông tin ghi chú, vi phạm nội quy của bạn đọc. Hệ thống kiểm tra dữ liệu và hiển thị thông tin</t>
  </si>
  <si>
    <t>VIII.9</t>
  </si>
  <si>
    <t>Bạn đọc trong thư viện</t>
  </si>
  <si>
    <t>Cán bộ quản lý có thể tìm kiếm bạn đọc trong thư viện. Hệ thống hiển thị bạn đọc trong thư viện thoả mãn điều kiện tìm kiếm</t>
  </si>
  <si>
    <t>Cán bộ quản lý có thể xem số lượng bạn đọc trong thư viện theo từng kho. Hệ thống hiển thị thông tin chi tiết bạn đọc trong thư viện theo từng kho</t>
  </si>
  <si>
    <t>Cán bộ quản lý có thể ghi ra cho bạn đọc trong thư viện. Hệ thống lưu thông tin vào cơ sở dữ liệu và hiển thị thông báo ghi ra thành công</t>
  </si>
  <si>
    <t>Cán bộ quản lý có thể yêu cầu tất cả bạn đọc ra thư viện . Hệ thống lưu thông tin vào cơ sở dữ liệu và hiển thị thông báo ghi ra thành công</t>
  </si>
  <si>
    <t>VIII.10</t>
  </si>
  <si>
    <t>Quản lý thu chi</t>
  </si>
  <si>
    <t>Cán bộ quản lý có thể tìm kiếm khoản thu chi của thư viện. Hệ thống hiển thị khoản thu chi của thư viện thoả mãn điều kiện</t>
  </si>
  <si>
    <t>Cán bộ quản lý có thể xem chi tiết khoản thu chi của thư viện. Hệ thống hiển thị thông tin chi tiết khoản nợ thư viện phải thu</t>
  </si>
  <si>
    <t>Cán bộ quản lý có thể xuất khoản thu chi của thư viện. Hệ thống kiểm tra điều kiện và xuất dữ liệu ra tệp tin excel</t>
  </si>
  <si>
    <t>Cán bộ quản lý có thể sửa khoản thu chi của thư viện. Hệ thống lưu thông tin vào cơ sở dữ liệu và thông báo cập nhật thành công</t>
  </si>
  <si>
    <t>VIII.11</t>
  </si>
  <si>
    <t>Khoản nợ thư viện phải thu</t>
  </si>
  <si>
    <t>Cán bộ quản lý có thể tìm kiếm khoản nợ thư viện phải thu cho bạn đọc. Hệ thống hiển thị khoản nợ thư viện phải thu thoả mãn điều kiện</t>
  </si>
  <si>
    <t>Cán bộ quản lý có thể xem chi tiết khoản nợ thư viện phải thu. Hệ thống hiển thị thông tin chi tiết khoản nợ thư viện phải thu</t>
  </si>
  <si>
    <t>Cán bộ quản lý có thể xuất khoản nợ thư viện phải thu. Hệ thống kiểm tra điều kiện và xuất dữ liệu ra tệp tin excel</t>
  </si>
  <si>
    <t>Cán bộ quản lý có thể ghi thu khoản nợ thư viện phải thu. Hệ thống lưu thông tin vào cơ sở dữ liệu và hiển thị thông báo ghi trả thành công</t>
  </si>
  <si>
    <t>Cán bộ quản lý có thể xem chi tiết khoản thư viện phải trả cho bạn đọc. Hệ thống hiển thị thông tin chi tiết khoản thư viện phải trả cho bạn đọc</t>
  </si>
  <si>
    <t>Cán bộ quản lý có thể xuất khoản thư viện phải trả cho bạn đọc. Hệ thống kiểm tra điều kiện và xuất dữ liệu ra tệp tin excel</t>
  </si>
  <si>
    <t>Cán bộ quản lý có thể ghi trả khoản thư viện phải trả cho bạn đọc. Hệ thống lưu thông tin vào cơ sở dữ liệu và hiển thị thông báo ghi trả thành công</t>
  </si>
  <si>
    <t>VIII.12</t>
  </si>
  <si>
    <t>Mẫu phiếu ghi mượn</t>
  </si>
  <si>
    <t>Cán bộ quản lý có thể tuỳ biến mẫu phiếu ghi mượn. Hệ thống lưu thông tin vào cơ sở dữ liệu và thông báo cập nhật thành công</t>
  </si>
  <si>
    <t>VIII.13</t>
  </si>
  <si>
    <t>Mẫu phiếu ghi trả</t>
  </si>
  <si>
    <t>Cán bộ quản lý có thể tuỳ biến mẫu phiếu ghi trả. Hệ thống lưu thông tin vào cơ sở dữ liệu và thông báo cập nhật thành công</t>
  </si>
  <si>
    <t>VIII.14</t>
  </si>
  <si>
    <t>Mẫu thông báo quá hạn</t>
  </si>
  <si>
    <t>Cán bộ quản lý có thể tìm kiếm mẫu thông báo quá hạn. Hệ thống hiển thị danh sách các mẫu báo quá hạn</t>
  </si>
  <si>
    <t>Cán bộ quản lý có thể thêm mới mẫu thông báo quá hạn. Hệ thống lưu thông tin vào cơ sở dữ liệu và thông báo thêm mới thành công</t>
  </si>
  <si>
    <t>Cán bộ quản lý có thể sửa mẫu thông báo quá hạn. Hệ thống lưu thông tin vào cơ sở dữ liệu và thông báo cập nhật thành công</t>
  </si>
  <si>
    <t>Cán bộ quản lý có thể xem trước mẫu thông báo quá hạn. Hệ thống hiển thị giao diện xem trước mẫu thông báo quá hạn</t>
  </si>
  <si>
    <t>VIII.15</t>
  </si>
  <si>
    <t>Nhật ký hoạt động</t>
  </si>
  <si>
    <t>Cán bộ quản lý có thể thêm mới các hoạt động trong thư viện như: tiết học thư viện, giới thiệu sách… Hệ thống kiểm tra dữ liệu và lưu thông tin thêm mới vào cơ sở dữ liệu.</t>
  </si>
  <si>
    <t>Cán bộ quản lý có thể sửa các hoạt động trong thư viện như: tiết học thư viện, giới thiệu sách… Hệ thống kiểm tra dữ liệu và lưu thông tin thay đổi vào cơ sở dữ liệu</t>
  </si>
  <si>
    <t>Cán bộ quản lý có thể xóa các hoạt động trong thư viện như: tiết học thư viện, giới thiệu sách… Hệ thống kiểm tra dữ liệu và xóa thông tin khỏi hệ thống.</t>
  </si>
  <si>
    <t>Cán bộ quản lý có thể tìm kiếm, quản lý danh sách các hoạt động. Hệ thống kiểm tra điều kiện và hiển thị danh sách hoạt động thỏa mãn điều kiện.</t>
  </si>
  <si>
    <t>Cán bộ quản lý có thể xuất danh sách các hoạt động có trong hệ thống. Hệ thống kiểm tra điều kiện và xuất danh sách hoạt động thoả mãn điều kiện</t>
  </si>
  <si>
    <t>VIII.16</t>
  </si>
  <si>
    <t>Quản lý tủ đựng đồ</t>
  </si>
  <si>
    <t>Cán bộ quản lý có thể tìm kiếm khoá tủ đựng đồ. Hệ thống hiển thị tủ đựng đồ thoả mãn điều kiện.</t>
  </si>
  <si>
    <t>Cán bộ quản lý có thể thêm mới tủ đựng đồ. Hệ thống lưu thông tin vào cơ sở dữ liệu và thông báo thêm mới thành công</t>
  </si>
  <si>
    <t>Cán bộ quản lý có thể sửa tủ đựng đồ. Hệ thống lưu thông tin vào cơ sở dữ liệu và thông báo cập nhật thành công</t>
  </si>
  <si>
    <t>Cán bộ quản lý có thể xoá tủ đựng đồ. Hệ thống lưu thông tin vào cơ sở dữ liệu và thông báo xóa thành công</t>
  </si>
  <si>
    <t>VIII.17</t>
  </si>
  <si>
    <t>Dịch vụ tủ đựng đồ</t>
  </si>
  <si>
    <t>Cán bộ quản lý có thể tìm kiếm danh sách đăng ký tủ đựng đồ. Hệ thống hiển thị danh sách đăng ký tủ đựng đồ thoả mãn điều kiện.</t>
  </si>
  <si>
    <t>Cán bộ quản lý có thể thêm mới đăng ký tủ đựng đồ. Hệ thống lưu thông tin vào cơ sở dữ liệu và thông báo thêm mới thành công</t>
  </si>
  <si>
    <t>Cán bộ quản lý có thể sửa đăng ký tủ đựng đồ. Hệ thống lưu thông tin vào cơ sở dữ liệu và thông báo cập nhật thành công</t>
  </si>
  <si>
    <t>Cán bộ quản lý có thể xoá đăng ký tủ đựng đồ. Hệ thống lưu thông tin vào cơ sở dữ liệu và thông báo cập nhật thành công</t>
  </si>
  <si>
    <t>VIII.18</t>
  </si>
  <si>
    <t>Quản lý phòng học đa phương tiện</t>
  </si>
  <si>
    <t>Cán bộ quản lý có thể tìm kiếm phòng học đa phương tiện. Hệ thống hiển thị phòng học đa phương tiện thoả mãn điều kiện.</t>
  </si>
  <si>
    <t>Cán bộ quản lý có thể thêm mới phòng học đa phương tiện. Hệ thống lưu thông tin vào cơ sở dữ liệu và thông báo thêm mới thành công</t>
  </si>
  <si>
    <t>Cán bộ quản lý có thể sửa phòng học đa phương tiện. Hệ thống lưu thông tin vào cơ sở dữ liệu và thông báo cập nhật thành công</t>
  </si>
  <si>
    <t>Cán bộ quản lý có thể xoá phòng học đa phương tiện. Hệ thống lưu thông tin vào cơ sở dữ liệu và thông báo xóa thành công</t>
  </si>
  <si>
    <t>VIII.19</t>
  </si>
  <si>
    <t>Dịch vụ phòng học đa phương tiện</t>
  </si>
  <si>
    <t>Cán bộ quản lý có thể tìm kiếm danh sách đăng ký phòng học đa phương tiện. Hệ thống hiển thị danh sách đăng ký phòng học đa phương tiện thoả mãn điều kiện.</t>
  </si>
  <si>
    <t>Cán bộ quản lý có thể thêm mới đăng ký phòng học đa phương tiện. Hệ thống lưu thông tin vào cơ sở dữ liệu và thông báo thêm mới thành công</t>
  </si>
  <si>
    <t>Cán bộ quản lý có thể sửa đăng ký phòng học đa phương tiện. Hệ thống lưu thông tin vào cơ sở dữ liệu và thông báo cập nhật thành công</t>
  </si>
  <si>
    <t>Cán bộ quản lý có thể xoá đăng ký phòng học đa phương tiện. Hệ thống lưu thông tin vào cơ sở dữ liệu và thông báo xóa thành công</t>
  </si>
  <si>
    <t>VIII.20</t>
  </si>
  <si>
    <t>Quản lý khóa đào tạo</t>
  </si>
  <si>
    <t>Cán bộ quản lý có thể tìm kiếm khoá học. Hệ thống hiển thị khoá học thoả mãn điều kiện.</t>
  </si>
  <si>
    <t>Cán bộ quản lý có thể thêm mới khoá học. Hệ thống lưu thông tin vào cơ sở dữ liệu và thông báo thêm mới thành công</t>
  </si>
  <si>
    <t>Cán bộ quản lý có thể sửa khoá học. Hệ thống lưu thông tin vào cơ sở dữ liệu và thông báo cập nhật thành công</t>
  </si>
  <si>
    <t>Cán bộ quản lý có thể xoá khoá học. Hệ thống lưu thông tin vào cơ sở dữ liệu và thông báo cập nhật thành công</t>
  </si>
  <si>
    <t>VIII.21</t>
  </si>
  <si>
    <t>Dịch vụ khoá học</t>
  </si>
  <si>
    <t>Cán bộ quản lý có thể tìm kiếm danh sách đăng ký khoá học. Hệ thống hiển thị danh sách đăng ký khoá học thoả mãn điều kiện.</t>
  </si>
  <si>
    <t>Cán bộ quản lý có thể thêm mới đăng ký khoá học. Hệ thống lưu thông tin vào cơ sở dữ liệu và thông báo thêm mới thành công</t>
  </si>
  <si>
    <t>Cán bộ quản lý có thể sửa đăng ký khoá học. Hệ thống lưu thông tin vào cơ sở dữ liệu và thông báo cập nhật thành công</t>
  </si>
  <si>
    <t>Cán bộ quản lý có thể xoá đăng ký khoá học. Hệ thống lưu thông tin vào cơ sở dữ liệu và thông báo xóa thành công</t>
  </si>
  <si>
    <t>VIII.22</t>
  </si>
  <si>
    <t>Dịch vụ tư vấn tài liệu</t>
  </si>
  <si>
    <t>Cán bộ quản lý có thể tìm kiếm nội dung đăng ký tư vấn tài liệu. Hệ thống hiển thị nội dung đăng ký tư vấn tài liệu thoả mãn điều kiện.</t>
  </si>
  <si>
    <t>Cán bộ quản lý có thể thêm mới nội dung đăng ký tư vấn tài liệu. Hệ thống lưu thông tin vào cơ sở dữ liệu và thông báo thêm mới thành công</t>
  </si>
  <si>
    <t>Cán bộ quản lý có thể sửa nội dung đăng ký tư vấn tài liệu. Hệ thống lưu thông tin vào cơ sở dữ liệu và thông báo cập nhật thành công</t>
  </si>
  <si>
    <t>Cán bộ quản lý có thể xoá nội dung đăng ký tư vấn tài liệu. Hệ thống lưu thông tin vào cơ sở dữ liệu và thông báo xóa thành công</t>
  </si>
  <si>
    <t>IX</t>
  </si>
  <si>
    <t>Tài nguyên số</t>
  </si>
  <si>
    <t>IX.1</t>
  </si>
  <si>
    <t>Danh sách tài liệu số</t>
  </si>
  <si>
    <t>Cán bộ quản lý có thể tìm kiếm tài liệu số. Hệ thống hiển thị kết quả thỏa mãn điều kiện tìm kiếm</t>
  </si>
  <si>
    <t>Cán bộ quản lý có thể xem thông tin chi tiết tài liệu số. Hệ thống hiển thị thông tin chi tiết của tài liệu số</t>
  </si>
  <si>
    <t>Cán bộ quản lý có thể thêm mới tài liệu số. Hệ thống lưu thông tin vào cơ sở dữ liệu và hiển thị thông báo thêm mới thành công</t>
  </si>
  <si>
    <t>Cán bộ quản lý có thể sửa thông tin tài liệu số. Hệ thống lưu thông tin vào cơ sở dữ liệu và hiển thị thông báo cập nhật thành công</t>
  </si>
  <si>
    <t>Cán bộ quản lý có thể xóa thông tin tài liệu số. Hệ thống kiểm tra, xóa dữ liệu ra khỏi cơ sở dữ liệu và hiển thị thông báo xóa thành công</t>
  </si>
  <si>
    <t>IX.2</t>
  </si>
  <si>
    <t>Thêm mới tài liệu số</t>
  </si>
  <si>
    <t>Cán bộ quản lý có thể liên kết tài liệu số đến biểu ghi thư mục tài liệu. Hệ thống chỉ sử dụng một biểu ghi thư mục theo tiêu chuẩn MARC 21 cho tài liệu in và tài liệu số. Hệ thống liên kết dữ liệu và hiển thị thông báo liên kết thành công biểu ghi thư mục</t>
  </si>
  <si>
    <t>Cán bộ quản lý có thể liên kết tài liệu số đến thư mục quản lý tệp tin tài liệu số. Cho phép lựa chọn một hoặc nhiều tệp tin tài liệu số ở nhiều định dạng khác nhau. Hệ thống liên kết dữ liệu và hiển thị thông báo thêm mới tệp tin thành công</t>
  </si>
  <si>
    <t>Cán bộ quản lý có thể thêm và cập nhật ảnh đại diện cho tài liệu số. Hệ thống xử lý, hiển thị ảnh đại diện và đưa ra thông báo cập nhật ảnh đại diện thành công</t>
  </si>
  <si>
    <t>Cán bộ quản lý có thể xây dựng cấu trúc nội dung của tài liệu số: tạo lập chương phần, mục lục của tài liệu không giới hạn phân cấp theo cấu trúc hình cây. Hệ thống lưu thông tin vào cơ sở dữ liệu và hiển thị thông báo thêm mới thành công cấu trúc nội dung</t>
  </si>
  <si>
    <t>Cán bộ quản lý có thể xây dựng cấu trúc nội dung của tài liệu số theo lô: tạo lập cùng lúc nhiều chương phần, mục lục của tài liệu. Hệ thống lưu thông tin vào cơ sở dữ liệu và hiển thị thông báo thêm mới theo lô thành công, hiển thị chi tiết thêm mới bao nhiêu cấu trúc nội dung</t>
  </si>
  <si>
    <t>Cán bộ quản lý có thể thiết lập trang tài liệu bắt đầu cho từng chương phần tài liệu đối với tài liệu dạng text (pdf, .doc, .ppt); cho phép cấu hình thời gian bắt đầu cho từng phần đối với tài liệu dạng video, audio. Hệ thống lưu thông tin vào cơ sở dữ liệu và hiển thị số trang được giới hạn khi bạn đọc khai thác</t>
  </si>
  <si>
    <t>Cán bộ quản lý có thể xem cấu trúc nội dung (chương, phần) của tài liệu. Hệ thống hiển thị giao diện xem tài liệu gồm các trang tài liệu được hạn chế</t>
  </si>
  <si>
    <t>Cán bộ quản lý có thể sửa cấu trúc nội dung (chương, phần) của tài liệu. Hệ thống lưu thông tin vào cơ sở dữ liệu và hiển thị thông báo cập nhật thành công cấu trúc nội dung</t>
  </si>
  <si>
    <t>Cán bộ quản lý có thể xóa cấu trúc nội dung (chương, phần) của tài liệu. Hệ thống loại bỏ thông tin khỏi cơ sở dữ liệu và đưa ra thông báo xóa thành công cấu trúc nội dung</t>
  </si>
  <si>
    <t>IX.3</t>
  </si>
  <si>
    <t>Danh sách tạp chí số</t>
  </si>
  <si>
    <t>Cán bộ quản lý có thể tìm kiếm tạp chí số. Hệ thống hiển thị kết quả thỏa mãn điều kiện tìm kiếm</t>
  </si>
  <si>
    <t>Cán bộ quản lý có thể xem thông tin chi tiết tạp chí số. Hệ thống hiển thị thông tin chi tiết của tạp chí số</t>
  </si>
  <si>
    <t>Cán bộ quản lý có thể thêm mới tạp chí số. Hệ thống lưu thông tin vào cơ sở dữ liệu và hiển thị thông báo thêm mới thành công</t>
  </si>
  <si>
    <t>Cán bộ quản lý có thể sửa thông tin tạp chí số. Hệ thống lưu thông tin vào cơ sở dữ liệu và hiển thị thông báo cập nhật thành công</t>
  </si>
  <si>
    <t>Cán bộ quản lý có thể thêm xóa thông tin tạp chí số. Hệ thống xóa dữ liệu ra khỏi cơ sở dữ liệu và hiển thị thông báo xóa thành công</t>
  </si>
  <si>
    <t>IX.4</t>
  </si>
  <si>
    <t>Thêm mới tạp chí số</t>
  </si>
  <si>
    <t>Cán bộ quản lý có thể liên kết tạp chí số đến biểu ghi thư mục của ÂPĐK. Hệ thống chỉ sử dụng một biểu ghi thư mục theo tiêu chuẩn MARC 21 cho tạp chí in và tạp chí số. Hệ thống liên kết dữ liệu và hiển thị thông báo liên kết thành công biểu ghi thư mục</t>
  </si>
  <si>
    <t>Cán bộ quản lý có thể liên kết tạp chí số đến thư mục quản lý tệp tin tạp chí số. Cho phép lựa chọn một hoặc nhiều tệp tin tạp chí số ở nhiều định dạng khác nhau. Hệ thống liên kết dữ liệu và hiển thị thông báo thêm mới tệp tin thành công</t>
  </si>
  <si>
    <t xml:space="preserve">Cán bộ quản lý có thể xây dựng cấu trúc nội dung của tạp chí số: tạo lập mục lục, bài trích của tạp chí. Hệ thống lưu thông tin vào cơ sở dữ liệu và hiển thị thông báo thêm mới thành công </t>
  </si>
  <si>
    <t>Cán bộ quản lý có thể thiết lập trang tài liệu bắt đầu cho từng phần, bài trích đối với tài liệu dạng text (pdf, .doc, .ppt); cho phép cấu hình thời gian bắt đầu cho từng phần đối với tạp chí dạng video, audio</t>
  </si>
  <si>
    <t>Cán bộ quản lý có thể xem cấu trúc nội dung của tạp chí điện tử. Hệ thống hiển thị giao diện xem tài liệu gồm các trang tài liệu được hạn chế</t>
  </si>
  <si>
    <t>Cán bộ quản lý có thể thêm cấu trúc nội dung của tạp chí điện tử. Hệ thống lưu thông tin vào cơ sở dữ liệu và hiển thị thông báo thêm thành công cấu trúc mục lục</t>
  </si>
  <si>
    <t>Cán bộ quản lý có thể sửa cấu trúc nội dung của tạp chí điện tử. Hệ thống lưu thông tin vào cơ sở dữ liệu và hiển thị thông báo cập nhật thành công cấu trúc mục lục</t>
  </si>
  <si>
    <t>Cán bộ quản lý có thể xóa cấu trúc nội dung của tạp chí điện tử. Hệ thống loại bỏ thông tin khỏi cơ sở dữ liệu và đưa ra thông báo xóa thành công cấu trúc mục lục</t>
  </si>
  <si>
    <t>IX.5</t>
  </si>
  <si>
    <t>Chính sách lưu thông tài liệu số</t>
  </si>
  <si>
    <t>Cán bộ quản lý có thể tìm kiếm chính sách lưu thông tài liệu số. Hệ thống hiển thị kết quả thỏa mãn điều kiện tìm kiếm</t>
  </si>
  <si>
    <t>Cán bộ quản lý có thể thêm mới chính sách lưu thông tài liệu số. Hệ thống lưu thông tin vào cơ sở dữ liệu và hiển thị thông báo thêm mới thành công</t>
  </si>
  <si>
    <t>Cán bộ quản lý có thể sửa chính sách lưu thông tài liệu số. Hệ thống lưu thông tin vào cơ sở dữ liệu và hiển thị thông báo cập nhật thành công</t>
  </si>
  <si>
    <t>Cán bộ quản lý có thể xóa chính sách lưu thông tài liệu số. Hệ thống kiểm tra ràng buộc dữ liệu và đưa ra thông báo xóa thành công</t>
  </si>
  <si>
    <t>IX.6</t>
  </si>
  <si>
    <t>Xử lý theo tài liệu số theo lô</t>
  </si>
  <si>
    <t>Cán bộ quản lý có thể tìm kiếm tài liệu số cần xử lý lô. Hệ thống hiển thị kết quả thỏa mãn điều kiện tìm kiếm</t>
  </si>
  <si>
    <t>Cán bộ quản lý có thể hủy kết quả tìm kiếm tài liệu số cần xử lý lô. Hệ thống thực hiện hủy kết quả tìm kiếm và cập nhật lại danh sách.</t>
  </si>
  <si>
    <t>Cán bộ quản lý có thể cập nhật theo lô một hoặc nhiều tài liệu bất kỳ trong kết quả tìm kiếm. Hệ thống lưu thông tin cập nhật các tài liệu được tích chọn vào cơ sở dữ liệu và hiển thị thông báo cập nhật thành công</t>
  </si>
  <si>
    <t>Cán bộ quản lý có thể cập nhật theo lô toàn bộ tài liệu trong kết quả tìm kiếm. Hệ thống lưu thông tin cập nhật của toàn bộ tài liệu trong danh sách kết quả vào cơ sở dữ liệu và hiển thị thông báo cập nhật thành công</t>
  </si>
  <si>
    <t>IX.7</t>
  </si>
  <si>
    <t>Yêu cầu khai thác trực tuyến của bạn đọc</t>
  </si>
  <si>
    <t>Cán bộ quản lý có thể tìm kiếm yêu cầu khai thác tài liệu số của bạn đọc. Hệ thống hiển thị kết quả thỏa mãn điều kiện tìm kiếm</t>
  </si>
  <si>
    <t>Cán bộ quản lý có thể xem danh sách yêu cầu khai thác tài liệu số của bạn đọc. Hệ thống hiển thị danh sách yêu cầu khai thác tài liệu số của bạn đọc</t>
  </si>
  <si>
    <t>Cán bộ quản lý có thể phê duyệt yêu cầu khai thác tài liệu số của bạn đọc. Hệ thống lưu thông tin vào cơ sở dữ liệu và hiển thị thông báo phê duyệt thành công</t>
  </si>
  <si>
    <t>Cán bộ quản lý có thể từ chối yêu cầu khai thác tài liệu số của bạn đọc. Hệ thống lưu thông tin vào cơ sở dữ liệu và hiển thị thông báo từ chối thành công</t>
  </si>
  <si>
    <t>Cán bộ quản lý có thể xóa yêu cầu khai thác tài liệu số của bạn đọc. Hệ thống xóa thông tin ra khỏi cơ sở dữ liệu và hiển thị thông báo xóa thành công</t>
  </si>
  <si>
    <t>IX.8</t>
  </si>
  <si>
    <t>Xuất dữ liệu tài liệu số</t>
  </si>
  <si>
    <t>Cán bộ quản lý có thể tìm kiếm tài liệu số cần xuất. Hệ thống hiển thị kết quả thỏa mãn điều kiện tìm kiếm</t>
  </si>
  <si>
    <t>Cán bộ quản lý có thể lựa chọn mẫu xuất dữ liệu. Hệ thống xuất dữ liệu theo mẫu được lựa chọn</t>
  </si>
  <si>
    <t>Cán bộ quản lý có thể giới hạn số lượng tài liệu số cần xuất theo khoảng từ - đến trên trang kết quả tìm kiếm. Hệ thống chỉ xuất dữ liệu của các tài liệu số trong khoảng được lựa chọn</t>
  </si>
  <si>
    <t>Cán bộ quản lý có thể xuất dữ liệu tài liệu số ra định dạng excel. Hệ thống hiển thị danh sách kết quả có định dạng tệp tin excel và tải về máy trạm</t>
  </si>
  <si>
    <t>IX.9</t>
  </si>
  <si>
    <t>Nhập dữ liệu tài liệu số</t>
  </si>
  <si>
    <t>Cán bộ quản lý có thể lựa chọn tệp dữ liệu nhập vào cơ sở dữ liệu. Hệ thống tự động đọc dữ liệu từ tệp tin và hiển thị trên giao diện</t>
  </si>
  <si>
    <t>Cán bộ quản lý có thể xóa dữ liệu tệp tin vừa chọn. Hệ thống xóa dữ liệu trong danh sách và cho phép chọn tệp tin dữ liệu khác.</t>
  </si>
  <si>
    <t>Cán bộ quản lý có thể nhập một phần dữ tài liệu số trong tệp tin dữ liệu.  Kết quả nhập chỉ bao gồm tài liệu được lựa chọn</t>
  </si>
  <si>
    <t>Cán bộ quản lý có thể nhập tất cả dữ tài liệu số trong tệp tin dữ liệu. Kết quả nhập gồm toàn bộ tài liệu có trong tệp tin dữ liệu</t>
  </si>
  <si>
    <t>X</t>
  </si>
  <si>
    <t>Báo cáo thống kê</t>
  </si>
  <si>
    <t>Bổ sung</t>
  </si>
  <si>
    <t>X.1</t>
  </si>
  <si>
    <t>Báo cáo sổ Đăng ký tổng quát phần 1</t>
  </si>
  <si>
    <t>Cán bộ quản lý có thể tìm kiểm tài liệu. Hệ thống sẽ hiển thị danh sách thỏa mãn điều kiện tìm kiếm</t>
  </si>
  <si>
    <t>X.2</t>
  </si>
  <si>
    <t>Báo cáo sổ Đăng ký tổng quát phần 2</t>
  </si>
  <si>
    <t>X.3</t>
  </si>
  <si>
    <t>Báo cáo sổ Đăng ký tổng quát phần 3</t>
  </si>
  <si>
    <t>X.4</t>
  </si>
  <si>
    <t>Báo cáo sổ Đăng ký cá biệt</t>
  </si>
  <si>
    <t>X.5</t>
  </si>
  <si>
    <t>Báo cáo sổ đăng ký sách giáo khoa</t>
  </si>
  <si>
    <t>X.6</t>
  </si>
  <si>
    <t>X.7</t>
  </si>
  <si>
    <t>Báo cáo ĐKCB trong kho</t>
  </si>
  <si>
    <t>Cán bộ quản lý có thể tìm kiếm báo cáo theo các điều kiện cần báo cáo về ĐKCB trong kho, hệ thống sẽ hiển thị kết quả đáp ứng điều kiện đặt lọc</t>
  </si>
  <si>
    <t>Cán bộ quản lý có thể sắp xếp kết quả tìm kiếm theo các tiêu chí: nhan đề, số ĐKCB, ngày bổ sung. Hệ thống hiển thị kết kết quả theo đúng tiêu chí sắp xếp</t>
  </si>
  <si>
    <t>Cán bộ quản lý có thể xuất dữ liệu báo cáo ra excel. Hệ thống hiển thị kết quả báo cáo ở định dạng excel và tải về máy trạm.</t>
  </si>
  <si>
    <t>Cán bộ quản lý có thể giới hạn số lượng ĐKCB xuất theo khoảng từ - đến trên trang kết quả tìm kiếm. Hệ thống xuất dữ liệu chỉ bao gồm các ĐKCB trong khoảng được lựa chọn</t>
  </si>
  <si>
    <t>X.8</t>
  </si>
  <si>
    <t>Báo cáo ĐKCB thanh lý</t>
  </si>
  <si>
    <t>Cán bộ quản lý có thể tìm kiếm báo cáo theo các điều kiện cần báo cáo về ĐKCB thanh lý. Hệ thống sẽ hiển thị kết quả đáp ứng điều kiện đặt lọc</t>
  </si>
  <si>
    <t>Cán bộ quản lý có thể sắp xếp kết quả tìm kiếm theo các tiêu chí: nhan đề, số ĐKCB, ngày bổ sung, ngày thanh lý. Hệ thống hiển thị kết kết quả theo đúng tiêu chí sắp xếp</t>
  </si>
  <si>
    <t>X.9</t>
  </si>
  <si>
    <t>Thống kê tình hình bổ sung tài liệu</t>
  </si>
  <si>
    <t>Cán bộ quản lý có thể tìm kiếm báo cáo thống kê theo các điều kiện cần báo cáo về tình hình bổ sung tài liệu, hệ thống sẽ hiển thị kết quả đáp ứng điều kiện đặt lọc</t>
  </si>
  <si>
    <t>Cán bộ quản lý có thể xem được số liệu thống kê theo theo dạng bảng. Hệ thống hiển thị số liệu thống kê dạng bảng số liệu</t>
  </si>
  <si>
    <t>Cán bộ quản lý có thể xem được số liệu thống kê theo dạng biểu đồ. Hệ thống hiển thị số liệu thống kê ở dạng biểu đồ hình cột và biểu đồ hình tròn</t>
  </si>
  <si>
    <t>Cán bộ quản lý có thể xuất dữ liệu thống kê ra dạng excel và dạng ảnh, PDF</t>
  </si>
  <si>
    <t>X.10</t>
  </si>
  <si>
    <t>Thống kê ĐKCB</t>
  </si>
  <si>
    <t>Cán bộ quản lý có thể tìm kiếm báo cáo thống kê theo các điều kiện cần báo cáo về ĐKCB, hệ thống sẽ hiển thị kết quả đáp ứng điều kiện đặt lọc</t>
  </si>
  <si>
    <t>Cán bộ quản lý có thể xem được số liệu thống kê ĐKCB theo theo dạng bảng. Hệ thống hiển thị số liệu thống kê dạng bảng số liệu</t>
  </si>
  <si>
    <t>Cán bộ quản lý có thể xem được số liệu thống kê ĐKCB theo dạng biểu đồ. Hệ thống hiển thị số liệu thống kê ở dạng biểu đồ hình cột và biểu đồ hình tròn</t>
  </si>
  <si>
    <t>Biên mục tài liệu</t>
  </si>
  <si>
    <t>X.11</t>
  </si>
  <si>
    <t>Báo cáo tài liệu biên mục</t>
  </si>
  <si>
    <t>X.12</t>
  </si>
  <si>
    <t>Báo cáo tài liệu biên mục theo dạng tài liệu</t>
  </si>
  <si>
    <t>X.13</t>
  </si>
  <si>
    <t>Báo cáo tổng hợp tài liệu ÂPĐK</t>
  </si>
  <si>
    <t>Cán bộ quản lý có thể tìm kiếm báo cáo theo các điều kiện cần báo cáo về ấn phẩm định kỳ, hệ thống sẽ hiển thị kết quả đáp ứng điều kiện đặt lọc</t>
  </si>
  <si>
    <t>Cán bộ quản lý có thể xem chi tiết thông tin của ÂPĐK: thông tin thư mục, xếp giá, tài liệu số, số định kỳ… Hệ thống hiển thị thông tin chi tiết của ấn phẩm</t>
  </si>
  <si>
    <t>Cán bộ quản lý có thể giới hạn số lượng ÂPĐK xuất theo khoảng từ - đến trên trang kết quả tìm kiếm. Hệ thống xuất dữ liệu chỉ bao gồm các ÂPĐK trong khoảng được lựa chọn</t>
  </si>
  <si>
    <t>X.14</t>
  </si>
  <si>
    <t>Thống kê tổng hợp tài liệu ÂPĐK</t>
  </si>
  <si>
    <t>Cán bộ quản lý có thể tìm kiếm thống kê theo các điều kiện cần báo cáo về ấn phẩm định kỳ, hệ thống sẽ hiển thị kết quả đáp ứng điều kiện đặt lọc</t>
  </si>
  <si>
    <t>Cán bộ quản lý có thể xem được số liệu thống kê ÂPĐK theo theo dạng bảng. Hệ thống hiển thị số liệu thống kê dạng bảng số liệu</t>
  </si>
  <si>
    <t>Cán bộ quản lý có thể xem được số liệu thống kê ÂPĐK theo dạng biểu đồ. Hệ thống hiển thị số liệu thống kê ở dạng biểu đồ hình cột và biểu đồ hình tròn</t>
  </si>
  <si>
    <t>Lưu thông tài liệu</t>
  </si>
  <si>
    <t>X.15</t>
  </si>
  <si>
    <t>Báo cáo Nhật ký thư viện</t>
  </si>
  <si>
    <t>Cán bộ quản lý có thể tìm kiểm nhật ký thư viện. Hệ thống sẽ hiển thị danh sách thỏa mãn điều kiện tìm kiếm</t>
  </si>
  <si>
    <t>X.16</t>
  </si>
  <si>
    <t>Báo cáo bạn đọc vào/ra thư viện</t>
  </si>
  <si>
    <t>Cán bộ quản lý có thể tìm kiểm báo cáo vào/ra thư viện (thời gian, bạn đọc, lớp,…). Hệ thống sẽ hiển thị danh sách thỏa mãn điều kiện tìm kiếm</t>
  </si>
  <si>
    <t>X.17</t>
  </si>
  <si>
    <t>Báo cáo mượn/trả tài liệu</t>
  </si>
  <si>
    <t>X.18</t>
  </si>
  <si>
    <t>Nhật ký lưu thông tài liệu</t>
  </si>
  <si>
    <t>Cán bộ quản lý có thể tìm kiếm nhật ký lưu thông tài liệu theo các điều kiện: thời gian, bạn đọc, lớp…. Hệ thống sẽ hiển thị kết quả đáp ứng điều kiện đặt lọc</t>
  </si>
  <si>
    <t>Cán bộ quản lý có thể xem được tổng lượt ghi mượn, ghi trả. Hệ thống hiển thị kết quả theo đúng tiêu chí đặt lọc</t>
  </si>
  <si>
    <t>Cán bộ quản lý có thể giới hạn lượt lưu thông xuất theo khoảng từ - đến trên trang kết quả tìm kiếm. Hệ thống xuất dữ liệu chỉ bao gồm các lượt lưu thông trong khoảng được lựa chọn</t>
  </si>
  <si>
    <t>X.19</t>
  </si>
  <si>
    <t>Báo cáo đăng ký mượn tài liệu</t>
  </si>
  <si>
    <t>Cán bộ quản lý có thể tìm kiếm báo cáo theo các điều kiện cần báo cáo về đăng ký mượn tài liệu. Hệ thống sẽ hiển thị kết quả đáp ứng điều kiện đặt lọc</t>
  </si>
  <si>
    <t>Cán bộ quản lý có thể tìm kiếm các đăng ký mượn tài liệu theo thời gian đăng ký. Hệ thống hiển thị kết quả trong khoảng thời gian được đặt lọc</t>
  </si>
  <si>
    <t>Cán bộ quản lý có thể xuất dữ liệu báo cáo ra excel. Hệ thống hiển thị kết quả báo cáo ở định dạng excel</t>
  </si>
  <si>
    <t>Cán bộ quản lý có thể giới hạn lượt đăng ký mượn xuất tệp tin theo khoảng từ - đến trên trang kết quả tìm kiếm. Hệ thống xuất dữ liệu chỉ bao gồm các lượt lưu thông trong khoảng được lựa chọn</t>
  </si>
  <si>
    <t>X.20</t>
  </si>
  <si>
    <t>Thống kê bạn đọc vào/ra thư viện</t>
  </si>
  <si>
    <t>Cán bộ quản lý có thể tìm kiếm thống kê theo các điều kiện về bạn đọc vào/ra thư viện. Hệ thống sẽ hiển thị kết quả đáp ứng điều kiện đặt lọc</t>
  </si>
  <si>
    <t>Cán bộ quản lý có thể xem thống kê theo dạng bảng. Hệ thống hiển thị kết quả thống kê dưới dạng bảng.</t>
  </si>
  <si>
    <t>Cán bộ quản lý có thể xem thống kê theo dạng biểu đồ. Hệ thống hiển thị kết quả thống kê dưới dạng biểu đồ cột hoặc tròn</t>
  </si>
  <si>
    <t>Cán bộ quản lý có thể xuất kết quả thống kê dạng excel. Hệ thống xuất dữ liệu ra tệp tin excel và tải về máy trạm.</t>
  </si>
  <si>
    <t>X.21</t>
  </si>
  <si>
    <t>Thống kê mượn – trả tài liệu</t>
  </si>
  <si>
    <t>Cán bộ quản lý có thể tìm kiếm theo các điều kiện cần báo cáo về thống kê mượn - trả tài liệu. Hệ thống sẽ hiển thị kết quả đáp ứng điều kiện đặt lọc</t>
  </si>
  <si>
    <t>Cán bộ quản lý có thể xem xuất kết quả thống kê dạng excel, hình ảnh, PDF</t>
  </si>
  <si>
    <t>X.22</t>
  </si>
  <si>
    <t>Thống kê đăng ký mượn</t>
  </si>
  <si>
    <t>Cán bộ quản lý có thể tìm kiếm theo các điều kiện cần báo cáo về thống kê đăng ký mượn. Hệ thống sẽ hiển thị kết quả đáp ứng điều kiện đặt lọc</t>
  </si>
  <si>
    <t>X.23</t>
  </si>
  <si>
    <t>Thống kê gửi đồ</t>
  </si>
  <si>
    <t>Cán bộ quản lý có thể tìm kiếm theo các điều kiện cần báo cáo về thống kê gửi đồ. Hệ thống sẽ hiển thị kết quả đáp ứng điều kiện đặt lọc</t>
  </si>
  <si>
    <t>X.24</t>
  </si>
  <si>
    <t>Thống kê sử dụng phòng học đa phương tiện</t>
  </si>
  <si>
    <t>Cán bộ quản lý có thể tìm kiếm theo các điều kiện cần báo cáo về thống kê phòng học đa phương tiện. Hệ thống sẽ hiển thị kết quả đáp ứng điều kiện đặt lọc</t>
  </si>
  <si>
    <t>X.25</t>
  </si>
  <si>
    <t>Thống kê khóa đào tạo</t>
  </si>
  <si>
    <t>Cán bộ quản lý có thể tìm kiếm theo các điều kiện cần báo cáo về thống kê khóa đào tạo. Hệ thống sẽ hiển thị kết quả đáp ứng điều kiện đặt lọc</t>
  </si>
  <si>
    <t>X.26</t>
  </si>
  <si>
    <t>Báo cáo tài liệu số</t>
  </si>
  <si>
    <t>Cán bộ quản lý có thể tìm kiếm báo cáo theo các điều kiện cần báo cáo về danh sách các tài liệu số được biên tập, hệ thống sẽ hiển thị kết quả đáp ứng điều kiện đặt lọc</t>
  </si>
  <si>
    <t>Cán bộ quản lý có thể xuất báo cáo ra tệp tin excel. Hệ thống xuất dữ liệu ra tệp tin excel và tải về máy trạm.</t>
  </si>
  <si>
    <t>X.27</t>
  </si>
  <si>
    <t>Báo cáo yêu cầu sử dụng tài liệu số</t>
  </si>
  <si>
    <t>Cán bộ quản lý có thể tìm kiếm dữ liệu báo cáo. Hệ thống hiển thị kết quả thoả mãn điều kiện tìm kiếm</t>
  </si>
  <si>
    <t>Cán bộ quản lý có thể hủy kết quả tìm kiếm báo cáo. Hệ thống hủy kết quả tìm kiếm và cập nhật lại danh sách.</t>
  </si>
  <si>
    <t>Cán bộ quản lý có thể xem thông tin chi tiết của bạn đọc. Hệ thống hiển thị thông tin chi tiết bạn đọc</t>
  </si>
  <si>
    <t>X.28</t>
  </si>
  <si>
    <t>Báo cáo tệp tin số hóa</t>
  </si>
  <si>
    <t>Cán bộ quản lý có thể xem thông tin chi tiết tài liệu. Hệ thống hiển thị thông tin chi tiết tài liệu.</t>
  </si>
  <si>
    <t>X.29</t>
  </si>
  <si>
    <t>Báo cáo xem tài liệu số</t>
  </si>
  <si>
    <t>Cán bộ quản lý có thể tìm kiếm báo cáo. Hệ thống hiển thị kết quả thoả mãn điều kiện tìm kiếm</t>
  </si>
  <si>
    <t>Cán bộ quản lý có thể giới hạn số lượng dữ liệu xuất ra tệp tin excel. Hệ thống cập nhật thông tin vào cơ sở dữ liệu</t>
  </si>
  <si>
    <t>X.30</t>
  </si>
  <si>
    <t>Báo cáo mượn/trả tài liệu số</t>
  </si>
  <si>
    <t>Cán bộ quản lý có thể tìm kiếm báo cáo theo các điều kiện cần báo cáo về lượt đọc tài liệu số. Hệ thống sẽ hiển thị kết quả đáp ứng điều kiện đặt lọc</t>
  </si>
  <si>
    <t>X.31</t>
  </si>
  <si>
    <t>Thống kê tài liệu số</t>
  </si>
  <si>
    <t>Cán bộ quản lý có thể tìm kiếm dữ liệu thống kê. Hệ thống hiển thị kết quả thoả mãn điều kiện tìm kiếm</t>
  </si>
  <si>
    <t>X.32</t>
  </si>
  <si>
    <t>Thống kê yêu cầu sử dụng tài liệu số</t>
  </si>
  <si>
    <t>X.33</t>
  </si>
  <si>
    <t>Thống kê tệp tin số hóa</t>
  </si>
  <si>
    <t>X.34</t>
  </si>
  <si>
    <t>Thống kê xem tài liệu số</t>
  </si>
  <si>
    <t>X.35</t>
  </si>
  <si>
    <t>Thống kê mượn/đọc tài liệu số</t>
  </si>
  <si>
    <t>X.36</t>
  </si>
  <si>
    <t>Báo cáo tổng hợp danh sách bạn đọc</t>
  </si>
  <si>
    <t>Cán bộ quản lý có thể tìm kiếm dữ liệu báo cáo. Hệ thống hiển thị kết quả thoả mãn điều kiện tìm kiếm.</t>
  </si>
  <si>
    <t>Cán bộ quản lý có thể xem thông tin chi tiết danh sách tổng hợp bạn đọc. Hệ thống hiển thị giao diện xem chi tiết bạn đọc.</t>
  </si>
  <si>
    <t>X.37</t>
  </si>
  <si>
    <t>Báo cáo đăng nhập</t>
  </si>
  <si>
    <t>X.38</t>
  </si>
  <si>
    <t>Thống kê tổng hợp danh sách bạn đọc</t>
  </si>
  <si>
    <t>X.39</t>
  </si>
  <si>
    <t>Thống kê đăng nhập của bạn đọc</t>
  </si>
  <si>
    <t>XI</t>
  </si>
  <si>
    <t>Chia sẻ dữ liệu</t>
  </si>
  <si>
    <t>XI.1</t>
  </si>
  <si>
    <t>Tiếp nhận dữ liệu chia sẻ</t>
  </si>
  <si>
    <t>Cán bộ quản lý có thể tìm kiếm dữ liệu chia sẻ. Hệ thống hiển thị kết quả thoả mãn điều kiện tìm kiếm</t>
  </si>
  <si>
    <t>Cán bộ quản lý có thể hủy kết quả tìm kiếm dữ liệu chia sẻ. Hệ thống hủy kết quả tìm kiếm và cập nhật lại danh sách.</t>
  </si>
  <si>
    <t>Cán bộ quản lý có thể tiếp nhận dữ liệu chia sẻ. Hệ thống lưu thông tin vào cơ sở dữ liệu và hiển thị thông báo tiếp nhận thành công.</t>
  </si>
  <si>
    <t>Cán bộ quản lý có thể từ chối tiếp nhận dữ liệu chia sẻ. Hệ thống lưu thông tin vào cơ sở dữ liệu và hiển thị thông báo từ chối thành công.</t>
  </si>
  <si>
    <t>XI.2</t>
  </si>
  <si>
    <t>Từ chối dữ liệu chia sẻ</t>
  </si>
  <si>
    <t>Cán bộ quản lý có thể gửi tiếp nhận dữ liệu chia sẻ. Hệ thống lưu thông tin vào cơ sở dữ liệu và hiển thị thông báo gửi tiếp nhận thành công.</t>
  </si>
  <si>
    <t>Cán bộ quản lý có thể xóa dữ liệu chia sẻ. Hệ thống lưu thông tin vào cơ sở dữ liệu và hiển thị thông báo xóa thành công.</t>
  </si>
  <si>
    <t>XI.3</t>
  </si>
  <si>
    <t>Hoàn thành dữ liệu chia sẻ</t>
  </si>
  <si>
    <t>Cán bộ quản lý có thể xem chi tiết dữ liệu chia sẻ. Hệ thống hiển thị giao diện xem chi tiết.</t>
  </si>
  <si>
    <t>XI.4</t>
  </si>
  <si>
    <t>Danh sách dữ liệu chia sẻ</t>
  </si>
  <si>
    <t>XII</t>
  </si>
  <si>
    <t>Danh mục</t>
  </si>
  <si>
    <t>XII.1</t>
  </si>
  <si>
    <t>Cán bộ quản lý có thể tìm kiếm danh mục dạng tài liệu. Hệ thống hiển thị kết quả thỏa mãn điều kiện tìm kiếm</t>
  </si>
  <si>
    <t>Cán bộ quản lý có thể thêm mới danh mục dạng tài liệu. Hệ thống lưu thông tin vào cơ sở dữ liệu và hiển thị thông báo thêm mới thành công</t>
  </si>
  <si>
    <t>Cán bộ quản lý có thể thêm sửa danh mục dạng tài liệu. Hệ thống lưu thông tin vào cơ sở dữ liệu và hiển thị thông báo cập nhật thành công</t>
  </si>
  <si>
    <t>Cán bộ quản lý có thể gộp danh mục dạng tài liệu. Hệ thống lưu thông tin vào cơ sở dữ liệu và hiển thị thông báo gộp thành công</t>
  </si>
  <si>
    <t>XII.2</t>
  </si>
  <si>
    <t>Bảng phân loại sách</t>
  </si>
  <si>
    <t>Cán bộ quản lý có thể tìm kiếm chỉ số phân loại. Hệ thống hiển thị kết quả thỏa mãn điều kiện tìm kiếm</t>
  </si>
  <si>
    <t>Cán bộ quản lý có thể thêm mới các chỉ số phân loại bao gồm chỉ số và mô tả. Hệ thống lưu thông tin vào cơ sở dữ liệu và hiển thị thông báo thêm mới thành công</t>
  </si>
  <si>
    <t>Cán bộ quản lý có thể thêm sửa các chỉ số phân loại. Hệ thống lưu thông tin vào cơ sở dữ liệu và hiển thị thông báo cập nhật thành công</t>
  </si>
  <si>
    <t>Cán bộ quản lý có thể xóa các chỉ số phân loại. Hệ thống lưu thông tin vào cơ sở dữ liệu và thông báo xóa thành công</t>
  </si>
  <si>
    <t>XII.3</t>
  </si>
  <si>
    <t>Ngôn ngữ</t>
  </si>
  <si>
    <t>Cán bộ quản lý có thể tìm kiếm danh mục ngôn ngữ. Hệ thống hiển thị kết quả thỏa mãn điều kiện tìm kiếm</t>
  </si>
  <si>
    <t>Cán bộ quản lý có thể thêm mới ngôn ngữ. Hệ thống lưu thông tin vào cơ sở dữ liệu và hiển thị thông báo thêm mới thành công</t>
  </si>
  <si>
    <t>Cán bộ quản lý có thể sửa ngôn ngữ. Hệ thống lưu thông tin vào cơ sở dữ liệu và hiển thị thông báo cập nhật thành công</t>
  </si>
  <si>
    <t>Cán bộ quản lý có thể xóa danh mục ngôn ngữ. Hệ thống lưu thông tin vào cơ sở dữ liệu và thông báo xóa thành công</t>
  </si>
  <si>
    <t>XII.4</t>
  </si>
  <si>
    <t>Chỉ số cutter</t>
  </si>
  <si>
    <t>Cán bộ quản lý có thể tìm kiếm danh mục chỉ số cutter. Hệ thống hiển thị kết quả thỏa mãn điều kiện tìm kiếm</t>
  </si>
  <si>
    <t>Cán bộ quản lý có thể thêm mới chỉ số cutter. Hệ thống lưu thông tin vào cơ sở dữ liệu và hiển thị thông báo thêm mới thành công</t>
  </si>
  <si>
    <t>Cán bộ quản lý có thể sửa chỉ số cutter. Hệ thống lưu thông tin vào cơ sở dữ liệu và hiển thị thông báo cập nhật thành công</t>
  </si>
  <si>
    <t>Cán bộ quản lý có thể xóa danh mục chỉ số cutter. Hệ thống lưu thông tin vào cơ sở dữ liệu và thông báo xóa thành công</t>
  </si>
  <si>
    <t>XII.5</t>
  </si>
  <si>
    <t>Hình thức bổ sung</t>
  </si>
  <si>
    <t>Cán bộ quản lý có thể tìm kiếm danh mục hình thức bổ sung. Hệ thống hiển thị kết quả thỏa mãn điều kiện tìm kiếm</t>
  </si>
  <si>
    <t>Cán bộ quản lý có thể thêm mới hình thức bổ sung. Hệ thống lưu thông tin vào cơ sở dữ liệu và hiển thị thông báo thêm mới thành công</t>
  </si>
  <si>
    <t>Cán bộ quản lý có thể sửa hình thức bổ sung. Hệ thống lưu thông tin vào cơ sở dữ liệu và hiển thị thông báo cập nhật thành công</t>
  </si>
  <si>
    <t>Cán bộ quản lý có thể xóa danh mục hình thức bổ sung. Hệ thống lưu thông tin vào cơ sở dữ liệu và thông báo xóa thành công</t>
  </si>
  <si>
    <t>XII.6</t>
  </si>
  <si>
    <t>Nguồn cung cấp</t>
  </si>
  <si>
    <t>Cán bộ quản lý có thể tìm kiếm danh mục nguồn cung cấp. Hệ thống hiển thị kết quả thỏa mãn điều kiện tìm kiếm</t>
  </si>
  <si>
    <t>Cán bộ quản lý có thể thêm mới nguồn cung cấp. Hệ thống lưu thông tin vào cơ sở dữ liệu và hiển thị thông báo thêm mới thành công</t>
  </si>
  <si>
    <t>Cán bộ quản lý có thể sửa nguồn cung cấp. Hệ thống lưu thông tin vào cơ sở dữ liệu và hiển thị thông báo cập nhật thành công</t>
  </si>
  <si>
    <t>Cán bộ quản lý có thể xóa danh mục nguồn cung cấp. Hệ thống lưu thông tin vào cơ sở dữ liệu và thông báo xóa thành công</t>
  </si>
  <si>
    <t>XII.7</t>
  </si>
  <si>
    <t>Thư viện</t>
  </si>
  <si>
    <t>Cán bộ quản lý có thể tìm kiếm danh mục thư viện. Hệ thống hiển thị kết quả thỏa mãn điều kiện tìm kiếm</t>
  </si>
  <si>
    <t>Cán bộ quản lý có thể thêm mới thư viện. Hệ thống lưu thông tin vào cơ sở dữ liệu và hiển thị thông báo thêm mới thành công</t>
  </si>
  <si>
    <t>Cán bộ quản lý có thể sửa thư viện. Hệ thống lưu thông tin vào cơ sở dữ liệu và hiển thị thông báo cập nhật thành công</t>
  </si>
  <si>
    <t>Cán bộ quản lý có thể xóa danh mục thư viện. Hệ thống lưu thông tin vào cơ sở dữ liệu và thông báo xóa thành công</t>
  </si>
  <si>
    <t>XII.8</t>
  </si>
  <si>
    <t>Kho sách</t>
  </si>
  <si>
    <t>Cán bộ quản lý có thể tìm kiếm danh mục kho sách. Hệ thống hiển thị kết quả thỏa mãn điều kiện tìm kiếm</t>
  </si>
  <si>
    <t>Cán bộ quản lý có thể thêm mới kho sách. Hệ thống lưu thông tin vào cơ sở dữ liệu và hiển thị thông báo thêm mới thành công</t>
  </si>
  <si>
    <t>Cán bộ quản lý có thể sửa kho sách. Hệ thống lưu thông tin vào cơ sở dữ liệu và hiển thị thông báo cập nhật thành công</t>
  </si>
  <si>
    <t>Cán bộ quản lý có thể xóa danh mục kho sách. Hệ thống lưu thông tin vào cơ sở dữ liệu và thông báo xóa thành công</t>
  </si>
  <si>
    <t>XII.9</t>
  </si>
  <si>
    <t>Giá tài liệu</t>
  </si>
  <si>
    <t>Cán bộ quản lý có thể tìm kiếm danh sách giá tài liệu. Hệ thống hiển thị danh sách loại tủ đổ thoả mãn điều kiện tìm kiếm</t>
  </si>
  <si>
    <t>Cán bộ quản lý có thể thêm mới giá tài liệu. Hệ thống lưu thông tin vào cơ sở dữ liệu và thông báo thêm mới thành công</t>
  </si>
  <si>
    <t>Cán bộ quản lý có thể sửa giá tài liệu. Hệ thống lưu thông tin vào cơ sở dữ liệu và thông báo cập nhật thành công</t>
  </si>
  <si>
    <t>Cán bộ quản lý có thể xoá loại tủ đổ. Hệ thống lưu thông tin vào cơ sở dữ liệu và thông báo xóa thành công</t>
  </si>
  <si>
    <t>XII.10</t>
  </si>
  <si>
    <t>Trường học</t>
  </si>
  <si>
    <t>Cán bộ quản lý có thể thêm mới danh mục trường học. Hệ thống lưu thông tin vào cơ sở dữ liệu và thông báo thêm mới thành công</t>
  </si>
  <si>
    <t>Cán bộ quản lý có thể sửa danh mục trường học. Hệ thống lưu thông tin vào cơ sở dữ liệu và thông báo cập nhật thành công</t>
  </si>
  <si>
    <t>Cán bộ quản lý tìm kiếm, xem danh mục trường học. Hệ thống hiển thị danh mục trường học thỏa mãn điều kiện.</t>
  </si>
  <si>
    <t>Cán bộ quản lý có thể xóa danh mục trường học. Hệ thống lưu thông tin vào cơ sở dữ liệu và thông báo xoá thành công</t>
  </si>
  <si>
    <t>XII.11</t>
  </si>
  <si>
    <t>Khối học</t>
  </si>
  <si>
    <t>Cán bộ quản lý có thể thêm mới danh mục khối. Hệ thống lưu thông tin vào cơ sở dữ liệu và thông báo thêm mới thành công</t>
  </si>
  <si>
    <t>Cán bộ quản lý có thể sửa danh mục khối. Hệ thống lưu thông tin vào cơ sở dữ liệu và thông báo cập nhật thành công</t>
  </si>
  <si>
    <t>Cán bộ quản lý tìm kiếm, xem danh mục khối. Hệ thống hiển thị danh mục khối thỏa mãn điều kiện.</t>
  </si>
  <si>
    <t>Cán bộ quản lý có thể xóa danh mục khối. Hệ thống lưu thông tin vào cơ sở dữ liệu và thông báo xoá thành công</t>
  </si>
  <si>
    <t>XII.12</t>
  </si>
  <si>
    <t>Lớp học</t>
  </si>
  <si>
    <t>Cán bộ quản lý có thể thêm mới danh mục Lớp học. Hệ thống lưu thông tin vào cơ sở dữ liệu và thông báo thêm mới thành công</t>
  </si>
  <si>
    <t>Cán bộ quản lý có thể sửa danh mục Lớp học. Hệ thống lưu thông tin vào cơ sở dữ liệu và thông báo cập nhật thành công</t>
  </si>
  <si>
    <t>Cán bộ quản lý tìm kiếm, xem danh mục lớp học. Hệ thống hiển thị danh mục lớp học thỏa mãn điều kiện.</t>
  </si>
  <si>
    <t>Cán bộ quản lý có thể xóa danh mục lớp học. Hệ thống lưu thông tin vào cơ sở dữ liệu và thông báo xoá thành công</t>
  </si>
  <si>
    <t>XII.13</t>
  </si>
  <si>
    <t>Tổ, bộ môn</t>
  </si>
  <si>
    <t>Cán bộ quản lý có thể thêm mới danh mục Tổ bộ môn. Hệ thống lưu thông tin vào cơ sở dữ liệu và thông báo thêm mới thành công</t>
  </si>
  <si>
    <t>Cán bộ quản lý có thể sửa danh mục Tổ bộ môn. Hệ thống lưu thông tin vào cơ sở dữ liệu và thông báo cập nhật thành công</t>
  </si>
  <si>
    <t>Cán bộ quản lý tìm kiếm, xem danh mục tổ bộ môn. Hệ thống hiển thị tổ bộ môn thỏa mãn điều kiện.</t>
  </si>
  <si>
    <t>Cán bộ quản lý có thể xóa danh mục tổ bộ môn. Hệ thống lưu thông tin vào cơ sở dữ liệu và thông báo xoá thành công</t>
  </si>
  <si>
    <t>XII.14</t>
  </si>
  <si>
    <t>Loại tủ đồ</t>
  </si>
  <si>
    <t>Cán bộ quản lý có thể tìm kiếm danh sách loại tủ đổ. Hệ thống hiển thị danh sách loại tủ đổ thoả mãn điều kiện tìm kiếm</t>
  </si>
  <si>
    <t>Cán bộ quản lý có thể thêm mới loại tủ đổ. Hệ thống lưu thông tin vào cơ sở dữ liệu và thông báo thêm mới thành công</t>
  </si>
  <si>
    <t>Cán bộ quản lý có thể sửa loại tủ đổ. Hệ thống lưu thông tin vào cơ sở dữ liệu và thông báo cập nhật thành công</t>
  </si>
  <si>
    <t>XII.15</t>
  </si>
  <si>
    <t>Loại khoản phí</t>
  </si>
  <si>
    <t>Cán bộ quản lý có thể tìm kiếm danh sách loại khoản phí. Hệ thống hiển thị danh sách loại khoản phí thoả mãn điều kiện tìm kiếm</t>
  </si>
  <si>
    <t>Cán bộ quản lý có thể thêm mới loại khoản phí. Hệ thống lưu thông tin vào cơ sở dữ liệu và thông báo thêm mới thành công</t>
  </si>
  <si>
    <t>Cán bộ quản lý có thể sửa loại khoản phí. Hệ thống lưu thông tin vào cơ sở dữ liệu và thông báo cập nhật thành công</t>
  </si>
  <si>
    <t>Cán bộ quản lý có thể xoá loại khoản phí. Hệ thống lưu thông tin vào cơ sở dữ liệu và thông báo xóa thành công</t>
  </si>
  <si>
    <t>XII.16</t>
  </si>
  <si>
    <t>Kiểu tư liệu lưu thông</t>
  </si>
  <si>
    <t>Cán bộ quản lý có thể tìm kiếm danh sách kiểu tư liệu lưu thông. Hệ thống hiển thị danh sách kiểu tư liệu lưu thông thoả mãn điều kiện tìm kiếm</t>
  </si>
  <si>
    <t>Cán bộ quản lý có thể thêm mới kiểu tư liệu lưu thông. Hệ thống lưu thông tin vào cơ sở dữ liệu và thông báo thêm mới thành công</t>
  </si>
  <si>
    <t>Cán bộ quản lý có thể sửa kiểu tư liệu lưu thông. Hệ thống lưu thông tin vào cơ sở dữ liệu và thông báo cập nhật thành công</t>
  </si>
  <si>
    <t>Cán bộ quản lý có thể xoá kiểu tư liệu lưu thông. Hệ thống lưu thông tin vào cơ sở dữ liệu và thông báo xóa thành công</t>
  </si>
  <si>
    <t>XII.17</t>
  </si>
  <si>
    <t>Loại tài liệu số</t>
  </si>
  <si>
    <t>Cán bộ quản lý có thể tìm kiếm danh sách loại tài liệu số. Hệ thống hiển thị danh sách loại tài liệu số thoả mãn điều kiện tìm kiếm</t>
  </si>
  <si>
    <t>Cán bộ quản lý có thể thêm mới loại tài liệu số. Hệ thống lưu thông tin vào cơ sở dữ liệu và thông báo thêm mới thành công</t>
  </si>
  <si>
    <t>Cán bộ quản lý có thể sửa loại tài liệu số. Hệ thống lưu thông tin vào cơ sở dữ liệu và thông báo cập nhật thành công</t>
  </si>
  <si>
    <t>Cán bộ quản lý có thể xoá loại tài liệu số. Hệ thống lưu thông tin vào cơ sở dữ liệu và thông báo xóa thành công</t>
  </si>
  <si>
    <t>XII.18</t>
  </si>
  <si>
    <t>Dân tộc</t>
  </si>
  <si>
    <t>Cán bộ quản lý có thể tìm kiếm danh sách dân tộc. Hệ thống hiển thị danh sách dân tộc thoả mãn điều kiện tìm kiếm</t>
  </si>
  <si>
    <t>Cán bộ quản lý có thể thêm mới dân tộc. Hệ thống lưu thông tin vào cơ sở dữ liệu và thông báo thêm mới thành công</t>
  </si>
  <si>
    <t>Cán bộ quản lý có thể sửa dân tộc. Hệ thống lưu thông tin vào cơ sở dữ liệu và thông báo cập nhật thành công</t>
  </si>
  <si>
    <t>Cán bộ quản lý có thể gộp dân tộc. Hệ thống lưu thông tin vào cơ sở dữ liệu và thông báo gộp thành công</t>
  </si>
  <si>
    <t>XII.19</t>
  </si>
  <si>
    <t>Quốc gia</t>
  </si>
  <si>
    <t>Cán bộ quản lý có thể tìm kiếm danh sách quốc gia. Hệ thống hiển thị danh sách quốc gia thoả mãn điều kiện tìm kiếm</t>
  </si>
  <si>
    <t>Cán bộ quản lý có thể thêm mới quốc gia. Hệ thống lưu thông tin vào cơ sở dữ liệu và thông báo thêm mới thành công</t>
  </si>
  <si>
    <t>Cán bộ quản lý có thể sửa quốc gia. Hệ thống lưu thông tin vào cơ sở dữ liệu và thông báo cập nhật thành công</t>
  </si>
  <si>
    <t>Cán bộ quản lý có thể xoá quốc gia. Hệ thống lưu thông tin vào cơ sở dữ liệu và thông báo xóa thành công</t>
  </si>
  <si>
    <t>XII.20</t>
  </si>
  <si>
    <t>Tỉnh thành</t>
  </si>
  <si>
    <t>Cán bộ quản lý có thể tìm kiếm danh sách tỉnh thành. Hệ thống hiển thị danh sách tỉnh thành thoả mãn điều kiện tìm kiếm</t>
  </si>
  <si>
    <t>Cán bộ quản lý có thể thêm mới tỉnh thành. Hệ thống lưu thông tin vào cơ sở dữ liệu và thông báo thêm mới thành công</t>
  </si>
  <si>
    <t>Cán bộ quản lý có thể sửa tỉnh thành. Hệ thống lưu thông tin vào cơ sở dữ liệu và thông báo cập nhật thành công</t>
  </si>
  <si>
    <t>Cán bộ quản lý có thể xoá tỉnh thành. Hệ thống lưu thông tin vào cơ sở dữ liệu và thông báo xóa thành công</t>
  </si>
  <si>
    <t>XII.21</t>
  </si>
  <si>
    <t>Trình độ văn hóa</t>
  </si>
  <si>
    <t>Cán bộ quản lý có thể tìm kiếm danh sách trình độ văn hoá. Hệ thống hiển thị danh sách trình độ văn hoá thoả mãn điều kiện tìm kiếm</t>
  </si>
  <si>
    <t>Cán bộ quản lý có thể thêm mới trình độ văn hoá. Hệ thống lưu thông tin vào cơ sở dữ liệu và thông báo thêm mới thành công</t>
  </si>
  <si>
    <t>Cán bộ quản lý có thể sửa trình độ văn hoá. Hệ thống lưu thông tin vào cơ sở dữ liệu và thông báo cập nhật thành công</t>
  </si>
  <si>
    <t>Cán bộ quản lý có thể gộp trình độ văn hoá. Hệ thống lưu thông tin vào cơ sở dữ liệu và thông báo gộp thành công</t>
  </si>
  <si>
    <t>XII.22</t>
  </si>
  <si>
    <t>Thành phần xã hội</t>
  </si>
  <si>
    <t>Cán bộ quản lý có thể tìm kiếm danh sách thành phần xã hội. Hệ thống hiển thị danh sách thành phần xã hội thoả mãn điều kiện tìm kiếm</t>
  </si>
  <si>
    <t>Cán bộ quản lý có thể thêm mới thành phần xã hội. Hệ thống lưu thông tin vào cơ sở dữ liệu và thông báo thêm mới thành công</t>
  </si>
  <si>
    <t>Cán bộ quản lý có thể sửa thành phần xã hội. Hệ thống lưu thông tin vào cơ sở dữ liệu và thông báo cập nhật thành công</t>
  </si>
  <si>
    <t>Cán bộ quản lý có thể gộp thành phần xã hội. Hệ thống lưu thông tin vào cơ sở dữ liệu và thông báo gộp thành công</t>
  </si>
  <si>
    <t>XII.23</t>
  </si>
  <si>
    <t>Lý do khóa thẻ</t>
  </si>
  <si>
    <t>Cán bộ quản lý có thể tìm kiếm danh sách lý do khoá thẻ. Hệ thống hiển thị danh sách lý do khoá thẻ thoả mãn điều kiện tìm kiếm</t>
  </si>
  <si>
    <t>Cán bộ quản lý có thể thêm mới lý do khoá thẻ. Hệ thống lưu thông tin vào cơ sở dữ liệu và thông báo thêm mới thành công</t>
  </si>
  <si>
    <t>Cán bộ quản lý có thể sửa lý do khoá thẻ. Hệ thống lưu thông tin vào cơ sở dữ liệu và thông báo cập nhật thành công</t>
  </si>
  <si>
    <t>Cán bộ quản lý có thể xóa lý do khoá thẻ. Hệ thống lưu thông tin vào cơ sở dữ liệu và thông báo xóa thành công</t>
  </si>
  <si>
    <t>Danh mục dùng chung</t>
  </si>
  <si>
    <t>XII.24</t>
  </si>
  <si>
    <t>Tỷ giá tiền tệ</t>
  </si>
  <si>
    <t>Cán bộ quản lý có thể tìm kiếm danh sách tỷ giá tiền tệ. Hệ thống hiển thị danh sách tỷ giá tiền tệ thoả mãn điều kiện tìm kiếm</t>
  </si>
  <si>
    <t>Cán bộ quản lý có thể thêm mới tỷ giá tiền tệ. Hệ thống lưu thông tin vào cơ sở dữ liệu và thông báo thêm mới thành công</t>
  </si>
  <si>
    <t>Cán bộ quản lý có thể sửa tỷ giá tiền tệ. Hệ thống lưu thông tin vào cơ sở dữ liệu và thông báo cập nhật thành công</t>
  </si>
  <si>
    <t>Cán bộ quản lý có thể xoá tỷ giá tiền tệ. Hệ thống lưu thông tin vào cơ sở dữ liệu và thông báo cập nhật thành công</t>
  </si>
  <si>
    <t>XII.25</t>
  </si>
  <si>
    <t>Cấp độ mật tài liệu</t>
  </si>
  <si>
    <t>Cán bộ quản lý có thể sửa cấp độ mật. Hệ thống lưu thông tin vào cơ sở dữ liệu và thông báo cập nhật thành công</t>
  </si>
  <si>
    <t>XII.26</t>
  </si>
  <si>
    <t>Máy chủ Z39.50</t>
  </si>
  <si>
    <t>Cán bộ quản lý có thể tìm kiếm danh sách máy chủ z39.50. Hệ thống hiển thị danh sách máy chủ thoả mãn điều kiện tìm kiếm</t>
  </si>
  <si>
    <t>Cán bộ quản lý có thể thêm mới máy chủ z39.50. Hệ thống lưu thông tin vào cơ sở dữ liệu và thông báo thêm mới thành công</t>
  </si>
  <si>
    <t>Cán bộ quản lý có thể sửa máy chủ z39.50. Hệ thống lưu thông tin vào cơ sở dữ liệu và thông báo cập nhật thành công</t>
  </si>
  <si>
    <t>Cán bộ quản lý có thể xoá máy chủ z39.50. Hệ thống lưu thông tin vào cơ sở dữ liệu và thông báo xóa thành công</t>
  </si>
  <si>
    <t>XIII</t>
  </si>
  <si>
    <t>Cổng thông tin thư viện</t>
  </si>
  <si>
    <t>XIII.1</t>
  </si>
  <si>
    <t>Hiển thị nội dung trên trang chủ</t>
  </si>
  <si>
    <t>BĐ, CV</t>
  </si>
  <si>
    <t>Bạn đọc; Chuyên viên có thể xem giới thiệu tổng quan về hệ thống. Hệ thống hiển thị thông tin tổng quan về hệ thống</t>
  </si>
  <si>
    <t>Bạn đọc; Chuyên viên có thể xem tài liệu mới nhất được bổ sung vào cơ sở dữ liệu. Hệ thống hiển thị thông tin tài liệu mới bổ sung</t>
  </si>
  <si>
    <t>Bạn đọc; Chuyên viên có thể xem tài liệu hay được giới thiệu trong thư viện. Hệ thống hiển thị thông tin về các tài liệu được giới thiệu.</t>
  </si>
  <si>
    <t>Bạn đọc; Chuyên viên có thể xem tin tức sự kiện mới nhất của thư viện. Hệ thống hiển thị thông tin mới nhất được biên tập.</t>
  </si>
  <si>
    <t>Bạn đọc; Chuyên viên có thể xem thông tin liên hệ của thư viện. Hệ thống hiển thị thông tin liên hệ: điện thoại, emai, địa chỉ</t>
  </si>
  <si>
    <t>Bạn đọc; Chuyên viên có thể tìm kiếm nhanh tài liệu. Hệ thống hiển thị giao diện tìm kiếm nhanh tài liệu</t>
  </si>
  <si>
    <t>Bạn đọc; Chuyên viên có thể thực hiện đánh giá các khảo sát của hệ thống. Hệ thống lưu thông tin vào cơ sở dữ liệu và hiển thị thông báo thành công</t>
  </si>
  <si>
    <t>Bạn đọc; Chuyên viên có thể đăng ký các dịch vụ của thư viện. Hệ thống hiển thị danh sác các dịch vụ để đăng ký, lưu thông tin vào cơ sở dữ liệu và thông báo đăng ký thành công</t>
  </si>
  <si>
    <t>Bạn đọc; Chuyên viên có thể xem các video giới thiệu của thư viện. Hệ thống hiển thị danh dách các video trong thư viện</t>
  </si>
  <si>
    <t>XIII.2</t>
  </si>
  <si>
    <t>Giới thiệu tài liệu theo chuyên đề</t>
  </si>
  <si>
    <t>Bạn đọc; Chuyên viên có thể xem tài liệu theo dạng tài liệu sách giáo khoa. Hệ thống hiển thị danh sách tài liệu sách giáo khoa</t>
  </si>
  <si>
    <t>Bạn đọc; Chuyên viên có thể xem tài liệu theo dạng tài liệu sách tham khảo. Hệ thống hiển thị danh sách tài liệu sách tham khảo</t>
  </si>
  <si>
    <t>Bạn đọc; Chuyên viên có thể xem tài liệu theo dạng tài liệu sách thiếu nhi. Hệ thống hiển thị danh sách tài liệu sách thiếu nhi</t>
  </si>
  <si>
    <t>Bạn đọc; Chuyên viên có thể xem tài liệu theo dạng tài liệu sách nghiệp vụ. Hệ thống hiển thị danh sách tài liệu sách nghiệp vụ</t>
  </si>
  <si>
    <t>Bạn đọc; Chuyên viên có thể xem tài liệu theo dạng bài giảng điện tử. Hệ thống hiển thị danh sách tài liệu bài giảng điện tử</t>
  </si>
  <si>
    <t>XIII.3</t>
  </si>
  <si>
    <t>Giới thiệu tài liệu theo khối lớp</t>
  </si>
  <si>
    <t>Bạn đọc; Chuyên viên có thể xem tài liệu theo Khối mầm non. Hệ thống hiển thị danh sách tài liệu Khối mầm non</t>
  </si>
  <si>
    <t>Bạn đọc; Chuyên viên có thể xem tài liệu theo Khối tiểu học. Hệ thống hiển thị danh sách tài liệu Khối tiểu học</t>
  </si>
  <si>
    <t>Bạn đọc; Chuyên viên có thể xem tài liệu theo Khối trung học. Hệ thống hiển thị danh sách tài liệu</t>
  </si>
  <si>
    <t>Bạn đọc; Chuyên viên có thể xem tài liệu theo Khối Trung học phổ thông. Hệ thống hiển thị danh sách tài liệu Khối Trung học phổ thông</t>
  </si>
  <si>
    <t>XIII.4</t>
  </si>
  <si>
    <t>Xem tài liệu được mượn nhiều nhất</t>
  </si>
  <si>
    <t>Bạn đọc; Chuyên viên có thể xem danh sách tài liệu được mượn nhiều nhất. Hệ thống hiển thị danh sách tài liệu được mượn nhiều nhất</t>
  </si>
  <si>
    <t>Bạn đọc; Chuyên viên có thể xem chi tiết từng tài liệu. Hệ thống hiển thị thông tin chi tiết của tài liệu</t>
  </si>
  <si>
    <t>Bạn đọc; Chuyên viên có thể xem số lượng bản in của tài liệu. Hệ thống hiển thị danh sách số lượng bản in</t>
  </si>
  <si>
    <t>Bạn đọc; Chuyên viên có thể xem số lượng bản số của tài liệu. Hệ thống hiển thị danh sách số lượng bản số</t>
  </si>
  <si>
    <t>Bạn đọc; Chuyên viên có thể xem tài liệu có ở thư viện nào trong hệ thống. Hệ thống hiển thị các vị trí lưu trữ</t>
  </si>
  <si>
    <t>XIII.5</t>
  </si>
  <si>
    <t>Xem tài liệu hay giới thiệu trong hệ thống</t>
  </si>
  <si>
    <t>Bạn đọc; Chuyên viên có thể xem danh sách tài liệu hay được giới thiệu trong thư viện. Hệ thống hiển thị danh sách tài liệu hay được biên tập</t>
  </si>
  <si>
    <t>Bạn đọc; Chuyên viên có thể xem thông tin mô tả của tài liệu. Hệ thống hiển thị thông tin mô tả của tài liệu</t>
  </si>
  <si>
    <t>Bạn đọc; Chuyên viên có thể xem giới thiệu về tài liệu. Hệ thống hiển thị nội dung giới thiệu về tài liệu</t>
  </si>
  <si>
    <t>Bạn đọc; Chuyên viên có thể xem tài liệu có ở thư viện nào trong hệ thống. Hệ thống hiển thị các vị trí lưu trữ tài liệu</t>
  </si>
  <si>
    <t>XIII.6</t>
  </si>
  <si>
    <t>Xem giới thiệu thư viện</t>
  </si>
  <si>
    <t>Bạn đọc; Chuyên viên có thể xem giới thiệu lịch sử phát triển. Hệ thống hiển thị thông tin lịch sử phát triển của thư viện</t>
  </si>
  <si>
    <t>Bạn đọc; Chuyên viên có thể xem cơ cấu tổ chức. Hệ thống hiển thị thông tin cơ cấu tổ chức của thư viện/nhà trường</t>
  </si>
  <si>
    <t>Bạn đọc; Chuyên viên có thể xem giới thiệu ngành dọc về hệ thống các cấp Sở/ Phòng giáo dục. Hệ thống hiển thị thông tin  ngành dọc về hệ thống các cấp Sở/ Phòng giáo dục</t>
  </si>
  <si>
    <t>Bạn đọc; Chuyên viên có thể xem giới thiệu mô hình hoạt động của hệ thống. Hệ thống hiển thị thông tin mô hình hoạt động của hệ thống</t>
  </si>
  <si>
    <t>XIII.7</t>
  </si>
  <si>
    <t>Xem tin tức sự kiện</t>
  </si>
  <si>
    <t>Bạn đọc; Chuyên viên có thể xem danh sách các tin tức sự kiện trong hệ thống. Hệ thống hiển thị danh sách các tin tức sự kiện</t>
  </si>
  <si>
    <t>Bạn đọc; Chuyên viên có thể xem chi tiết từng tin tức sự kiện. Hệ thống hiển thị nội dung chi tiết của tin tức sự kiện</t>
  </si>
  <si>
    <t>Bạn đọc; Chuyên viên có thể xem danh sách các tin tức sự kiện liên quan. Hệ thống hiển thị danh sách các tin tức liên quan</t>
  </si>
  <si>
    <t>Bạn đọc; Chuyên viên có thể chia sử tin tức sự kiện lên trang mạng xã hội: facebook,…Hệ thống hiển thị giao diện chia sẻ tin tức sự kiện</t>
  </si>
  <si>
    <t>XIII.8</t>
  </si>
  <si>
    <t>Xem nội quy thư viện</t>
  </si>
  <si>
    <t>Bạn đọc; Chuyên viên có thể xem nội quy thư viện. Hệ thống hiển thị thông tin nội quy thư viện</t>
  </si>
  <si>
    <t>Bạn đọc; Chuyên viên có thể xem lịch phục vụ của thư viện. Hệ thống hiển thị thông tin lịch phục vụ của thư viện</t>
  </si>
  <si>
    <t>Bạn đọc; Chuyên viên có thể xem hướng dẫn khai thác hệ thống. Hệ thống hiển thị thông tin hướng dẫn khai thác hệ thống</t>
  </si>
  <si>
    <t>Bạn đọc; Chuyên viên có thể xem chính sách sử dụng thư viện. Hệ thống hiển thị thông tin chính sách sử dụng thư viện</t>
  </si>
  <si>
    <t>XIII.9</t>
  </si>
  <si>
    <t>Xem hỏi đáp</t>
  </si>
  <si>
    <t>Bạn đọc; Chuyên viên có thể xem danh sách các câu hỏi thường gặp. Hệ thống hiển thị thông tin danh sách câu hỏi thường gặp</t>
  </si>
  <si>
    <t>Bạn đọc; Chuyên viên có thể xem chi tiết hỏi đáp. Hệ thống hiển thị giao diện xem chi tiết nôi dung câu hỏi</t>
  </si>
  <si>
    <t>Bạn đọc; Chuyên viên có thể xem danh sách hỏi đáp liên quan. Hệ thống hiển thị thông tin về câu hỏi liên quan</t>
  </si>
  <si>
    <t>Bạn đọc; Chuyên viên có thể xem phản hồi của câu hỏi. Hệ thống hiển thị thông tin nội dung của lời giải đáp</t>
  </si>
  <si>
    <t>XIII.10</t>
  </si>
  <si>
    <t>Xem thư viện ảnh</t>
  </si>
  <si>
    <t>Bạn đọc; Chuyên viên có thể xem danh sách các thư mục ảnh. Hệ thống hiển thị danh sách các thư mục ảnh</t>
  </si>
  <si>
    <t>Bạn đọc; Chuyên viên có thể xem chi tiết từng thư mục ảnh. Hệ thống hiển thị danh sách các ảnh trong thư mục</t>
  </si>
  <si>
    <t>Bạn đọc; Chuyên viên có thể xem danh sách các ảnh trong một thư mục. Hệ thống hiển thị nhiều ảnh trong thư mục</t>
  </si>
  <si>
    <t>Bạn đọc; Chuyên viên có thể xem chi tiết từng ảnh trong một thư mục. Hệ thống hiển thị từng ảnh</t>
  </si>
  <si>
    <t>XIII.11</t>
  </si>
  <si>
    <t>Xem văn bản pháp lý</t>
  </si>
  <si>
    <t>Bạn đọc; Chuyên viên có thể xem danh sách các văn bản pháp lý. Hệ thống hiển thị danh sách các văn bản pháp lý</t>
  </si>
  <si>
    <t>Bạn đọc; Chuyên viên có thể xem chi tiết từng văn bản. Hệ thống hiển thị thông tin nội dung chi tiết của văn bản</t>
  </si>
  <si>
    <t>Bạn đọc; Chuyên viên có thể xem danh sách các văn bản liên quan. Hệ thống hiển thị danh sách các văn bản liên quan</t>
  </si>
  <si>
    <t>Bạn đọc; Chuyên viên có thể tải tệp tin đính kèm của văn bản. Hệ thống cho phép tải tệp tin đính kèm</t>
  </si>
  <si>
    <t>XIII.12</t>
  </si>
  <si>
    <t>Xem tài liệu nghiệp vụ</t>
  </si>
  <si>
    <t>Bạn đọc; Chuyên viên có thể xem danh sách các tài liệu nghiệp vụ. Hệ thống hiển thị danh sách các tài liệu nghiệp vụ</t>
  </si>
  <si>
    <t>Bạn đọc; Chuyên viên có thể xem chi tiết từng tài liệu nghiệp vụ. Hệ thống hiển thị thông tin chi tiết của tài liệu nghiệp vụ</t>
  </si>
  <si>
    <t>Bạn đọc; Chuyên viên có thể xem danh sách các tài liệu nghiệp vụ liên quan. Hệ thống hiển thị  danh sách các tài liệu liên quan</t>
  </si>
  <si>
    <t>Bạn đọc; Chuyên viên có thể tìm kiếm tài liệu nghiệp vụ. Hệ thống hiển thị kết quá đáp ứng điều kiện tìm kiếm</t>
  </si>
  <si>
    <t>XIII.13</t>
  </si>
  <si>
    <t>Xem tài nguyên thư viện</t>
  </si>
  <si>
    <t>Bạn đọc; Chuyên viên có thể xem danh sách các tài liệu của thư viện được nhóm theo các dạng tài liệu in hoặc tài liệu số. Hệ thống hiển thị danh sách tài liệu theo các nhóm tài liệu</t>
  </si>
  <si>
    <t>Bạn đọc; Chuyên viên có thể xem chi tiết từng tài nguyên. Hệ thống hiển thị thông tin chi tiết của từng tài nguyên</t>
  </si>
  <si>
    <t>Bạn đọc; Chuyên viên có thể chia sẻ thông tin giới thiệu về từng tài nguyên lên mạng xã hội: facebook. Hệ thống chia sẻ thành công trên trang facebook</t>
  </si>
  <si>
    <t xml:space="preserve">Bạn đọc; Chuyên viên có thể chia sẻ thông tin giới thiệu về từng tài nguyên vào gmail. Hệ thống gửi thư thành công </t>
  </si>
  <si>
    <t>XIII.14</t>
  </si>
  <si>
    <t>Bạn đọc; Chuyên viên có thể xem thông tin liên hệ của thư viện. Hệ thống hiển thị email, số điện thoại… của thư viện</t>
  </si>
  <si>
    <t>Bạn đọc; Chuyên viên có thể gọi điện trực tiếp đến thư viện trên số điện thoại được hiển thị. Hệ thống chuyển cuộc gọi tới thư viện</t>
  </si>
  <si>
    <t>Bạn đọc; Chuyên viên có thể xem bản đồ định vị vị trí của thư viện. Hệ thống hiển thị giao diện xem vị trí của thư viện trên bản đồ</t>
  </si>
  <si>
    <t>Bạn đọc; Chuyên viên có thể phóng to, thu nhỏ bản đồ vị trí của thư viện. Hệ thống điều chỉnh giao diện theo thao tác của bạn đọc</t>
  </si>
  <si>
    <t>XIII.15</t>
  </si>
  <si>
    <t>Xem thống kê truy cập</t>
  </si>
  <si>
    <t>Bạn đọc; Chuyên viên có thể xem số lượng thống kê tổng lượt truy cập vào cổng thông tin. Hệ thống hiển thị thông tin về lượt truy cập của thư viện</t>
  </si>
  <si>
    <t>Bạn đọc; Chuyên viên có thể tìm kiếm thời gian truy cập theo tháng. Hệ thống hiển thị kết quả thỏa mãn điều kiện tìm kiếm</t>
  </si>
  <si>
    <t>Bạn đọc; Chuyên viên có thể tìm kiếm thời gian truy cập theo năm. Hệ thống hiển thị thông tin</t>
  </si>
  <si>
    <t>Bạn đọc; Chuyên viên có thể xem số lượng thống kê truy cập trực tuyến. Hệ thống hiển thị số lượng bạn đọc đang truy cập vào trang thông tin của thư viện</t>
  </si>
  <si>
    <t>XIII.16</t>
  </si>
  <si>
    <t>Xem thông tin bản đồ</t>
  </si>
  <si>
    <t>Bạn đọc; Chuyên viên có thể xem bản đồ hiển thị vị trí thư viện. Hệ thống hiển thị giao diện xem vị trí của thư viện trên bản đồ</t>
  </si>
  <si>
    <t>XIII.17</t>
  </si>
  <si>
    <t>Xem thông tin đối tác</t>
  </si>
  <si>
    <t>Bạn đọc; Chuyên viên có thể xem thông tin các đối tác của thư viện. Hệ thống hiển thị thông tin về các đối tác của thư viện</t>
  </si>
  <si>
    <t>XIII.18</t>
  </si>
  <si>
    <t>Gửi ý kiến góp ý</t>
  </si>
  <si>
    <t>Bạn đọc; Chuyên viên có thể nhập các thông tin về nội dung góp ý. Hệ thống kiểm tra và hiển thị dữ liệu nhập</t>
  </si>
  <si>
    <t>Bạn đọc; Chuyên viên có thể làm mới mã xác nhận khi nhập thông tin góp ý. Hệ kiểm tra và hiển thị mã xác nhận mới</t>
  </si>
  <si>
    <t>Bạn đọc; Chuyên viên có thể gửi thông tin góp ý. Hệ thống lưu thông tin và hiển thị thông báo thành công</t>
  </si>
  <si>
    <t>Bạn đọc; Chuyên viên có thể xóa bỏ các thông tin đã nhập trước khi nhấn gửi góp ý. Hệ thống loại bỏ thông tin khỏi hệ thống và hiển thị thông báo xóa thành công</t>
  </si>
  <si>
    <t>Tìm kiếm tài liệu</t>
  </si>
  <si>
    <t>XIII.19</t>
  </si>
  <si>
    <t>Độc giả có thể tìm kiếm đơn giản tài liệu theo các tiêu chí tìm kiếm như: nhan đề, tác giả, từ khóa,…. Hệ thống hiển thị danh sách tài liệu thoả mãn điều kiện tìm kiếm</t>
  </si>
  <si>
    <t>Độc giả có thể đặt lọc tìm kiếm  theo loại tài liệu: tài liệu in hoặc tài liệu số. Hệ thống hiển thị danh sách tài liệu thoả mãn điều kiện tìm kiếm</t>
  </si>
  <si>
    <t>Độc giả có thể đặt lọc tìm kiếm theo dạnh tài liệu: sách giáo khoa sách tham khảo,...Hệ thống hiển thị danh sách tài liệu thoả mãn điều kiện tìm kiếm</t>
  </si>
  <si>
    <t>Độc giả có thể đặt lọc tìm kiếm theo thư viện: tìm kiếm trên toàn hệ thống hoặc 1 thư viện cụ thể trong hệ thống. Hệ thống hiển thị danh sách tài liệu thoả mãn điều kiện tìm kiếm</t>
  </si>
  <si>
    <t>Độc giả có thể sắp xếp kết quả tìm kiếm theo Nhan đề, tác giả, ngày tạo tài liệu trên hệ thống,…Hệ thống hiển thị danh sách tài liệu thoả mãn điều kiện tìm kiếm</t>
  </si>
  <si>
    <t>Độc giả có thể giới hạn số lượng kết quả hiện thị khi tìm kiếm. Hệ thống hiển thị kết quả đáp ứng điều kiện giới hạn</t>
  </si>
  <si>
    <t>XIII.20</t>
  </si>
  <si>
    <t>Độc giả có thể tìm kiếm nâng cao tài liệu: kết hợp nhiều tiêu chí tìm kiếm khác nhau, sử dụng toán tử tìm kiếm AND, OR, NOT. Hệ thống hiển thị danh sách tài liệu thoả mãn điều kiện tìm kiếm</t>
  </si>
  <si>
    <t>XIII.21</t>
  </si>
  <si>
    <t>Tìm kiếm toàn văn</t>
  </si>
  <si>
    <t>Độc giả có thể tìm kiếm nội dung toàn văn thông tin biên mục của tài liệu. Hệ thống hiển thị danh sách tài liệu thoả mãn điều kiện tìm kiếm</t>
  </si>
  <si>
    <t>Độc giả có thể tìm kiếm nội dung toàn văn các tệp tin số hóa đính kèm theo tài liệu. Hệ thống hiển thị danh sách tài liệu thoả mãn điều kiện tìm kiếm</t>
  </si>
  <si>
    <t>XIII.22</t>
  </si>
  <si>
    <t>Duyệt đề mục</t>
  </si>
  <si>
    <t>Độc giả có thể lựa chọn xem danh sách tài liệu duyệt theo đề mục tác giả. Hệ thống hiển thị kết quả đáp ứng điều kiện tìm kiếm.</t>
  </si>
  <si>
    <t>Độc giả có thể lựa chọn xem danh sách tài liệu duyệt theo đề mục nhà xuất bản. Hệ thống hiển thị kết quả đáp ứng điều kiện tìm kiếm.</t>
  </si>
  <si>
    <t>Độc giả có thể lựa chọn xem danh sách tài liệu duyệt theo đề mục từ khóa. Hệ thống hiển thị kết quả đáp ứng điều kiện tìm kiếm.</t>
  </si>
  <si>
    <t>Độc giả có thể lựa chọn xem danh sách tài liệu duyệt theo đề mục ngôn ngữ. Hệ thống hiển thị kết quả đáp ứng điều kiện tìm kiếm.</t>
  </si>
  <si>
    <t>XIII.23</t>
  </si>
  <si>
    <t>Tra cứu Z39.50</t>
  </si>
  <si>
    <t>Độc giả có thể lựa chọn máy chủ Z39.50 để tra cứu. Hệ thống hiển thị danh sách tài liệu thoả mãn điều kiện tìm kiếm</t>
  </si>
  <si>
    <t>Độc giả có thể nhập các tiêu chí cần tìm kiếm. Hệ thống hiển thị danh sách tài liệu thoả mãn điều kiện tìm kiếm</t>
  </si>
  <si>
    <t>Độc giả có thể kết hợp nhiều tiêu chí tìm kiếm khác nhau. Hệ thống hiển thị danh sách tài liệu thoả mãn điều kiện tìm kiếm</t>
  </si>
  <si>
    <t>Độc giả có thể lựa chọn hiển thị kết quả tìm kiếm theo Marc 21, ISBD hoặc đơn giản. Hệ thống hiển thị kết quả đáp ứng điều kiện tìm kiếm.</t>
  </si>
  <si>
    <t>XIII.24</t>
  </si>
  <si>
    <t>Tra cứu chuyên đề tài liệu</t>
  </si>
  <si>
    <t>Độc giả có thể tra cứu theo tên chuyên đề tài liệu. Hệ thống hiển thị danh sách chuyên đề tài liệu thoả mãn điều kiện tìm kiếm</t>
  </si>
  <si>
    <t>Độc giả có thể xem danh sách các chuyên đề tài liệu. Hệ thống hiển thị thông tin danh sách các chuyên đề tài liệu</t>
  </si>
  <si>
    <t>Độc giả có thể xem chi tiết từng chuyên đề tài liệu. Hệ thống hiển thị thông tin tin chi tiết chuyên đề tài liệu</t>
  </si>
  <si>
    <t>Độc giả có thể xem danh sách tài liệu thuộc từng chuyên đề tài liệu. Hệ thống hiển thị thông tin chi tiết tài liệu</t>
  </si>
  <si>
    <t>XIII.25</t>
  </si>
  <si>
    <t>Kết quả tìm kiếm tài liệu</t>
  </si>
  <si>
    <t>Độc giả có thể xem danh sách kết quả tìm kiếm đáp ứng đúng các tiêu chí tìm kiếm. Hệ thống hiển thị thông tin chi tiết kết quả tài liệu</t>
  </si>
  <si>
    <t>Độc giả có thể xem ảnh đại diện của tài liệu. Hệ thống hiển thị thông tin ảnh đại diện tài liệu</t>
  </si>
  <si>
    <t>Độc giả có thể thêm tài liệu vào danh sách quan tâm. Hệ thống hiển thị thông báo xác nhận quan tâm tài liệu và thông báo thành công</t>
  </si>
  <si>
    <t>Độc giả cần đăng nhập để thêm tài liệu vào danh sách quan tâm. Hệ thống hiển thị thông báo đăng nhập và chuyển đến giao diện đăng nhập</t>
  </si>
  <si>
    <t>Trang chi tiết tài liệu tìm kiếm</t>
  </si>
  <si>
    <t>XIII.26</t>
  </si>
  <si>
    <t>Hiển thị thông tin chi tiết tài liệu tìm kiếm</t>
  </si>
  <si>
    <t>Độc giả có thể xem thông tin biên mục của tài liệu hiển thị dạng đơn giản theo ISBD. Hệ thống hiển thị tài liệu dạng đơn giản theo ISBD</t>
  </si>
  <si>
    <t>Độc giả có thể xem thông tin biên mục của tài liệu hiển thị dạng MARC21. Hệ thống hiển thị thông tin biên mục tài liệu dưới dạng MARC21</t>
  </si>
  <si>
    <t>Độc giả có thể xem thông tin xếp giá của tài liệu: số lượng bản in, vị trí lưu trữ. Hệ thống hiển thị thông tin chi tiết xếp giá của tài liệu</t>
  </si>
  <si>
    <t>Độc giả có thể xem thông tin tài liệu số của tài liệu: trailer giới thiệu hoặc xem đầy đủ. Hệ thống hiển thị giao diện xem trailer hoặc xem đầy đủ chương phần của tài liệu số</t>
  </si>
  <si>
    <t>XIII.27</t>
  </si>
  <si>
    <t>Hiển thị thông tin đăng ký xếp giá của tài liệu</t>
  </si>
  <si>
    <t>Bạn đọc; Chuyên viên có thể xem danh sách vị trí lưu trữ và số lượng đăng ký cá biệt của tài liệu. Hệ thống hiển thị thông tin danh sách vị trí lưu trữ và số lượng đăng ký cá biệt của tài liệu</t>
  </si>
  <si>
    <t>Bạn đọc; Chuyên viên có thể xem chi tiết danh sách tổng số đăng ký cá biệt. Hệ thống hiển thị thông tin danh sách tổng số đăng ký cá biệt</t>
  </si>
  <si>
    <t>Bạn đọc; Chuyên viên có thể xem chi tiết . Hệ thống hiển thị thông tin danh sách đăng ký cá biệt của từng vị trí lưu trữ</t>
  </si>
  <si>
    <t>Bạn đọc; Chuyên viên có thể gửi yêu cầu đặt mượn đăng ký cá biệt. Hệ thống xác nhận thông tin yêu cầu đặt mượn và hiển thị thông báo đặt mượn</t>
  </si>
  <si>
    <t>XIII.28</t>
  </si>
  <si>
    <t>Bình chọn tài liệu</t>
  </si>
  <si>
    <t>Bạn đọc; Chuyên viên có thể bình chọn đánh giá sao cho tài liệu. Hệ thống thực hiện đánh giá</t>
  </si>
  <si>
    <t>Bạn đọc; Chuyên viên có thể sửa bình chọn đánh giá sao cho tài liệu. Hệ thống thực hiện cập nhật thông tin</t>
  </si>
  <si>
    <t>Bạn đọc; Chuyên viên có thể xem điểm bình chọn của tài liệu. Hệ thống hiển thị thông tin điểm bình chọn của tài liệu</t>
  </si>
  <si>
    <t>XIII.29</t>
  </si>
  <si>
    <t>Chia sẻ tài liệu</t>
  </si>
  <si>
    <t>Bạn đọc; Chuyên viên có thể chia sẻ tài liệu trên các trang mạng xã hội: facebook. Hệ thống hiển thị giao diện chia sẻ và thực hiện chia sẻ</t>
  </si>
  <si>
    <t>XIII.30</t>
  </si>
  <si>
    <t>Đặt mượn tài liệu</t>
  </si>
  <si>
    <t>Bạn đọc; Chuyên viên có thể đăng nhập để thao tác đặt mượn tài liệu. Hệ thống hiển thị giao diện đăng nhập.</t>
  </si>
  <si>
    <t>Bạn đọc; Chuyên viên có thể xem vị trí lưu trữ, trạng thái của tài liệu. Hệ thống hiển thị thông tin ị trí lưu trữ, trạng thái của tài liệu</t>
  </si>
  <si>
    <t>Bạn đọc; Chuyên viên chỉ đặt mượn được các tài liệu ở trạng thái cho phép đặt mượn. Hệ thống hiển thị thông báo đặt mượn thành công</t>
  </si>
  <si>
    <t>Bạn đọc; Chuyên viên đặt mượn theo thời gian thư viện đã cấu hình. Hệ thống xử lý thời gian đặt mượn theo chính sách đã cấu hình</t>
  </si>
  <si>
    <t>XIII.31</t>
  </si>
  <si>
    <t>Đọc tài liệu số</t>
  </si>
  <si>
    <t>Bạn đọc; Chuyên viên có thể xem số lượng tài liệu số của tài liệu. Hệ thống hiển thị thông tin số lượng tài liệu số của tài liệ</t>
  </si>
  <si>
    <t>Bạn đọc; Chuyên viên có thể đăng nhập để thao tác đọc tài liệu số. Hệ thống hiển thị giao diện đăng nhập.</t>
  </si>
  <si>
    <t>Bạn đọc; Chuyên viên có thể xem được các định dạng tài liệu số của tài liệu: pdf, video hay audio. Hệ thống hiển thị giao diện xem chi tiết các định dạng tài liệu số của tài liệu: pdf, video hay audio</t>
  </si>
  <si>
    <t>Bạn đọc; Chuyên viên chỉ xem được giới hạn theo chính sách thư viện cho phép. Hệ thống hiển thị thông tin giới hạn theo chính sách thư viện cho phép</t>
  </si>
  <si>
    <t>XIII.32</t>
  </si>
  <si>
    <t>Đăng ký khai thác tài liệu số trực tuyến</t>
  </si>
  <si>
    <t>Bạn đọc; Chuyên viên có thể đăng nhập để thao tác đăng ký khai thác tài liệu số trực tuyến. Hệ thống hiển thị giao diện đăng nhập.</t>
  </si>
  <si>
    <t>Bạn đọc; Chuyên viên có thể xem chính sách lưu thông của tài liệu số. Hệ thống hiển thị thông tin chính sách lưu thông của tài liệu số</t>
  </si>
  <si>
    <t>Bạn đọc; Chuyên viên có thể xem chính sách lưu thông của mình tại thư viện. Hệ thống hiển thị thông tin chính sách lưu thông của bạn đọc tại thư viện</t>
  </si>
  <si>
    <t>Bạn đọc; Chuyên viên có thể nhập nội dung yêu cầu khai thác tài liệu số. Hệ thống cập nhật thông tin</t>
  </si>
  <si>
    <t>XIII.33</t>
  </si>
  <si>
    <t>Ghi mượn tài liệu số</t>
  </si>
  <si>
    <t>Bạn đọc; Chuyên viên có thể đăng nhập để thao tác ghi mượn tài liệu số. Hệ thống hiển thị giao diện đăng nhập.</t>
  </si>
  <si>
    <t>Bạn đọc; Chuyên viên có thể xem chính sách lưu thông của tài liệu số. Hệ thống hiển thị thông tin</t>
  </si>
  <si>
    <t>Bạn đọc; Chuyên viên có thể xem chính sách lưu thông của mình tại thư viện. Hệ thống hiển thị thông tin</t>
  </si>
  <si>
    <t>Bạn đọc; Chuyên viên có thể ghi mượn tài liệu số. Hệ thống thực hiện ghi mượn tài liệu số và hiển thị thông báo ghi mượn</t>
  </si>
  <si>
    <t>XIII.34</t>
  </si>
  <si>
    <t>Bình luận tài liệu</t>
  </si>
  <si>
    <t>Bạn đọc; Chuyên viên có thể gửi bình luận tài liệu khi chưa đăng nhập. Hệ thống lưu thông tin vào cơ sở dữ liệu</t>
  </si>
  <si>
    <t>Bạn đọc; Chuyên viên có thể nhập thông tin cá nhân: Họ và tên, Email và nội dung bình luận về tài liệu. Hệ thống kiểm tra dữ liệu và hiển thị dữ liệu nhập</t>
  </si>
  <si>
    <t>Bạn đọc; Chuyên viên đăng nhập thì hệ thống sẽ tự động lấy thông tin Họ và tên và Email của bạn đọc vào ô nhập tin. Hệ thống kiểm tra dữ liệu và hiển thị dữ liệu phù hợp</t>
  </si>
  <si>
    <t>Bạn đọc; Chuyên viên có thể làm mới mã xác nhận khi nhập thông tin. Hệ thống kiểm tra dữ liệu và hiển thị dữ liệu phù hợp</t>
  </si>
  <si>
    <t>XIII.35</t>
  </si>
  <si>
    <t>Mượn liên thư viện</t>
  </si>
  <si>
    <t>Bạn đọc; Chuyên viên có thể xem được vị trí lưu trữ của tài liệu. Hệ thống hiển thị thông tin vị trí lưu trữ của tài liệu</t>
  </si>
  <si>
    <t>Bạn đọc; Chuyên viên phải đăng nhập vào hệ thống mới thực hiện được mượn liên thư viện. Hệ thống kiểm tra dữ liệu và cho phép thực hiện mượn liên thư viện</t>
  </si>
  <si>
    <t>Bạn đọc; Chuyên viên gửi yêu cầu mượn liên thư viện theo chính sách đã thiết lập của hệ thống. Hệ thống xử lý dữ liệu và hiển thị thông báo thành công</t>
  </si>
  <si>
    <t>Bạn đọc; Chuyên viên có thể xem được phản hồi về yêu cầu mượn. Hệ thống hiển thị thông tin phản hồi về yêu cầu mượn</t>
  </si>
  <si>
    <t>Bạn đọc; Chuyên viên có thể xem lại lịch sử mượn liên thư viện. Hệ thống hiển thị thông tin lịch sử mượn liên thư viện</t>
  </si>
  <si>
    <t>XIII.36</t>
  </si>
  <si>
    <t>Tài liệu cùng tác giả</t>
  </si>
  <si>
    <t>Bạn đọc; Chuyên viên có thể xem danh sách tài liệu cùng tác giả. Hệ thống hiển thị thông tin danh sách tài liệu cùng tác giả</t>
  </si>
  <si>
    <t>Bạn đọc; Chuyên viên có thể tìm kiếm Nhan đề tài liệu trên danh sách tài liệu cùng tác giả. Hệ thống hiển thị thông tin thoả mãn điều kiện tìm kiếm</t>
  </si>
  <si>
    <t>Bạn đọc; Chuyên viên có thể xem chi tiết từng tài liệu cùng tác giả. Hệ thống hiển thị thông tin chi tiết tài liệu</t>
  </si>
  <si>
    <t>Bạn đọc; Chuyên viên có thể chia sẻ tài liệu lên các trang mạng xã hội: facebook. Hệ thống hiển thị giao diện chia sẻ và thực hiện chia sẻ dữ liệu</t>
  </si>
  <si>
    <t>XIII.37</t>
  </si>
  <si>
    <t>Tài liệu cùng chuyên đề</t>
  </si>
  <si>
    <t>Bạn đọc; Chuyên viên có thể xem danh sách tài liệu cùng chuyên đề. Hệ thống hiển thị thông tin danh sách tài liệu cùng chuyên đề</t>
  </si>
  <si>
    <t>Bạn đọc; Chuyên viên có thể tìm kiếm Nhan đề tài liệu trên danh sách tài liệu cùng chuyên đề. Hệ thống hiển thị thông tin thoả mãn điều kiện tìm kiếm</t>
  </si>
  <si>
    <t>Bạn đọc; Chuyên viên có thể xem chi tiết từng tài liệu cùng chuyên đề. Hệ thống hiển thị thông tin tài liệu</t>
  </si>
  <si>
    <t>Trang cá nhân của Bạn đọc; Chuyên viên</t>
  </si>
  <si>
    <t>XIII.38</t>
  </si>
  <si>
    <t>Bạn đọc; Chuyên viên có thể đăng nhập vào hệ thống. Hệ thống kiểm tra thông tin tài khoản đăng nhập và chuyển đến trang nhắc việc.</t>
  </si>
  <si>
    <t>XIII.39</t>
  </si>
  <si>
    <t>Bạn đọc; Chuyên viên có thể đăng xuất khỏi phần mềm. Hệ thống kiểm tra và đăng xuất thoát phiên làm việc của Bạn đọc; Chuyên viên.</t>
  </si>
  <si>
    <t>XIII.40</t>
  </si>
  <si>
    <t>Thông tin cá nhân của Bạn đọc; Chuyên viên</t>
  </si>
  <si>
    <t>Bạn đọc; Chuyên viên có thể xem được thông tin cá nhân của mình. Hệ thống hiển thị thông tin chi tiết thông tin cá nhân</t>
  </si>
  <si>
    <t>Bạn đọc; Chuyên viên có thể xem danh sách tài liệu đang mượn. Hệ thống hiển thị thông tin danh sách tài liệu đang mượn</t>
  </si>
  <si>
    <t>Bạn đọc; Chuyên viên có thể xem lịch sử mượn trả tài liệu. Hệ thống hiển thị thông tin danh sách lịch sử mượn trả tài liệu</t>
  </si>
  <si>
    <t>Bạn đọc; Chuyên viên có thể xem danh sách tài liệu quan tâm. Hệ thống hiển thị thông tin danh sách tài liệu quan tâm</t>
  </si>
  <si>
    <t>Bạn đọc; Chuyên viên có thể cập nhật thông tin tài khoản cá nhân. Hệ thống lưu thông tin vào cơ sở dữ liệu và hiển thị thông báo cập nhật thành công.</t>
  </si>
  <si>
    <t>XIII.41</t>
  </si>
  <si>
    <t>Bạn đọc; Chuyên viên có thể đổi thông tin mật khẩu. Hệ thống lưu thông tin vào cơ sở dữ liệu và hiển thị thông báo đổi mật khẩu thành công</t>
  </si>
  <si>
    <t>XIII.42</t>
  </si>
  <si>
    <t>Trang nhắc việc dành cho Bạn đọc; Chuyên viên</t>
  </si>
  <si>
    <t>Bạn đọc; Chuyên viên có thể xem được danh sách tài liệu đang mượn. Hệ thống hiển thị thông tin danh sách tài liệu đang mượn</t>
  </si>
  <si>
    <t>Bạn đọc; Chuyên viên có thể xem tài liệu đang mượn theo dạng tài liệu in. Hệ thống hiển thị thông tin danh sách tài liệu đang mượn theo dạng tài liệu in</t>
  </si>
  <si>
    <t>Bạn đọc; Chuyên viên có thể xem tài liệu đang mượn theo dạng tài liệu số. Hệ thống hiển thị thông tin danh sách tài liệu đang mượn theo dạng tài liệu số</t>
  </si>
  <si>
    <t>Bạn đọc; Chuyên viên có thể xem được số lượng ngày mượn quá hạn. Hệ thống hiển thị thông tin số lượng ngày mượn quá hạn</t>
  </si>
  <si>
    <t>Bạn đọc; Chuyên viên có thể gửi yêu cầu gia hạn tài liệu. Hệ thống thực hiện gia hạn và hiển thị thông báo gia hạn thành công</t>
  </si>
  <si>
    <t>XIII.43</t>
  </si>
  <si>
    <t>Danh sách tài liệu đang mượn</t>
  </si>
  <si>
    <t>Bạn đọc; Chuyên viên có thể tìm kiếm tài liệu đang mượn. Hệ thống hiển thị thông tin tài liệu đang mượn thoả mãn điều kiện tìm kiếm</t>
  </si>
  <si>
    <t>Bạn đọc; Chuyên viên có thể xem chi tiết từng tài liệu đang mượn. Hệ thống hiển thị thông tin chi tiết từng tài liệu đang mượn</t>
  </si>
  <si>
    <t>Bạn đọc; Chuyên viên có thể xem loại tài liệu đang mượn theo dạng. Hệ thống hiển thị thông tin tài liệu in hoặc tài liệu số</t>
  </si>
  <si>
    <t>Đọc giả có thể gia hạn tài liệu đang mượn theo chính sách của hệ thống. Hệ thống thực hiện gia hạn và hiển thị thông báo gia hạn thành công</t>
  </si>
  <si>
    <t>XIII.44</t>
  </si>
  <si>
    <t>Lịch sử mượn trả tài liệu in</t>
  </si>
  <si>
    <t>Bạn đọc; Chuyên viên có thể tìm kiếm lịch sử mượn trả theo thời gian từ đến. Hệ thống hiển thị lịch sử mượn trả tài liệu in thoả mãn điều kiện tìm kiếm</t>
  </si>
  <si>
    <t>Bạn đọc; Chuyên viên có thể tìm kiếm lịch sử mượn trả theo ĐKCB. Hệ thống hiển thị lịch sử mượn trả tài liệu in thoả mãn điều kiện tìm kiếm</t>
  </si>
  <si>
    <t>Bạn đọc; Chuyên viên có thể tìm kiếm lịch sử mượn trả theo loại ghi mượn. Hệ thống hiển thị danh sách loại ghi mượn và hiển thị kết quả tìm kiếm thoả mãn điều kiện tìm kiếm</t>
  </si>
  <si>
    <t>Bạn đọc; Chuyên viên có thể lọc danh sách tài liệu quá hạn. Hệ thống kiểm tra dữ liệu và hiển thị kết quả thoả mãn điều kiện lọc</t>
  </si>
  <si>
    <t>XIII.45</t>
  </si>
  <si>
    <t>Lịch sử mượn trả tài liệu số</t>
  </si>
  <si>
    <t>Bạn đọc; Chuyên viên có thể tìm kiếm lịch sử mượn trả tài liệu số theo thời gian từ. Hệ thống hiển thị lịch sử mượn trả tài liệu số thoả mãn điều kiện tìm kiếm</t>
  </si>
  <si>
    <t>Bạn đọc; Chuyên viên có thể tìm kiếm lịch sử mượn trả tài liệu số theo thời gian đến. Hệ thống hiển thị lịch sử mượn trả tài liệu số thoả mãn điều kiện tìm kiếm</t>
  </si>
  <si>
    <t>Bạn đọc; Chuyên viên có thể tìm kiếm lịch sử mượn trả tài liệu số theo mã số biểu ghi. Hệ thống hiển thị lịch sử mượn trả tài liệu số thoả mãn điều kiện tìm kiếm</t>
  </si>
  <si>
    <t>Bạn đọc; Chuyên viên có thể xem thông tin chi tiết tài liệu số đã mượn. Hệ thống mở giao diện hiển thị thông tin chi tiết tài liệu.</t>
  </si>
  <si>
    <t>XIII.46</t>
  </si>
  <si>
    <t>Lịch sử mượn liên thư viện</t>
  </si>
  <si>
    <t>Bạn đọc; Chuyên viên có thể tìm kiếm lịch sử mượn trả liên thư viện theo thời gian từ. Hệ thống hiển thị lịch sử mượn trả tài liệu số thoả mãn điều kiện tìm kiếm</t>
  </si>
  <si>
    <t>Bạn đọc; Chuyên viên có thể tìm kiếm lịch sử mượn trả liên thư viện theo thời gian đến. Hệ thống hiển thị lịch sử mượn trả tài liệu số thoả mãn điều kiện tìm kiếm</t>
  </si>
  <si>
    <t>Bạn đọc; Chuyên viên có thể tìm kiếm lịch sử mượn trả liên thư viện theo mã số biểu ghi. Hệ thống hiển thị lịch sử mượn trả tài liệu số thoả mãn điều kiện tìm kiếm</t>
  </si>
  <si>
    <t>Bạn đọc; Chuyên viên có thể xem thông tin chi tiết lịch sử mượn trả liên thư viện. Hệ thống mở giao diện hiển thị thông tin chi tiết tài liệu.</t>
  </si>
  <si>
    <t>XIII.47</t>
  </si>
  <si>
    <t>Tài liệu quan tâm</t>
  </si>
  <si>
    <t>Bạn đọc; Chuyên viên có thể tìm kiếm theo nhan đề danh sách tài liệu quan tâm. Hệ thống hiển thị thông tin tài liệu quan tâm thoả mãn điều kiện tìm kiếm</t>
  </si>
  <si>
    <t>Bạn đọc; Chuyên viên có thể xem chi tiết từng tài liệu quan tâm. Hệ thống mở giao diện hiển thị thông tin chi tiết tài liệu</t>
  </si>
  <si>
    <t>Bạn đọc; Chuyên viên có hủy quan tâm một tài liệu. Hệ thống lưu thông tin vào cơ sở dữ liệu và hiển thị thông báo huỷ thành công</t>
  </si>
  <si>
    <t>Bạn đọc; Chuyên viên có hủy quan tâm  nhiều tài liệu. Hệ thống lưu thông tin vào cơ sở dữ liệu và hiển thị thông báo huỷ thành công</t>
  </si>
  <si>
    <t>XIII.48</t>
  </si>
  <si>
    <t>Bạn đọc; Chuyên viên có thể xem danh sách tài liệu số đã mua. Hệ thống hiển thị thông tin chi tiết danh sách tài liệu số đã mua</t>
  </si>
  <si>
    <t>Bạn đọc; Chuyên viên có thể xem danh sách tài liệu số đã yêu cầu khai thác. Hệ thống hiển thị thông tin chi tiết tài liệu số đã yêu cầu khai thác</t>
  </si>
  <si>
    <t>Bạn đọc; Chuyên viên có thể xem danh sách tài liệu số đã quan tâm. Hệ thống hiển thị thông tin danh sách tài liệu số đã quan tâm</t>
  </si>
  <si>
    <t>Bạn đọc; Chuyên viên có thể xem chi tiết từng tài liệu số. Hệ thống mở giao diện hiển thị chi tiết thông tin tài liệu</t>
  </si>
  <si>
    <t>Quản lý các đăng ký của bạn đọc với thư viện</t>
  </si>
  <si>
    <t>XIII.49</t>
  </si>
  <si>
    <t>Đăng ký đặt mượn tài liệu</t>
  </si>
  <si>
    <t>Bạn đọc; Chuyên viên có thể tìm kiếm đăng ký đặt mượn tài liệu theo thời gian từ đến. Hệ thống hiển thị danh sách đăng ký đặt mượn tài liệu thoả mãn điều kiện tìm kiếm</t>
  </si>
  <si>
    <t>Bạn đọc; Chuyên viên có thể tìm kiếm đăng ký đặt mượn tài liệu theo trạng thái. Hệ thống hiển thị danh sách đăng ký đặt mượn tài liệu thoả mãn điều kiện tìm kiếm</t>
  </si>
  <si>
    <t>Bạn đọc; Chuyên viên có thể huỷ đăng ký đăng ký đặt mượn tài liệu. Hệ thống lưu thông tin vào cơ sở dữ liệu và thông báo huỷ thành công</t>
  </si>
  <si>
    <t>Bạn đọc; Chuyên viên có thể xem chi tiết từng tài liệu. Hệ thống mở giao diện hiển thị chi tiết thông tin tài liệu</t>
  </si>
  <si>
    <t>XIII.50</t>
  </si>
  <si>
    <t>Yêu cầu sao chép tài liệu</t>
  </si>
  <si>
    <t>Bạn đọc; Chuyên viên có thể tìm kiếm yêu cầu sao chép tài liệu theo ngày yêu cầu từ đến. Hệ thống hiển thị thông tin yêu cầu sao chép tài liệu thoả mãn điều kiện tìm kiếm</t>
  </si>
  <si>
    <t>Bạn đọc; Chuyên viên có thể tìm kiếm yêu cầu sao chép tài liệu theo ngày photo. Hệ thống hiển thị thông tin yêu cầu sao chép tài liệu thoả mãn điều kiện tìm kiếm</t>
  </si>
  <si>
    <t>Bạn đọc; Chuyên viên có thể tìm kiếm yêu cầu sao chép tài liệu theo tiêu đề tài liệu. Hệ thống hiển thị thông tin yêu cầu sao chép tài liệu thoả mãn điều kiện tìm kiếm</t>
  </si>
  <si>
    <t>Bạn đọc; Chuyên viên có thể xoá yêu cầu sao chép tài liệu ở trạng thái chờ. Hệ thống lưu thông tin vào cơ sở dữ liệu và thông báo xoá thành công</t>
  </si>
  <si>
    <t>XIII.51</t>
  </si>
  <si>
    <t>Yêu cầu sử dụng phòng học</t>
  </si>
  <si>
    <t>Bạn đọc; Chuyên viên có thể tìm kiếm yêu cầu sử dụng phòng học theo mã đăng ký. Hệ thống hiển thị thông tin yêu cầu sử dụng phòng học thoả mãn điều kiện tìm kiếm</t>
  </si>
  <si>
    <t>Bạn đọc; Chuyên viên có thể tìm kiếm yêu cầu sử dụng phòng học theo ngày đăng ký. Hệ thống hiển thị thông tin yêu cầu sử dụng phòng học thoả mãn điều kiện tìm kiếm</t>
  </si>
  <si>
    <t>Bạn đọc; Chuyên viên có thể tìm kiếm yêu cầu sử dụng phòng học theo phòng học. Hệ thống hiển thị thông tin yêu cầu sử dụng phòng học thoả mãn điều kiện tìm kiếm</t>
  </si>
  <si>
    <t>Bạn đọc; Chuyên viên có thể xoá yêu cầu sử dụng phòng học ở trạng thái chờ. Hệ thống lưu thông tin vào cơ sở dữ liệu và thông báo xoá thành công</t>
  </si>
  <si>
    <t>XIII.52</t>
  </si>
  <si>
    <t>Yêu cầu tham gia khóa học</t>
  </si>
  <si>
    <t>Bạn đọc; Chuyên viên có thể tìm kiếm yêu cầu tham gia khóa học theo mã đăng ký. Hệ thống hiển thị thông tin yêu cầu tham gia khóa học thoả mãn điều kiện tìm kiếm</t>
  </si>
  <si>
    <t>Bạn đọc; Chuyên viên có thể tìm kiếm yêu cầu tham gia khóa học theo ngày đăng ký. Hệ thống hiển thị thông tin yêu cầu tham gia khóa học thoả mãn điều kiện tìm kiếm</t>
  </si>
  <si>
    <t>Bạn đọc; Chuyên viên có thể tìm kiếm yêu cầu tham gia khóa học theo khoá học. Hệ thống hiển thị thông tin yêu cầu tham gia khóa học thoả mãn điều kiện tìm kiếm</t>
  </si>
  <si>
    <t>Bạn đọc; Chuyên viên có thể xoá yêu cầu tham gia khóa học ở trạng thái chờ. Hệ thống lưu thông tin vào cơ sở dữ liệu và thông báo xoá thành công</t>
  </si>
  <si>
    <t>XIII.53</t>
  </si>
  <si>
    <t>Yêu cầu khai thác tài liệu số trực tuyến</t>
  </si>
  <si>
    <t>Bạn đọc; Chuyên viên có thể tìm kiếm yêu cầu khai thác tài liệu số trực tuyến theo ngày yêu cầu từ đến. Hệ thống hiển thị thông tin yêu cầu khai thác tài liệu số trực tuyến thoả mãn điều kiện tìm kiếm</t>
  </si>
  <si>
    <t>Bạn đọc; Chuyên viên có thể tìm kiếm yêu cầu khai thác tài liệu số trực tuyến theo trạng thái. Hệ thống hiển thị thông tin yêu cầu khai thác tài liệu số trực tuyến thoả mãn điều kiện tìm kiếm</t>
  </si>
  <si>
    <t>Bạn đọc; Chuyên viên có thể xem chi tiết tài liệu yêu cầu khai thác tài liệu số trực tuyến. Hệ thống mở giao diện hiển thị thông tin chi tiết tài liệu.</t>
  </si>
  <si>
    <t>Bạn đọc; Chuyên viên có thể huỷ yêu cầu khai thác tài liệu số trực tuyến. Hệ thống lưu thông tin vào cơ sở dữ liệu và thông báo huỷ thành công</t>
  </si>
  <si>
    <t>XIII.54</t>
  </si>
  <si>
    <t>Ý kiến góp ý</t>
  </si>
  <si>
    <t>Bạn đọc; Chuyên viên có thể tìm kiếm ý kiến góp ý theo ngày góp ý từ đến. Hệ thống hiển thị thông tin ý kiến góp ý thoả mãn điều kiện tìm kiếm</t>
  </si>
  <si>
    <t>Bạn đọc; Chuyên viên có thể tìm kiếm ý kiến góp ý theo tiêu đề. Hệ thống hiển thị thông tin ý kiến góp ý thoả mãn điều kiện tìm kiếm</t>
  </si>
  <si>
    <t>Bạn đọc; Chuyên viên có thể xem chi tiết tài liệu góp ý. Hệ thống mở giao diện hiển thị thông tin chi tiết tài liệu.</t>
  </si>
  <si>
    <t>Bạn đọc; Chuyên viên có thể xoá ý kiến góp ý. Hệ thống lưu thông tin vào cơ sở dữ liệu và thông báo xoá thành công</t>
  </si>
  <si>
    <t xml:space="preserve">Xử lý phân tán </t>
  </si>
  <si>
    <t>Mức độ quan trọng của hiệu năng</t>
  </si>
  <si>
    <t>Hiệu quả sử dụng cho người dùng</t>
  </si>
  <si>
    <r>
      <t xml:space="preserve">“Hiệu quả sử dụng cho người dùng” được thể hiện bởi việc yêu cầu thiết kế các chức năng hệ thống có/không thuận tiện, thân thiện, dễ dàng sử dụng.
</t>
    </r>
    <r>
      <rPr>
        <sz val="12"/>
        <color theme="9" tint="-0.499984740745262"/>
        <rFont val="Times New Roman"/>
        <family val="1"/>
      </rPr>
      <t>* Giá trị xếp hạng 1: đáp ứng 3 tiêu chí
- Trợ giúp điều hướng (ví dụ: các menu được tạo động và thêm bớt tùy nhu cầu người dùng, Hypermedia thích hợp,…).;
- Di chuyển con trỏ tự động (khi một trường thông tin đã được nhập xong, ví dụ như chọn giá trị trong danh sách thì con trỏ được chuyển sang trường thông tin tiếp theo);
- Các ràng buộc đơn giản (ví dụ: tính hợp lệ của trường dữ liệu nhập vào, như dữ liệu kiểu số, dữ liệu ngày tháng,…) được kiểm tra ngay trên màn hình chức năng mà người dùng tương tác;</t>
    </r>
  </si>
  <si>
    <r>
      <t xml:space="preserve">	“Độ phức tạp của xử lý bên trong” được thể hiện thông qua việc hệ thống sử dụng/không sử dụng đến các thuật toán phức tạp. 
</t>
    </r>
    <r>
      <rPr>
        <sz val="12"/>
        <color theme="9" tint="-0.499984740745262"/>
        <rFont val="Times New Roman"/>
        <family val="1"/>
      </rPr>
      <t>* Giá trị xếp hạng 2: đáp ứng 2 yêu cầu 
- Yêu cầu xử lý lô-gic mở rộng: là các yêu cầu bổ sung thêm làm các chức năng hoàn thiện hơn (ví dụ: các xử lý kiểm tra tính hợp lý của dữ liệu nhập vào,…);
- Yêu cầu có sử dụng công thức toán học: Yêu cầu sử dụng các công thức tính toán theo tỷ lệ, theo công thức định nghĩa trước hoặc theo các điều kiện dữ liệu khác nhau,...;</t>
    </r>
  </si>
  <si>
    <t>Khả năng tái sử dụng mã nguồn</t>
  </si>
  <si>
    <r>
      <t xml:space="preserve">“Khả năng tái sử dụng mã nguồn” thể hiện thông qua việc yêu cầu hệ thống phải được thiết kế và viết mã có theo/không theo chuẩn để sau đó có thể tái sử dụng. 
</t>
    </r>
    <r>
      <rPr>
        <sz val="12"/>
        <color theme="9" tint="-0.499984740745262"/>
        <rFont val="Times New Roman"/>
        <family val="1"/>
      </rPr>
      <t>* Giá trị xếp hạng 3: Yêu cầu ứng dụng phải được đóng gói riêng và/hoặc tài liệu hóa nhằm tạo điều kiện cho việc tái sử dụng lại. Có yêu cầu có thể tùy chỉnh ứng dụng để tái sử dụng bằng cách điều chỉnh mã nguồn.</t>
    </r>
  </si>
  <si>
    <t xml:space="preserve">Dễ cài đặt </t>
  </si>
  <si>
    <r>
      <t xml:space="preserve">“Dễ cài đặt” thể hiện thông qua việc hệ thống có/không đòi hỏi những thủ tục cài đặt phức tạp. Người sử dụng thông thường có thể/không thể tự cài đặt các thành phần của hệ thống phục vụ công việc.
</t>
    </r>
    <r>
      <rPr>
        <sz val="12"/>
        <color theme="9" tint="-0.499984740745262"/>
        <rFont val="Times New Roman"/>
        <family val="1"/>
      </rPr>
      <t>* Giá trị xếp hạng 3: Yêu cầu cung cấp công cụ hỗ trợ cài đặt tự động trên một môi trường vận hành phần mềm (hệ điều hành máy chủ, máy tính, thiết bị di động,…), có yêu cầu thiết lập thông số khi cài đặt và có yêu cầu phải xây dựng tài liệu hướng dẫn cài đặt.</t>
    </r>
  </si>
  <si>
    <t xml:space="preserve">Dễ vận hành </t>
  </si>
  <si>
    <r>
      <t xml:space="preserve">“Dễ vận hành” thể hiện ở việc có/không vận hành theo quy trình; thao tác quản trị hệ thống đơn giản/phức tạp, hệ thống có thể vận hành tự động hay phải điều khiển thủ công.
</t>
    </r>
    <r>
      <rPr>
        <sz val="12"/>
        <color theme="9" tint="-0.499984740745262"/>
        <rFont val="Times New Roman"/>
        <family val="1"/>
      </rPr>
      <t>* Giá trị xếp hạng 3: Việc vận hành hệ thống thực hiện theo quy trình, có yêu cầu phải lập quy trình vận hành hệ thống.</t>
    </r>
  </si>
  <si>
    <r>
      <t xml:space="preserve">“Khả năng chuyển đổi” thể hiện thông qua việc thiết kế hệ thống có thể/không thể chạy trên nhiều nền tảng phần cứng hoặc hệ điều hành khác nhau. Ví dụ: các trình duyệt web thường được yêu cầu chạy trên nhiều thiết bị khác nhau (như máy tính cá nhân hay điện thoại) và nhiều hệ điều hành khác nhau (như Windows hay Linux). 
</t>
    </r>
    <r>
      <rPr>
        <sz val="12"/>
        <color theme="9" tint="-0.499984740745262"/>
        <rFont val="Times New Roman"/>
        <family val="1"/>
      </rPr>
      <t>* Giá trị xếp hạng 3: Có yêu cầu hệ thống vận hành được trên môi trường phần mềm hoặc phần cứng tương tự nhau.</t>
    </r>
  </si>
  <si>
    <t xml:space="preserve">Dễ dàng bảo trì </t>
  </si>
  <si>
    <r>
      <t xml:space="preserve">“Dễ dàng bảo trì” thể hiện thông qua việc yêu cầu hệ thống phải dễ dàng chỉnh sửa và thay đổi trong tương lai (sửa các lỗi phát sinh, cải thiện hiệu năng của hệ thống, chỉnh sửa đáp ứng các yêu cầu nghiệp vụ mới hoặc làm cho hệ thống thích ứng trong một môi trường mới,…).
</t>
    </r>
    <r>
      <rPr>
        <sz val="12"/>
        <color theme="9" tint="-0.499984740745262"/>
        <rFont val="Times New Roman"/>
        <family val="1"/>
      </rPr>
      <t>* Giá trị xếp hạng 3: Có yêu cầu về việc chỉnh sửa hệ thống trong tương lai mà không cần lập trình lại từ đầu.</t>
    </r>
  </si>
  <si>
    <t>Xử lý đồng thời</t>
  </si>
  <si>
    <r>
      <t xml:space="preserve">“Xử lý đồng thời” thể hiện hệ thống được thiết kế có/không có hỗ trợ truy cập dữ liệu đồng thời và khả năng xử lý khi dữ liệu được truy cập đồng thời.
</t>
    </r>
    <r>
      <rPr>
        <sz val="12"/>
        <color theme="9" tint="-0.499984740745262"/>
        <rFont val="Times New Roman"/>
        <family val="1"/>
      </rPr>
      <t>* Giá trị xếp hạng 1: Yêu cầu truy cập dữ liệu đồng thời nhưng không thường xuyên.</t>
    </r>
  </si>
  <si>
    <t xml:space="preserve">Mức độ hỗ trợ bảo mật  </t>
  </si>
  <si>
    <r>
      <t xml:space="preserve">“Mức độ hỗ trợ bảo mật” thể hiện hệ thống được thiết kế có/không có những tính năng bảo mật đặc biệt, sử dụng những phương thức bảo mật phức tạp hoặc tự phát triển đoạn mã phục vụ việc bảo mật.
</t>
    </r>
    <r>
      <rPr>
        <sz val="12"/>
        <color theme="9" tint="-0.499984740745262"/>
        <rFont val="Times New Roman"/>
        <family val="1"/>
      </rPr>
      <t>* Giá trị xếp hạng 2: Yêu cầu bảo mật mức 2. (Nghị định số 85/2016/NĐ-CP ngày 01 tháng 7 năm 2016 về bảo đảm an toàn hệ thống thông tin theo cấp độ)</t>
    </r>
  </si>
  <si>
    <t>Sự phụ thuộc vào mã lệnh của bên thứ ba</t>
  </si>
  <si>
    <r>
      <t xml:space="preserve">Hệ thống có sử dụng/không sử dụng mã lệnh sẵn có (ví dụ: thành phần - components, chương trình khung - frameworks, thư viện – libraries có sẵn) cho việc phát triển ứng dụng. Việc sử dụng lại mã lệnh sẵn có làm giảm giá trị của hệ thống do cần ít hơn nỗ lực xây dựng, phát triển, mở rộng hệ thống.
 </t>
    </r>
    <r>
      <rPr>
        <sz val="12"/>
        <color theme="9" tint="-0.499984740745262"/>
        <rFont val="Times New Roman"/>
        <family val="1"/>
      </rPr>
      <t xml:space="preserve">*Giá trị xếp hạng 1: Sử dụng mã lệnh sẵn có (không cần hiệu chỉnh) để phát triển một phần của ứng dụng. </t>
    </r>
  </si>
  <si>
    <t>Mức độ hỗ trợ đào tạo người sử dụng</t>
  </si>
  <si>
    <r>
      <t xml:space="preserve">Mô tả khả năng hỗ trợ của hệ thống trong hoạt động đào tạo người sử dụng.
</t>
    </r>
    <r>
      <rPr>
        <sz val="12"/>
        <color theme="9" tint="-0.499984740745262"/>
        <rFont val="Times New Roman"/>
        <family val="1"/>
      </rPr>
      <t>* Giá trị xếp hạng 0: Không có yêu cầu hỗ trợ của hệ thống về đào tạo người sử dụng.</t>
    </r>
  </si>
  <si>
    <t>BẢNG TÍNH TOÁN HỆ SỐ TÁC ĐỘNG MÔI TRƯỜNG VÀ NHÓM LÀM VIỆC, HỆ SỐ PHỨC TẠP VỀ MÔI TRƯỜNG, XÁC ĐỊNH ĐỘ ỔN ĐỊNH KINH NGHIỆM VÀ NỘI SUY THỜI GIAN LAO ĐỘNG</t>
  </si>
  <si>
    <t>DIỄN GIẢI LÝ DO</t>
  </si>
  <si>
    <t xml:space="preserve">Có áp dụng quy trình phát triển phần mềm </t>
  </si>
  <si>
    <t>Yêu cầu nhóm thành viên tham gia phát triển có kinh nghiệm tham gia dự án áp dụng một trong những quy trình phát triển phần mềm
Giá trị xếp hạng EFW1 càng cao tương ứng với yêu cầu số thành viên có kinh nghiệm càng nhiều.</t>
  </si>
  <si>
    <t>Kinh nghiệm phát triển ứng dụng tương tự</t>
  </si>
  <si>
    <t xml:space="preserve">	Yêu cầu thành viên nhóm phát triển có kinh nghiệm xây dựng, phát triển, mở rộng những ứng dụng tương tự.
Giá trị xếp hạng EFW2 càng cao tương ứng với yêu cầu số thành viên có kinh nghiệm càng nhiều.</t>
  </si>
  <si>
    <t xml:space="preserve">Kinh nghiệm về hướng đối tượng </t>
  </si>
  <si>
    <t xml:space="preserve">Yêu cầu thành viên nhóm phát triển có/không có kinh nghiệm về hướng đối tượng, hoặc có sử dụng/không sử dụng thành thạo các công cụ phát triển hướng đối tượng. “Kinh nghiệm về hướng đối tượng” thể hiện qua việc đã từng thực hiện phân tích, và/hoặc thực hiện thiết kế, và/hoặc thực hiện lập trình hướng đối tượng.
Giá trị xếp hạng EFW3 càng cao tương ứng với yêu cầu số thành viên có kinh nghiệm càng nhiều. </t>
  </si>
  <si>
    <t xml:space="preserve">Kinh nghiệm của trưởng nhóm lập trình </t>
  </si>
  <si>
    <t>“Kinh nghiệm của trưởng nhóm lập trình” thể hiện các yêu cầu về khả năng tổ chức, quản lý và triển khai nhiệm vụ trong nhóm của trưởng nhóm lập trình, kinh nghiệm này thường xác định theo số lượng dự án/nhiệm vụ đã tham gia với vai trò trưởng nhóm lập trình.
Giá trị xếp hạng EFW4 càng cao tương ứng với yêu cầu số dự án/nhiệm vụ đã tham gia với vai trò trưởng nhóm lập trình càng nhiều.</t>
  </si>
  <si>
    <t xml:space="preserve">Tính chủ động </t>
  </si>
  <si>
    <t xml:space="preserve">“Tính chủ động” thể hiện khả năng tự quản, khả năng tự đảm bảo năng suất, chất lượng, khối lượng, tiến độ công việc của nhóm xây dựng, phát triển, mở rộng phần mềm. 
Giá trị xếp hạng EFW5 càng cao tương ứng với yêu cầu về tính chủ động trong công việc càng cao. </t>
  </si>
  <si>
    <t xml:space="preserve">	Dự kiến trong giai đoạn xây dựng, phát triển, mở rộng phần mềm, có hay không có những yêu cầu nghiệp vụ cần phân tích, đặc tả cụ thể, chi tiết hơn để bảo đảm các Use case được xây dựng, phát triển phù hợp với yêu cầu nghiệp vụ.
Giá trị xếp hạng EFW6 càng cao tương ứng với yêu cầu về độ ổn định của các yêu cầu hệ thống càng cao. </t>
  </si>
  <si>
    <t>Sử dụng các nhân viên làm bán thời gian</t>
  </si>
  <si>
    <t>Nhóm xây dựng, phát triển, mở rộng hệ thống sử dụng/không sử dụng nhân viên làm bán thời gian.
Giá trị xếp hạng EFW7 càng cao tương ứng với việc cho phép càng nhiều nhân viên làm việc bán thời gian.</t>
  </si>
  <si>
    <t xml:space="preserve">Kinh nghiệm sử dụng ngôn ngữ lập trình </t>
  </si>
  <si>
    <t>Nhóm phát triển có/không có kinh nghiệm trong việc sử dụng ngôn ngữ lập trình dự kiến dùng để xây dựng, phát triển, mở rộng phần mềm.
Giá trị xếp hạng EFW8 càng cao tương ứng với yêu cầu số thành viên có kinh nghiệm càng nhiều.</t>
  </si>
  <si>
    <t>ES</t>
  </si>
  <si>
    <t>Giá trị nội suy (P)</t>
  </si>
  <si>
    <t>Chi phí trực tiếp xây dựng, phát
triển, nâng cấp, mở rộng phần
mềm nội bộ</t>
  </si>
  <si>
    <t>Chi phí xây dựng, phát triển, nâng
cấp, mở rộng phần mềm nội bộ</t>
  </si>
  <si>
    <t>CHI PHÍ XÂY DỰNG, PHÁT TRIỂN PHẦN MỀM NỘI BỘ</t>
  </si>
  <si>
    <r>
      <t xml:space="preserve">“Xử lý phân tán” được xác định trên cơ sở mô tả yêu cầu xử lý, trao đổi thông tin giữa các lớp/thành phần của hệ thống trong mô hình tổng thể, mô hình lô-gic của hệ thống thông tin. Xử lý phân tán là việc xử lý được thực hiện trên các lớp/thành phần khác nhau.
</t>
    </r>
    <r>
      <rPr>
        <sz val="12"/>
        <color theme="9" tint="-0.499984740745262"/>
        <rFont val="Times New Roman"/>
        <family val="1"/>
      </rPr>
      <t>* Giá trị xếp hạng 2: Yêu cầu một lớp/thành phần của hệ thống tạo dữ liệu và truyền cho các lớp/thành phần khác của hệ thống để xử lý tự động (không cần con người can thiệp vào việc xử lý).</t>
    </r>
  </si>
  <si>
    <r>
      <t xml:space="preserve">	“Mức độ quan trọng của hiệu năng” có thể thể hiện bởi các yếu tố sau:
- Thời gian phản hồi: thời gian đáp ứng của hệ thống đối với một yêu cầu của người sử dụng.
- Thông lượng: khả năng xử lý đồng thời của hệ thống, ví dụ: số lượng giao dịch có thể xử lý đồng thời (concurrent transactions); số lượng người sử dụng có thể truy cập hệ thống đồng thời (concurrent users); số lượng phiên làm việc đồng thời hệ thống có thể cung cấp cho người dùng (concurrent sections - concurrent connections).
- Các yếu tố khác. 
</t>
    </r>
    <r>
      <rPr>
        <sz val="12"/>
        <color theme="9" tint="-0.499984740745262"/>
        <rFont val="Times New Roman"/>
        <family val="1"/>
      </rPr>
      <t>* Giá trị xếp hạng 2: Yêu cầu cụ thể về hiệu năng trong giờ cao điểm. Không có yêu cầu thiết kế riêng biệt về sử dụng tài nguyên hệ thống để đáp ứng yêu cầu hiệu năng trong giờ cao điểm.</t>
    </r>
  </si>
  <si>
    <t>BẢNG DIỄN GIẢI CHI TIẾT CHI PHÍ LẮP ĐẶT, CÀI ĐẶT</t>
  </si>
  <si>
    <t>Theo công văn 2519/BTTTT-KHTC ngày 4/9/2014  V/v Đơn giá lắp đặt phần cứng và cài đặt ứng dụng công nghệ thông tin</t>
  </si>
  <si>
    <t>Mã CV</t>
  </si>
  <si>
    <t>Nội dung công việc</t>
  </si>
  <si>
    <t>Khối
lượng</t>
  </si>
  <si>
    <t>Vật liệu</t>
  </si>
  <si>
    <t>Nhân công</t>
  </si>
  <si>
    <t>Máy</t>
  </si>
  <si>
    <t>01.03.05.01.01.00</t>
  </si>
  <si>
    <t>Cài đặt hệ điều hành cho máy chủ &lt;= 4 CPU (HĐH Linux)</t>
  </si>
  <si>
    <t>Máy chủ Rack đến 2U</t>
  </si>
  <si>
    <t>01.03.01.02.01.00</t>
  </si>
  <si>
    <t>Lắp đặt Máy chủ</t>
  </si>
  <si>
    <r>
      <rPr>
        <sz val="13"/>
        <color rgb="FFFF0000"/>
        <rFont val="Times New Roman"/>
        <family val="1"/>
      </rPr>
      <t>Máy chủ Dell PowerEdge R450</t>
    </r>
    <r>
      <rPr>
        <sz val="13"/>
        <color theme="1"/>
        <rFont val="Times New Roman"/>
        <family val="1"/>
      </rPr>
      <t xml:space="preserve"> Server 8 x 2.5' 4310 (hoặc tương đương)
Khung máy: 2.5" Chassis with up to 8 Hard Driver (SAS/SATA)
Bộ vi xử lý: Intel Xeon Silver 4310 2.1G, 12C/24T, 10.4GT/s, 18M Cache, Turbo, HT (120W) DDR4-2666
Bộ nhớ (RAM): 2*32GB RDIMM, 3200MT/s, Dual Rank 16Gb BASE x 8
Card RAID điều khiển: PERC H755 SAS Front
Lưu trữ 1: 2*480GB SSD SATA Mix Use 6Gbps 512 2.5in Hot-plug AG Drive, 3 DWPD
Lưu trữ 2: 2*2.4TB 10K RPM SAS ISE 12Gbps 512e 2.5in Hot-plug Hard Drive
Nguồn: Dual, Hot-Plug, PSU (1+1), 600, Mixed Mode
 Dual Port 1Gb On-Board LOM
Form factor 1U Rackmount up to 8 x 2.5" Hot Plug Hard Drives
Warranty: 4yr Prosupport NBD
Service</t>
    </r>
  </si>
  <si>
    <t>Cài đặt Máy chủ</t>
  </si>
  <si>
    <t>BẢNG TỔNG HỢP CHI PHÍ LẮP ĐẶT, CÀI ĐẶT
(Theo thông tư 04/2020/TT-BTTTT)</t>
  </si>
  <si>
    <t>Dự án  "Triển khai nâng cấp hạ tầng công nghệ thông tin trong các cơ quan Đảng, Mặt trận Tổ quốc Việt Nam và các tổ chức chính trị - xã hội thành phố Hải Phòng, giai đoạn 2022-2025"</t>
  </si>
  <si>
    <t>Thành tiền (VNĐ)</t>
  </si>
  <si>
    <t>CHI PHÍ TRỰC TIẾP</t>
  </si>
  <si>
    <t>VL + NC + MTC</t>
  </si>
  <si>
    <t>Chi phí vật liệu</t>
  </si>
  <si>
    <t>VL</t>
  </si>
  <si>
    <t>Chi phí nhân công</t>
  </si>
  <si>
    <t>NC</t>
  </si>
  <si>
    <t>Chi phí máy thi công</t>
  </si>
  <si>
    <t>MTC</t>
  </si>
  <si>
    <t>CHI PHÍ CHUNG</t>
  </si>
  <si>
    <t>NCx 65%</t>
  </si>
  <si>
    <t>THU NHẬP CHỊU THUẾ TÍNH TRƯỚC</t>
  </si>
  <si>
    <t>(T+C) x 6%</t>
  </si>
  <si>
    <t>TỔNG CỘNG TRƯỚC THUẾ</t>
  </si>
  <si>
    <t>(T+C+TL)</t>
  </si>
  <si>
    <t>THUẾ GIÁ TRỊ GIA TĂNG</t>
  </si>
  <si>
    <t>GTGT</t>
  </si>
  <si>
    <t>G x 10%</t>
  </si>
  <si>
    <t>Gxdcpt</t>
  </si>
  <si>
    <t>G+GTGT</t>
  </si>
  <si>
    <t>Theo HĐ số …</t>
  </si>
  <si>
    <t>Chi phí Tư vấn lập HSMT và đánh giá HSDT đối với hạng mục hạ tầng CNTT</t>
  </si>
  <si>
    <t>Chi phí Tư vấn lập HSMT và đánh giá HSDT đối với hạng mục phần mềm nội bộ và cơ sở dữ liệu</t>
  </si>
  <si>
    <t>Chi phí giám sát thi công</t>
  </si>
  <si>
    <t>Phần mềm hệ điều hành Windows Server</t>
  </si>
  <si>
    <t>Phần mềm CSDL SQL server</t>
  </si>
  <si>
    <t>Chi phí lắp đặt, cài đặt (Bảng DT chi tiết)</t>
  </si>
  <si>
    <t xml:space="preserve">Đào tạo cán bộ tại Sở giáo dục và các đơn vị trực thuộc, mỗi đơn vị 01 cán bộ. Tổng cộng khoảng 430 học viên. Dự kiến 30 cán bộ 01 lớp, Số lớp: 14, Thời gian 1 ngày = 2 buổi  </t>
  </si>
  <si>
    <t>ĐMTL x Ght</t>
  </si>
  <si>
    <t>ĐMTL x Gpm</t>
  </si>
  <si>
    <t>01.03.05.03.00.00</t>
  </si>
  <si>
    <t>Cài đặt máy chủ ứng dụng cơ bản (Web, FTP, Mail và tương đương)</t>
  </si>
  <si>
    <t>Các hệ số tác động môi
trường</t>
  </si>
  <si>
    <t>Trọng
số</t>
  </si>
  <si>
    <t>Giá trị
xếp hạng</t>
  </si>
  <si>
    <t>Kết
quả</t>
  </si>
  <si>
    <t>Độ ổn
định kinh
nghiệm</t>
  </si>
  <si>
    <t>BẢNG TÍNH TOÁN CHI PHÍ TRỰC TIẾP XÂY DỰNG,
PHÁT TRIỂN, MỞ RỘNG PHẦN MỀM NỘI BỘ</t>
  </si>
  <si>
    <t xml:space="preserve">I </t>
  </si>
  <si>
    <t>Tính điểm trường hợp sử dụng (Use case)</t>
  </si>
  <si>
    <t xml:space="preserve">Điểm Actor (TAW) </t>
  </si>
  <si>
    <t xml:space="preserve">Điểm Use case (TBF) </t>
  </si>
  <si>
    <t xml:space="preserve">Tính điểm UUCP </t>
  </si>
  <si>
    <t>UUCP = TAW +TBF</t>
  </si>
  <si>
    <t xml:space="preserve">Hệ số phức tạp về KT-CN (TCF) </t>
  </si>
  <si>
    <t>TCF = 0,6 + (0,01 x TFW)</t>
  </si>
  <si>
    <t xml:space="preserve">Hệ số phức tạp về môi
trường (EF) </t>
  </si>
  <si>
    <t>EF = 1,4 + (-0,03 x EFW)</t>
  </si>
  <si>
    <t xml:space="preserve">Tính điểm AUCP </t>
  </si>
  <si>
    <t xml:space="preserve">II </t>
  </si>
  <si>
    <t xml:space="preserve">III </t>
  </si>
  <si>
    <t xml:space="preserve">Giá trị nỗ lực thực tế (E) </t>
  </si>
  <si>
    <t>E = 10/6 x AUCP</t>
  </si>
  <si>
    <t xml:space="preserve">IV </t>
  </si>
  <si>
    <t>Chi phí trực tiếp xây dựng, phát triển, mở rộng phần mềm nội bộ (G)</t>
  </si>
  <si>
    <t>G = 1,4 x E x P x H</t>
  </si>
  <si>
    <t>Chi phí trực tiếp xây dựng, phát triển, nâng cấp, mở rộng phần mềm nội bộ</t>
  </si>
  <si>
    <t>Tên Use case</t>
  </si>
  <si>
    <t xml:space="preserve">Tên tác nhân </t>
  </si>
  <si>
    <t>Giao dịch
(Transaction)</t>
  </si>
  <si>
    <t>Phân loại
theo BMT</t>
  </si>
  <si>
    <t>Phân loại
theo độ
phức tạp</t>
  </si>
  <si>
    <t>BẢNG CHUYỂN ĐỔI YÊU CẦU CHỨC NĂNG SANG TRƯỜNG HỢP SỬ DỤNG (USE CASE)</t>
  </si>
  <si>
    <t>Bảng 1, Quyết định số 1688/QĐ-BTTTT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</si>
</sst>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_(* \(#,##0.00\);_(* &quot;-&quot;??_);_(@_)"/>
    <numFmt numFmtId="164" formatCode="_-* #,##0.00_-;\-* #,##0.00_-;_-* &quot;-&quot;??_-;_-@_-"/>
    <numFmt numFmtId="165" formatCode="_(* #,##0_);_(* \(#,##0\);_(* &quot;-&quot;??_);_(@_)"/>
    <numFmt numFmtId="166" formatCode="0.0"/>
    <numFmt numFmtId="167" formatCode="0.0000"/>
    <numFmt numFmtId="168" formatCode="_-* #,##0.00\ [$₫-42A]_-;\-* #,##0.00\ [$₫-42A]_-;_-* &quot;-&quot;??\ [$₫-42A]_-;_-@_-"/>
    <numFmt numFmtId="169" formatCode="#,##0.000"/>
    <numFmt numFmtId="170" formatCode="_-* #,##0_-;\-* #,##0_-;_-* &quot;-&quot;??_-;_-@_-"/>
    <numFmt numFmtId="171" formatCode="_(* #,##0.0000_);_(* \(#,##0.0000\);_(* &quot;-&quot;??_);_(@_)"/>
    <numFmt numFmtId="172" formatCode="_(* #,##0.000_);_(* \(#,##0.000\);_(* &quot;-&quot;??_);_(@_)"/>
    <numFmt numFmtId="173" formatCode="_(* #,##0.000000_);_(* \(#,##0.000000\);_(* &quot;-&quot;??_);_(@_)"/>
    <numFmt numFmtId="174" formatCode="#,##0.0000"/>
    <numFmt numFmtId="175" formatCode="0.000"/>
    <numFmt numFmtId="176" formatCode="_(* #,##0.0000000_);_(* \(#,##0.0000000\);_(* &quot;-&quot;??_);_(@_)"/>
    <numFmt numFmtId="177" formatCode="#,##0.00000;[Red]#,##0.00000"/>
    <numFmt numFmtId="178" formatCode="_(* #,##0_);_(* \(#,##0\);_(* \-??_);_(@_)"/>
    <numFmt numFmtId="179" formatCode="#,##0\ _₫;[Red]#,##0\ _₫"/>
    <numFmt numFmtId="180" formatCode="_-* #,##0.00\ _₫_-;\-* #,##0.00\ _₫_-;_-* &quot;-&quot;??\ _₫_-;_-@_-"/>
    <numFmt numFmtId="181" formatCode="###,###,###,###,##0"/>
    <numFmt numFmtId="182" formatCode="[$Gxl/ htkt = ]#,###"/>
    <numFmt numFmtId="183" formatCode="0.000%"/>
    <numFmt numFmtId="184" formatCode="0.0000%"/>
  </numFmts>
  <fonts count="108">
    <font>
      <sz val="11"/>
      <color theme="1"/>
      <name val="Calibri"/>
      <family val="2"/>
      <scheme val="minor"/>
    </font>
    <font>
      <sz val="11"/>
      <color theme="1"/>
      <name val="Calibri"/>
      <family val="2"/>
      <scheme val="minor"/>
    </font>
    <font>
      <b/>
      <sz val="11"/>
      <color theme="1"/>
      <name val="Calibri"/>
      <family val="2"/>
      <scheme val="minor"/>
    </font>
    <font>
      <b/>
      <sz val="13"/>
      <color theme="1"/>
      <name val="Times New Roman"/>
      <family val="1"/>
    </font>
    <font>
      <sz val="13"/>
      <color theme="1"/>
      <name val="Times New Roman"/>
      <family val="1"/>
    </font>
    <font>
      <i/>
      <sz val="13"/>
      <color theme="1"/>
      <name val="Times New Roman"/>
      <family val="1"/>
    </font>
    <font>
      <i/>
      <sz val="11"/>
      <color theme="1"/>
      <name val="Calibri"/>
      <family val="2"/>
      <scheme val="minor"/>
    </font>
    <font>
      <vertAlign val="subscript"/>
      <sz val="13"/>
      <color indexed="8"/>
      <name val="Times New Roman"/>
      <family val="1"/>
    </font>
    <font>
      <b/>
      <sz val="12"/>
      <color theme="1"/>
      <name val="Times New Roman"/>
      <family val="1"/>
    </font>
    <font>
      <b/>
      <vertAlign val="subscript"/>
      <sz val="12"/>
      <color indexed="8"/>
      <name val="Times New Roman"/>
      <family val="1"/>
    </font>
    <font>
      <b/>
      <sz val="12"/>
      <color indexed="8"/>
      <name val="Times New Roman"/>
      <family val="1"/>
    </font>
    <font>
      <sz val="13"/>
      <color indexed="8"/>
      <name val="Times New Roman"/>
      <family val="1"/>
    </font>
    <font>
      <b/>
      <vertAlign val="subscript"/>
      <sz val="13"/>
      <color indexed="8"/>
      <name val="Times New Roman"/>
      <family val="1"/>
    </font>
    <font>
      <sz val="12"/>
      <color theme="1"/>
      <name val="Times New Roman"/>
      <family val="1"/>
    </font>
    <font>
      <i/>
      <sz val="12"/>
      <color theme="1"/>
      <name val="Times New Roman"/>
      <family val="1"/>
    </font>
    <font>
      <b/>
      <sz val="12"/>
      <color theme="1"/>
      <name val="Calibri"/>
      <family val="2"/>
    </font>
    <font>
      <sz val="10"/>
      <name val="Arial"/>
      <family val="2"/>
    </font>
    <font>
      <sz val="13"/>
      <name val="Times New Roman"/>
      <family val="1"/>
    </font>
    <font>
      <b/>
      <sz val="13"/>
      <color indexed="8"/>
      <name val="Times New Roman"/>
      <family val="1"/>
    </font>
    <font>
      <b/>
      <sz val="12"/>
      <color rgb="FF000000"/>
      <name val="Times New Roman"/>
      <family val="1"/>
    </font>
    <font>
      <sz val="12"/>
      <color rgb="FF000000"/>
      <name val="Times New Roman"/>
      <family val="1"/>
    </font>
    <font>
      <sz val="12"/>
      <color indexed="8"/>
      <name val="Times New Roman"/>
      <family val="1"/>
    </font>
    <font>
      <sz val="12"/>
      <name val="Times New Roman"/>
      <family val="1"/>
    </font>
    <font>
      <sz val="13"/>
      <color theme="1"/>
      <name val="Calibri"/>
      <family val="2"/>
      <scheme val="minor"/>
    </font>
    <font>
      <sz val="11"/>
      <color theme="1"/>
      <name val="Times New Roman"/>
      <family val="1"/>
    </font>
    <font>
      <b/>
      <sz val="9"/>
      <color indexed="81"/>
      <name val="Tahoma"/>
      <family val="2"/>
    </font>
    <font>
      <sz val="9"/>
      <color indexed="81"/>
      <name val="Tahoma"/>
      <family val="2"/>
    </font>
    <font>
      <b/>
      <sz val="12"/>
      <name val="Times New Roman"/>
      <family val="1"/>
    </font>
    <font>
      <sz val="12"/>
      <color indexed="62"/>
      <name val="Times New Roman"/>
      <family val="1"/>
    </font>
    <font>
      <b/>
      <sz val="12"/>
      <color indexed="17"/>
      <name val="Times New Roman"/>
      <family val="1"/>
    </font>
    <font>
      <b/>
      <i/>
      <sz val="11"/>
      <name val="Times New Roman"/>
      <family val="1"/>
    </font>
    <font>
      <i/>
      <sz val="12"/>
      <name val="Times New Roman"/>
      <family val="1"/>
    </font>
    <font>
      <sz val="12"/>
      <color theme="1"/>
      <name val="Calibri"/>
      <family val="2"/>
      <scheme val="minor"/>
    </font>
    <font>
      <b/>
      <sz val="12"/>
      <color theme="1"/>
      <name val="Calibri"/>
      <family val="2"/>
      <scheme val="minor"/>
    </font>
    <font>
      <b/>
      <sz val="11"/>
      <name val="Times New Roman"/>
      <family val="1"/>
    </font>
    <font>
      <sz val="10"/>
      <name val="Arial"/>
      <family val="2"/>
      <charset val="163"/>
    </font>
    <font>
      <b/>
      <sz val="14"/>
      <name val="Times New Roman"/>
      <family val="1"/>
    </font>
    <font>
      <sz val="14"/>
      <name val="Times New Roman"/>
      <family val="1"/>
    </font>
    <font>
      <sz val="11"/>
      <color indexed="8"/>
      <name val="Calibri"/>
      <family val="2"/>
    </font>
    <font>
      <b/>
      <sz val="16"/>
      <name val="Times New Roman"/>
      <family val="1"/>
    </font>
    <font>
      <b/>
      <sz val="14"/>
      <color indexed="8"/>
      <name val="Times New Roman"/>
      <family val="1"/>
    </font>
    <font>
      <b/>
      <sz val="11"/>
      <color indexed="8"/>
      <name val="Times New Roman"/>
      <family val="1"/>
      <charset val="163"/>
    </font>
    <font>
      <sz val="11"/>
      <name val="UVnTime"/>
    </font>
    <font>
      <sz val="11"/>
      <name val="Times New Roman"/>
      <family val="1"/>
    </font>
    <font>
      <i/>
      <sz val="11"/>
      <name val="Times New Roman"/>
      <family val="1"/>
    </font>
    <font>
      <b/>
      <sz val="9"/>
      <color indexed="81"/>
      <name val="Tahoma"/>
      <family val="2"/>
      <charset val="163"/>
    </font>
    <font>
      <sz val="9"/>
      <color indexed="81"/>
      <name val="Tahoma"/>
      <family val="2"/>
      <charset val="163"/>
    </font>
    <font>
      <sz val="13"/>
      <color rgb="FFFF0000"/>
      <name val="Times New Roman"/>
      <family val="1"/>
    </font>
    <font>
      <b/>
      <sz val="13"/>
      <color rgb="FF000000"/>
      <name val="Times New Roman"/>
      <family val="1"/>
    </font>
    <font>
      <sz val="13"/>
      <color rgb="FF000000"/>
      <name val="Times New Roman"/>
      <family val="1"/>
    </font>
    <font>
      <b/>
      <sz val="13"/>
      <color rgb="FFFF0000"/>
      <name val="Times New Roman"/>
      <family val="1"/>
    </font>
    <font>
      <b/>
      <sz val="14"/>
      <color rgb="FFFF0000"/>
      <name val="Times New Roman"/>
      <family val="1"/>
    </font>
    <font>
      <sz val="14"/>
      <color rgb="FFFF0000"/>
      <name val="Times New Roman"/>
      <family val="1"/>
    </font>
    <font>
      <b/>
      <i/>
      <sz val="13"/>
      <color rgb="FF000000"/>
      <name val="Times New Roman"/>
      <family val="1"/>
    </font>
    <font>
      <b/>
      <i/>
      <sz val="13"/>
      <color theme="1"/>
      <name val="Times New Roman"/>
      <family val="1"/>
    </font>
    <font>
      <b/>
      <vertAlign val="subscript"/>
      <sz val="13"/>
      <color theme="1"/>
      <name val="Times New Roman"/>
      <family val="1"/>
    </font>
    <font>
      <b/>
      <sz val="12"/>
      <name val="Times New Roman"/>
      <family val="1"/>
      <charset val="163"/>
    </font>
    <font>
      <sz val="11"/>
      <name val="Times New Roman"/>
      <family val="1"/>
      <charset val="163"/>
    </font>
    <font>
      <b/>
      <i/>
      <sz val="12"/>
      <name val="Times New Roman"/>
      <family val="1"/>
      <charset val="163"/>
    </font>
    <font>
      <sz val="12"/>
      <name val="Times New Roman"/>
      <family val="1"/>
      <charset val="163"/>
    </font>
    <font>
      <i/>
      <sz val="12"/>
      <name val="Times New Roman"/>
      <family val="1"/>
      <charset val="163"/>
    </font>
    <font>
      <sz val="11"/>
      <name val="Calibri"/>
      <family val="2"/>
      <charset val="163"/>
    </font>
    <font>
      <sz val="12"/>
      <color rgb="FF000000"/>
      <name val="Times New Roman"/>
      <family val="1"/>
      <charset val="163"/>
    </font>
    <font>
      <b/>
      <u/>
      <sz val="12"/>
      <name val="Times New Roman"/>
      <family val="1"/>
      <charset val="163"/>
    </font>
    <font>
      <i/>
      <sz val="12"/>
      <name val="&quot;Times New Roman&quot;"/>
    </font>
    <font>
      <b/>
      <sz val="11"/>
      <name val="Times New Roman"/>
      <family val="1"/>
      <charset val="163"/>
    </font>
    <font>
      <b/>
      <sz val="12"/>
      <color rgb="FF000000"/>
      <name val="Times New Roman"/>
      <family val="1"/>
      <charset val="163"/>
    </font>
    <font>
      <i/>
      <sz val="12"/>
      <color rgb="FF000000"/>
      <name val="Times New Roman"/>
      <family val="1"/>
      <charset val="163"/>
    </font>
    <font>
      <b/>
      <sz val="12"/>
      <color rgb="FFDD0806"/>
      <name val="Times New Roman"/>
      <family val="1"/>
      <charset val="163"/>
    </font>
    <font>
      <b/>
      <sz val="14"/>
      <name val="Times New Roman"/>
      <family val="1"/>
      <charset val="163"/>
    </font>
    <font>
      <i/>
      <sz val="10"/>
      <name val="Times New Roman"/>
      <family val="1"/>
    </font>
    <font>
      <b/>
      <sz val="10"/>
      <name val="Arial"/>
      <family val="2"/>
    </font>
    <font>
      <b/>
      <sz val="13"/>
      <name val="Times New Roman"/>
      <family val="1"/>
    </font>
    <font>
      <b/>
      <sz val="14"/>
      <color theme="1"/>
      <name val="Times New Roman"/>
      <family val="1"/>
    </font>
    <font>
      <b/>
      <i/>
      <sz val="14"/>
      <color theme="1"/>
      <name val="Times New Roman"/>
      <family val="1"/>
    </font>
    <font>
      <sz val="14"/>
      <color theme="1"/>
      <name val="Times New Roman"/>
      <family val="1"/>
    </font>
    <font>
      <b/>
      <sz val="12"/>
      <color rgb="FFFF0000"/>
      <name val="Times New Roman"/>
      <family val="1"/>
    </font>
    <font>
      <b/>
      <sz val="11"/>
      <color theme="1"/>
      <name val="Times New Roman"/>
      <family val="1"/>
    </font>
    <font>
      <b/>
      <sz val="13"/>
      <color rgb="FF000000"/>
      <name val="Times New Roman"/>
      <family val="1"/>
      <charset val="163"/>
    </font>
    <font>
      <sz val="13"/>
      <color rgb="FF000000"/>
      <name val="Times New Roman"/>
      <family val="1"/>
      <charset val="163"/>
    </font>
    <font>
      <sz val="13"/>
      <color rgb="FFFF0000"/>
      <name val="Times New Roman"/>
      <family val="1"/>
      <charset val="163"/>
    </font>
    <font>
      <sz val="12"/>
      <color rgb="FFFF0000"/>
      <name val="Times New Roman"/>
      <family val="1"/>
    </font>
    <font>
      <b/>
      <sz val="12"/>
      <color theme="1"/>
      <name val="Arial"/>
      <family val="2"/>
    </font>
    <font>
      <sz val="12"/>
      <color theme="1"/>
      <name val="Times New Roman"/>
      <family val="1"/>
      <charset val="163"/>
    </font>
    <font>
      <sz val="12"/>
      <color theme="1"/>
      <name val="Arial"/>
      <family val="2"/>
      <charset val="163"/>
    </font>
    <font>
      <sz val="12"/>
      <color rgb="FFFF0000"/>
      <name val="Times New Roman"/>
      <family val="1"/>
      <charset val="163"/>
    </font>
    <font>
      <vertAlign val="subscript"/>
      <sz val="13"/>
      <color theme="1"/>
      <name val="Times New Roman"/>
      <family val="1"/>
    </font>
    <font>
      <i/>
      <sz val="12"/>
      <color theme="1"/>
      <name val="Times New Roman"/>
      <family val="1"/>
      <charset val="163"/>
    </font>
    <font>
      <i/>
      <sz val="11"/>
      <color theme="1"/>
      <name val="Times New Roman"/>
      <family val="1"/>
    </font>
    <font>
      <sz val="11"/>
      <color indexed="30"/>
      <name val="Calibri"/>
      <family val="2"/>
    </font>
    <font>
      <sz val="11"/>
      <name val="Calibri"/>
      <family val="2"/>
    </font>
    <font>
      <b/>
      <sz val="11"/>
      <name val="Calibri"/>
      <family val="2"/>
    </font>
    <font>
      <b/>
      <sz val="12"/>
      <color indexed="30"/>
      <name val="Times New Roman"/>
      <family val="1"/>
      <charset val="163"/>
    </font>
    <font>
      <sz val="12"/>
      <color indexed="30"/>
      <name val="Times New Roman"/>
      <family val="1"/>
      <charset val="163"/>
    </font>
    <font>
      <sz val="12"/>
      <color indexed="30"/>
      <name val="Times New Roman"/>
      <family val="1"/>
    </font>
    <font>
      <sz val="10"/>
      <name val="Helv"/>
      <family val="2"/>
    </font>
    <font>
      <sz val="11"/>
      <color indexed="8"/>
      <name val="Calibri"/>
      <family val="2"/>
      <charset val="163"/>
    </font>
    <font>
      <sz val="12"/>
      <color theme="9" tint="-0.499984740745262"/>
      <name val="Times New Roman"/>
      <family val="1"/>
    </font>
    <font>
      <sz val="12"/>
      <color rgb="FF000000"/>
      <name val="TimesNewRomanPSMT"/>
    </font>
    <font>
      <b/>
      <sz val="10"/>
      <name val="Times New Roman"/>
      <family val="1"/>
    </font>
    <font>
      <b/>
      <sz val="10"/>
      <color theme="1"/>
      <name val="Times New Roman"/>
      <family val="1"/>
    </font>
    <font>
      <sz val="10"/>
      <name val="Times New Roman"/>
      <family val="1"/>
    </font>
    <font>
      <sz val="10"/>
      <color rgb="FFFF0000"/>
      <name val="Times New Roman"/>
      <family val="1"/>
    </font>
    <font>
      <sz val="12"/>
      <name val="Microsoft Sans Serif"/>
      <family val="2"/>
    </font>
    <font>
      <sz val="11"/>
      <color indexed="8"/>
      <name val="Calibri"/>
      <family val="2"/>
      <scheme val="minor"/>
    </font>
    <font>
      <b/>
      <sz val="12"/>
      <color rgb="FF000000"/>
      <name val="TimesNewRomanPS-BoldMT"/>
    </font>
    <font>
      <sz val="13"/>
      <color theme="1"/>
      <name val="Times New Roman"/>
      <family val="1"/>
      <charset val="163"/>
    </font>
    <font>
      <i/>
      <sz val="12"/>
      <color rgb="FF000000"/>
      <name val="Times New Roman"/>
      <family val="1"/>
    </font>
  </fonts>
  <fills count="2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indexed="27"/>
        <bgColor indexed="64"/>
      </patternFill>
    </fill>
    <fill>
      <patternFill patternType="solid">
        <fgColor rgb="FFFFFFFF"/>
        <bgColor rgb="FFFFFFFF"/>
      </patternFill>
    </fill>
    <fill>
      <patternFill patternType="solid">
        <fgColor rgb="FFD6E3BC"/>
        <bgColor rgb="FFD6E3BC"/>
      </patternFill>
    </fill>
    <fill>
      <patternFill patternType="solid">
        <fgColor rgb="FFDAEEF3"/>
        <bgColor rgb="FFDAEEF3"/>
      </patternFill>
    </fill>
    <fill>
      <patternFill patternType="solid">
        <fgColor rgb="FFFDE9D9"/>
        <bgColor rgb="FFFDE9D9"/>
      </patternFill>
    </fill>
    <fill>
      <patternFill patternType="solid">
        <fgColor rgb="FF4EE257"/>
        <bgColor rgb="FF4EE257"/>
      </patternFill>
    </fill>
    <fill>
      <patternFill patternType="solid">
        <fgColor rgb="FFF2F2F2"/>
        <bgColor rgb="FFF2F2F2"/>
      </patternFill>
    </fill>
    <fill>
      <patternFill patternType="solid">
        <fgColor rgb="FFFBD4B4"/>
        <bgColor rgb="FFFBD4B4"/>
      </patternFill>
    </fill>
    <fill>
      <patternFill patternType="solid">
        <fgColor theme="6" tint="0.59999389629810485"/>
        <bgColor indexed="64"/>
      </patternFill>
    </fill>
    <fill>
      <patternFill patternType="solid">
        <fgColor rgb="FFFFFFFF"/>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double">
        <color indexed="64"/>
      </left>
      <right style="thin">
        <color indexed="8"/>
      </right>
      <top/>
      <bottom style="dotted">
        <color indexed="8"/>
      </bottom>
      <diagonal/>
    </border>
    <border>
      <left/>
      <right style="thin">
        <color indexed="8"/>
      </right>
      <top/>
      <bottom style="dotted">
        <color indexed="8"/>
      </bottom>
      <diagonal/>
    </border>
    <border>
      <left/>
      <right style="thin">
        <color indexed="8"/>
      </right>
      <top style="dotted">
        <color indexed="8"/>
      </top>
      <bottom style="dotted">
        <color indexed="8"/>
      </bottom>
      <diagonal/>
    </border>
    <border>
      <left/>
      <right style="double">
        <color indexed="64"/>
      </right>
      <top/>
      <bottom style="dotted">
        <color indexed="8"/>
      </bottom>
      <diagonal/>
    </border>
    <border>
      <left style="double">
        <color indexed="64"/>
      </left>
      <right style="thin">
        <color indexed="8"/>
      </right>
      <top style="dotted">
        <color indexed="8"/>
      </top>
      <bottom style="dotted">
        <color indexed="8"/>
      </bottom>
      <diagonal/>
    </border>
    <border>
      <left/>
      <right style="double">
        <color indexed="64"/>
      </right>
      <top style="dotted">
        <color indexed="8"/>
      </top>
      <bottom style="dotted">
        <color indexed="8"/>
      </bottom>
      <diagonal/>
    </border>
    <border>
      <left style="double">
        <color indexed="64"/>
      </left>
      <right style="thin">
        <color indexed="8"/>
      </right>
      <top style="dotted">
        <color indexed="8"/>
      </top>
      <bottom/>
      <diagonal/>
    </border>
    <border>
      <left/>
      <right style="thin">
        <color indexed="8"/>
      </right>
      <top style="dotted">
        <color indexed="8"/>
      </top>
      <bottom/>
      <diagonal/>
    </border>
    <border>
      <left/>
      <right style="double">
        <color indexed="64"/>
      </right>
      <top style="dotted">
        <color indexed="8"/>
      </top>
      <bottom/>
      <diagonal/>
    </border>
    <border>
      <left style="thin">
        <color indexed="64"/>
      </left>
      <right style="thin">
        <color indexed="64"/>
      </right>
      <top style="hair">
        <color indexed="64"/>
      </top>
      <bottom style="hair">
        <color indexed="64"/>
      </bottom>
      <diagonal/>
    </border>
  </borders>
  <cellStyleXfs count="39">
    <xf numFmtId="0" fontId="0" fillId="0" borderId="0"/>
    <xf numFmtId="43" fontId="1"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 fillId="0" borderId="0"/>
    <xf numFmtId="0" fontId="35" fillId="0" borderId="0"/>
    <xf numFmtId="0" fontId="38" fillId="0" borderId="0"/>
    <xf numFmtId="0" fontId="21" fillId="0" borderId="0"/>
    <xf numFmtId="0" fontId="42" fillId="0" borderId="0"/>
    <xf numFmtId="43" fontId="21"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0" fontId="16" fillId="0" borderId="0"/>
    <xf numFmtId="0" fontId="38" fillId="0" borderId="0"/>
    <xf numFmtId="0" fontId="16" fillId="0" borderId="0"/>
    <xf numFmtId="43" fontId="38" fillId="0" borderId="0" applyFont="0" applyFill="0" applyBorder="0" applyAlignment="0" applyProtection="0"/>
    <xf numFmtId="0" fontId="38" fillId="0" borderId="0"/>
    <xf numFmtId="43" fontId="38" fillId="0" borderId="0" applyFont="0" applyFill="0" applyBorder="0" applyAlignment="0" applyProtection="0"/>
    <xf numFmtId="0" fontId="16" fillId="0" borderId="0"/>
    <xf numFmtId="0" fontId="16" fillId="0" borderId="0"/>
    <xf numFmtId="164" fontId="1" fillId="0" borderId="0" applyFont="0" applyFill="0" applyBorder="0" applyAlignment="0" applyProtection="0"/>
    <xf numFmtId="0" fontId="16" fillId="0" borderId="0"/>
    <xf numFmtId="0" fontId="16" fillId="0" borderId="0"/>
    <xf numFmtId="0" fontId="84" fillId="0" borderId="0"/>
    <xf numFmtId="0" fontId="1" fillId="0" borderId="0"/>
    <xf numFmtId="0" fontId="38" fillId="0" borderId="0"/>
    <xf numFmtId="43" fontId="35" fillId="0" borderId="0" applyFont="0" applyFill="0" applyBorder="0" applyAlignment="0" applyProtection="0"/>
    <xf numFmtId="0" fontId="95" fillId="0" borderId="0"/>
    <xf numFmtId="180" fontId="96" fillId="0" borderId="0" applyFont="0" applyFill="0" applyBorder="0" applyAlignment="0" applyProtection="0"/>
    <xf numFmtId="0" fontId="43" fillId="0" borderId="0" applyAlignment="0">
      <alignment vertical="top" wrapText="1"/>
      <protection locked="0"/>
    </xf>
    <xf numFmtId="43" fontId="1" fillId="0" borderId="0" applyFont="0" applyFill="0" applyBorder="0" applyAlignment="0" applyProtection="0"/>
    <xf numFmtId="182" fontId="16" fillId="0" borderId="0"/>
    <xf numFmtId="43" fontId="1" fillId="0" borderId="0" applyFont="0" applyFill="0" applyBorder="0" applyAlignment="0" applyProtection="0"/>
    <xf numFmtId="0" fontId="104" fillId="0" borderId="0"/>
    <xf numFmtId="9" fontId="1" fillId="0" borderId="0" applyFont="0" applyFill="0" applyBorder="0" applyAlignment="0" applyProtection="0"/>
    <xf numFmtId="0" fontId="38" fillId="0" borderId="0"/>
    <xf numFmtId="0" fontId="106" fillId="0" borderId="0"/>
  </cellStyleXfs>
  <cellXfs count="991">
    <xf numFmtId="0" fontId="0" fillId="0" borderId="0" xfId="0"/>
    <xf numFmtId="0" fontId="4" fillId="0" borderId="0" xfId="0" applyFont="1" applyAlignment="1">
      <alignment horizontal="center"/>
    </xf>
    <xf numFmtId="0" fontId="3" fillId="0" borderId="0" xfId="0" applyFont="1" applyAlignment="1">
      <alignment horizontal="center"/>
    </xf>
    <xf numFmtId="0" fontId="3" fillId="2" borderId="1" xfId="0"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left" wrapText="1"/>
    </xf>
    <xf numFmtId="0" fontId="4" fillId="0" borderId="1" xfId="0" applyFont="1" applyBorder="1" applyAlignment="1">
      <alignment horizontal="center" wrapText="1"/>
    </xf>
    <xf numFmtId="3" fontId="4" fillId="0" borderId="1" xfId="0" applyNumberFormat="1" applyFont="1" applyBorder="1" applyAlignment="1">
      <alignment horizontal="right"/>
    </xf>
    <xf numFmtId="0" fontId="4" fillId="2" borderId="1" xfId="0" applyFont="1" applyFill="1" applyBorder="1" applyAlignment="1">
      <alignment horizontal="center"/>
    </xf>
    <xf numFmtId="0" fontId="8" fillId="2" borderId="1" xfId="0" applyFont="1" applyFill="1" applyBorder="1" applyAlignment="1">
      <alignment horizontal="center" wrapText="1"/>
    </xf>
    <xf numFmtId="0" fontId="8" fillId="2" borderId="1" xfId="0" applyFont="1" applyFill="1" applyBorder="1" applyAlignment="1">
      <alignment horizontal="center" vertical="center" wrapText="1"/>
    </xf>
    <xf numFmtId="3" fontId="3" fillId="2" borderId="1" xfId="0" applyNumberFormat="1" applyFont="1" applyFill="1" applyBorder="1" applyAlignment="1">
      <alignment horizontal="right" vertical="center"/>
    </xf>
    <xf numFmtId="0" fontId="3" fillId="2" borderId="1" xfId="0" applyFont="1" applyFill="1" applyBorder="1" applyAlignment="1">
      <alignment horizontal="center"/>
    </xf>
    <xf numFmtId="0" fontId="4" fillId="0" borderId="0" xfId="0" applyFont="1" applyAlignment="1">
      <alignment horizontal="center" wrapText="1"/>
    </xf>
    <xf numFmtId="3" fontId="4" fillId="0" borderId="0" xfId="0" applyNumberFormat="1" applyFont="1" applyAlignment="1">
      <alignment horizontal="center"/>
    </xf>
    <xf numFmtId="0" fontId="2" fillId="0" borderId="0" xfId="0" applyFont="1"/>
    <xf numFmtId="0" fontId="3"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right" vertical="center"/>
    </xf>
    <xf numFmtId="0" fontId="13" fillId="3"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3" fontId="4" fillId="0" borderId="1" xfId="0" applyNumberFormat="1" applyFont="1" applyBorder="1" applyAlignment="1">
      <alignment horizontal="right" vertical="center"/>
    </xf>
    <xf numFmtId="0" fontId="8"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17" fillId="0" borderId="1" xfId="2" applyFont="1" applyBorder="1" applyAlignment="1">
      <alignment horizontal="center" vertical="center"/>
    </xf>
    <xf numFmtId="165" fontId="4" fillId="0" borderId="1" xfId="1" applyNumberFormat="1" applyFont="1" applyBorder="1" applyAlignment="1">
      <alignment horizontal="right"/>
    </xf>
    <xf numFmtId="165" fontId="4" fillId="0" borderId="1" xfId="0" applyNumberFormat="1" applyFont="1" applyBorder="1" applyAlignment="1">
      <alignment horizontal="right"/>
    </xf>
    <xf numFmtId="0" fontId="3" fillId="0" borderId="1" xfId="0" applyFont="1" applyBorder="1" applyAlignment="1">
      <alignment horizontal="center"/>
    </xf>
    <xf numFmtId="165" fontId="3" fillId="0" borderId="1" xfId="0" applyNumberFormat="1" applyFont="1" applyBorder="1" applyAlignment="1">
      <alignment horizontal="right"/>
    </xf>
    <xf numFmtId="0" fontId="18" fillId="0" borderId="1" xfId="0" applyFont="1" applyBorder="1" applyAlignment="1">
      <alignment horizontal="center"/>
    </xf>
    <xf numFmtId="0" fontId="3" fillId="4"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19" fillId="6" borderId="1" xfId="0" applyFont="1" applyFill="1" applyBorder="1" applyAlignment="1">
      <alignment horizontal="left" vertical="center" wrapText="1"/>
    </xf>
    <xf numFmtId="0" fontId="13" fillId="0" borderId="1"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xf numFmtId="0" fontId="13" fillId="0" borderId="0" xfId="0" applyFont="1" applyAlignment="1">
      <alignment horizontal="center"/>
    </xf>
    <xf numFmtId="0" fontId="3" fillId="4" borderId="1" xfId="0" applyFont="1" applyFill="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23" fillId="0" borderId="0" xfId="0" applyFont="1" applyAlignment="1">
      <alignment vertical="center"/>
    </xf>
    <xf numFmtId="0" fontId="23" fillId="0" borderId="0" xfId="0" applyFont="1" applyAlignment="1">
      <alignment horizontal="center" vertical="center"/>
    </xf>
    <xf numFmtId="0" fontId="0" fillId="0" borderId="0" xfId="0" applyAlignment="1">
      <alignment horizontal="center"/>
    </xf>
    <xf numFmtId="0" fontId="4" fillId="0" borderId="0" xfId="0" applyFont="1"/>
    <xf numFmtId="0" fontId="4" fillId="0" borderId="1" xfId="0" applyFont="1" applyBorder="1"/>
    <xf numFmtId="0" fontId="4" fillId="0" borderId="1" xfId="0" applyFont="1" applyBorder="1" applyAlignment="1">
      <alignment wrapText="1"/>
    </xf>
    <xf numFmtId="0" fontId="3" fillId="0" borderId="1" xfId="0" applyFont="1" applyBorder="1"/>
    <xf numFmtId="0" fontId="4" fillId="4" borderId="1" xfId="0" applyFont="1" applyFill="1" applyBorder="1"/>
    <xf numFmtId="0" fontId="3" fillId="4" borderId="1" xfId="0" applyFont="1" applyFill="1" applyBorder="1"/>
    <xf numFmtId="0" fontId="3" fillId="4" borderId="1" xfId="0" applyFont="1" applyFill="1" applyBorder="1" applyAlignment="1">
      <alignment horizontal="center" wrapText="1"/>
    </xf>
    <xf numFmtId="0" fontId="8" fillId="4" borderId="1" xfId="0" applyFont="1" applyFill="1" applyBorder="1" applyAlignment="1">
      <alignment horizontal="center" vertical="center"/>
    </xf>
    <xf numFmtId="0" fontId="13" fillId="2" borderId="1" xfId="0" applyFont="1" applyFill="1" applyBorder="1"/>
    <xf numFmtId="0" fontId="8" fillId="2" borderId="1" xfId="0" applyFont="1" applyFill="1" applyBorder="1"/>
    <xf numFmtId="0" fontId="13" fillId="0" borderId="1" xfId="0" applyFont="1" applyBorder="1"/>
    <xf numFmtId="0" fontId="4" fillId="2" borderId="1" xfId="0" applyFont="1" applyFill="1" applyBorder="1"/>
    <xf numFmtId="0" fontId="3" fillId="2" borderId="1" xfId="0" applyFont="1" applyFill="1" applyBorder="1"/>
    <xf numFmtId="0" fontId="4" fillId="2" borderId="0" xfId="0" applyFont="1" applyFill="1" applyAlignment="1">
      <alignment wrapText="1"/>
    </xf>
    <xf numFmtId="0" fontId="13" fillId="0" borderId="1" xfId="0" applyFont="1" applyBorder="1" applyAlignment="1">
      <alignment wrapText="1"/>
    </xf>
    <xf numFmtId="0" fontId="3" fillId="4" borderId="1" xfId="0" applyFont="1" applyFill="1" applyBorder="1" applyAlignment="1">
      <alignment horizontal="center"/>
    </xf>
    <xf numFmtId="0" fontId="4" fillId="0" borderId="0" xfId="0" applyFont="1" applyAlignment="1">
      <alignment horizontal="center" vertical="center"/>
    </xf>
    <xf numFmtId="0" fontId="27" fillId="2" borderId="1" xfId="0" applyFont="1" applyFill="1" applyBorder="1" applyAlignment="1">
      <alignment vertical="center"/>
    </xf>
    <xf numFmtId="0" fontId="27" fillId="2" borderId="1" xfId="0" applyFont="1" applyFill="1" applyBorder="1" applyAlignment="1">
      <alignment vertical="center" wrapText="1"/>
    </xf>
    <xf numFmtId="166" fontId="27" fillId="2" borderId="1" xfId="0" applyNumberFormat="1" applyFont="1" applyFill="1" applyBorder="1" applyAlignment="1">
      <alignment vertical="center"/>
    </xf>
    <xf numFmtId="0" fontId="24" fillId="0" borderId="1" xfId="0" applyFont="1" applyBorder="1" applyAlignment="1">
      <alignment vertical="center"/>
    </xf>
    <xf numFmtId="0" fontId="13" fillId="0" borderId="1" xfId="0" applyFont="1" applyBorder="1" applyAlignment="1">
      <alignment vertical="center"/>
    </xf>
    <xf numFmtId="0" fontId="28" fillId="0" borderId="1" xfId="0" applyFont="1" applyBorder="1" applyAlignment="1">
      <alignment vertical="center"/>
    </xf>
    <xf numFmtId="166" fontId="13" fillId="0" borderId="1" xfId="0" applyNumberFormat="1" applyFont="1" applyBorder="1" applyAlignment="1">
      <alignment vertical="center"/>
    </xf>
    <xf numFmtId="166" fontId="29" fillId="2" borderId="1" xfId="0" applyNumberFormat="1" applyFont="1" applyFill="1" applyBorder="1" applyAlignment="1">
      <alignment vertical="center"/>
    </xf>
    <xf numFmtId="1" fontId="27" fillId="2" borderId="1" xfId="0" applyNumberFormat="1" applyFont="1" applyFill="1" applyBorder="1" applyAlignment="1">
      <alignment vertical="center"/>
    </xf>
    <xf numFmtId="0" fontId="29" fillId="2" borderId="1" xfId="0" applyFont="1" applyFill="1" applyBorder="1" applyAlignment="1">
      <alignment vertical="center"/>
    </xf>
    <xf numFmtId="1" fontId="31" fillId="0" borderId="6" xfId="0" applyNumberFormat="1" applyFont="1" applyBorder="1"/>
    <xf numFmtId="1" fontId="14" fillId="0" borderId="6" xfId="0" applyNumberFormat="1" applyFont="1" applyBorder="1"/>
    <xf numFmtId="167" fontId="31" fillId="0" borderId="6" xfId="0" applyNumberFormat="1" applyFont="1" applyBorder="1"/>
    <xf numFmtId="2" fontId="14" fillId="0" borderId="6" xfId="0" applyNumberFormat="1" applyFont="1" applyBorder="1"/>
    <xf numFmtId="166" fontId="14" fillId="0" borderId="6" xfId="0" applyNumberFormat="1" applyFont="1" applyBorder="1"/>
    <xf numFmtId="0" fontId="14" fillId="0" borderId="0" xfId="0" applyFont="1"/>
    <xf numFmtId="0" fontId="32" fillId="0" borderId="0" xfId="0" applyFont="1" applyAlignment="1">
      <alignment vertical="center"/>
    </xf>
    <xf numFmtId="0" fontId="33" fillId="0" borderId="0" xfId="0" applyFont="1" applyAlignment="1">
      <alignment horizontal="center" vertical="center"/>
    </xf>
    <xf numFmtId="0" fontId="32" fillId="0" borderId="0" xfId="0" applyFont="1" applyAlignment="1">
      <alignment vertical="center" wrapText="1"/>
    </xf>
    <xf numFmtId="0" fontId="13" fillId="0" borderId="0" xfId="0" applyFont="1" applyAlignment="1">
      <alignment vertical="center"/>
    </xf>
    <xf numFmtId="0" fontId="13" fillId="0" borderId="0" xfId="0" applyFont="1" applyAlignment="1">
      <alignment vertical="center" wrapText="1"/>
    </xf>
    <xf numFmtId="0" fontId="32" fillId="0" borderId="0" xfId="0" applyFont="1" applyAlignment="1">
      <alignment horizontal="center" vertical="center"/>
    </xf>
    <xf numFmtId="0" fontId="8" fillId="4" borderId="1" xfId="0" applyFont="1" applyFill="1" applyBorder="1" applyAlignment="1">
      <alignment horizontal="center" vertical="center" wrapText="1"/>
    </xf>
    <xf numFmtId="0" fontId="8" fillId="8" borderId="1" xfId="0" applyFont="1" applyFill="1" applyBorder="1" applyAlignment="1">
      <alignment horizontal="center" vertical="center"/>
    </xf>
    <xf numFmtId="0" fontId="19" fillId="8" borderId="1" xfId="0" applyFont="1" applyFill="1" applyBorder="1" applyAlignment="1">
      <alignment horizontal="left" vertical="center" wrapText="1"/>
    </xf>
    <xf numFmtId="0" fontId="20" fillId="0" borderId="1" xfId="0" applyFont="1" applyBorder="1" applyAlignment="1">
      <alignment vertical="center" wrapText="1"/>
    </xf>
    <xf numFmtId="0" fontId="8" fillId="6" borderId="1" xfId="0" applyFont="1" applyFill="1" applyBorder="1" applyAlignment="1">
      <alignment horizontal="center" vertical="center"/>
    </xf>
    <xf numFmtId="0" fontId="8" fillId="6" borderId="1" xfId="0" applyFont="1" applyFill="1" applyBorder="1" applyAlignment="1">
      <alignment vertical="center" wrapText="1"/>
    </xf>
    <xf numFmtId="0" fontId="13" fillId="6" borderId="1" xfId="0" applyFont="1" applyFill="1" applyBorder="1" applyAlignment="1">
      <alignment vertical="center" wrapText="1"/>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8" fillId="0" borderId="1" xfId="0" applyFont="1" applyBorder="1" applyAlignment="1">
      <alignment horizontal="center" vertical="center"/>
    </xf>
    <xf numFmtId="0" fontId="21" fillId="0" borderId="1" xfId="0" applyFont="1" applyBorder="1" applyAlignment="1">
      <alignment horizontal="justify" vertical="center" wrapText="1"/>
    </xf>
    <xf numFmtId="0" fontId="27"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20" fillId="6" borderId="1" xfId="0" applyFont="1" applyFill="1" applyBorder="1" applyAlignment="1">
      <alignment horizontal="left" vertical="center" wrapText="1"/>
    </xf>
    <xf numFmtId="0" fontId="8" fillId="8" borderId="1" xfId="0" applyFont="1" applyFill="1" applyBorder="1" applyAlignment="1">
      <alignment vertical="center" wrapText="1"/>
    </xf>
    <xf numFmtId="0" fontId="13" fillId="0" borderId="1" xfId="0" applyFont="1" applyBorder="1" applyAlignment="1">
      <alignment horizontal="center" vertical="center"/>
    </xf>
    <xf numFmtId="0" fontId="27" fillId="6"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13" fillId="5" borderId="1" xfId="0" applyFont="1" applyFill="1" applyBorder="1" applyAlignment="1">
      <alignment horizontal="center" vertical="center"/>
    </xf>
    <xf numFmtId="0" fontId="27" fillId="0" borderId="1" xfId="0" applyFont="1" applyBorder="1" applyAlignment="1">
      <alignment horizontal="center" vertical="center"/>
    </xf>
    <xf numFmtId="0" fontId="8" fillId="0" borderId="0" xfId="0" applyFont="1" applyAlignment="1">
      <alignment horizontal="center" vertical="center"/>
    </xf>
    <xf numFmtId="0" fontId="13" fillId="0" borderId="0" xfId="0" applyFont="1" applyAlignment="1">
      <alignment horizontal="justify" vertical="center" wrapText="1"/>
    </xf>
    <xf numFmtId="0" fontId="20" fillId="0" borderId="0" xfId="0" applyFont="1" applyAlignment="1">
      <alignment horizontal="left" vertical="center" wrapText="1"/>
    </xf>
    <xf numFmtId="0" fontId="27" fillId="0" borderId="0" xfId="0" applyFont="1" applyAlignment="1">
      <alignment horizontal="center" vertical="center"/>
    </xf>
    <xf numFmtId="0" fontId="8" fillId="0" borderId="0" xfId="0" applyFont="1" applyAlignment="1">
      <alignment horizontal="left" vertical="center" wrapText="1"/>
    </xf>
    <xf numFmtId="0" fontId="13" fillId="0" borderId="0" xfId="0" applyFont="1" applyAlignment="1">
      <alignment horizontal="center" vertical="center"/>
    </xf>
    <xf numFmtId="0" fontId="0" fillId="0" borderId="0" xfId="0" applyAlignment="1">
      <alignment wrapText="1"/>
    </xf>
    <xf numFmtId="3" fontId="0" fillId="0" borderId="0" xfId="0" applyNumberFormat="1"/>
    <xf numFmtId="3" fontId="0" fillId="0" borderId="0" xfId="0" applyNumberFormat="1" applyAlignment="1">
      <alignment wrapText="1"/>
    </xf>
    <xf numFmtId="3" fontId="13" fillId="0" borderId="0" xfId="0" applyNumberFormat="1" applyFont="1"/>
    <xf numFmtId="0" fontId="34" fillId="4" borderId="1" xfId="0" applyFont="1" applyFill="1" applyBorder="1" applyAlignment="1">
      <alignment horizontal="center" vertical="center" wrapText="1"/>
    </xf>
    <xf numFmtId="0" fontId="27" fillId="7" borderId="1" xfId="5" applyFont="1" applyFill="1" applyBorder="1" applyAlignment="1">
      <alignment horizontal="center" vertical="center" wrapText="1"/>
    </xf>
    <xf numFmtId="0" fontId="8" fillId="2" borderId="1" xfId="0" applyFont="1" applyFill="1" applyBorder="1" applyAlignment="1">
      <alignment horizontal="center" vertical="center"/>
    </xf>
    <xf numFmtId="0" fontId="21" fillId="0" borderId="1" xfId="6" applyFont="1" applyBorder="1" applyAlignment="1">
      <alignment horizontal="center" vertical="center"/>
    </xf>
    <xf numFmtId="0" fontId="0" fillId="0" borderId="1" xfId="0" applyBorder="1"/>
    <xf numFmtId="0" fontId="21" fillId="0" borderId="1" xfId="0" applyFont="1" applyBorder="1" applyAlignment="1">
      <alignment wrapText="1"/>
    </xf>
    <xf numFmtId="0" fontId="37" fillId="0" borderId="0" xfId="0" applyFont="1"/>
    <xf numFmtId="0" fontId="41" fillId="0" borderId="0" xfId="8" applyFont="1" applyAlignment="1">
      <alignment horizontal="left" vertical="center" wrapText="1"/>
    </xf>
    <xf numFmtId="0" fontId="41" fillId="0" borderId="7" xfId="8" applyFont="1" applyBorder="1" applyAlignment="1">
      <alignment horizontal="left" vertical="center" wrapText="1"/>
    </xf>
    <xf numFmtId="0" fontId="21" fillId="0" borderId="1" xfId="8" applyBorder="1" applyAlignment="1">
      <alignment horizontal="center" vertical="center" wrapText="1"/>
    </xf>
    <xf numFmtId="0" fontId="21" fillId="0" borderId="1" xfId="8" quotePrefix="1" applyBorder="1" applyAlignment="1">
      <alignment horizontal="center" vertical="center" wrapText="1"/>
    </xf>
    <xf numFmtId="0" fontId="21" fillId="0" borderId="1" xfId="8" applyBorder="1" applyAlignment="1">
      <alignment vertical="center" wrapText="1"/>
    </xf>
    <xf numFmtId="2" fontId="22" fillId="0" borderId="1" xfId="8" applyNumberFormat="1" applyFont="1" applyBorder="1" applyAlignment="1">
      <alignment horizontal="center" vertical="center" wrapText="1"/>
    </xf>
    <xf numFmtId="2" fontId="21" fillId="0" borderId="1" xfId="8" applyNumberFormat="1" applyBorder="1" applyAlignment="1">
      <alignment horizontal="center" vertical="center" wrapText="1"/>
    </xf>
    <xf numFmtId="0" fontId="44" fillId="0" borderId="1" xfId="11" quotePrefix="1" applyFont="1" applyBorder="1" applyAlignment="1">
      <alignment vertical="center" wrapText="1"/>
    </xf>
    <xf numFmtId="0" fontId="22" fillId="0" borderId="1" xfId="12" applyFont="1" applyBorder="1" applyAlignment="1">
      <alignment vertical="center" wrapText="1"/>
    </xf>
    <xf numFmtId="0" fontId="22" fillId="0" borderId="1" xfId="12" applyFont="1" applyBorder="1" applyAlignment="1">
      <alignment horizontal="center" vertical="center" wrapText="1"/>
    </xf>
    <xf numFmtId="165" fontId="21" fillId="0" borderId="1" xfId="13" applyNumberFormat="1" applyFont="1" applyFill="1" applyBorder="1" applyAlignment="1">
      <alignment horizontal="right" vertical="center" wrapText="1"/>
    </xf>
    <xf numFmtId="0" fontId="44" fillId="0" borderId="8" xfId="11" quotePrefix="1" applyFont="1" applyBorder="1" applyAlignment="1">
      <alignment horizontal="left" vertical="center" wrapText="1"/>
    </xf>
    <xf numFmtId="165" fontId="10" fillId="0" borderId="1" xfId="10" applyNumberFormat="1" applyFont="1" applyBorder="1" applyAlignment="1">
      <alignment horizontal="right" vertical="center" wrapText="1"/>
    </xf>
    <xf numFmtId="0" fontId="10" fillId="0" borderId="1" xfId="8" quotePrefix="1" applyFont="1" applyBorder="1" applyAlignment="1">
      <alignment horizontal="center" vertical="center" wrapText="1"/>
    </xf>
    <xf numFmtId="0" fontId="10" fillId="9" borderId="1" xfId="8" applyFont="1" applyFill="1" applyBorder="1" applyAlignment="1">
      <alignment horizontal="left" vertical="center" wrapText="1"/>
    </xf>
    <xf numFmtId="0" fontId="10" fillId="9" borderId="1" xfId="8" applyFont="1" applyFill="1" applyBorder="1" applyAlignment="1">
      <alignment horizontal="center" vertical="center" wrapText="1"/>
    </xf>
    <xf numFmtId="165" fontId="10" fillId="9" borderId="1" xfId="10" applyNumberFormat="1" applyFont="1" applyFill="1" applyBorder="1" applyAlignment="1">
      <alignment horizontal="right" vertical="center" wrapText="1"/>
    </xf>
    <xf numFmtId="165" fontId="10" fillId="0" borderId="1" xfId="10" applyNumberFormat="1" applyFont="1" applyBorder="1" applyAlignment="1">
      <alignment vertical="center" wrapText="1"/>
    </xf>
    <xf numFmtId="43" fontId="10" fillId="8" borderId="1" xfId="10" applyFont="1" applyFill="1" applyBorder="1" applyAlignment="1">
      <alignment horizontal="right" vertical="center" wrapText="1"/>
    </xf>
    <xf numFmtId="3" fontId="3" fillId="4" borderId="1" xfId="0" applyNumberFormat="1" applyFont="1" applyFill="1" applyBorder="1" applyAlignment="1">
      <alignment horizontal="center"/>
    </xf>
    <xf numFmtId="3" fontId="4" fillId="0" borderId="1" xfId="0" applyNumberFormat="1" applyFont="1" applyBorder="1"/>
    <xf numFmtId="3" fontId="3" fillId="4" borderId="1" xfId="0" applyNumberFormat="1" applyFont="1" applyFill="1" applyBorder="1"/>
    <xf numFmtId="3" fontId="47" fillId="0" borderId="0" xfId="0" applyNumberFormat="1" applyFont="1"/>
    <xf numFmtId="0" fontId="3" fillId="0" borderId="1" xfId="0" applyFont="1" applyBorder="1" applyAlignment="1">
      <alignment horizontal="center" wrapText="1"/>
    </xf>
    <xf numFmtId="165" fontId="3" fillId="0" borderId="0" xfId="1" applyNumberFormat="1" applyFont="1"/>
    <xf numFmtId="0" fontId="5" fillId="0" borderId="0" xfId="0" applyFont="1"/>
    <xf numFmtId="43" fontId="4" fillId="0" borderId="0" xfId="1" applyFont="1" applyBorder="1" applyAlignment="1"/>
    <xf numFmtId="168" fontId="5" fillId="0" borderId="0" xfId="0" applyNumberFormat="1" applyFont="1"/>
    <xf numFmtId="165" fontId="4" fillId="0" borderId="0" xfId="1" applyNumberFormat="1" applyFont="1"/>
    <xf numFmtId="165" fontId="4" fillId="0" borderId="0" xfId="0" applyNumberFormat="1" applyFont="1"/>
    <xf numFmtId="168" fontId="4" fillId="0" borderId="0" xfId="0" applyNumberFormat="1" applyFont="1"/>
    <xf numFmtId="3" fontId="4" fillId="0" borderId="0" xfId="0" applyNumberFormat="1" applyFont="1"/>
    <xf numFmtId="0" fontId="4" fillId="0" borderId="0" xfId="0" applyFont="1" applyAlignment="1">
      <alignment wrapText="1"/>
    </xf>
    <xf numFmtId="0" fontId="3" fillId="2" borderId="1" xfId="0" applyFont="1" applyFill="1" applyBorder="1" applyAlignment="1">
      <alignment wrapText="1"/>
    </xf>
    <xf numFmtId="0" fontId="4" fillId="0" borderId="0" xfId="0" applyFont="1" applyAlignment="1">
      <alignment vertical="center"/>
    </xf>
    <xf numFmtId="0" fontId="0" fillId="0" borderId="0" xfId="0" applyAlignment="1">
      <alignment vertical="center" wrapText="1"/>
    </xf>
    <xf numFmtId="0" fontId="27" fillId="0" borderId="1" xfId="3" applyFont="1" applyBorder="1" applyAlignment="1">
      <alignment horizontal="center" vertical="center" wrapText="1"/>
    </xf>
    <xf numFmtId="49" fontId="43" fillId="0" borderId="1" xfId="3" applyNumberFormat="1" applyFont="1" applyBorder="1" applyAlignment="1">
      <alignment horizontal="center" vertical="center" wrapText="1"/>
    </xf>
    <xf numFmtId="49" fontId="43" fillId="0" borderId="1" xfId="3" applyNumberFormat="1" applyFont="1" applyBorder="1" applyAlignment="1">
      <alignment vertical="center" wrapText="1"/>
    </xf>
    <xf numFmtId="0" fontId="27" fillId="0" borderId="1" xfId="3" applyFont="1" applyBorder="1" applyAlignment="1">
      <alignment horizontal="center" vertical="center"/>
    </xf>
    <xf numFmtId="0" fontId="22" fillId="0" borderId="1" xfId="3" applyFont="1" applyBorder="1" applyAlignment="1">
      <alignment horizontal="center" vertical="center"/>
    </xf>
    <xf numFmtId="0" fontId="22" fillId="0" borderId="1" xfId="3" applyFont="1" applyBorder="1" applyAlignment="1">
      <alignment vertical="center" wrapText="1"/>
    </xf>
    <xf numFmtId="170" fontId="22" fillId="0" borderId="1" xfId="4" applyNumberFormat="1" applyFont="1" applyBorder="1" applyAlignment="1">
      <alignment vertical="center"/>
    </xf>
    <xf numFmtId="170" fontId="22" fillId="0" borderId="1" xfId="4" applyNumberFormat="1" applyFont="1" applyBorder="1" applyAlignment="1">
      <alignment horizontal="center" vertical="center" wrapText="1"/>
    </xf>
    <xf numFmtId="0" fontId="31" fillId="0" borderId="1" xfId="3" applyFont="1" applyBorder="1" applyAlignment="1">
      <alignment horizontal="center" vertical="center"/>
    </xf>
    <xf numFmtId="0" fontId="31" fillId="0" borderId="1" xfId="3" applyFont="1" applyBorder="1" applyAlignment="1">
      <alignment vertical="center" wrapText="1"/>
    </xf>
    <xf numFmtId="0" fontId="27" fillId="0" borderId="1" xfId="3" applyFont="1" applyBorder="1" applyAlignment="1">
      <alignment vertical="center" wrapText="1"/>
    </xf>
    <xf numFmtId="170" fontId="27" fillId="0" borderId="1" xfId="4" applyNumberFormat="1" applyFont="1" applyBorder="1" applyAlignment="1">
      <alignment vertical="center"/>
    </xf>
    <xf numFmtId="0" fontId="27" fillId="0" borderId="1" xfId="3" applyFont="1" applyBorder="1" applyAlignment="1">
      <alignment horizontal="center"/>
    </xf>
    <xf numFmtId="170" fontId="27" fillId="0" borderId="1" xfId="4" applyNumberFormat="1" applyFont="1" applyBorder="1"/>
    <xf numFmtId="2" fontId="4" fillId="0" borderId="1" xfId="0" applyNumberFormat="1" applyFont="1" applyBorder="1" applyAlignment="1">
      <alignment horizontal="center" vertical="center" wrapText="1"/>
    </xf>
    <xf numFmtId="0" fontId="3" fillId="0" borderId="0" xfId="0" applyFont="1" applyAlignment="1">
      <alignment horizontal="center" vertical="center"/>
    </xf>
    <xf numFmtId="0" fontId="4" fillId="3" borderId="1" xfId="0" applyFont="1" applyFill="1" applyBorder="1" applyAlignment="1">
      <alignment horizontal="left" vertical="center" wrapText="1"/>
    </xf>
    <xf numFmtId="2" fontId="4"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right" vertical="center"/>
    </xf>
    <xf numFmtId="0" fontId="5" fillId="0" borderId="0" xfId="0" applyFont="1" applyAlignment="1">
      <alignment horizontal="center" vertical="center"/>
    </xf>
    <xf numFmtId="0" fontId="4" fillId="0" borderId="0" xfId="0" applyFont="1" applyAlignment="1">
      <alignment horizontal="center" vertical="center" wrapText="1"/>
    </xf>
    <xf numFmtId="2" fontId="4" fillId="0" borderId="0" xfId="0" applyNumberFormat="1" applyFont="1" applyAlignment="1">
      <alignment horizontal="center" vertical="center" wrapText="1"/>
    </xf>
    <xf numFmtId="170" fontId="27" fillId="0" borderId="1" xfId="4" applyNumberFormat="1" applyFont="1" applyBorder="1" applyAlignment="1">
      <alignment horizontal="center" vertical="center"/>
    </xf>
    <xf numFmtId="0" fontId="0" fillId="0" borderId="0" xfId="0" applyAlignment="1">
      <alignment horizontal="center" vertical="center"/>
    </xf>
    <xf numFmtId="0" fontId="28" fillId="0" borderId="1" xfId="0" applyFont="1" applyBorder="1" applyAlignment="1">
      <alignment vertical="center" wrapText="1"/>
    </xf>
    <xf numFmtId="0" fontId="13" fillId="0" borderId="1" xfId="6" applyFont="1" applyBorder="1" applyAlignment="1">
      <alignment horizontal="center" vertical="center"/>
    </xf>
    <xf numFmtId="0" fontId="3" fillId="0" borderId="1" xfId="0" applyFont="1" applyBorder="1" applyAlignment="1">
      <alignment horizontal="center" vertical="center" wrapText="1"/>
    </xf>
    <xf numFmtId="2" fontId="3"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3" fillId="0" borderId="1" xfId="0" applyFont="1" applyBorder="1" applyAlignment="1">
      <alignment vertical="center" wrapText="1"/>
    </xf>
    <xf numFmtId="0" fontId="48" fillId="0" borderId="1" xfId="0" applyFont="1" applyBorder="1" applyAlignment="1">
      <alignment horizontal="center" vertical="center"/>
    </xf>
    <xf numFmtId="0" fontId="48" fillId="0" borderId="1" xfId="0" applyFont="1" applyBorder="1" applyAlignment="1">
      <alignment vertical="center" wrapText="1"/>
    </xf>
    <xf numFmtId="0" fontId="3" fillId="0" borderId="0" xfId="0" applyFont="1"/>
    <xf numFmtId="0" fontId="48" fillId="0" borderId="1" xfId="0" applyFont="1" applyBorder="1" applyAlignment="1">
      <alignment vertical="center"/>
    </xf>
    <xf numFmtId="0" fontId="49" fillId="0" borderId="1" xfId="0" applyFont="1" applyBorder="1" applyAlignment="1">
      <alignment vertical="center" wrapText="1"/>
    </xf>
    <xf numFmtId="0" fontId="3" fillId="0" borderId="1" xfId="0" applyFont="1" applyBorder="1" applyAlignment="1">
      <alignment horizontal="left" vertical="center" wrapText="1"/>
    </xf>
    <xf numFmtId="0" fontId="49" fillId="0" borderId="1" xfId="0" applyFont="1" applyBorder="1" applyAlignment="1">
      <alignment horizontal="justify" vertical="center" wrapText="1"/>
    </xf>
    <xf numFmtId="0" fontId="49" fillId="0" borderId="1" xfId="0" applyFont="1" applyBorder="1" applyAlignment="1">
      <alignment vertical="center"/>
    </xf>
    <xf numFmtId="0" fontId="4" fillId="0" borderId="1" xfId="0" applyFont="1" applyBorder="1" applyAlignment="1">
      <alignment horizontal="justify" vertical="center" wrapText="1"/>
    </xf>
    <xf numFmtId="49" fontId="3" fillId="2" borderId="1" xfId="0" applyNumberFormat="1" applyFont="1" applyFill="1" applyBorder="1" applyAlignment="1">
      <alignment horizontal="center" vertical="center"/>
    </xf>
    <xf numFmtId="49" fontId="48" fillId="0" borderId="1" xfId="0" applyNumberFormat="1" applyFont="1" applyBorder="1" applyAlignment="1">
      <alignment horizontal="center" vertical="center"/>
    </xf>
    <xf numFmtId="49" fontId="3" fillId="0" borderId="1" xfId="0" applyNumberFormat="1" applyFont="1" applyBorder="1" applyAlignment="1">
      <alignment horizontal="center"/>
    </xf>
    <xf numFmtId="49" fontId="3" fillId="0" borderId="0" xfId="0" applyNumberFormat="1" applyFont="1" applyAlignment="1">
      <alignment horizontal="center"/>
    </xf>
    <xf numFmtId="0" fontId="49" fillId="8" borderId="1" xfId="0" applyFont="1" applyFill="1" applyBorder="1" applyAlignment="1">
      <alignment vertical="center" wrapText="1"/>
    </xf>
    <xf numFmtId="0" fontId="47" fillId="0" borderId="0" xfId="0" applyFont="1"/>
    <xf numFmtId="49" fontId="48" fillId="8" borderId="1" xfId="0" applyNumberFormat="1" applyFont="1" applyFill="1" applyBorder="1" applyAlignment="1">
      <alignment horizontal="center" vertical="center"/>
    </xf>
    <xf numFmtId="0" fontId="3" fillId="8" borderId="1" xfId="0" applyFont="1" applyFill="1" applyBorder="1" applyAlignment="1">
      <alignment horizontal="left" vertical="center" wrapText="1"/>
    </xf>
    <xf numFmtId="0" fontId="3" fillId="8" borderId="0" xfId="0" applyFont="1" applyFill="1"/>
    <xf numFmtId="0" fontId="50" fillId="0" borderId="1" xfId="0" applyFont="1" applyBorder="1" applyAlignment="1">
      <alignment vertical="center" wrapText="1"/>
    </xf>
    <xf numFmtId="0" fontId="50" fillId="0" borderId="1" xfId="0" applyFont="1" applyBorder="1" applyAlignment="1">
      <alignment horizontal="center" vertical="center" wrapText="1"/>
    </xf>
    <xf numFmtId="0" fontId="47" fillId="0" borderId="1" xfId="0" applyFont="1" applyBorder="1" applyAlignment="1">
      <alignment vertical="center" wrapText="1"/>
    </xf>
    <xf numFmtId="0" fontId="47" fillId="0" borderId="1" xfId="0" applyFont="1" applyBorder="1" applyAlignment="1">
      <alignment horizontal="center" vertical="center" wrapText="1"/>
    </xf>
    <xf numFmtId="0" fontId="4" fillId="5" borderId="0" xfId="0" applyFont="1" applyFill="1"/>
    <xf numFmtId="0" fontId="51"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53" fillId="0" borderId="1" xfId="0" applyFont="1" applyBorder="1" applyAlignment="1">
      <alignment vertical="center" wrapText="1"/>
    </xf>
    <xf numFmtId="0" fontId="54" fillId="0" borderId="0" xfId="0" applyFont="1"/>
    <xf numFmtId="0" fontId="5" fillId="5" borderId="0" xfId="0" applyFont="1" applyFill="1"/>
    <xf numFmtId="49" fontId="50" fillId="8" borderId="1" xfId="0" applyNumberFormat="1" applyFont="1" applyFill="1" applyBorder="1" applyAlignment="1">
      <alignment horizontal="center" vertical="center"/>
    </xf>
    <xf numFmtId="0" fontId="59" fillId="10" borderId="0" xfId="0" applyFont="1" applyFill="1" applyAlignment="1">
      <alignment vertical="center"/>
    </xf>
    <xf numFmtId="0" fontId="59" fillId="0" borderId="0" xfId="0" applyFont="1" applyAlignment="1">
      <alignment vertical="center"/>
    </xf>
    <xf numFmtId="0" fontId="57" fillId="0" borderId="0" xfId="0" applyFont="1"/>
    <xf numFmtId="0" fontId="58" fillId="0" borderId="11" xfId="0" applyFont="1" applyBorder="1" applyAlignment="1">
      <alignment horizontal="center" vertical="center"/>
    </xf>
    <xf numFmtId="0" fontId="58" fillId="0" borderId="11" xfId="0" applyFont="1" applyBorder="1" applyAlignment="1">
      <alignment horizontal="center" vertical="center" wrapText="1"/>
    </xf>
    <xf numFmtId="0" fontId="60" fillId="10" borderId="11" xfId="0" applyFont="1" applyFill="1" applyBorder="1" applyAlignment="1">
      <alignment horizontal="right"/>
    </xf>
    <xf numFmtId="0" fontId="56" fillId="11" borderId="12" xfId="0" applyFont="1" applyFill="1" applyBorder="1" applyAlignment="1">
      <alignment horizontal="center" vertical="center"/>
    </xf>
    <xf numFmtId="0" fontId="56" fillId="11" borderId="12" xfId="0" applyFont="1" applyFill="1" applyBorder="1" applyAlignment="1">
      <alignment horizontal="center" vertical="center" wrapText="1"/>
    </xf>
    <xf numFmtId="165" fontId="56" fillId="11" borderId="12" xfId="0" applyNumberFormat="1" applyFont="1" applyFill="1" applyBorder="1" applyAlignment="1">
      <alignment horizontal="center" vertical="center" wrapText="1"/>
    </xf>
    <xf numFmtId="165" fontId="56" fillId="11" borderId="12" xfId="0" applyNumberFormat="1" applyFont="1" applyFill="1" applyBorder="1" applyAlignment="1">
      <alignment horizontal="center" vertical="center"/>
    </xf>
    <xf numFmtId="0" fontId="56" fillId="12" borderId="12" xfId="0" applyFont="1" applyFill="1" applyBorder="1" applyAlignment="1">
      <alignment horizontal="center" vertical="center"/>
    </xf>
    <xf numFmtId="0" fontId="56" fillId="12" borderId="12" xfId="0" applyFont="1" applyFill="1" applyBorder="1" applyAlignment="1">
      <alignment vertical="center" wrapText="1"/>
    </xf>
    <xf numFmtId="0" fontId="60" fillId="12" borderId="12" xfId="0" applyFont="1" applyFill="1" applyBorder="1" applyAlignment="1">
      <alignment horizontal="center" vertical="center" wrapText="1"/>
    </xf>
    <xf numFmtId="165" fontId="56" fillId="12" borderId="12" xfId="0" applyNumberFormat="1" applyFont="1" applyFill="1" applyBorder="1" applyAlignment="1">
      <alignment horizontal="right" vertical="center"/>
    </xf>
    <xf numFmtId="165" fontId="60" fillId="12" borderId="12" xfId="0" applyNumberFormat="1" applyFont="1" applyFill="1" applyBorder="1" applyAlignment="1">
      <alignment horizontal="center" vertical="center" wrapText="1"/>
    </xf>
    <xf numFmtId="0" fontId="56" fillId="10" borderId="0" xfId="0" applyFont="1" applyFill="1" applyAlignment="1">
      <alignment vertical="center"/>
    </xf>
    <xf numFmtId="0" fontId="59" fillId="0" borderId="12" xfId="0" applyFont="1" applyBorder="1" applyAlignment="1">
      <alignment horizontal="center" vertical="center"/>
    </xf>
    <xf numFmtId="0" fontId="59" fillId="0" borderId="12" xfId="0" applyFont="1" applyBorder="1" applyAlignment="1">
      <alignment vertical="center" wrapText="1"/>
    </xf>
    <xf numFmtId="0" fontId="60" fillId="0" borderId="12" xfId="0" applyFont="1" applyBorder="1" applyAlignment="1">
      <alignment horizontal="center" vertical="center" wrapText="1"/>
    </xf>
    <xf numFmtId="165" fontId="59" fillId="0" borderId="12" xfId="0" applyNumberFormat="1" applyFont="1" applyBorder="1" applyAlignment="1">
      <alignment horizontal="right" vertical="center"/>
    </xf>
    <xf numFmtId="0" fontId="59" fillId="0" borderId="12" xfId="0" applyFont="1" applyBorder="1" applyAlignment="1">
      <alignment horizontal="center" vertical="center" wrapText="1"/>
    </xf>
    <xf numFmtId="0" fontId="60" fillId="0" borderId="12" xfId="0" applyFont="1" applyBorder="1" applyAlignment="1">
      <alignment horizontal="center" vertical="center"/>
    </xf>
    <xf numFmtId="0" fontId="60" fillId="0" borderId="12" xfId="0" applyFont="1" applyBorder="1" applyAlignment="1">
      <alignment vertical="center" wrapText="1"/>
    </xf>
    <xf numFmtId="0" fontId="60" fillId="10" borderId="0" xfId="0" applyFont="1" applyFill="1" applyAlignment="1">
      <alignment vertical="center"/>
    </xf>
    <xf numFmtId="165" fontId="59" fillId="12" borderId="12" xfId="0" applyNumberFormat="1" applyFont="1" applyFill="1" applyBorder="1" applyAlignment="1">
      <alignment horizontal="right" vertical="center"/>
    </xf>
    <xf numFmtId="165" fontId="60" fillId="0" borderId="12" xfId="0" applyNumberFormat="1" applyFont="1" applyBorder="1" applyAlignment="1">
      <alignment horizontal="center" vertical="center" wrapText="1"/>
    </xf>
    <xf numFmtId="165" fontId="59" fillId="0" borderId="12" xfId="0" applyNumberFormat="1" applyFont="1" applyBorder="1" applyAlignment="1">
      <alignment horizontal="center" vertical="center"/>
    </xf>
    <xf numFmtId="0" fontId="56" fillId="13" borderId="12" xfId="0" applyFont="1" applyFill="1" applyBorder="1" applyAlignment="1">
      <alignment horizontal="center" vertical="center"/>
    </xf>
    <xf numFmtId="0" fontId="56" fillId="13" borderId="12" xfId="0" applyFont="1" applyFill="1" applyBorder="1" applyAlignment="1">
      <alignment horizontal="left" vertical="center" wrapText="1"/>
    </xf>
    <xf numFmtId="0" fontId="58" fillId="13" borderId="12" xfId="0" applyFont="1" applyFill="1" applyBorder="1" applyAlignment="1">
      <alignment vertical="center"/>
    </xf>
    <xf numFmtId="165" fontId="56" fillId="13" borderId="12" xfId="0" applyNumberFormat="1" applyFont="1" applyFill="1" applyBorder="1" applyAlignment="1">
      <alignment horizontal="right" vertical="center"/>
    </xf>
    <xf numFmtId="165" fontId="56" fillId="13" borderId="12" xfId="0" applyNumberFormat="1" applyFont="1" applyFill="1" applyBorder="1" applyAlignment="1">
      <alignment horizontal="center" vertical="center"/>
    </xf>
    <xf numFmtId="0" fontId="59" fillId="13" borderId="12" xfId="0" applyFont="1" applyFill="1" applyBorder="1" applyAlignment="1">
      <alignment vertical="center"/>
    </xf>
    <xf numFmtId="165" fontId="59" fillId="10" borderId="0" xfId="0" applyNumberFormat="1" applyFont="1" applyFill="1" applyAlignment="1">
      <alignment vertical="center"/>
    </xf>
    <xf numFmtId="0" fontId="56" fillId="13" borderId="12" xfId="0" applyFont="1" applyFill="1" applyBorder="1" applyAlignment="1">
      <alignment vertical="center"/>
    </xf>
    <xf numFmtId="0" fontId="59" fillId="0" borderId="0" xfId="0" applyFont="1" applyAlignment="1">
      <alignment vertical="center" wrapText="1"/>
    </xf>
    <xf numFmtId="165" fontId="59" fillId="0" borderId="0" xfId="0" applyNumberFormat="1" applyFont="1" applyAlignment="1">
      <alignment vertical="center"/>
    </xf>
    <xf numFmtId="165" fontId="59" fillId="0" borderId="0" xfId="0" applyNumberFormat="1" applyFont="1" applyAlignment="1">
      <alignment horizontal="center" vertical="center"/>
    </xf>
    <xf numFmtId="43" fontId="59" fillId="0" borderId="0" xfId="0" applyNumberFormat="1" applyFont="1" applyAlignment="1">
      <alignment vertical="center"/>
    </xf>
    <xf numFmtId="165" fontId="56" fillId="14" borderId="0" xfId="0" applyNumberFormat="1" applyFont="1" applyFill="1" applyAlignment="1">
      <alignment horizontal="center" vertical="center"/>
    </xf>
    <xf numFmtId="0" fontId="62" fillId="0" borderId="0" xfId="0" applyFont="1" applyAlignment="1">
      <alignment vertical="center"/>
    </xf>
    <xf numFmtId="0" fontId="63" fillId="10" borderId="11" xfId="0" applyFont="1" applyFill="1" applyBorder="1" applyAlignment="1">
      <alignment horizontal="center" vertical="center" wrapText="1"/>
    </xf>
    <xf numFmtId="0" fontId="64" fillId="10" borderId="11" xfId="0" applyFont="1" applyFill="1" applyBorder="1" applyAlignment="1">
      <alignment horizontal="right" wrapText="1"/>
    </xf>
    <xf numFmtId="165" fontId="59" fillId="14" borderId="0" xfId="0" applyNumberFormat="1" applyFont="1" applyFill="1" applyAlignment="1">
      <alignment vertical="center"/>
    </xf>
    <xf numFmtId="0" fontId="63" fillId="11" borderId="15" xfId="0" applyFont="1" applyFill="1" applyBorder="1" applyAlignment="1">
      <alignment horizontal="center" vertical="center" wrapText="1"/>
    </xf>
    <xf numFmtId="0" fontId="56" fillId="15" borderId="12" xfId="0" applyFont="1" applyFill="1" applyBorder="1" applyAlignment="1">
      <alignment horizontal="center" vertical="center"/>
    </xf>
    <xf numFmtId="0" fontId="56" fillId="15" borderId="12" xfId="0" applyFont="1" applyFill="1" applyBorder="1" applyAlignment="1">
      <alignment vertical="center" wrapText="1"/>
    </xf>
    <xf numFmtId="0" fontId="58" fillId="15" borderId="12" xfId="0" applyFont="1" applyFill="1" applyBorder="1" applyAlignment="1">
      <alignment horizontal="center" vertical="center"/>
    </xf>
    <xf numFmtId="165" fontId="56" fillId="15" borderId="12" xfId="0" applyNumberFormat="1" applyFont="1" applyFill="1" applyBorder="1" applyAlignment="1">
      <alignment vertical="center"/>
    </xf>
    <xf numFmtId="165" fontId="56" fillId="16" borderId="12" xfId="0" applyNumberFormat="1" applyFont="1" applyFill="1" applyBorder="1" applyAlignment="1">
      <alignment vertical="center"/>
    </xf>
    <xf numFmtId="165" fontId="56" fillId="15" borderId="12" xfId="0" applyNumberFormat="1" applyFont="1" applyFill="1" applyBorder="1" applyAlignment="1">
      <alignment vertical="center" wrapText="1"/>
    </xf>
    <xf numFmtId="0" fontId="56" fillId="0" borderId="13" xfId="0" applyFont="1" applyBorder="1" applyAlignment="1">
      <alignment horizontal="center" vertical="center"/>
    </xf>
    <xf numFmtId="0" fontId="63" fillId="0" borderId="12" xfId="0" applyFont="1" applyBorder="1" applyAlignment="1">
      <alignment vertical="center"/>
    </xf>
    <xf numFmtId="0" fontId="58" fillId="0" borderId="12" xfId="0" applyFont="1" applyBorder="1" applyAlignment="1">
      <alignment horizontal="center" vertical="center"/>
    </xf>
    <xf numFmtId="0" fontId="56" fillId="0" borderId="12" xfId="0" applyFont="1" applyBorder="1" applyAlignment="1">
      <alignment horizontal="center" vertical="center"/>
    </xf>
    <xf numFmtId="165" fontId="56" fillId="0" borderId="12" xfId="0" applyNumberFormat="1" applyFont="1" applyBorder="1" applyAlignment="1">
      <alignment vertical="center"/>
    </xf>
    <xf numFmtId="165" fontId="56" fillId="0" borderId="12" xfId="0" applyNumberFormat="1" applyFont="1" applyBorder="1" applyAlignment="1">
      <alignment vertical="center" wrapText="1"/>
    </xf>
    <xf numFmtId="0" fontId="56" fillId="0" borderId="14" xfId="0" applyFont="1" applyBorder="1" applyAlignment="1">
      <alignment horizontal="center" vertical="center"/>
    </xf>
    <xf numFmtId="0" fontId="59" fillId="0" borderId="12" xfId="0" applyFont="1" applyBorder="1" applyAlignment="1">
      <alignment vertical="center"/>
    </xf>
    <xf numFmtId="165" fontId="60" fillId="0" borderId="12" xfId="0" applyNumberFormat="1" applyFont="1" applyBorder="1" applyAlignment="1">
      <alignment vertical="center"/>
    </xf>
    <xf numFmtId="165" fontId="59" fillId="0" borderId="12" xfId="0" applyNumberFormat="1" applyFont="1" applyBorder="1" applyAlignment="1">
      <alignment vertical="center" wrapText="1"/>
    </xf>
    <xf numFmtId="165" fontId="59" fillId="0" borderId="12" xfId="0" applyNumberFormat="1" applyFont="1" applyBorder="1" applyAlignment="1">
      <alignment vertical="center"/>
    </xf>
    <xf numFmtId="165" fontId="56" fillId="0" borderId="0" xfId="0" applyNumberFormat="1" applyFont="1" applyAlignment="1">
      <alignment horizontal="center" vertical="center"/>
    </xf>
    <xf numFmtId="165" fontId="56" fillId="0" borderId="0" xfId="0" applyNumberFormat="1" applyFont="1" applyAlignment="1">
      <alignment vertical="center"/>
    </xf>
    <xf numFmtId="0" fontId="66" fillId="0" borderId="0" xfId="0" applyFont="1" applyAlignment="1">
      <alignment vertical="center"/>
    </xf>
    <xf numFmtId="0" fontId="60" fillId="0" borderId="12" xfId="0" applyFont="1" applyBorder="1" applyAlignment="1">
      <alignment vertical="center"/>
    </xf>
    <xf numFmtId="165" fontId="58" fillId="0" borderId="12" xfId="0" applyNumberFormat="1" applyFont="1" applyBorder="1" applyAlignment="1">
      <alignment vertical="center"/>
    </xf>
    <xf numFmtId="43" fontId="60" fillId="0" borderId="0" xfId="0" applyNumberFormat="1" applyFont="1" applyAlignment="1">
      <alignment vertical="center"/>
    </xf>
    <xf numFmtId="171" fontId="60" fillId="0" borderId="0" xfId="0" applyNumberFormat="1" applyFont="1" applyAlignment="1">
      <alignment vertical="center"/>
    </xf>
    <xf numFmtId="165" fontId="60" fillId="0" borderId="0" xfId="0" applyNumberFormat="1" applyFont="1" applyAlignment="1">
      <alignment vertical="center"/>
    </xf>
    <xf numFmtId="0" fontId="67" fillId="0" borderId="0" xfId="0" applyFont="1" applyAlignment="1">
      <alignment vertical="center"/>
    </xf>
    <xf numFmtId="172" fontId="59" fillId="0" borderId="0" xfId="0" applyNumberFormat="1" applyFont="1" applyAlignment="1">
      <alignment vertical="center"/>
    </xf>
    <xf numFmtId="165" fontId="68" fillId="0" borderId="0" xfId="0" applyNumberFormat="1" applyFont="1" applyAlignment="1">
      <alignment vertical="center"/>
    </xf>
    <xf numFmtId="173" fontId="59" fillId="0" borderId="0" xfId="0" applyNumberFormat="1" applyFont="1" applyAlignment="1">
      <alignment vertical="center"/>
    </xf>
    <xf numFmtId="0" fontId="56" fillId="15" borderId="12" xfId="0" applyFont="1" applyFill="1" applyBorder="1" applyAlignment="1">
      <alignment vertical="center"/>
    </xf>
    <xf numFmtId="169" fontId="59" fillId="10" borderId="12" xfId="0" applyNumberFormat="1" applyFont="1" applyFill="1" applyBorder="1" applyAlignment="1">
      <alignment horizontal="center" vertical="center"/>
    </xf>
    <xf numFmtId="173" fontId="56" fillId="0" borderId="0" xfId="0" applyNumberFormat="1" applyFont="1" applyAlignment="1">
      <alignment vertical="center"/>
    </xf>
    <xf numFmtId="174" fontId="56" fillId="0" borderId="12" xfId="0" applyNumberFormat="1" applyFont="1" applyBorder="1" applyAlignment="1">
      <alignment horizontal="center" vertical="center"/>
    </xf>
    <xf numFmtId="174" fontId="59" fillId="0" borderId="12" xfId="0" applyNumberFormat="1" applyFont="1" applyBorder="1" applyAlignment="1">
      <alignment horizontal="center" vertical="center"/>
    </xf>
    <xf numFmtId="0" fontId="59" fillId="10" borderId="12" xfId="0" applyFont="1" applyFill="1" applyBorder="1" applyAlignment="1">
      <alignment horizontal="center" vertical="center"/>
    </xf>
    <xf numFmtId="175" fontId="59" fillId="0" borderId="12" xfId="0" applyNumberFormat="1" applyFont="1" applyBorder="1" applyAlignment="1">
      <alignment horizontal="center" vertical="center"/>
    </xf>
    <xf numFmtId="0" fontId="59" fillId="0" borderId="13" xfId="0" applyFont="1" applyBorder="1" applyAlignment="1">
      <alignment vertical="center"/>
    </xf>
    <xf numFmtId="165" fontId="22" fillId="15" borderId="12" xfId="0" applyNumberFormat="1" applyFont="1" applyFill="1" applyBorder="1" applyAlignment="1">
      <alignment vertical="center" wrapText="1"/>
    </xf>
    <xf numFmtId="2" fontId="59" fillId="0" borderId="12" xfId="0" applyNumberFormat="1" applyFont="1" applyBorder="1" applyAlignment="1">
      <alignment horizontal="center" vertical="center"/>
    </xf>
    <xf numFmtId="176" fontId="59" fillId="0" borderId="0" xfId="0" applyNumberFormat="1" applyFont="1" applyAlignment="1">
      <alignment vertical="center"/>
    </xf>
    <xf numFmtId="0" fontId="62" fillId="0" borderId="0" xfId="0" applyFont="1" applyAlignment="1">
      <alignment horizontal="center" vertical="center"/>
    </xf>
    <xf numFmtId="0" fontId="62" fillId="0" borderId="0" xfId="0" applyFont="1" applyAlignment="1">
      <alignment vertical="center" wrapText="1"/>
    </xf>
    <xf numFmtId="165" fontId="62" fillId="0" borderId="0" xfId="0" applyNumberFormat="1" applyFont="1" applyAlignment="1">
      <alignment vertical="center"/>
    </xf>
    <xf numFmtId="0" fontId="16" fillId="0" borderId="0" xfId="14"/>
    <xf numFmtId="0" fontId="69" fillId="0" borderId="0" xfId="14" applyFont="1" applyAlignment="1">
      <alignment horizontal="center" vertical="center"/>
    </xf>
    <xf numFmtId="0" fontId="27" fillId="0" borderId="0" xfId="14" applyFont="1" applyAlignment="1">
      <alignment horizontal="center" vertical="center"/>
    </xf>
    <xf numFmtId="0" fontId="71" fillId="0" borderId="0" xfId="14" applyFont="1"/>
    <xf numFmtId="0" fontId="27" fillId="17" borderId="1" xfId="14" applyFont="1" applyFill="1" applyBorder="1" applyAlignment="1">
      <alignment horizontal="center" vertical="center" wrapText="1"/>
    </xf>
    <xf numFmtId="0" fontId="59" fillId="0" borderId="1" xfId="14" applyFont="1" applyBorder="1" applyAlignment="1">
      <alignment horizontal="center" vertical="center"/>
    </xf>
    <xf numFmtId="0" fontId="59" fillId="0" borderId="1" xfId="14" applyFont="1" applyBorder="1" applyAlignment="1">
      <alignment horizontal="left" vertical="center" wrapText="1"/>
    </xf>
    <xf numFmtId="0" fontId="59" fillId="0" borderId="1" xfId="14" applyFont="1" applyBorder="1" applyAlignment="1">
      <alignment horizontal="center" vertical="center" wrapText="1"/>
    </xf>
    <xf numFmtId="165" fontId="59" fillId="0" borderId="1" xfId="13" applyNumberFormat="1" applyFont="1" applyBorder="1" applyAlignment="1">
      <alignment horizontal="center" vertical="center" wrapText="1"/>
    </xf>
    <xf numFmtId="3" fontId="59" fillId="0" borderId="1" xfId="13" applyNumberFormat="1" applyFont="1" applyBorder="1" applyAlignment="1">
      <alignment horizontal="right" vertical="center" wrapText="1"/>
    </xf>
    <xf numFmtId="165" fontId="59" fillId="0" borderId="1" xfId="13" applyNumberFormat="1" applyFont="1" applyBorder="1" applyAlignment="1">
      <alignment horizontal="right" vertical="center" wrapText="1"/>
    </xf>
    <xf numFmtId="0" fontId="21" fillId="0" borderId="1" xfId="15" applyFont="1" applyBorder="1" applyAlignment="1">
      <alignment vertical="center"/>
    </xf>
    <xf numFmtId="0" fontId="21" fillId="0" borderId="1" xfId="15" applyFont="1" applyBorder="1" applyAlignment="1">
      <alignment horizontal="center" vertical="center"/>
    </xf>
    <xf numFmtId="165" fontId="59" fillId="0" borderId="1" xfId="13" applyNumberFormat="1" applyFont="1" applyBorder="1" applyAlignment="1">
      <alignment vertical="center" wrapText="1"/>
    </xf>
    <xf numFmtId="0" fontId="16" fillId="0" borderId="0" xfId="14" applyAlignment="1">
      <alignment horizontal="center"/>
    </xf>
    <xf numFmtId="165" fontId="21" fillId="8" borderId="1" xfId="13" applyNumberFormat="1" applyFont="1" applyFill="1" applyBorder="1" applyAlignment="1">
      <alignment horizontal="right" vertical="center" wrapText="1"/>
    </xf>
    <xf numFmtId="0" fontId="17" fillId="0" borderId="0" xfId="16" applyFont="1"/>
    <xf numFmtId="0" fontId="72" fillId="0" borderId="1" xfId="16" applyFont="1" applyBorder="1" applyAlignment="1">
      <alignment horizontal="center" vertical="center"/>
    </xf>
    <xf numFmtId="0" fontId="72" fillId="0" borderId="1" xfId="16" applyFont="1" applyBorder="1" applyAlignment="1">
      <alignment horizontal="center" vertical="center" wrapText="1"/>
    </xf>
    <xf numFmtId="0" fontId="72" fillId="0" borderId="1" xfId="16" applyFont="1" applyBorder="1"/>
    <xf numFmtId="0" fontId="20" fillId="0" borderId="1" xfId="0" applyFont="1" applyBorder="1" applyAlignment="1">
      <alignment horizontal="center" vertical="center"/>
    </xf>
    <xf numFmtId="178" fontId="11" fillId="0" borderId="1" xfId="1" applyNumberFormat="1" applyFont="1" applyBorder="1" applyAlignment="1">
      <alignment horizontal="center"/>
    </xf>
    <xf numFmtId="178" fontId="11" fillId="0" borderId="1" xfId="1" applyNumberFormat="1" applyFont="1" applyBorder="1" applyAlignment="1">
      <alignment wrapText="1"/>
    </xf>
    <xf numFmtId="178" fontId="11" fillId="0" borderId="1" xfId="1" applyNumberFormat="1" applyFont="1" applyBorder="1"/>
    <xf numFmtId="0" fontId="72" fillId="0" borderId="1" xfId="16" applyFont="1" applyBorder="1" applyAlignment="1">
      <alignment vertical="center"/>
    </xf>
    <xf numFmtId="178" fontId="11" fillId="0" borderId="1" xfId="1" applyNumberFormat="1" applyFont="1" applyBorder="1" applyAlignment="1">
      <alignment vertical="center"/>
    </xf>
    <xf numFmtId="178" fontId="11" fillId="0" borderId="1" xfId="1" applyNumberFormat="1" applyFont="1" applyBorder="1" applyAlignment="1">
      <alignment horizontal="center" vertical="center"/>
    </xf>
    <xf numFmtId="178" fontId="11" fillId="0" borderId="1" xfId="1" applyNumberFormat="1" applyFont="1" applyBorder="1" applyAlignment="1">
      <alignment vertical="center" wrapText="1"/>
    </xf>
    <xf numFmtId="178" fontId="18" fillId="0" borderId="1" xfId="1" applyNumberFormat="1" applyFont="1" applyBorder="1"/>
    <xf numFmtId="178" fontId="18" fillId="0" borderId="1" xfId="1" applyNumberFormat="1" applyFont="1" applyBorder="1" applyAlignment="1">
      <alignment horizontal="center"/>
    </xf>
    <xf numFmtId="178" fontId="18" fillId="0" borderId="1" xfId="1" applyNumberFormat="1" applyFont="1" applyBorder="1" applyAlignment="1">
      <alignment wrapText="1"/>
    </xf>
    <xf numFmtId="178" fontId="0" fillId="0" borderId="0" xfId="0" applyNumberFormat="1"/>
    <xf numFmtId="3" fontId="4" fillId="0" borderId="0" xfId="0" applyNumberFormat="1" applyFont="1" applyAlignment="1">
      <alignment vertical="center"/>
    </xf>
    <xf numFmtId="3" fontId="3" fillId="0" borderId="1" xfId="0" applyNumberFormat="1" applyFont="1" applyBorder="1" applyAlignment="1">
      <alignment vertical="center"/>
    </xf>
    <xf numFmtId="49" fontId="3" fillId="8" borderId="1" xfId="0" applyNumberFormat="1" applyFont="1" applyFill="1" applyBorder="1" applyAlignment="1">
      <alignment horizontal="center" vertical="center"/>
    </xf>
    <xf numFmtId="0" fontId="73" fillId="0" borderId="1" xfId="0" applyFont="1" applyBorder="1" applyAlignment="1">
      <alignment horizontal="center" vertical="center" wrapText="1"/>
    </xf>
    <xf numFmtId="0" fontId="74" fillId="0" borderId="1" xfId="0" applyFont="1" applyBorder="1" applyAlignment="1">
      <alignment horizontal="center" vertical="center" wrapText="1"/>
    </xf>
    <xf numFmtId="0" fontId="54" fillId="0" borderId="1" xfId="0" applyFont="1" applyBorder="1" applyAlignment="1">
      <alignment vertical="center" wrapText="1"/>
    </xf>
    <xf numFmtId="0" fontId="5" fillId="0" borderId="1" xfId="0" applyFont="1" applyBorder="1" applyAlignment="1">
      <alignment vertical="center" wrapText="1"/>
    </xf>
    <xf numFmtId="0" fontId="75"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73" fillId="5" borderId="1" xfId="0" applyFont="1" applyFill="1" applyBorder="1" applyAlignment="1">
      <alignment horizontal="center" vertical="center" wrapText="1"/>
    </xf>
    <xf numFmtId="0" fontId="3" fillId="5" borderId="1" xfId="0" applyFont="1" applyFill="1" applyBorder="1" applyAlignment="1">
      <alignment vertical="center" wrapText="1"/>
    </xf>
    <xf numFmtId="0" fontId="4" fillId="5" borderId="1" xfId="0" applyFont="1" applyFill="1" applyBorder="1" applyAlignment="1">
      <alignment vertical="center" wrapText="1"/>
    </xf>
    <xf numFmtId="0" fontId="74" fillId="5" borderId="1" xfId="0" applyFont="1" applyFill="1" applyBorder="1" applyAlignment="1">
      <alignment horizontal="center" vertical="center" wrapText="1"/>
    </xf>
    <xf numFmtId="0" fontId="54" fillId="5" borderId="1" xfId="0" applyFont="1" applyFill="1" applyBorder="1" applyAlignment="1">
      <alignment vertical="center" wrapText="1"/>
    </xf>
    <xf numFmtId="0" fontId="5" fillId="5" borderId="1" xfId="0" applyFont="1" applyFill="1" applyBorder="1" applyAlignment="1">
      <alignment vertical="center" wrapText="1"/>
    </xf>
    <xf numFmtId="49" fontId="53" fillId="0" borderId="1" xfId="0" applyNumberFormat="1" applyFont="1" applyBorder="1" applyAlignment="1">
      <alignment horizontal="center" vertical="center"/>
    </xf>
    <xf numFmtId="3" fontId="3" fillId="0" borderId="1" xfId="0" applyNumberFormat="1" applyFont="1" applyBorder="1" applyAlignment="1">
      <alignment horizontal="right" vertical="center"/>
    </xf>
    <xf numFmtId="0" fontId="17" fillId="0" borderId="0" xfId="0" applyFont="1"/>
    <xf numFmtId="0" fontId="17" fillId="0" borderId="0" xfId="0" applyFont="1" applyAlignment="1">
      <alignment horizontal="center" vertical="center"/>
    </xf>
    <xf numFmtId="165" fontId="17" fillId="0" borderId="0" xfId="17" applyNumberFormat="1" applyFont="1" applyAlignment="1">
      <alignment vertical="center"/>
    </xf>
    <xf numFmtId="0" fontId="77" fillId="0" borderId="0" xfId="0" applyFont="1"/>
    <xf numFmtId="0" fontId="78" fillId="0" borderId="1" xfId="0" applyFont="1" applyBorder="1" applyAlignment="1">
      <alignment horizontal="center" vertical="center" wrapText="1"/>
    </xf>
    <xf numFmtId="0" fontId="79" fillId="0" borderId="1" xfId="18" applyFont="1" applyBorder="1" applyAlignment="1">
      <alignment horizontal="center" vertical="center" wrapText="1"/>
    </xf>
    <xf numFmtId="0" fontId="79" fillId="0" borderId="1" xfId="18" applyFont="1" applyBorder="1" applyAlignment="1">
      <alignment horizontal="left" vertical="center" wrapText="1"/>
    </xf>
    <xf numFmtId="0" fontId="79" fillId="0" borderId="1" xfId="18" applyFont="1" applyBorder="1" applyAlignment="1">
      <alignment horizontal="justify" vertical="center" wrapText="1"/>
    </xf>
    <xf numFmtId="3" fontId="79" fillId="0" borderId="1" xfId="18" applyNumberFormat="1" applyFont="1" applyBorder="1" applyAlignment="1">
      <alignment horizontal="right" vertical="center" wrapText="1"/>
    </xf>
    <xf numFmtId="0" fontId="79" fillId="0" borderId="1" xfId="0" applyFont="1" applyBorder="1" applyAlignment="1">
      <alignment horizontal="center" vertical="center" wrapText="1"/>
    </xf>
    <xf numFmtId="3" fontId="79" fillId="0" borderId="1" xfId="0" applyNumberFormat="1" applyFont="1" applyBorder="1" applyAlignment="1">
      <alignment horizontal="center" vertical="center" wrapText="1"/>
    </xf>
    <xf numFmtId="0" fontId="79" fillId="0" borderId="1" xfId="0" applyFont="1" applyBorder="1" applyAlignment="1">
      <alignment horizontal="left" vertical="center" wrapText="1"/>
    </xf>
    <xf numFmtId="3" fontId="79" fillId="0" borderId="1" xfId="0" applyNumberFormat="1" applyFont="1" applyBorder="1" applyAlignment="1">
      <alignment horizontal="right" vertical="center" wrapText="1"/>
    </xf>
    <xf numFmtId="0" fontId="80" fillId="0" borderId="1" xfId="0" applyFont="1" applyBorder="1" applyAlignment="1">
      <alignment horizontal="left" vertical="center" wrapText="1"/>
    </xf>
    <xf numFmtId="49" fontId="50" fillId="0" borderId="1" xfId="0" applyNumberFormat="1" applyFont="1" applyBorder="1" applyAlignment="1">
      <alignment horizontal="center" vertical="center"/>
    </xf>
    <xf numFmtId="0" fontId="3" fillId="5" borderId="1" xfId="0" applyFont="1" applyFill="1" applyBorder="1" applyAlignment="1">
      <alignment horizontal="center" vertical="center" wrapText="1"/>
    </xf>
    <xf numFmtId="0" fontId="54" fillId="5" borderId="1" xfId="0" applyFont="1" applyFill="1" applyBorder="1" applyAlignment="1">
      <alignment horizontal="center" vertical="center" wrapText="1"/>
    </xf>
    <xf numFmtId="0" fontId="47" fillId="0" borderId="0" xfId="0" applyFont="1" applyAlignment="1">
      <alignment horizontal="center"/>
    </xf>
    <xf numFmtId="0" fontId="81" fillId="0" borderId="1" xfId="0" applyFont="1" applyBorder="1" applyAlignment="1">
      <alignment horizontal="center" vertical="center" wrapText="1"/>
    </xf>
    <xf numFmtId="0" fontId="80" fillId="0" borderId="1" xfId="0" applyFont="1" applyBorder="1" applyAlignment="1">
      <alignment horizontal="center" vertical="center" wrapText="1"/>
    </xf>
    <xf numFmtId="165" fontId="0" fillId="0" borderId="0" xfId="1" applyNumberFormat="1" applyFont="1"/>
    <xf numFmtId="0" fontId="8" fillId="0" borderId="1" xfId="0" applyFont="1" applyBorder="1" applyAlignment="1">
      <alignment vertical="center" wrapText="1"/>
    </xf>
    <xf numFmtId="0" fontId="59" fillId="0" borderId="1" xfId="0" applyFont="1" applyBorder="1" applyAlignment="1">
      <alignment horizontal="center" wrapText="1"/>
    </xf>
    <xf numFmtId="0" fontId="13" fillId="18" borderId="1" xfId="0" applyFont="1" applyFill="1" applyBorder="1" applyAlignment="1">
      <alignment vertical="center" wrapText="1"/>
    </xf>
    <xf numFmtId="0" fontId="81" fillId="0" borderId="0" xfId="0" applyFont="1" applyAlignment="1">
      <alignment horizontal="center" vertical="center"/>
    </xf>
    <xf numFmtId="0" fontId="81" fillId="0" borderId="0" xfId="0" applyFont="1" applyAlignment="1">
      <alignment horizontal="left" vertical="center" wrapText="1"/>
    </xf>
    <xf numFmtId="0" fontId="76" fillId="0" borderId="0" xfId="0" applyFont="1" applyAlignment="1">
      <alignment horizontal="center" vertical="center" wrapText="1"/>
    </xf>
    <xf numFmtId="0" fontId="81" fillId="0" borderId="0" xfId="0" applyFont="1" applyAlignment="1">
      <alignment vertical="center"/>
    </xf>
    <xf numFmtId="0" fontId="81" fillId="0" borderId="0" xfId="0" applyFont="1"/>
    <xf numFmtId="49" fontId="19" fillId="0" borderId="1" xfId="0" applyNumberFormat="1" applyFont="1" applyBorder="1" applyAlignment="1">
      <alignment horizontal="center" vertical="center"/>
    </xf>
    <xf numFmtId="0" fontId="19" fillId="0" borderId="1" xfId="0" applyFont="1" applyBorder="1" applyAlignment="1">
      <alignment vertical="center" wrapText="1"/>
    </xf>
    <xf numFmtId="0" fontId="8" fillId="0" borderId="1" xfId="6" applyFont="1" applyBorder="1" applyAlignment="1">
      <alignment horizontal="center" vertical="center" wrapText="1"/>
    </xf>
    <xf numFmtId="0" fontId="82" fillId="0" borderId="1" xfId="0" applyFont="1" applyBorder="1" applyAlignment="1">
      <alignment vertical="center" wrapText="1"/>
    </xf>
    <xf numFmtId="49" fontId="27" fillId="5" borderId="1" xfId="20" applyNumberFormat="1" applyFont="1" applyFill="1" applyBorder="1" applyAlignment="1">
      <alignment horizontal="center" vertical="center" wrapText="1"/>
    </xf>
    <xf numFmtId="0" fontId="13" fillId="0" borderId="1" xfId="6" applyFont="1" applyBorder="1" applyAlignment="1">
      <alignment horizontal="center" vertical="center" wrapText="1"/>
    </xf>
    <xf numFmtId="0" fontId="32" fillId="0" borderId="1" xfId="0" applyFont="1" applyBorder="1"/>
    <xf numFmtId="0" fontId="8" fillId="0" borderId="1" xfId="0" applyFont="1" applyBorder="1" applyAlignment="1">
      <alignment horizontal="center" vertical="center" wrapText="1"/>
    </xf>
    <xf numFmtId="0" fontId="8" fillId="0" borderId="0" xfId="0" applyFont="1" applyAlignment="1">
      <alignment vertical="center"/>
    </xf>
    <xf numFmtId="0" fontId="8" fillId="0" borderId="0" xfId="0" applyFont="1"/>
    <xf numFmtId="0" fontId="81" fillId="0" borderId="0" xfId="0" applyFont="1" applyAlignment="1">
      <alignment horizontal="center" vertical="center" wrapText="1"/>
    </xf>
    <xf numFmtId="0" fontId="81" fillId="0" borderId="0" xfId="0" applyFont="1" applyAlignment="1">
      <alignment vertical="center" wrapText="1"/>
    </xf>
    <xf numFmtId="0" fontId="13" fillId="0" borderId="0" xfId="0" applyFont="1" applyAlignment="1">
      <alignment horizontal="center" wrapText="1"/>
    </xf>
    <xf numFmtId="0" fontId="13" fillId="0" borderId="9" xfId="0" applyFont="1" applyBorder="1" applyAlignment="1">
      <alignment horizontal="center"/>
    </xf>
    <xf numFmtId="0" fontId="13" fillId="0" borderId="1" xfId="0" applyFont="1" applyBorder="1" applyAlignment="1">
      <alignment horizontal="center"/>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49" fontId="27" fillId="19" borderId="1" xfId="0" applyNumberFormat="1" applyFont="1" applyFill="1" applyBorder="1" applyAlignment="1">
      <alignment horizontal="center" vertical="center"/>
    </xf>
    <xf numFmtId="0" fontId="22" fillId="19" borderId="1" xfId="0" applyFont="1" applyFill="1" applyBorder="1" applyAlignment="1">
      <alignment horizontal="center" vertical="center"/>
    </xf>
    <xf numFmtId="49" fontId="19" fillId="19" borderId="1" xfId="0" applyNumberFormat="1" applyFont="1" applyFill="1" applyBorder="1" applyAlignment="1">
      <alignment horizontal="center" vertical="center"/>
    </xf>
    <xf numFmtId="49" fontId="19" fillId="20" borderId="1" xfId="0" applyNumberFormat="1" applyFont="1" applyFill="1" applyBorder="1" applyAlignment="1">
      <alignment horizontal="center" vertical="center"/>
    </xf>
    <xf numFmtId="0" fontId="19" fillId="20" borderId="1" xfId="0" applyFont="1" applyFill="1" applyBorder="1" applyAlignment="1">
      <alignment vertical="center" wrapText="1"/>
    </xf>
    <xf numFmtId="0" fontId="13" fillId="20" borderId="1" xfId="0" applyFont="1" applyFill="1" applyBorder="1" applyAlignment="1">
      <alignment horizontal="center" vertical="center" wrapText="1"/>
    </xf>
    <xf numFmtId="0" fontId="20" fillId="20" borderId="1" xfId="0" applyFont="1" applyFill="1" applyBorder="1" applyAlignment="1">
      <alignment vertical="center" wrapText="1"/>
    </xf>
    <xf numFmtId="0" fontId="13" fillId="20" borderId="1" xfId="0" applyFont="1" applyFill="1" applyBorder="1" applyAlignment="1">
      <alignment horizontal="center" vertical="center"/>
    </xf>
    <xf numFmtId="0" fontId="8" fillId="20" borderId="1" xfId="0" applyFont="1" applyFill="1" applyBorder="1" applyAlignment="1">
      <alignment vertical="center" wrapText="1"/>
    </xf>
    <xf numFmtId="0" fontId="22" fillId="0" borderId="1" xfId="0" applyFont="1" applyBorder="1" applyAlignment="1">
      <alignment horizontal="left" vertical="center" wrapText="1"/>
    </xf>
    <xf numFmtId="0" fontId="22" fillId="0" borderId="1" xfId="0" applyFont="1" applyBorder="1" applyAlignment="1">
      <alignment horizontal="justify" vertical="center" wrapText="1"/>
    </xf>
    <xf numFmtId="49" fontId="20"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8" fillId="20" borderId="1" xfId="0" applyFont="1" applyFill="1" applyBorder="1" applyAlignment="1">
      <alignment horizontal="center" vertical="center" wrapText="1"/>
    </xf>
    <xf numFmtId="0" fontId="27" fillId="19" borderId="1" xfId="0" applyFont="1" applyFill="1" applyBorder="1" applyAlignment="1">
      <alignment horizontal="justify" vertical="center" wrapText="1"/>
    </xf>
    <xf numFmtId="0" fontId="8" fillId="19" borderId="1" xfId="0" applyFont="1" applyFill="1" applyBorder="1" applyAlignment="1">
      <alignment horizontal="center" vertical="center"/>
    </xf>
    <xf numFmtId="0" fontId="8" fillId="20" borderId="1" xfId="0" applyFont="1" applyFill="1" applyBorder="1" applyAlignment="1">
      <alignment horizontal="center" vertical="center"/>
    </xf>
    <xf numFmtId="0" fontId="81" fillId="0" borderId="8" xfId="0" applyFont="1" applyBorder="1" applyAlignment="1">
      <alignment horizontal="justify" vertical="center" wrapText="1"/>
    </xf>
    <xf numFmtId="0" fontId="81" fillId="0" borderId="19" xfId="0" applyFont="1" applyBorder="1" applyAlignment="1">
      <alignment horizontal="justify" vertical="center" wrapText="1"/>
    </xf>
    <xf numFmtId="0" fontId="13" fillId="0" borderId="9" xfId="0" applyFont="1" applyBorder="1" applyAlignment="1">
      <alignment vertical="center" wrapText="1"/>
    </xf>
    <xf numFmtId="0" fontId="81" fillId="0" borderId="9" xfId="0" applyFont="1" applyBorder="1" applyAlignment="1">
      <alignment horizontal="justify" vertical="center" wrapText="1"/>
    </xf>
    <xf numFmtId="0" fontId="13" fillId="0" borderId="1" xfId="0" applyFont="1" applyBorder="1" applyAlignment="1">
      <alignment horizontal="justify" vertical="center" wrapText="1"/>
    </xf>
    <xf numFmtId="0" fontId="8" fillId="0" borderId="1" xfId="6" applyFont="1" applyBorder="1" applyAlignment="1">
      <alignment horizontal="left" vertical="center" wrapText="1"/>
    </xf>
    <xf numFmtId="0" fontId="13" fillId="0" borderId="1" xfId="6" applyFont="1" applyBorder="1" applyAlignment="1">
      <alignment horizontal="left" vertical="center" wrapText="1"/>
    </xf>
    <xf numFmtId="49" fontId="76" fillId="20" borderId="1" xfId="0" applyNumberFormat="1" applyFont="1" applyFill="1" applyBorder="1" applyAlignment="1">
      <alignment horizontal="center" vertical="center"/>
    </xf>
    <xf numFmtId="0" fontId="8" fillId="20" borderId="1" xfId="0" applyFont="1" applyFill="1" applyBorder="1" applyAlignment="1">
      <alignment horizontal="left" vertical="center" wrapText="1"/>
    </xf>
    <xf numFmtId="0" fontId="62" fillId="0" borderId="1" xfId="0" applyFont="1" applyBorder="1" applyAlignment="1">
      <alignment vertical="center" wrapText="1"/>
    </xf>
    <xf numFmtId="0" fontId="22" fillId="0" borderId="12" xfId="0" applyFont="1" applyBorder="1" applyAlignment="1">
      <alignment horizontal="center" vertical="center" wrapText="1"/>
    </xf>
    <xf numFmtId="0" fontId="22" fillId="0" borderId="18" xfId="0" applyFont="1" applyBorder="1" applyAlignment="1">
      <alignment horizontal="left" vertical="center" wrapText="1"/>
    </xf>
    <xf numFmtId="0" fontId="22" fillId="0" borderId="23" xfId="0" applyFont="1" applyBorder="1" applyAlignment="1">
      <alignment horizontal="left" vertical="center" wrapText="1"/>
    </xf>
    <xf numFmtId="0" fontId="22" fillId="0" borderId="1" xfId="0" applyFont="1" applyBorder="1" applyAlignment="1">
      <alignment vertical="center"/>
    </xf>
    <xf numFmtId="0" fontId="22" fillId="0" borderId="17" xfId="0" applyFont="1" applyBorder="1" applyAlignment="1">
      <alignment horizontal="left" vertical="center" wrapText="1"/>
    </xf>
    <xf numFmtId="0" fontId="22" fillId="0" borderId="1" xfId="0" applyFont="1" applyBorder="1"/>
    <xf numFmtId="0" fontId="22" fillId="0" borderId="1" xfId="20" applyFont="1" applyBorder="1" applyAlignment="1">
      <alignment horizontal="left" vertical="center" wrapText="1"/>
    </xf>
    <xf numFmtId="0" fontId="83" fillId="0" borderId="1" xfId="0" applyFont="1" applyBorder="1" applyAlignment="1">
      <alignment vertical="center" wrapText="1"/>
    </xf>
    <xf numFmtId="0" fontId="84" fillId="0" borderId="1" xfId="0" applyFont="1" applyBorder="1" applyAlignment="1">
      <alignment vertical="center" wrapText="1"/>
    </xf>
    <xf numFmtId="0" fontId="59" fillId="0" borderId="1" xfId="0" applyFont="1" applyBorder="1" applyAlignment="1">
      <alignment vertical="center" wrapText="1"/>
    </xf>
    <xf numFmtId="0" fontId="59" fillId="0" borderId="1" xfId="0" applyFont="1" applyBorder="1" applyAlignment="1">
      <alignment horizontal="left" vertical="center" wrapText="1"/>
    </xf>
    <xf numFmtId="0" fontId="83" fillId="0" borderId="1" xfId="6" applyFont="1" applyBorder="1" applyAlignment="1">
      <alignment horizontal="left" vertical="center" wrapText="1"/>
    </xf>
    <xf numFmtId="0" fontId="59" fillId="0" borderId="18" xfId="0" applyFont="1" applyBorder="1" applyAlignment="1">
      <alignment horizontal="left" vertical="center" wrapText="1"/>
    </xf>
    <xf numFmtId="0" fontId="59" fillId="0" borderId="23" xfId="0" applyFont="1" applyBorder="1" applyAlignment="1">
      <alignment horizontal="left" vertical="center" wrapText="1"/>
    </xf>
    <xf numFmtId="0" fontId="59" fillId="0" borderId="0" xfId="0" applyFont="1" applyAlignment="1">
      <alignment horizontal="left" vertical="center" wrapText="1"/>
    </xf>
    <xf numFmtId="0" fontId="85" fillId="0" borderId="1" xfId="0" applyFont="1" applyBorder="1" applyAlignment="1">
      <alignment vertical="center" wrapText="1"/>
    </xf>
    <xf numFmtId="0" fontId="83" fillId="0" borderId="0" xfId="0" applyFont="1"/>
    <xf numFmtId="49" fontId="13" fillId="0" borderId="0" xfId="0" applyNumberFormat="1" applyFont="1" applyAlignment="1">
      <alignment horizontal="center"/>
    </xf>
    <xf numFmtId="0" fontId="22" fillId="0" borderId="8" xfId="0" applyFont="1" applyBorder="1" applyAlignment="1">
      <alignment vertical="center" wrapText="1"/>
    </xf>
    <xf numFmtId="0" fontId="43" fillId="0" borderId="1" xfId="0" applyFont="1" applyBorder="1" applyAlignment="1">
      <alignment wrapText="1"/>
    </xf>
    <xf numFmtId="0" fontId="13" fillId="18" borderId="1" xfId="0" applyFont="1" applyFill="1" applyBorder="1" applyAlignment="1">
      <alignment horizontal="center" wrapText="1"/>
    </xf>
    <xf numFmtId="0" fontId="13" fillId="0" borderId="1" xfId="0" applyFont="1" applyBorder="1" applyAlignment="1">
      <alignment horizontal="center" wrapText="1"/>
    </xf>
    <xf numFmtId="0" fontId="13" fillId="18" borderId="1" xfId="0" applyFont="1" applyFill="1" applyBorder="1" applyAlignment="1">
      <alignment horizontal="center" vertical="center" wrapText="1"/>
    </xf>
    <xf numFmtId="0" fontId="13" fillId="18" borderId="1" xfId="0" applyFont="1" applyFill="1" applyBorder="1" applyAlignment="1">
      <alignment wrapText="1"/>
    </xf>
    <xf numFmtId="0" fontId="76" fillId="20" borderId="1" xfId="0" applyFont="1" applyFill="1" applyBorder="1" applyAlignment="1">
      <alignment vertical="center" wrapText="1"/>
    </xf>
    <xf numFmtId="0" fontId="81" fillId="20" borderId="1" xfId="0" applyFont="1" applyFill="1" applyBorder="1" applyAlignment="1">
      <alignment vertical="center" wrapText="1"/>
    </xf>
    <xf numFmtId="49" fontId="76" fillId="0" borderId="1" xfId="0" applyNumberFormat="1" applyFont="1" applyBorder="1" applyAlignment="1">
      <alignment horizontal="center" vertical="center"/>
    </xf>
    <xf numFmtId="0" fontId="76" fillId="0" borderId="1" xfId="0" applyFont="1" applyBorder="1" applyAlignment="1">
      <alignment vertical="center" wrapText="1"/>
    </xf>
    <xf numFmtId="49" fontId="81" fillId="0" borderId="1" xfId="0" applyNumberFormat="1" applyFont="1" applyBorder="1" applyAlignment="1">
      <alignment horizontal="center" vertical="center"/>
    </xf>
    <xf numFmtId="0" fontId="81" fillId="0" borderId="1" xfId="0" applyFont="1" applyBorder="1" applyAlignment="1">
      <alignment vertical="center" wrapText="1"/>
    </xf>
    <xf numFmtId="0" fontId="81" fillId="0" borderId="1" xfId="0" applyFont="1" applyBorder="1" applyAlignment="1">
      <alignment horizontal="left" vertical="center" wrapText="1"/>
    </xf>
    <xf numFmtId="49" fontId="27" fillId="20" borderId="1" xfId="0" applyNumberFormat="1" applyFont="1" applyFill="1" applyBorder="1" applyAlignment="1">
      <alignment horizontal="center" vertical="center"/>
    </xf>
    <xf numFmtId="0" fontId="85" fillId="0" borderId="0" xfId="0" applyFont="1" applyAlignment="1">
      <alignment vertical="center" wrapText="1"/>
    </xf>
    <xf numFmtId="0" fontId="20" fillId="0" borderId="0" xfId="0" applyFont="1" applyAlignment="1">
      <alignment vertical="center" wrapText="1"/>
    </xf>
    <xf numFmtId="0" fontId="13" fillId="19" borderId="1" xfId="0" applyFont="1" applyFill="1" applyBorder="1" applyAlignment="1">
      <alignment horizontal="center" vertical="center"/>
    </xf>
    <xf numFmtId="0" fontId="27" fillId="20" borderId="1" xfId="0" applyFont="1" applyFill="1" applyBorder="1" applyAlignment="1">
      <alignment vertical="center" wrapText="1"/>
    </xf>
    <xf numFmtId="0" fontId="22" fillId="0" borderId="1" xfId="0" applyFont="1" applyBorder="1" applyAlignment="1">
      <alignment wrapText="1"/>
    </xf>
    <xf numFmtId="0" fontId="22" fillId="0" borderId="1" xfId="23" applyFont="1" applyBorder="1" applyAlignment="1">
      <alignment vertical="center" wrapText="1"/>
    </xf>
    <xf numFmtId="0" fontId="22" fillId="20" borderId="1" xfId="24" applyFont="1" applyFill="1" applyBorder="1" applyAlignment="1">
      <alignment vertical="center" wrapText="1"/>
    </xf>
    <xf numFmtId="0" fontId="22" fillId="0" borderId="1" xfId="24" applyFont="1" applyBorder="1" applyAlignment="1">
      <alignment vertical="center" wrapText="1"/>
    </xf>
    <xf numFmtId="0" fontId="22" fillId="0" borderId="12" xfId="0" applyFont="1" applyBorder="1" applyAlignment="1">
      <alignment horizontal="left" vertical="center" wrapText="1"/>
    </xf>
    <xf numFmtId="0" fontId="22" fillId="0" borderId="1" xfId="6" applyFont="1" applyBorder="1" applyAlignment="1">
      <alignment horizontal="center" vertical="center"/>
    </xf>
    <xf numFmtId="0" fontId="22" fillId="0" borderId="1" xfId="6" applyFont="1" applyBorder="1" applyAlignment="1">
      <alignment horizontal="left" vertical="center" wrapText="1"/>
    </xf>
    <xf numFmtId="0" fontId="22" fillId="0" borderId="1" xfId="6" applyFont="1" applyBorder="1" applyAlignment="1">
      <alignment horizontal="justify" vertical="center" wrapText="1"/>
    </xf>
    <xf numFmtId="0" fontId="27" fillId="20" borderId="1" xfId="0" applyFont="1" applyFill="1" applyBorder="1" applyAlignment="1">
      <alignment horizontal="center" vertical="center" wrapText="1"/>
    </xf>
    <xf numFmtId="0" fontId="22" fillId="20" borderId="1" xfId="0" applyFont="1" applyFill="1" applyBorder="1" applyAlignment="1">
      <alignment vertical="center" wrapText="1"/>
    </xf>
    <xf numFmtId="49" fontId="22" fillId="0" borderId="1" xfId="0" applyNumberFormat="1" applyFont="1" applyBorder="1" applyAlignment="1">
      <alignment horizontal="center" vertical="center"/>
    </xf>
    <xf numFmtId="0" fontId="34" fillId="20" borderId="1" xfId="24" applyFont="1" applyFill="1" applyBorder="1" applyAlignment="1">
      <alignment horizontal="center" vertical="center" wrapText="1"/>
    </xf>
    <xf numFmtId="0" fontId="72" fillId="20" borderId="1" xfId="24" applyFont="1" applyFill="1" applyBorder="1" applyAlignment="1">
      <alignment vertical="center" wrapText="1"/>
    </xf>
    <xf numFmtId="0" fontId="43" fillId="0" borderId="1" xfId="24" applyFont="1" applyBorder="1" applyAlignment="1">
      <alignment horizontal="center" vertical="center" wrapText="1"/>
    </xf>
    <xf numFmtId="0" fontId="22" fillId="0" borderId="1" xfId="25" applyFont="1" applyBorder="1" applyAlignment="1">
      <alignment vertical="center" wrapText="1"/>
    </xf>
    <xf numFmtId="0" fontId="22" fillId="0" borderId="1" xfId="25" applyFont="1" applyBorder="1" applyAlignment="1">
      <alignment horizontal="center" vertical="center" wrapText="1"/>
    </xf>
    <xf numFmtId="0" fontId="27" fillId="19" borderId="1" xfId="0" applyFont="1" applyFill="1" applyBorder="1" applyAlignment="1">
      <alignment vertical="center" wrapText="1"/>
    </xf>
    <xf numFmtId="49" fontId="8" fillId="2" borderId="1" xfId="0" applyNumberFormat="1" applyFont="1" applyFill="1" applyBorder="1" applyAlignment="1">
      <alignment horizontal="center" vertical="center"/>
    </xf>
    <xf numFmtId="0" fontId="76" fillId="0" borderId="0" xfId="0" applyFont="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vertical="center" wrapText="1"/>
    </xf>
    <xf numFmtId="0" fontId="13" fillId="20" borderId="1" xfId="0" applyFont="1" applyFill="1" applyBorder="1" applyAlignment="1">
      <alignment vertical="center" wrapText="1"/>
    </xf>
    <xf numFmtId="49" fontId="8" fillId="20" borderId="1" xfId="0" applyNumberFormat="1" applyFont="1" applyFill="1" applyBorder="1" applyAlignment="1">
      <alignment horizontal="center" vertical="center"/>
    </xf>
    <xf numFmtId="49" fontId="8" fillId="0" borderId="1" xfId="0" applyNumberFormat="1" applyFont="1" applyBorder="1" applyAlignment="1">
      <alignment horizontal="center" vertical="center"/>
    </xf>
    <xf numFmtId="49"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49" fontId="8" fillId="19" borderId="1" xfId="0" applyNumberFormat="1" applyFont="1" applyFill="1" applyBorder="1" applyAlignment="1">
      <alignment horizontal="center" vertical="center"/>
    </xf>
    <xf numFmtId="0" fontId="8" fillId="19" borderId="1" xfId="0" applyFont="1" applyFill="1" applyBorder="1" applyAlignment="1">
      <alignment vertical="center" wrapText="1"/>
    </xf>
    <xf numFmtId="0" fontId="8" fillId="19" borderId="1" xfId="0" applyFont="1" applyFill="1" applyBorder="1" applyAlignment="1">
      <alignment horizontal="center" vertical="center" wrapText="1"/>
    </xf>
    <xf numFmtId="0" fontId="8" fillId="19" borderId="1" xfId="0" applyFont="1" applyFill="1" applyBorder="1" applyAlignment="1">
      <alignment horizontal="justify" vertical="center" wrapText="1"/>
    </xf>
    <xf numFmtId="49" fontId="8" fillId="0" borderId="1" xfId="20" applyNumberFormat="1" applyFont="1" applyBorder="1" applyAlignment="1">
      <alignment horizontal="center" vertical="center" wrapText="1"/>
    </xf>
    <xf numFmtId="49" fontId="13" fillId="0" borderId="1" xfId="20" applyNumberFormat="1" applyFont="1" applyBorder="1" applyAlignment="1">
      <alignment horizontal="center" vertical="center" wrapText="1"/>
    </xf>
    <xf numFmtId="0" fontId="8" fillId="0" borderId="1" xfId="20" applyFont="1" applyBorder="1" applyAlignment="1">
      <alignment horizontal="center" vertical="center"/>
    </xf>
    <xf numFmtId="0" fontId="13" fillId="18" borderId="1" xfId="0" applyFont="1" applyFill="1" applyBorder="1" applyAlignment="1">
      <alignment horizontal="left" wrapText="1"/>
    </xf>
    <xf numFmtId="0" fontId="8" fillId="0" borderId="1" xfId="0" applyFont="1" applyBorder="1" applyAlignment="1">
      <alignment horizontal="left" wrapText="1"/>
    </xf>
    <xf numFmtId="0" fontId="13" fillId="0" borderId="1" xfId="0" applyFont="1" applyBorder="1" applyAlignment="1">
      <alignment horizontal="justify" wrapText="1"/>
    </xf>
    <xf numFmtId="0" fontId="13" fillId="0" borderId="1" xfId="20" applyFont="1" applyBorder="1" applyAlignment="1">
      <alignment horizontal="left" vertical="center" wrapText="1"/>
    </xf>
    <xf numFmtId="0" fontId="24" fillId="0" borderId="1" xfId="0" applyFont="1" applyBorder="1" applyAlignment="1">
      <alignment wrapText="1"/>
    </xf>
    <xf numFmtId="0" fontId="13" fillId="0" borderId="1" xfId="6" applyFont="1" applyBorder="1" applyAlignment="1">
      <alignment horizontal="justify" vertical="center" wrapText="1"/>
    </xf>
    <xf numFmtId="0" fontId="13" fillId="0" borderId="1" xfId="23" applyFont="1" applyBorder="1" applyAlignment="1">
      <alignment vertical="center" wrapText="1"/>
    </xf>
    <xf numFmtId="0" fontId="13" fillId="0" borderId="1" xfId="23" applyFont="1" applyBorder="1" applyAlignment="1">
      <alignment horizontal="center" vertical="center" wrapText="1"/>
    </xf>
    <xf numFmtId="0" fontId="77" fillId="20" borderId="1" xfId="24" applyFont="1" applyFill="1" applyBorder="1" applyAlignment="1">
      <alignment horizontal="center" vertical="center" wrapText="1"/>
    </xf>
    <xf numFmtId="0" fontId="3" fillId="20" borderId="1" xfId="24" applyFont="1" applyFill="1" applyBorder="1" applyAlignment="1">
      <alignment vertical="center" wrapText="1"/>
    </xf>
    <xf numFmtId="0" fontId="24" fillId="20" borderId="1" xfId="24" applyFont="1" applyFill="1" applyBorder="1" applyAlignment="1">
      <alignment horizontal="center" vertical="center" wrapText="1"/>
    </xf>
    <xf numFmtId="0" fontId="13" fillId="20" borderId="1" xfId="24" applyFont="1" applyFill="1" applyBorder="1" applyAlignment="1">
      <alignment vertical="center" wrapText="1"/>
    </xf>
    <xf numFmtId="0" fontId="24" fillId="0" borderId="1" xfId="24" applyFont="1" applyBorder="1" applyAlignment="1">
      <alignment horizontal="center" vertical="center" wrapText="1"/>
    </xf>
    <xf numFmtId="0" fontId="13" fillId="0" borderId="1" xfId="25" applyFont="1" applyBorder="1" applyAlignment="1">
      <alignment vertical="center" wrapText="1"/>
    </xf>
    <xf numFmtId="0" fontId="13" fillId="0" borderId="1" xfId="25" applyFont="1" applyBorder="1" applyAlignment="1">
      <alignment horizontal="center" vertical="center" wrapText="1"/>
    </xf>
    <xf numFmtId="0" fontId="13" fillId="0" borderId="1" xfId="24" applyFont="1" applyBorder="1" applyAlignment="1">
      <alignment vertical="center" wrapText="1"/>
    </xf>
    <xf numFmtId="0" fontId="13" fillId="2" borderId="1" xfId="6" applyFont="1" applyFill="1" applyBorder="1" applyAlignment="1">
      <alignment horizontal="center" vertical="center" wrapText="1"/>
    </xf>
    <xf numFmtId="0" fontId="83" fillId="2" borderId="1" xfId="0" applyFont="1" applyFill="1" applyBorder="1" applyAlignment="1">
      <alignment vertical="center" wrapText="1"/>
    </xf>
    <xf numFmtId="0" fontId="32" fillId="2" borderId="1" xfId="0" applyFont="1" applyFill="1" applyBorder="1"/>
    <xf numFmtId="49" fontId="27" fillId="2" borderId="1" xfId="20" applyNumberFormat="1" applyFont="1" applyFill="1" applyBorder="1" applyAlignment="1">
      <alignment horizontal="center" vertical="center" wrapText="1"/>
    </xf>
    <xf numFmtId="0" fontId="8" fillId="2" borderId="1" xfId="6" applyFont="1" applyFill="1" applyBorder="1" applyAlignment="1">
      <alignment horizontal="center" vertical="center" wrapText="1"/>
    </xf>
    <xf numFmtId="0" fontId="13" fillId="2" borderId="1" xfId="0" applyFont="1" applyFill="1" applyBorder="1" applyAlignment="1">
      <alignment horizontal="justify" vertical="center" wrapText="1"/>
    </xf>
    <xf numFmtId="0" fontId="13" fillId="2" borderId="1" xfId="0" applyFont="1" applyFill="1" applyBorder="1" applyAlignment="1">
      <alignment horizontal="center" wrapText="1"/>
    </xf>
    <xf numFmtId="49" fontId="13" fillId="5" borderId="1" xfId="0" applyNumberFormat="1" applyFont="1" applyFill="1" applyBorder="1" applyAlignment="1">
      <alignment horizontal="center" vertical="center"/>
    </xf>
    <xf numFmtId="0" fontId="13" fillId="5" borderId="1" xfId="0" applyFont="1" applyFill="1" applyBorder="1" applyAlignment="1">
      <alignment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24" fillId="0" borderId="0" xfId="0" applyFont="1"/>
    <xf numFmtId="0" fontId="77" fillId="0" borderId="1" xfId="0" applyFont="1" applyBorder="1" applyAlignment="1">
      <alignment horizontal="center" vertical="center" wrapText="1"/>
    </xf>
    <xf numFmtId="165" fontId="87" fillId="0" borderId="12" xfId="0" applyNumberFormat="1" applyFont="1" applyBorder="1" applyAlignment="1">
      <alignment horizontal="right" vertical="center"/>
    </xf>
    <xf numFmtId="1" fontId="8" fillId="2" borderId="1" xfId="0" applyNumberFormat="1" applyFont="1" applyFill="1" applyBorder="1" applyAlignment="1">
      <alignment horizontal="center" vertical="center"/>
    </xf>
    <xf numFmtId="1" fontId="81" fillId="0" borderId="0" xfId="0" applyNumberFormat="1" applyFont="1" applyAlignment="1">
      <alignment horizontal="center" vertical="center" wrapText="1"/>
    </xf>
    <xf numFmtId="1" fontId="13" fillId="0" borderId="0" xfId="0" applyNumberFormat="1" applyFont="1" applyAlignment="1">
      <alignment horizontal="center"/>
    </xf>
    <xf numFmtId="0" fontId="13" fillId="5" borderId="1" xfId="6" applyFont="1" applyFill="1" applyBorder="1" applyAlignment="1">
      <alignment horizontal="center" vertical="center" wrapText="1"/>
    </xf>
    <xf numFmtId="0" fontId="83" fillId="5" borderId="1" xfId="0" applyFont="1" applyFill="1" applyBorder="1" applyAlignment="1">
      <alignment vertical="center" wrapText="1"/>
    </xf>
    <xf numFmtId="0" fontId="82" fillId="5" borderId="1" xfId="0" applyFont="1" applyFill="1" applyBorder="1" applyAlignment="1">
      <alignment vertical="center" wrapText="1"/>
    </xf>
    <xf numFmtId="0" fontId="13" fillId="5" borderId="1" xfId="0" applyFont="1" applyFill="1" applyBorder="1" applyAlignment="1">
      <alignment horizontal="left" vertical="center" wrapText="1"/>
    </xf>
    <xf numFmtId="49" fontId="8" fillId="5" borderId="1" xfId="0" applyNumberFormat="1" applyFont="1" applyFill="1" applyBorder="1" applyAlignment="1">
      <alignment horizontal="center" vertical="center"/>
    </xf>
    <xf numFmtId="0" fontId="8" fillId="5" borderId="1" xfId="0" applyFont="1" applyFill="1" applyBorder="1" applyAlignment="1">
      <alignment vertical="center" wrapText="1"/>
    </xf>
    <xf numFmtId="0" fontId="13" fillId="5" borderId="1" xfId="0" applyFont="1" applyFill="1" applyBorder="1" applyAlignment="1">
      <alignment horizontal="justify" vertical="center" wrapText="1"/>
    </xf>
    <xf numFmtId="0" fontId="4" fillId="0" borderId="8" xfId="0" applyFont="1" applyBorder="1" applyAlignment="1">
      <alignment horizontal="center" vertical="center"/>
    </xf>
    <xf numFmtId="0" fontId="22" fillId="0" borderId="1" xfId="3" applyFont="1" applyBorder="1" applyAlignment="1">
      <alignment horizontal="center"/>
    </xf>
    <xf numFmtId="170" fontId="22" fillId="0" borderId="1" xfId="4" applyNumberFormat="1" applyFont="1" applyBorder="1"/>
    <xf numFmtId="0" fontId="31" fillId="0" borderId="1" xfId="3" applyFont="1" applyBorder="1" applyAlignment="1">
      <alignment horizontal="center"/>
    </xf>
    <xf numFmtId="0" fontId="54" fillId="0" borderId="1" xfId="0" applyFont="1" applyBorder="1" applyAlignment="1">
      <alignment horizontal="center" vertical="center"/>
    </xf>
    <xf numFmtId="3" fontId="54" fillId="0" borderId="1" xfId="0" applyNumberFormat="1" applyFont="1" applyBorder="1" applyAlignment="1">
      <alignment horizontal="right" vertical="center"/>
    </xf>
    <xf numFmtId="0" fontId="54" fillId="0" borderId="0" xfId="0" applyFont="1" applyAlignment="1">
      <alignment vertical="center"/>
    </xf>
    <xf numFmtId="3" fontId="54" fillId="0" borderId="1" xfId="0" applyNumberFormat="1" applyFont="1" applyBorder="1" applyAlignment="1">
      <alignment horizontal="center" vertical="center"/>
    </xf>
    <xf numFmtId="0" fontId="8" fillId="8" borderId="1" xfId="0" applyFont="1" applyFill="1" applyBorder="1" applyAlignment="1">
      <alignment horizontal="center" vertical="center" wrapText="1"/>
    </xf>
    <xf numFmtId="0" fontId="8" fillId="20" borderId="2" xfId="0" applyFont="1" applyFill="1" applyBorder="1" applyAlignment="1">
      <alignment vertical="center" wrapText="1"/>
    </xf>
    <xf numFmtId="0" fontId="8" fillId="20" borderId="3" xfId="0" applyFont="1" applyFill="1" applyBorder="1" applyAlignment="1">
      <alignment vertical="center" wrapText="1"/>
    </xf>
    <xf numFmtId="0" fontId="8" fillId="20" borderId="4" xfId="0" applyFont="1" applyFill="1" applyBorder="1" applyAlignment="1">
      <alignment vertical="center" wrapText="1"/>
    </xf>
    <xf numFmtId="0" fontId="27" fillId="19" borderId="4" xfId="0" applyFont="1" applyFill="1" applyBorder="1" applyAlignment="1">
      <alignment vertical="center" wrapText="1"/>
    </xf>
    <xf numFmtId="0" fontId="27" fillId="19" borderId="2" xfId="0" applyFont="1" applyFill="1" applyBorder="1" applyAlignment="1">
      <alignment vertical="center" wrapText="1"/>
    </xf>
    <xf numFmtId="0" fontId="27" fillId="19" borderId="3" xfId="0" applyFont="1" applyFill="1" applyBorder="1" applyAlignment="1">
      <alignment vertical="center" wrapText="1"/>
    </xf>
    <xf numFmtId="0" fontId="88" fillId="0" borderId="1" xfId="26" quotePrefix="1" applyFont="1" applyBorder="1" applyAlignment="1">
      <alignment horizontal="left" vertical="center" wrapText="1"/>
    </xf>
    <xf numFmtId="0" fontId="44" fillId="0" borderId="1" xfId="26" applyFont="1" applyBorder="1" applyAlignment="1">
      <alignment horizontal="left" vertical="center" wrapText="1"/>
    </xf>
    <xf numFmtId="3" fontId="3" fillId="0" borderId="2" xfId="0" applyNumberFormat="1" applyFont="1" applyBorder="1" applyAlignment="1">
      <alignment vertical="center" wrapText="1"/>
    </xf>
    <xf numFmtId="3" fontId="3" fillId="0" borderId="3" xfId="0" applyNumberFormat="1" applyFont="1" applyBorder="1" applyAlignment="1">
      <alignment vertical="center" wrapText="1"/>
    </xf>
    <xf numFmtId="3" fontId="3" fillId="0" borderId="4" xfId="0" applyNumberFormat="1" applyFont="1" applyBorder="1" applyAlignment="1">
      <alignment vertical="center" wrapText="1"/>
    </xf>
    <xf numFmtId="0" fontId="89" fillId="0" borderId="0" xfId="27" applyFont="1" applyAlignment="1">
      <alignment vertical="center"/>
    </xf>
    <xf numFmtId="0" fontId="90" fillId="0" borderId="0" xfId="27" applyFont="1" applyAlignment="1">
      <alignment vertical="center"/>
    </xf>
    <xf numFmtId="0" fontId="56" fillId="0" borderId="0" xfId="27" applyFont="1" applyAlignment="1">
      <alignment vertical="center"/>
    </xf>
    <xf numFmtId="0" fontId="59" fillId="0" borderId="1" xfId="27" applyFont="1" applyBorder="1" applyAlignment="1">
      <alignment horizontal="center" vertical="center" wrapText="1"/>
    </xf>
    <xf numFmtId="0" fontId="22" fillId="0" borderId="1" xfId="27" applyFont="1" applyBorder="1" applyAlignment="1">
      <alignment horizontal="center" vertical="center" wrapText="1"/>
    </xf>
    <xf numFmtId="3" fontId="59" fillId="0" borderId="1" xfId="27" applyNumberFormat="1" applyFont="1" applyBorder="1" applyAlignment="1">
      <alignment horizontal="center" vertical="center" wrapText="1"/>
    </xf>
    <xf numFmtId="0" fontId="59" fillId="0" borderId="1" xfId="27" applyFont="1" applyBorder="1" applyAlignment="1">
      <alignment horizontal="justify" vertical="center" wrapText="1"/>
    </xf>
    <xf numFmtId="3" fontId="59" fillId="0" borderId="1" xfId="27" applyNumberFormat="1" applyFont="1" applyBorder="1" applyAlignment="1">
      <alignment horizontal="right" vertical="center" wrapText="1"/>
    </xf>
    <xf numFmtId="174" fontId="59" fillId="0" borderId="1" xfId="27" applyNumberFormat="1" applyFont="1" applyBorder="1" applyAlignment="1">
      <alignment horizontal="right" vertical="center" wrapText="1"/>
    </xf>
    <xf numFmtId="175" fontId="59" fillId="0" borderId="1" xfId="27" applyNumberFormat="1" applyFont="1" applyBorder="1" applyAlignment="1">
      <alignment horizontal="right" vertical="center" wrapText="1"/>
    </xf>
    <xf numFmtId="175" fontId="22" fillId="0" borderId="1" xfId="27" applyNumberFormat="1" applyFont="1" applyBorder="1" applyAlignment="1">
      <alignment horizontal="right" vertical="center" wrapText="1"/>
    </xf>
    <xf numFmtId="175" fontId="22" fillId="0" borderId="1" xfId="28" applyNumberFormat="1" applyFont="1" applyFill="1" applyBorder="1" applyAlignment="1">
      <alignment horizontal="right" vertical="center" wrapText="1"/>
    </xf>
    <xf numFmtId="169" fontId="90" fillId="0" borderId="0" xfId="27" applyNumberFormat="1" applyFont="1" applyAlignment="1">
      <alignment vertical="center"/>
    </xf>
    <xf numFmtId="175" fontId="59" fillId="0" borderId="1" xfId="27" applyNumberFormat="1" applyFont="1" applyBorder="1" applyAlignment="1">
      <alignment horizontal="center" vertical="center" wrapText="1"/>
    </xf>
    <xf numFmtId="175" fontId="22" fillId="0" borderId="1" xfId="27" applyNumberFormat="1" applyFont="1" applyBorder="1" applyAlignment="1">
      <alignment horizontal="center" vertical="center" wrapText="1"/>
    </xf>
    <xf numFmtId="0" fontId="59" fillId="0" borderId="0" xfId="27" applyFont="1" applyAlignment="1">
      <alignment horizontal="right" vertical="center"/>
    </xf>
    <xf numFmtId="0" fontId="59" fillId="0" borderId="1" xfId="27" applyFont="1" applyBorder="1" applyAlignment="1">
      <alignment horizontal="justify" wrapText="1"/>
    </xf>
    <xf numFmtId="167" fontId="59" fillId="0" borderId="1" xfId="27" applyNumberFormat="1" applyFont="1" applyBorder="1" applyAlignment="1">
      <alignment horizontal="center" vertical="center" wrapText="1"/>
    </xf>
    <xf numFmtId="167" fontId="22" fillId="0" borderId="1" xfId="27" applyNumberFormat="1" applyFont="1" applyBorder="1" applyAlignment="1">
      <alignment horizontal="center" vertical="center" wrapText="1"/>
    </xf>
    <xf numFmtId="174" fontId="90" fillId="0" borderId="0" xfId="27" applyNumberFormat="1" applyFont="1" applyAlignment="1">
      <alignment vertical="center"/>
    </xf>
    <xf numFmtId="0" fontId="90" fillId="0" borderId="0" xfId="27" applyFont="1"/>
    <xf numFmtId="0" fontId="56" fillId="0" borderId="0" xfId="27" applyFont="1"/>
    <xf numFmtId="0" fontId="89" fillId="0" borderId="0" xfId="27" applyFont="1"/>
    <xf numFmtId="0" fontId="59" fillId="0" borderId="0" xfId="27" applyFont="1" applyAlignment="1">
      <alignment horizontal="center"/>
    </xf>
    <xf numFmtId="0" fontId="22" fillId="0" borderId="1" xfId="27" applyFont="1" applyBorder="1" applyAlignment="1">
      <alignment horizontal="center" wrapText="1"/>
    </xf>
    <xf numFmtId="0" fontId="59" fillId="0" borderId="1" xfId="27" applyFont="1" applyBorder="1" applyAlignment="1">
      <alignment horizontal="center" wrapText="1"/>
    </xf>
    <xf numFmtId="3" fontId="59" fillId="0" borderId="1" xfId="27" applyNumberFormat="1" applyFont="1" applyBorder="1" applyAlignment="1">
      <alignment horizontal="center" wrapText="1"/>
    </xf>
    <xf numFmtId="175" fontId="22" fillId="0" borderId="1" xfId="27" applyNumberFormat="1" applyFont="1" applyBorder="1" applyAlignment="1">
      <alignment horizontal="center" wrapText="1"/>
    </xf>
    <xf numFmtId="175" fontId="59" fillId="0" borderId="1" xfId="27" applyNumberFormat="1" applyFont="1" applyBorder="1" applyAlignment="1">
      <alignment horizontal="center" wrapText="1"/>
    </xf>
    <xf numFmtId="0" fontId="91" fillId="0" borderId="0" xfId="27" applyFont="1" applyAlignment="1">
      <alignment vertical="center"/>
    </xf>
    <xf numFmtId="0" fontId="92" fillId="0" borderId="0" xfId="27" applyFont="1"/>
    <xf numFmtId="0" fontId="93" fillId="0" borderId="0" xfId="27" applyFont="1" applyAlignment="1">
      <alignment horizontal="center"/>
    </xf>
    <xf numFmtId="0" fontId="27" fillId="0" borderId="1" xfId="27" applyFont="1" applyBorder="1" applyAlignment="1">
      <alignment horizontal="center" wrapText="1"/>
    </xf>
    <xf numFmtId="3" fontId="22" fillId="0" borderId="1" xfId="27" applyNumberFormat="1" applyFont="1" applyBorder="1" applyAlignment="1">
      <alignment horizontal="center" wrapText="1"/>
    </xf>
    <xf numFmtId="0" fontId="93" fillId="0" borderId="1" xfId="27" applyFont="1" applyBorder="1" applyAlignment="1">
      <alignment horizontal="center" wrapText="1"/>
    </xf>
    <xf numFmtId="0" fontId="93" fillId="0" borderId="1" xfId="27" applyFont="1" applyBorder="1" applyAlignment="1">
      <alignment horizontal="justify" wrapText="1"/>
    </xf>
    <xf numFmtId="174" fontId="93" fillId="0" borderId="1" xfId="27" applyNumberFormat="1" applyFont="1" applyBorder="1" applyAlignment="1">
      <alignment horizontal="right" vertical="center" wrapText="1"/>
    </xf>
    <xf numFmtId="0" fontId="94" fillId="0" borderId="1" xfId="27" applyFont="1" applyBorder="1" applyAlignment="1">
      <alignment horizontal="center" wrapText="1"/>
    </xf>
    <xf numFmtId="0" fontId="27" fillId="0" borderId="24" xfId="29" applyFont="1" applyBorder="1" applyAlignment="1">
      <alignment horizontal="center" vertical="center" wrapText="1"/>
    </xf>
    <xf numFmtId="0" fontId="27" fillId="0" borderId="1" xfId="29" applyFont="1" applyBorder="1" applyAlignment="1">
      <alignment horizontal="left" vertical="center" wrapText="1"/>
    </xf>
    <xf numFmtId="0" fontId="27" fillId="0" borderId="1" xfId="29" applyFont="1" applyBorder="1" applyAlignment="1">
      <alignment horizontal="center" vertical="center" wrapText="1"/>
    </xf>
    <xf numFmtId="0" fontId="43" fillId="0" borderId="1" xfId="29" applyFont="1" applyBorder="1" applyAlignment="1">
      <alignment horizontal="center" vertical="center" wrapText="1"/>
    </xf>
    <xf numFmtId="3" fontId="27" fillId="0" borderId="1" xfId="29" applyNumberFormat="1" applyFont="1" applyBorder="1" applyAlignment="1">
      <alignment horizontal="right" vertical="center" wrapText="1"/>
    </xf>
    <xf numFmtId="0" fontId="34" fillId="0" borderId="25" xfId="29" applyFont="1" applyBorder="1" applyAlignment="1">
      <alignment horizontal="left" vertical="center" wrapText="1"/>
    </xf>
    <xf numFmtId="0" fontId="21" fillId="0" borderId="0" xfId="29" applyFont="1"/>
    <xf numFmtId="179" fontId="21" fillId="0" borderId="0" xfId="29" applyNumberFormat="1" applyFont="1"/>
    <xf numFmtId="0" fontId="34" fillId="0" borderId="1" xfId="29" applyFont="1" applyBorder="1" applyAlignment="1">
      <alignment horizontal="center" vertical="center" wrapText="1"/>
    </xf>
    <xf numFmtId="179" fontId="27" fillId="0" borderId="1" xfId="29" applyNumberFormat="1" applyFont="1" applyBorder="1" applyAlignment="1">
      <alignment horizontal="right" vertical="center" wrapText="1"/>
    </xf>
    <xf numFmtId="180" fontId="10" fillId="0" borderId="0" xfId="30" applyFont="1" applyAlignment="1">
      <alignment horizontal="right"/>
    </xf>
    <xf numFmtId="0" fontId="10" fillId="0" borderId="0" xfId="29" applyFont="1"/>
    <xf numFmtId="177" fontId="43" fillId="0" borderId="1" xfId="29" applyNumberFormat="1" applyFont="1" applyBorder="1" applyAlignment="1">
      <alignment horizontal="center" vertical="center" wrapText="1"/>
    </xf>
    <xf numFmtId="179" fontId="22" fillId="0" borderId="1" xfId="29" applyNumberFormat="1" applyFont="1" applyBorder="1" applyAlignment="1">
      <alignment horizontal="right" vertical="center" wrapText="1"/>
    </xf>
    <xf numFmtId="3" fontId="4" fillId="5" borderId="1" xfId="0" applyNumberFormat="1" applyFont="1" applyFill="1" applyBorder="1" applyAlignment="1">
      <alignment vertical="center" wrapText="1"/>
    </xf>
    <xf numFmtId="165" fontId="59" fillId="5" borderId="12" xfId="0" applyNumberFormat="1" applyFont="1" applyFill="1" applyBorder="1" applyAlignment="1">
      <alignment horizontal="right" vertical="center"/>
    </xf>
    <xf numFmtId="165" fontId="59" fillId="5" borderId="1" xfId="13"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170" fontId="27" fillId="5" borderId="1" xfId="1" applyNumberFormat="1" applyFont="1" applyFill="1" applyBorder="1" applyAlignment="1">
      <alignment horizontal="right" vertical="center" wrapText="1"/>
    </xf>
    <xf numFmtId="171" fontId="5" fillId="0" borderId="1" xfId="1"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3" fontId="5" fillId="0" borderId="1" xfId="0" applyNumberFormat="1" applyFont="1" applyBorder="1" applyAlignment="1">
      <alignment horizontal="right"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3" fontId="17" fillId="0" borderId="1" xfId="0" applyNumberFormat="1" applyFont="1" applyBorder="1" applyAlignment="1">
      <alignment horizontal="right" vertical="center"/>
    </xf>
    <xf numFmtId="0" fontId="47" fillId="0" borderId="0" xfId="0" applyFont="1" applyAlignment="1">
      <alignment horizontal="center" vertical="center"/>
    </xf>
    <xf numFmtId="0" fontId="47" fillId="0" borderId="0" xfId="0" applyFont="1" applyAlignment="1">
      <alignment horizontal="left" vertical="center" wrapText="1"/>
    </xf>
    <xf numFmtId="0" fontId="50" fillId="0" borderId="0" xfId="0" applyFont="1" applyAlignment="1">
      <alignment horizontal="center" vertical="center" wrapText="1"/>
    </xf>
    <xf numFmtId="49" fontId="72" fillId="19" borderId="1" xfId="0" applyNumberFormat="1" applyFont="1" applyFill="1" applyBorder="1" applyAlignment="1">
      <alignment horizontal="center" vertical="center"/>
    </xf>
    <xf numFmtId="0" fontId="72" fillId="19" borderId="2" xfId="0" applyFont="1" applyFill="1" applyBorder="1" applyAlignment="1">
      <alignment vertical="center" wrapText="1"/>
    </xf>
    <xf numFmtId="0" fontId="72" fillId="19" borderId="4" xfId="0" applyFont="1" applyFill="1" applyBorder="1" applyAlignment="1">
      <alignment vertical="center" wrapText="1"/>
    </xf>
    <xf numFmtId="0" fontId="17" fillId="19" borderId="1" xfId="0" applyFont="1" applyFill="1" applyBorder="1" applyAlignment="1">
      <alignment horizontal="center" vertical="center"/>
    </xf>
    <xf numFmtId="0" fontId="47" fillId="0" borderId="0" xfId="0" applyFont="1" applyAlignment="1">
      <alignment vertical="center"/>
    </xf>
    <xf numFmtId="49" fontId="48" fillId="20" borderId="1" xfId="0" applyNumberFormat="1" applyFont="1" applyFill="1" applyBorder="1" applyAlignment="1">
      <alignment horizontal="center" vertical="center"/>
    </xf>
    <xf numFmtId="0" fontId="48" fillId="20" borderId="1" xfId="0" applyFont="1" applyFill="1" applyBorder="1" applyAlignment="1">
      <alignment vertical="center" wrapText="1"/>
    </xf>
    <xf numFmtId="0" fontId="4" fillId="20" borderId="1" xfId="0" applyFont="1" applyFill="1" applyBorder="1" applyAlignment="1">
      <alignment horizontal="center" vertical="center" wrapText="1"/>
    </xf>
    <xf numFmtId="0" fontId="49" fillId="20" borderId="1" xfId="0" applyFont="1" applyFill="1" applyBorder="1" applyAlignment="1">
      <alignment vertical="center" wrapText="1"/>
    </xf>
    <xf numFmtId="0" fontId="4" fillId="20" borderId="1" xfId="0" applyFont="1" applyFill="1" applyBorder="1" applyAlignment="1">
      <alignment horizontal="center" vertical="center"/>
    </xf>
    <xf numFmtId="0" fontId="4" fillId="0" borderId="1" xfId="6" applyFont="1" applyBorder="1" applyAlignment="1">
      <alignment horizontal="center" vertical="center" wrapText="1"/>
    </xf>
    <xf numFmtId="0" fontId="17" fillId="5" borderId="1" xfId="0" applyFont="1" applyFill="1" applyBorder="1" applyAlignment="1">
      <alignment vertical="center" wrapText="1"/>
    </xf>
    <xf numFmtId="0" fontId="47" fillId="0" borderId="1" xfId="6" applyFont="1" applyBorder="1" applyAlignment="1">
      <alignment horizontal="center" vertical="center" wrapText="1"/>
    </xf>
    <xf numFmtId="0" fontId="47" fillId="0" borderId="1" xfId="0" applyFont="1" applyBorder="1" applyAlignment="1">
      <alignment horizontal="center" vertical="center"/>
    </xf>
    <xf numFmtId="0" fontId="3" fillId="20" borderId="1" xfId="6" applyFont="1" applyFill="1" applyBorder="1" applyAlignment="1">
      <alignment horizontal="center" vertical="center" wrapText="1"/>
    </xf>
    <xf numFmtId="0" fontId="3" fillId="20" borderId="1" xfId="0" applyFont="1" applyFill="1" applyBorder="1" applyAlignment="1">
      <alignment vertical="center" wrapText="1"/>
    </xf>
    <xf numFmtId="0" fontId="72" fillId="20" borderId="1" xfId="0" applyFont="1" applyFill="1" applyBorder="1" applyAlignment="1">
      <alignment vertical="center" wrapText="1"/>
    </xf>
    <xf numFmtId="0" fontId="3" fillId="20" borderId="1" xfId="0" applyFont="1" applyFill="1" applyBorder="1" applyAlignment="1">
      <alignment horizontal="center" vertical="center"/>
    </xf>
    <xf numFmtId="0" fontId="17" fillId="5" borderId="1" xfId="0" applyFont="1" applyFill="1" applyBorder="1" applyAlignment="1">
      <alignment horizontal="left" vertical="center" wrapText="1"/>
    </xf>
    <xf numFmtId="0" fontId="47" fillId="5" borderId="1" xfId="0" applyFont="1" applyFill="1" applyBorder="1" applyAlignment="1">
      <alignment horizontal="left" vertical="center" wrapText="1"/>
    </xf>
    <xf numFmtId="0" fontId="4" fillId="0" borderId="8" xfId="6" applyFont="1" applyBorder="1" applyAlignment="1">
      <alignment horizontal="center" vertical="center" wrapText="1"/>
    </xf>
    <xf numFmtId="0" fontId="4" fillId="0" borderId="8" xfId="0" applyFont="1" applyBorder="1" applyAlignment="1">
      <alignment horizontal="center" vertical="center" wrapText="1"/>
    </xf>
    <xf numFmtId="1" fontId="4" fillId="0" borderId="1" xfId="0" applyNumberFormat="1" applyFont="1" applyBorder="1" applyAlignment="1">
      <alignment horizontal="center"/>
    </xf>
    <xf numFmtId="0" fontId="4" fillId="0" borderId="9" xfId="0" applyFont="1" applyBorder="1" applyAlignment="1">
      <alignment horizontal="center"/>
    </xf>
    <xf numFmtId="0" fontId="4" fillId="0" borderId="1" xfId="0" applyFont="1" applyBorder="1" applyAlignment="1">
      <alignment horizontal="justify" vertical="center"/>
    </xf>
    <xf numFmtId="1" fontId="47" fillId="0" borderId="1" xfId="0" applyNumberFormat="1" applyFont="1" applyBorder="1" applyAlignment="1">
      <alignment horizontal="center"/>
    </xf>
    <xf numFmtId="0" fontId="47" fillId="0" borderId="1" xfId="0" applyFont="1" applyBorder="1" applyAlignment="1">
      <alignment horizontal="center"/>
    </xf>
    <xf numFmtId="0" fontId="47" fillId="0" borderId="1" xfId="0" applyFont="1" applyBorder="1" applyAlignment="1">
      <alignment wrapText="1"/>
    </xf>
    <xf numFmtId="0" fontId="49" fillId="0" borderId="1" xfId="0" applyFont="1" applyBorder="1" applyAlignment="1">
      <alignment horizontal="justify" vertical="center"/>
    </xf>
    <xf numFmtId="49" fontId="4" fillId="0" borderId="1" xfId="0" applyNumberFormat="1" applyFont="1" applyBorder="1" applyAlignment="1">
      <alignment horizontal="left" vertical="center" wrapText="1"/>
    </xf>
    <xf numFmtId="0" fontId="47" fillId="0" borderId="1" xfId="0" applyFont="1" applyBorder="1" applyAlignment="1">
      <alignment horizontal="justify" vertical="center"/>
    </xf>
    <xf numFmtId="49" fontId="49" fillId="0" borderId="1" xfId="0" applyNumberFormat="1" applyFont="1" applyBorder="1" applyAlignment="1">
      <alignment horizontal="left" vertical="center" wrapText="1"/>
    </xf>
    <xf numFmtId="0" fontId="47" fillId="0" borderId="8" xfId="0" applyFont="1" applyBorder="1" applyAlignment="1">
      <alignment horizontal="center" vertical="center"/>
    </xf>
    <xf numFmtId="0" fontId="4" fillId="0" borderId="9" xfId="6"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72" fillId="20" borderId="1" xfId="0" applyFont="1" applyFill="1" applyBorder="1" applyAlignment="1">
      <alignment horizontal="center" vertical="center"/>
    </xf>
    <xf numFmtId="0" fontId="72" fillId="20" borderId="1" xfId="0" applyFont="1" applyFill="1" applyBorder="1" applyAlignment="1">
      <alignment horizontal="left" vertical="center" wrapText="1"/>
    </xf>
    <xf numFmtId="0" fontId="17" fillId="5" borderId="1" xfId="0" applyFont="1" applyFill="1" applyBorder="1" applyAlignment="1">
      <alignment horizontal="center" vertical="center"/>
    </xf>
    <xf numFmtId="0" fontId="47" fillId="5" borderId="1" xfId="0" applyFont="1" applyFill="1" applyBorder="1" applyAlignment="1">
      <alignment horizontal="center" vertical="center"/>
    </xf>
    <xf numFmtId="0" fontId="3" fillId="0" borderId="0" xfId="0" applyFont="1" applyAlignment="1">
      <alignment vertical="center"/>
    </xf>
    <xf numFmtId="0" fontId="50" fillId="0" borderId="0" xfId="0" applyFont="1" applyAlignment="1">
      <alignment horizontal="lef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xf>
    <xf numFmtId="0" fontId="72" fillId="5" borderId="1" xfId="0" applyFont="1" applyFill="1" applyBorder="1" applyAlignment="1">
      <alignment horizontal="center" vertical="center"/>
    </xf>
    <xf numFmtId="0" fontId="47" fillId="0" borderId="1" xfId="0" applyFont="1" applyBorder="1" applyAlignment="1">
      <alignment horizontal="justify" vertical="center" wrapText="1"/>
    </xf>
    <xf numFmtId="0" fontId="47" fillId="0" borderId="8" xfId="0" applyFont="1" applyBorder="1" applyAlignment="1">
      <alignment horizontal="center" vertical="center" wrapText="1"/>
    </xf>
    <xf numFmtId="0" fontId="72" fillId="5" borderId="1" xfId="0" applyFont="1" applyFill="1" applyBorder="1" applyAlignment="1">
      <alignment horizontal="left" vertical="center" wrapText="1"/>
    </xf>
    <xf numFmtId="0" fontId="17" fillId="5" borderId="9" xfId="0" applyFont="1" applyFill="1" applyBorder="1" applyAlignment="1">
      <alignment horizontal="left" vertical="center" wrapText="1"/>
    </xf>
    <xf numFmtId="0" fontId="17" fillId="5" borderId="2" xfId="0" applyFont="1" applyFill="1" applyBorder="1" applyAlignment="1">
      <alignment horizontal="center" vertical="center"/>
    </xf>
    <xf numFmtId="0" fontId="3" fillId="0" borderId="1" xfId="0" applyFont="1" applyBorder="1" applyAlignment="1">
      <alignment horizontal="justify" vertical="center" wrapText="1"/>
    </xf>
    <xf numFmtId="0" fontId="50" fillId="5" borderId="1" xfId="0" applyFont="1" applyFill="1" applyBorder="1" applyAlignment="1">
      <alignment horizontal="center" vertical="center"/>
    </xf>
    <xf numFmtId="0" fontId="47" fillId="5" borderId="2" xfId="0" applyFont="1" applyFill="1" applyBorder="1" applyAlignment="1">
      <alignment horizontal="center" vertical="center"/>
    </xf>
    <xf numFmtId="0" fontId="72" fillId="5" borderId="2" xfId="0" applyFont="1" applyFill="1" applyBorder="1" applyAlignment="1">
      <alignment horizontal="center" vertical="center"/>
    </xf>
    <xf numFmtId="0" fontId="72" fillId="5" borderId="26" xfId="0" applyFont="1" applyFill="1" applyBorder="1" applyAlignment="1">
      <alignment horizontal="center" vertical="center"/>
    </xf>
    <xf numFmtId="0" fontId="4" fillId="0" borderId="8" xfId="0" applyFont="1" applyBorder="1" applyAlignment="1">
      <alignment horizontal="justify" vertical="center" wrapText="1"/>
    </xf>
    <xf numFmtId="0" fontId="4" fillId="0" borderId="8" xfId="0" applyFont="1" applyBorder="1" applyAlignment="1">
      <alignment wrapText="1"/>
    </xf>
    <xf numFmtId="0" fontId="50" fillId="5" borderId="26" xfId="0" applyFont="1" applyFill="1" applyBorder="1" applyAlignment="1">
      <alignment horizontal="center" vertical="center"/>
    </xf>
    <xf numFmtId="0" fontId="72" fillId="20" borderId="26" xfId="0" applyFont="1" applyFill="1" applyBorder="1" applyAlignment="1">
      <alignment horizontal="center" vertical="center"/>
    </xf>
    <xf numFmtId="0" fontId="3" fillId="20" borderId="8" xfId="0" applyFont="1" applyFill="1" applyBorder="1" applyAlignment="1">
      <alignment horizontal="justify" vertical="center" wrapText="1"/>
    </xf>
    <xf numFmtId="0" fontId="3" fillId="20" borderId="8"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8" xfId="0" applyFont="1" applyFill="1" applyBorder="1" applyAlignment="1">
      <alignment horizontal="left" vertical="center" wrapText="1"/>
    </xf>
    <xf numFmtId="0" fontId="72" fillId="0" borderId="1" xfId="0" applyFont="1" applyBorder="1" applyAlignment="1">
      <alignment horizontal="center" vertical="center"/>
    </xf>
    <xf numFmtId="0" fontId="72" fillId="0" borderId="1" xfId="0" applyFont="1" applyBorder="1" applyAlignment="1">
      <alignment vertical="center" wrapText="1"/>
    </xf>
    <xf numFmtId="0" fontId="17" fillId="5" borderId="1" xfId="0" applyFont="1" applyFill="1" applyBorder="1" applyAlignment="1">
      <alignment wrapText="1"/>
    </xf>
    <xf numFmtId="1" fontId="47" fillId="0" borderId="1" xfId="0" applyNumberFormat="1" applyFont="1" applyBorder="1" applyAlignment="1">
      <alignment horizontal="center" vertical="center" wrapText="1"/>
    </xf>
    <xf numFmtId="1" fontId="47" fillId="0" borderId="0" xfId="0" applyNumberFormat="1" applyFont="1" applyAlignment="1">
      <alignment horizontal="center" vertical="center" wrapText="1"/>
    </xf>
    <xf numFmtId="0" fontId="47" fillId="0" borderId="0" xfId="0" applyFont="1" applyAlignment="1">
      <alignment vertical="center" wrapText="1"/>
    </xf>
    <xf numFmtId="0" fontId="47" fillId="0" borderId="0" xfId="0" applyFont="1" applyAlignment="1">
      <alignment horizontal="center" vertical="center" wrapText="1"/>
    </xf>
    <xf numFmtId="0" fontId="49" fillId="0" borderId="0" xfId="0" applyFont="1" applyAlignment="1">
      <alignment vertical="center" wrapText="1"/>
    </xf>
    <xf numFmtId="0" fontId="47" fillId="0" borderId="9" xfId="0" applyFont="1" applyBorder="1" applyAlignment="1">
      <alignment horizontal="center" vertical="center"/>
    </xf>
    <xf numFmtId="49" fontId="49" fillId="20" borderId="1" xfId="0" applyNumberFormat="1" applyFont="1" applyFill="1" applyBorder="1" applyAlignment="1">
      <alignment horizontal="center" vertical="center"/>
    </xf>
    <xf numFmtId="0" fontId="47" fillId="5" borderId="9" xfId="0" applyFont="1" applyFill="1" applyBorder="1" applyAlignment="1">
      <alignment horizontal="left" vertical="center" wrapText="1"/>
    </xf>
    <xf numFmtId="0" fontId="72" fillId="19" borderId="3" xfId="0" applyFont="1" applyFill="1" applyBorder="1" applyAlignment="1">
      <alignment horizontal="center" vertical="center" wrapText="1"/>
    </xf>
    <xf numFmtId="0" fontId="47" fillId="5" borderId="1" xfId="0" applyFont="1" applyFill="1" applyBorder="1" applyAlignment="1">
      <alignment horizontal="center" vertical="center" wrapText="1"/>
    </xf>
    <xf numFmtId="0" fontId="72" fillId="20"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49" fontId="3" fillId="0" borderId="1" xfId="0" applyNumberFormat="1" applyFont="1" applyBorder="1" applyAlignment="1">
      <alignment horizontal="center" vertical="center"/>
    </xf>
    <xf numFmtId="0" fontId="17" fillId="5" borderId="4" xfId="0" applyFont="1" applyFill="1" applyBorder="1" applyAlignment="1">
      <alignment horizontal="center" vertical="center" wrapText="1"/>
    </xf>
    <xf numFmtId="0" fontId="47" fillId="5" borderId="4"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47" fillId="5" borderId="27" xfId="0" applyFont="1" applyFill="1" applyBorder="1" applyAlignment="1">
      <alignment horizontal="center" vertical="center" wrapText="1"/>
    </xf>
    <xf numFmtId="0" fontId="72" fillId="20" borderId="27" xfId="0" applyFont="1" applyFill="1" applyBorder="1" applyAlignment="1">
      <alignment horizontal="center" vertical="center" wrapText="1"/>
    </xf>
    <xf numFmtId="0" fontId="72"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7" fillId="0" borderId="2" xfId="6" applyFont="1" applyBorder="1" applyAlignment="1">
      <alignment horizontal="center" vertical="center" wrapText="1"/>
    </xf>
    <xf numFmtId="0" fontId="4" fillId="5" borderId="1" xfId="0" applyFont="1" applyFill="1" applyBorder="1" applyAlignment="1">
      <alignment horizontal="center" vertical="center"/>
    </xf>
    <xf numFmtId="0" fontId="50" fillId="0" borderId="1" xfId="0" applyFont="1" applyBorder="1" applyAlignment="1">
      <alignment horizontal="center" vertical="center"/>
    </xf>
    <xf numFmtId="0" fontId="4" fillId="5" borderId="1" xfId="0" applyFont="1" applyFill="1" applyBorder="1" applyAlignment="1">
      <alignment wrapText="1"/>
    </xf>
    <xf numFmtId="0" fontId="4" fillId="5" borderId="8" xfId="0" applyFont="1" applyFill="1" applyBorder="1" applyAlignment="1">
      <alignment vertical="center" wrapText="1"/>
    </xf>
    <xf numFmtId="0" fontId="3" fillId="0" borderId="1" xfId="0" applyFont="1" applyBorder="1" applyAlignment="1">
      <alignment wrapText="1"/>
    </xf>
    <xf numFmtId="0" fontId="3" fillId="0" borderId="8" xfId="0" applyFont="1" applyBorder="1" applyAlignment="1">
      <alignment vertical="center" wrapText="1"/>
    </xf>
    <xf numFmtId="0" fontId="4" fillId="5" borderId="8" xfId="0" applyFont="1" applyFill="1" applyBorder="1" applyAlignment="1">
      <alignment wrapText="1"/>
    </xf>
    <xf numFmtId="0" fontId="47" fillId="0" borderId="9" xfId="0" applyFont="1" applyBorder="1" applyAlignment="1">
      <alignment horizontal="justify" vertical="center" wrapText="1"/>
    </xf>
    <xf numFmtId="0" fontId="3" fillId="5" borderId="1" xfId="0" applyFont="1" applyFill="1" applyBorder="1" applyAlignment="1">
      <alignment horizontal="left" vertical="center" wrapText="1"/>
    </xf>
    <xf numFmtId="0" fontId="17" fillId="0" borderId="1" xfId="0" applyFont="1" applyBorder="1" applyAlignment="1">
      <alignment wrapText="1"/>
    </xf>
    <xf numFmtId="0" fontId="17" fillId="0" borderId="1" xfId="0" applyFont="1" applyBorder="1" applyAlignment="1">
      <alignment horizontal="justify" vertical="center" wrapText="1"/>
    </xf>
    <xf numFmtId="0" fontId="4" fillId="0" borderId="0" xfId="0" applyFont="1" applyAlignment="1">
      <alignment horizontal="left" vertical="center" wrapText="1"/>
    </xf>
    <xf numFmtId="49" fontId="17" fillId="5" borderId="1" xfId="20" applyNumberFormat="1" applyFont="1" applyFill="1" applyBorder="1" applyAlignment="1">
      <alignment horizontal="center" vertical="center" wrapText="1"/>
    </xf>
    <xf numFmtId="0" fontId="4" fillId="20" borderId="8" xfId="0" applyFont="1" applyFill="1" applyBorder="1" applyAlignment="1">
      <alignment horizontal="center" vertical="center" wrapText="1"/>
    </xf>
    <xf numFmtId="0" fontId="4" fillId="5" borderId="9" xfId="0" applyFont="1" applyFill="1" applyBorder="1" applyAlignment="1">
      <alignment horizontal="left" vertical="center" wrapText="1"/>
    </xf>
    <xf numFmtId="0" fontId="3"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wrapText="1"/>
    </xf>
    <xf numFmtId="0" fontId="3" fillId="5" borderId="26" xfId="0" applyFont="1" applyFill="1" applyBorder="1" applyAlignment="1">
      <alignment horizontal="center" vertical="center"/>
    </xf>
    <xf numFmtId="0" fontId="4" fillId="5" borderId="27" xfId="0" applyFont="1" applyFill="1" applyBorder="1" applyAlignment="1">
      <alignment horizontal="center" vertical="center" wrapText="1"/>
    </xf>
    <xf numFmtId="0" fontId="3" fillId="20" borderId="26" xfId="0" applyFont="1" applyFill="1" applyBorder="1" applyAlignment="1">
      <alignment horizontal="center" vertical="center"/>
    </xf>
    <xf numFmtId="0" fontId="4" fillId="20" borderId="26" xfId="0" applyFont="1" applyFill="1" applyBorder="1" applyAlignment="1">
      <alignment horizontal="center" vertical="center"/>
    </xf>
    <xf numFmtId="0" fontId="4" fillId="5" borderId="26" xfId="0" applyFont="1" applyFill="1" applyBorder="1" applyAlignment="1">
      <alignment horizontal="center" vertical="center"/>
    </xf>
    <xf numFmtId="49" fontId="48" fillId="20" borderId="1" xfId="0" applyNumberFormat="1" applyFont="1" applyFill="1" applyBorder="1" applyAlignment="1">
      <alignment horizontal="left" vertical="center" wrapText="1"/>
    </xf>
    <xf numFmtId="1" fontId="47" fillId="0" borderId="1" xfId="0" applyNumberFormat="1" applyFont="1" applyBorder="1" applyAlignment="1">
      <alignment horizontal="center" wrapText="1"/>
    </xf>
    <xf numFmtId="0" fontId="4" fillId="0" borderId="9" xfId="0" applyFont="1" applyBorder="1" applyAlignment="1">
      <alignment wrapText="1"/>
    </xf>
    <xf numFmtId="0" fontId="3" fillId="20" borderId="26" xfId="0" applyFont="1" applyFill="1" applyBorder="1" applyAlignment="1">
      <alignment horizontal="left" vertical="center" wrapText="1"/>
    </xf>
    <xf numFmtId="0" fontId="4" fillId="5" borderId="1" xfId="0" applyFont="1" applyFill="1" applyBorder="1" applyAlignment="1">
      <alignment horizontal="left" wrapText="1"/>
    </xf>
    <xf numFmtId="0" fontId="3" fillId="0" borderId="1" xfId="0" applyFont="1" applyBorder="1" applyAlignment="1">
      <alignment horizontal="left" wrapText="1"/>
    </xf>
    <xf numFmtId="1" fontId="47" fillId="0" borderId="1" xfId="0" applyNumberFormat="1" applyFont="1" applyBorder="1" applyAlignment="1">
      <alignment horizontal="center" vertical="center"/>
    </xf>
    <xf numFmtId="1" fontId="4" fillId="0" borderId="1" xfId="0" applyNumberFormat="1" applyFont="1" applyBorder="1" applyAlignment="1">
      <alignment horizontal="left" wrapText="1"/>
    </xf>
    <xf numFmtId="0" fontId="4" fillId="0" borderId="1" xfId="0" applyFont="1" applyBorder="1" applyAlignment="1">
      <alignment vertical="top" wrapText="1"/>
    </xf>
    <xf numFmtId="0" fontId="47" fillId="0" borderId="8" xfId="6" applyFont="1" applyBorder="1" applyAlignment="1">
      <alignment horizontal="center" vertical="center" wrapText="1"/>
    </xf>
    <xf numFmtId="0" fontId="3" fillId="20" borderId="1" xfId="6" applyFont="1" applyFill="1" applyBorder="1" applyAlignment="1">
      <alignment horizontal="left" vertical="center" wrapText="1"/>
    </xf>
    <xf numFmtId="0" fontId="49" fillId="0" borderId="1" xfId="0" applyFont="1" applyBorder="1" applyAlignment="1">
      <alignment horizontal="center" vertical="center" wrapText="1"/>
    </xf>
    <xf numFmtId="0" fontId="4" fillId="21" borderId="9" xfId="0" applyFont="1" applyFill="1" applyBorder="1" applyAlignment="1">
      <alignment vertical="center" wrapText="1"/>
    </xf>
    <xf numFmtId="0" fontId="4" fillId="5" borderId="8" xfId="0" applyFont="1" applyFill="1" applyBorder="1" applyAlignment="1">
      <alignment horizontal="center" vertical="center" wrapText="1"/>
    </xf>
    <xf numFmtId="0" fontId="4" fillId="0" borderId="19" xfId="0" applyFont="1" applyBorder="1" applyAlignment="1">
      <alignment horizontal="center" vertical="center"/>
    </xf>
    <xf numFmtId="1" fontId="4" fillId="0" borderId="1" xfId="0" applyNumberFormat="1" applyFont="1" applyBorder="1" applyAlignment="1">
      <alignment horizontal="center" vertical="center"/>
    </xf>
    <xf numFmtId="0" fontId="4" fillId="0" borderId="2" xfId="6" applyFont="1" applyBorder="1" applyAlignment="1">
      <alignment horizontal="center" vertical="center" wrapText="1"/>
    </xf>
    <xf numFmtId="0" fontId="4" fillId="5" borderId="8" xfId="0" applyFont="1" applyFill="1" applyBorder="1" applyAlignment="1">
      <alignment horizontal="center" vertical="center"/>
    </xf>
    <xf numFmtId="0" fontId="72" fillId="19" borderId="1" xfId="0" applyFont="1" applyFill="1" applyBorder="1" applyAlignment="1">
      <alignment vertical="center" wrapText="1"/>
    </xf>
    <xf numFmtId="0" fontId="75" fillId="0" borderId="28" xfId="0" applyFont="1" applyBorder="1" applyAlignment="1">
      <alignment horizontal="justify" vertical="center" wrapText="1"/>
    </xf>
    <xf numFmtId="0" fontId="75" fillId="5" borderId="28" xfId="0" applyFont="1" applyFill="1" applyBorder="1" applyAlignment="1">
      <alignment horizontal="center" vertical="center" wrapText="1"/>
    </xf>
    <xf numFmtId="0" fontId="22" fillId="0" borderId="1" xfId="5" applyFont="1" applyBorder="1" applyAlignment="1">
      <alignment horizontal="left" vertical="center" wrapText="1"/>
    </xf>
    <xf numFmtId="166" fontId="27" fillId="2" borderId="1" xfId="0" applyNumberFormat="1" applyFont="1" applyFill="1" applyBorder="1" applyAlignment="1">
      <alignment vertical="center" wrapText="1"/>
    </xf>
    <xf numFmtId="0" fontId="37" fillId="0" borderId="28" xfId="0" applyFont="1" applyBorder="1" applyAlignment="1">
      <alignment horizontal="justify" vertical="center" wrapText="1"/>
    </xf>
    <xf numFmtId="175" fontId="27" fillId="2" borderId="1" xfId="0" applyNumberFormat="1" applyFont="1" applyFill="1" applyBorder="1" applyAlignment="1">
      <alignment vertical="center"/>
    </xf>
    <xf numFmtId="166" fontId="29" fillId="2" borderId="1" xfId="0" applyNumberFormat="1" applyFont="1" applyFill="1" applyBorder="1" applyAlignment="1">
      <alignment vertical="center" wrapText="1"/>
    </xf>
    <xf numFmtId="0" fontId="29" fillId="2" borderId="1" xfId="0" applyFont="1" applyFill="1" applyBorder="1" applyAlignment="1">
      <alignment vertical="center" wrapText="1"/>
    </xf>
    <xf numFmtId="0" fontId="73" fillId="0" borderId="29" xfId="0" applyFont="1" applyBorder="1" applyAlignment="1">
      <alignment horizontal="center" vertical="center" wrapText="1"/>
    </xf>
    <xf numFmtId="0" fontId="73" fillId="0" borderId="30"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32" xfId="0" applyFont="1" applyBorder="1" applyAlignment="1">
      <alignment horizontal="center" vertical="center" wrapText="1"/>
    </xf>
    <xf numFmtId="2" fontId="29" fillId="2" borderId="1" xfId="0" applyNumberFormat="1" applyFont="1" applyFill="1" applyBorder="1" applyAlignment="1">
      <alignment vertical="center"/>
    </xf>
    <xf numFmtId="0" fontId="98" fillId="0" borderId="29" xfId="0" applyFont="1" applyBorder="1" applyAlignment="1">
      <alignment vertical="center" wrapText="1"/>
    </xf>
    <xf numFmtId="43" fontId="100" fillId="22" borderId="1" xfId="32" applyFont="1" applyFill="1" applyBorder="1" applyAlignment="1">
      <alignment horizontal="center" vertical="center" wrapText="1"/>
    </xf>
    <xf numFmtId="0" fontId="101" fillId="5" borderId="1" xfId="31" applyFont="1" applyFill="1" applyBorder="1" applyAlignment="1">
      <alignment horizontal="center" vertical="center" wrapText="1"/>
      <protection locked="0"/>
    </xf>
    <xf numFmtId="49" fontId="102" fillId="5" borderId="1" xfId="31" applyNumberFormat="1" applyFont="1" applyFill="1" applyBorder="1" applyAlignment="1">
      <alignment horizontal="left" vertical="center" wrapText="1"/>
      <protection locked="0"/>
    </xf>
    <xf numFmtId="49" fontId="102" fillId="5" borderId="1" xfId="31" applyNumberFormat="1" applyFont="1" applyFill="1" applyBorder="1" applyAlignment="1">
      <alignment horizontal="center" vertical="center" wrapText="1"/>
      <protection locked="0"/>
    </xf>
    <xf numFmtId="181" fontId="102" fillId="5" borderId="1" xfId="31" applyNumberFormat="1" applyFont="1" applyFill="1" applyBorder="1" applyAlignment="1">
      <alignment horizontal="center" vertical="center" wrapText="1"/>
      <protection locked="0"/>
    </xf>
    <xf numFmtId="0" fontId="102" fillId="5" borderId="1" xfId="31" applyFont="1" applyFill="1" applyBorder="1" applyAlignment="1">
      <alignment horizontal="left" vertical="center" wrapText="1"/>
      <protection locked="0"/>
    </xf>
    <xf numFmtId="181" fontId="4" fillId="0" borderId="1" xfId="0" applyNumberFormat="1" applyFont="1" applyBorder="1" applyAlignment="1">
      <alignment vertical="center"/>
    </xf>
    <xf numFmtId="182" fontId="10" fillId="9" borderId="1" xfId="33" applyFont="1" applyFill="1" applyBorder="1" applyAlignment="1">
      <alignment horizontal="center" vertical="center" wrapText="1"/>
    </xf>
    <xf numFmtId="182" fontId="27" fillId="0" borderId="33" xfId="33" applyFont="1" applyBorder="1" applyAlignment="1" applyProtection="1">
      <alignment horizontal="center" vertical="top"/>
      <protection locked="0"/>
    </xf>
    <xf numFmtId="49" fontId="27" fillId="0" borderId="34" xfId="33" applyNumberFormat="1" applyFont="1" applyBorder="1" applyAlignment="1" applyProtection="1">
      <alignment vertical="top" wrapText="1"/>
      <protection locked="0"/>
    </xf>
    <xf numFmtId="182" fontId="22" fillId="0" borderId="35" xfId="33" applyFont="1" applyBorder="1" applyAlignment="1" applyProtection="1">
      <alignment horizontal="center" vertical="top"/>
      <protection locked="0"/>
    </xf>
    <xf numFmtId="165" fontId="27" fillId="0" borderId="36" xfId="34" applyNumberFormat="1" applyFont="1" applyBorder="1" applyAlignment="1" applyProtection="1">
      <alignment vertical="top" wrapText="1"/>
      <protection locked="0"/>
    </xf>
    <xf numFmtId="1" fontId="22" fillId="0" borderId="37" xfId="33" applyNumberFormat="1" applyFont="1" applyBorder="1" applyAlignment="1" applyProtection="1">
      <alignment horizontal="center" vertical="top"/>
      <protection locked="0"/>
    </xf>
    <xf numFmtId="49" fontId="22" fillId="0" borderId="35" xfId="33" applyNumberFormat="1" applyFont="1" applyBorder="1" applyAlignment="1" applyProtection="1">
      <alignment vertical="top" wrapText="1"/>
      <protection locked="0"/>
    </xf>
    <xf numFmtId="182" fontId="27" fillId="0" borderId="35" xfId="33" applyFont="1" applyBorder="1" applyAlignment="1" applyProtection="1">
      <alignment horizontal="center" vertical="top"/>
      <protection locked="0"/>
    </xf>
    <xf numFmtId="3" fontId="22" fillId="0" borderId="38" xfId="33" applyNumberFormat="1" applyFont="1" applyBorder="1" applyAlignment="1" applyProtection="1">
      <alignment vertical="top" wrapText="1"/>
      <protection locked="0"/>
    </xf>
    <xf numFmtId="182" fontId="27" fillId="0" borderId="37" xfId="33" applyFont="1" applyBorder="1" applyAlignment="1" applyProtection="1">
      <alignment horizontal="center" vertical="top"/>
      <protection locked="0"/>
    </xf>
    <xf numFmtId="49" fontId="27" fillId="0" borderId="35" xfId="33" applyNumberFormat="1" applyFont="1" applyBorder="1" applyAlignment="1" applyProtection="1">
      <alignment vertical="top" wrapText="1"/>
      <protection locked="0"/>
    </xf>
    <xf numFmtId="3" fontId="27" fillId="0" borderId="38" xfId="33" applyNumberFormat="1" applyFont="1" applyBorder="1" applyAlignment="1" applyProtection="1">
      <alignment vertical="top" wrapText="1"/>
      <protection locked="0"/>
    </xf>
    <xf numFmtId="182" fontId="27" fillId="0" borderId="39" xfId="33" applyFont="1" applyBorder="1" applyAlignment="1" applyProtection="1">
      <alignment horizontal="center" vertical="top"/>
      <protection locked="0"/>
    </xf>
    <xf numFmtId="49" fontId="27" fillId="0" borderId="40" xfId="33" applyNumberFormat="1" applyFont="1" applyBorder="1" applyAlignment="1" applyProtection="1">
      <alignment vertical="top" wrapText="1"/>
      <protection locked="0"/>
    </xf>
    <xf numFmtId="182" fontId="27" fillId="0" borderId="40" xfId="33" applyFont="1" applyBorder="1" applyAlignment="1" applyProtection="1">
      <alignment horizontal="center" vertical="top"/>
      <protection locked="0"/>
    </xf>
    <xf numFmtId="3" fontId="27" fillId="0" borderId="41" xfId="33" applyNumberFormat="1" applyFont="1" applyBorder="1" applyAlignment="1" applyProtection="1">
      <alignment vertical="top" wrapText="1"/>
      <protection locked="0"/>
    </xf>
    <xf numFmtId="165" fontId="27" fillId="23" borderId="1" xfId="22" applyNumberFormat="1" applyFont="1" applyFill="1" applyBorder="1" applyAlignment="1">
      <alignment horizontal="center" vertical="center" wrapText="1"/>
    </xf>
    <xf numFmtId="165" fontId="27" fillId="23" borderId="1" xfId="22" applyNumberFormat="1" applyFont="1" applyFill="1" applyBorder="1" applyAlignment="1">
      <alignment vertical="center" wrapText="1"/>
    </xf>
    <xf numFmtId="182" fontId="22" fillId="0" borderId="35" xfId="33" applyFont="1" applyBorder="1" applyAlignment="1" applyProtection="1">
      <alignment horizontal="center" vertical="top" wrapText="1"/>
      <protection locked="0"/>
    </xf>
    <xf numFmtId="165" fontId="4" fillId="0" borderId="0" xfId="1" applyNumberFormat="1" applyFont="1" applyAlignment="1">
      <alignment horizontal="center"/>
    </xf>
    <xf numFmtId="170" fontId="27" fillId="8" borderId="1" xfId="4" applyNumberFormat="1" applyFont="1" applyFill="1" applyBorder="1"/>
    <xf numFmtId="183" fontId="5" fillId="0" borderId="1" xfId="36" applyNumberFormat="1" applyFont="1" applyBorder="1" applyAlignment="1">
      <alignment horizontal="center" vertical="center" wrapText="1"/>
    </xf>
    <xf numFmtId="184" fontId="5" fillId="0" borderId="1" xfId="36" applyNumberFormat="1" applyFont="1" applyBorder="1" applyAlignment="1">
      <alignment horizontal="center" vertical="center" wrapText="1"/>
    </xf>
    <xf numFmtId="184" fontId="5" fillId="0" borderId="1" xfId="36" quotePrefix="1" applyNumberFormat="1" applyFont="1" applyBorder="1" applyAlignment="1">
      <alignment horizontal="center" vertical="center" wrapText="1"/>
    </xf>
    <xf numFmtId="0" fontId="101" fillId="5" borderId="42" xfId="31" applyFont="1" applyFill="1" applyBorder="1" applyAlignment="1">
      <alignment horizontal="center" vertical="center" wrapText="1"/>
      <protection locked="0"/>
    </xf>
    <xf numFmtId="49" fontId="102" fillId="5" borderId="42" xfId="31" applyNumberFormat="1" applyFont="1" applyFill="1" applyBorder="1" applyAlignment="1">
      <alignment horizontal="left" vertical="center" wrapText="1"/>
      <protection locked="0"/>
    </xf>
    <xf numFmtId="49" fontId="102" fillId="5" borderId="42" xfId="31" applyNumberFormat="1" applyFont="1" applyFill="1" applyBorder="1" applyAlignment="1">
      <alignment horizontal="center" vertical="center" wrapText="1"/>
      <protection locked="0"/>
    </xf>
    <xf numFmtId="181" fontId="102" fillId="5" borderId="42" xfId="31" applyNumberFormat="1" applyFont="1" applyFill="1" applyBorder="1" applyAlignment="1">
      <alignment horizontal="center" vertical="center" wrapText="1"/>
      <protection locked="0"/>
    </xf>
    <xf numFmtId="0" fontId="102" fillId="5" borderId="42" xfId="31" applyFont="1" applyFill="1" applyBorder="1" applyAlignment="1">
      <alignment horizontal="left" vertical="center" wrapText="1"/>
      <protection locked="0"/>
    </xf>
    <xf numFmtId="0" fontId="34" fillId="4" borderId="1" xfId="37" applyFont="1" applyFill="1" applyBorder="1" applyAlignment="1">
      <alignment horizontal="center" vertical="center" wrapText="1"/>
    </xf>
    <xf numFmtId="0" fontId="105" fillId="0" borderId="1" xfId="0" applyFont="1" applyBorder="1" applyAlignment="1">
      <alignment vertical="center" wrapText="1"/>
    </xf>
    <xf numFmtId="0" fontId="98" fillId="0" borderId="1" xfId="0" applyFont="1" applyBorder="1" applyAlignment="1">
      <alignment vertical="center" wrapText="1"/>
    </xf>
    <xf numFmtId="4" fontId="4" fillId="0" borderId="1" xfId="0" applyNumberFormat="1" applyFont="1" applyBorder="1" applyAlignment="1">
      <alignment horizontal="right" vertical="center" wrapText="1"/>
    </xf>
    <xf numFmtId="169" fontId="4" fillId="0" borderId="1" xfId="0" applyNumberFormat="1" applyFont="1" applyBorder="1" applyAlignment="1">
      <alignment horizontal="right" vertical="center" wrapText="1"/>
    </xf>
    <xf numFmtId="4" fontId="3" fillId="2" borderId="1" xfId="0" applyNumberFormat="1" applyFont="1" applyFill="1" applyBorder="1" applyAlignment="1">
      <alignment horizontal="right" vertical="center" wrapText="1"/>
    </xf>
    <xf numFmtId="3" fontId="3" fillId="2" borderId="1" xfId="0" applyNumberFormat="1" applyFont="1" applyFill="1" applyBorder="1" applyAlignment="1">
      <alignment horizontal="right" vertical="center" wrapText="1"/>
    </xf>
    <xf numFmtId="0" fontId="27" fillId="18" borderId="1" xfId="37" applyFont="1" applyFill="1" applyBorder="1" applyAlignment="1">
      <alignment horizontal="center" vertical="center" wrapText="1"/>
    </xf>
    <xf numFmtId="0" fontId="27" fillId="18" borderId="1" xfId="37" applyFont="1" applyFill="1" applyBorder="1" applyAlignment="1">
      <alignment horizontal="left" vertical="center" wrapText="1"/>
    </xf>
    <xf numFmtId="0" fontId="22" fillId="0" borderId="0" xfId="37" applyFont="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wrapText="1"/>
    </xf>
    <xf numFmtId="0" fontId="2" fillId="0" borderId="0" xfId="0" applyFont="1" applyAlignment="1">
      <alignment horizontal="center" wrapText="1"/>
    </xf>
    <xf numFmtId="0" fontId="3" fillId="0" borderId="0" xfId="0" applyFont="1" applyAlignment="1">
      <alignment horizontal="left"/>
    </xf>
    <xf numFmtId="0" fontId="2" fillId="0" borderId="0" xfId="0" applyFont="1" applyAlignment="1">
      <alignment horizontal="left"/>
    </xf>
    <xf numFmtId="0" fontId="5" fillId="0" borderId="0" xfId="0" applyFont="1" applyAlignment="1">
      <alignment horizontal="right"/>
    </xf>
    <xf numFmtId="0" fontId="6" fillId="0" borderId="0" xfId="0" applyFont="1" applyAlignment="1">
      <alignment horizontal="right"/>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3" fontId="3" fillId="2" borderId="1" xfId="0" applyNumberFormat="1" applyFont="1" applyFill="1" applyBorder="1" applyAlignment="1">
      <alignment horizontal="center" vertical="center"/>
    </xf>
    <xf numFmtId="3" fontId="0" fillId="2" borderId="1" xfId="0" applyNumberFormat="1" applyFill="1" applyBorder="1" applyAlignment="1">
      <alignment horizontal="center" vertical="center"/>
    </xf>
    <xf numFmtId="3" fontId="18"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top" wrapText="1"/>
    </xf>
    <xf numFmtId="0" fontId="0" fillId="0" borderId="0" xfId="0" applyAlignment="1">
      <alignment horizontal="center" vertical="top" wrapText="1"/>
    </xf>
    <xf numFmtId="0" fontId="5" fillId="0" borderId="0" xfId="0" applyFont="1" applyAlignment="1">
      <alignment horizontal="right" vertical="center"/>
    </xf>
    <xf numFmtId="0" fontId="6" fillId="0" borderId="0" xfId="0" applyFont="1" applyAlignment="1">
      <alignment horizontal="right" vertical="center"/>
    </xf>
    <xf numFmtId="0" fontId="56" fillId="0" borderId="2" xfId="27" applyFont="1" applyBorder="1" applyAlignment="1">
      <alignment horizontal="center" vertical="center" wrapText="1"/>
    </xf>
    <xf numFmtId="0" fontId="56" fillId="0" borderId="3" xfId="27" applyFont="1" applyBorder="1" applyAlignment="1">
      <alignment horizontal="center" vertical="center" wrapText="1"/>
    </xf>
    <xf numFmtId="0" fontId="56" fillId="0" borderId="4" xfId="27" applyFont="1" applyBorder="1" applyAlignment="1">
      <alignment horizontal="center" vertical="center" wrapText="1"/>
    </xf>
    <xf numFmtId="0" fontId="40" fillId="0" borderId="0" xfId="27" applyFont="1" applyAlignment="1">
      <alignment horizontal="center" vertical="center"/>
    </xf>
    <xf numFmtId="0" fontId="56" fillId="0" borderId="1" xfId="27" applyFont="1" applyBorder="1" applyAlignment="1">
      <alignment horizontal="center" vertical="center" wrapText="1"/>
    </xf>
    <xf numFmtId="0" fontId="56" fillId="0" borderId="8" xfId="27" applyFont="1" applyBorder="1" applyAlignment="1">
      <alignment horizontal="center" vertical="center" wrapText="1"/>
    </xf>
    <xf numFmtId="0" fontId="56" fillId="0" borderId="9" xfId="27" applyFont="1" applyBorder="1" applyAlignment="1">
      <alignment horizontal="center" vertical="center" wrapText="1"/>
    </xf>
    <xf numFmtId="0" fontId="92" fillId="0" borderId="2" xfId="27" applyFont="1" applyBorder="1" applyAlignment="1">
      <alignment horizontal="center" wrapText="1"/>
    </xf>
    <xf numFmtId="0" fontId="92" fillId="0" borderId="3" xfId="27" applyFont="1" applyBorder="1" applyAlignment="1">
      <alignment horizontal="center" wrapText="1"/>
    </xf>
    <xf numFmtId="0" fontId="92" fillId="0" borderId="4" xfId="27" applyFont="1" applyBorder="1" applyAlignment="1">
      <alignment horizontal="center" wrapText="1"/>
    </xf>
    <xf numFmtId="0" fontId="56" fillId="0" borderId="2" xfId="27" applyFont="1" applyBorder="1" applyAlignment="1">
      <alignment horizontal="center" wrapText="1"/>
    </xf>
    <xf numFmtId="0" fontId="56" fillId="0" borderId="3" xfId="27" applyFont="1" applyBorder="1" applyAlignment="1">
      <alignment horizontal="center" wrapText="1"/>
    </xf>
    <xf numFmtId="0" fontId="56" fillId="0" borderId="4" xfId="27" applyFont="1" applyBorder="1" applyAlignment="1">
      <alignment horizontal="center" wrapText="1"/>
    </xf>
    <xf numFmtId="0" fontId="92" fillId="0" borderId="1" xfId="27" applyFont="1" applyBorder="1" applyAlignment="1">
      <alignment horizontal="center" vertical="center" wrapText="1"/>
    </xf>
    <xf numFmtId="0" fontId="92" fillId="0" borderId="8" xfId="27" applyFont="1" applyBorder="1" applyAlignment="1">
      <alignment horizontal="center" vertical="center" wrapText="1"/>
    </xf>
    <xf numFmtId="0" fontId="92" fillId="0" borderId="9" xfId="27" applyFont="1" applyBorder="1" applyAlignment="1">
      <alignment horizontal="center" vertical="center" wrapText="1"/>
    </xf>
    <xf numFmtId="182" fontId="27" fillId="0" borderId="0" xfId="33" applyFont="1" applyAlignment="1" applyProtection="1">
      <alignment horizontal="center" vertical="top" wrapText="1"/>
      <protection locked="0"/>
    </xf>
    <xf numFmtId="182" fontId="103" fillId="0" borderId="0" xfId="33" applyFont="1" applyAlignment="1" applyProtection="1">
      <alignment vertical="top"/>
      <protection locked="0"/>
    </xf>
    <xf numFmtId="165" fontId="27" fillId="0" borderId="0" xfId="22" applyNumberFormat="1" applyFont="1" applyFill="1" applyBorder="1" applyAlignment="1">
      <alignment horizontal="center" vertical="center" wrapText="1"/>
    </xf>
    <xf numFmtId="165" fontId="27" fillId="0" borderId="21" xfId="22" applyNumberFormat="1" applyFont="1" applyFill="1" applyBorder="1" applyAlignment="1">
      <alignment horizontal="center" vertical="center" wrapText="1"/>
    </xf>
    <xf numFmtId="165" fontId="27" fillId="0" borderId="7" xfId="22" applyNumberFormat="1" applyFont="1" applyFill="1" applyBorder="1" applyAlignment="1">
      <alignment horizontal="center" vertical="center" wrapText="1"/>
    </xf>
    <xf numFmtId="165" fontId="27" fillId="0" borderId="10" xfId="22" applyNumberFormat="1" applyFont="1" applyFill="1" applyBorder="1" applyAlignment="1">
      <alignment horizontal="center" vertical="center" wrapText="1"/>
    </xf>
    <xf numFmtId="0" fontId="99" fillId="22" borderId="1" xfId="31" applyFont="1" applyFill="1" applyBorder="1" applyAlignment="1" applyProtection="1">
      <alignment horizontal="center" vertical="center" wrapText="1"/>
    </xf>
    <xf numFmtId="0" fontId="99" fillId="22" borderId="1" xfId="31" applyFont="1" applyFill="1" applyBorder="1" applyAlignment="1" applyProtection="1">
      <alignment horizontal="center" vertical="center"/>
    </xf>
    <xf numFmtId="49" fontId="99" fillId="22" borderId="1" xfId="31" applyNumberFormat="1" applyFont="1" applyFill="1" applyBorder="1" applyAlignment="1" applyProtection="1">
      <alignment horizontal="center" vertical="center" wrapText="1"/>
    </xf>
    <xf numFmtId="0" fontId="3" fillId="0" borderId="1" xfId="0" applyFont="1" applyBorder="1" applyAlignment="1">
      <alignment horizontal="center" vertical="center"/>
    </xf>
    <xf numFmtId="49" fontId="99" fillId="22" borderId="1" xfId="31" applyNumberFormat="1" applyFont="1" applyFill="1" applyBorder="1" applyAlignment="1" applyProtection="1">
      <alignment horizontal="center" vertical="center"/>
    </xf>
    <xf numFmtId="0" fontId="36" fillId="0" borderId="0" xfId="31" applyFont="1" applyAlignment="1" applyProtection="1">
      <alignment horizontal="center" vertical="center" wrapText="1"/>
    </xf>
    <xf numFmtId="0" fontId="34" fillId="0" borderId="0" xfId="31" applyFont="1" applyAlignment="1" applyProtection="1">
      <alignment horizontal="center" vertical="top" wrapText="1"/>
    </xf>
    <xf numFmtId="0" fontId="40" fillId="0" borderId="0" xfId="0" applyFont="1" applyAlignment="1">
      <alignment horizontal="center"/>
    </xf>
    <xf numFmtId="0" fontId="0" fillId="0" borderId="0" xfId="0" applyAlignment="1">
      <alignment horizontal="center"/>
    </xf>
    <xf numFmtId="0" fontId="27" fillId="0" borderId="2" xfId="3" applyFont="1" applyBorder="1" applyAlignment="1">
      <alignment horizontal="left" vertical="center" wrapText="1"/>
    </xf>
    <xf numFmtId="0" fontId="27" fillId="0" borderId="3" xfId="3" applyFont="1" applyBorder="1" applyAlignment="1">
      <alignment horizontal="left" vertical="center" wrapText="1"/>
    </xf>
    <xf numFmtId="0" fontId="27" fillId="0" borderId="4" xfId="3" applyFont="1" applyBorder="1" applyAlignment="1">
      <alignment horizontal="left" vertical="center" wrapText="1"/>
    </xf>
    <xf numFmtId="0" fontId="73" fillId="0" borderId="0" xfId="0" applyFont="1" applyAlignment="1">
      <alignment horizontal="center"/>
    </xf>
    <xf numFmtId="0" fontId="13" fillId="0" borderId="0" xfId="0" quotePrefix="1" applyFont="1" applyAlignment="1">
      <alignment wrapText="1"/>
    </xf>
    <xf numFmtId="0" fontId="13" fillId="0" borderId="0" xfId="0" applyFont="1" applyAlignment="1">
      <alignment wrapText="1"/>
    </xf>
    <xf numFmtId="0" fontId="56" fillId="0" borderId="0" xfId="0" applyFont="1" applyAlignment="1">
      <alignment horizontal="center" vertical="center" wrapText="1"/>
    </xf>
    <xf numFmtId="0" fontId="57" fillId="0" borderId="0" xfId="0" applyFont="1"/>
    <xf numFmtId="0" fontId="58" fillId="10" borderId="0" xfId="0" applyFont="1" applyFill="1" applyAlignment="1">
      <alignment horizontal="center" vertical="center"/>
    </xf>
    <xf numFmtId="165" fontId="60" fillId="0" borderId="13" xfId="0" applyNumberFormat="1" applyFont="1" applyBorder="1" applyAlignment="1">
      <alignment horizontal="center" vertical="center" wrapText="1"/>
    </xf>
    <xf numFmtId="0" fontId="57" fillId="0" borderId="14" xfId="0" applyFont="1" applyBorder="1"/>
    <xf numFmtId="0" fontId="57" fillId="0" borderId="15" xfId="0" applyFont="1" applyBorder="1"/>
    <xf numFmtId="0" fontId="59" fillId="0" borderId="13" xfId="0" applyFont="1" applyBorder="1" applyAlignment="1">
      <alignment horizontal="center" vertical="center" wrapText="1"/>
    </xf>
    <xf numFmtId="0" fontId="59" fillId="0" borderId="15" xfId="0" applyFont="1" applyBorder="1" applyAlignment="1">
      <alignment horizontal="center" vertical="center" wrapText="1"/>
    </xf>
    <xf numFmtId="0" fontId="61" fillId="0" borderId="0" xfId="0" applyFont="1"/>
    <xf numFmtId="0" fontId="56" fillId="10" borderId="13" xfId="0" applyFont="1" applyFill="1" applyBorder="1" applyAlignment="1">
      <alignment horizontal="center" vertical="center"/>
    </xf>
    <xf numFmtId="0" fontId="61" fillId="0" borderId="14" xfId="0" applyFont="1" applyBorder="1"/>
    <xf numFmtId="0" fontId="61" fillId="0" borderId="15" xfId="0" applyFont="1" applyBorder="1"/>
    <xf numFmtId="0" fontId="56" fillId="0" borderId="13" xfId="0" applyFont="1" applyBorder="1" applyAlignment="1">
      <alignment horizontal="center" vertical="center"/>
    </xf>
    <xf numFmtId="0" fontId="56" fillId="15" borderId="13" xfId="0" applyFont="1" applyFill="1" applyBorder="1" applyAlignment="1">
      <alignment horizontal="center" vertical="center"/>
    </xf>
    <xf numFmtId="0" fontId="56" fillId="15" borderId="16" xfId="0" applyFont="1" applyFill="1" applyBorder="1" applyAlignment="1">
      <alignment horizontal="center" vertical="center"/>
    </xf>
    <xf numFmtId="0" fontId="61" fillId="0" borderId="17" xfId="0" applyFont="1" applyBorder="1"/>
    <xf numFmtId="0" fontId="61" fillId="0" borderId="18" xfId="0" applyFont="1" applyBorder="1"/>
    <xf numFmtId="0" fontId="31" fillId="0" borderId="8" xfId="14" applyFont="1" applyBorder="1" applyAlignment="1">
      <alignment horizontal="center" vertical="center" wrapText="1"/>
    </xf>
    <xf numFmtId="0" fontId="31" fillId="0" borderId="19" xfId="14" applyFont="1" applyBorder="1" applyAlignment="1">
      <alignment horizontal="center" vertical="center" wrapText="1"/>
    </xf>
    <xf numFmtId="0" fontId="31" fillId="0" borderId="9" xfId="14" applyFont="1" applyBorder="1" applyAlignment="1">
      <alignment horizontal="center" vertical="center" wrapText="1"/>
    </xf>
    <xf numFmtId="0" fontId="70" fillId="0" borderId="22" xfId="14" applyFont="1" applyBorder="1" applyAlignment="1">
      <alignment horizontal="right"/>
    </xf>
    <xf numFmtId="0" fontId="39" fillId="0" borderId="0" xfId="14" applyFont="1" applyAlignment="1">
      <alignment horizontal="center" vertical="center" wrapText="1"/>
    </xf>
    <xf numFmtId="0" fontId="39" fillId="0" borderId="0" xfId="14" applyFont="1" applyAlignment="1">
      <alignment horizontal="center" vertical="center"/>
    </xf>
    <xf numFmtId="0" fontId="70" fillId="0" borderId="0" xfId="14" applyFont="1" applyAlignment="1">
      <alignment horizontal="right"/>
    </xf>
    <xf numFmtId="0" fontId="27" fillId="17" borderId="19" xfId="14" applyFont="1" applyFill="1" applyBorder="1" applyAlignment="1">
      <alignment horizontal="center" vertical="center"/>
    </xf>
    <xf numFmtId="0" fontId="27" fillId="17" borderId="9" xfId="14" applyFont="1" applyFill="1" applyBorder="1" applyAlignment="1">
      <alignment horizontal="center" vertical="center"/>
    </xf>
    <xf numFmtId="0" fontId="27" fillId="17" borderId="20" xfId="14" applyFont="1" applyFill="1" applyBorder="1" applyAlignment="1">
      <alignment horizontal="center" vertical="center" wrapText="1"/>
    </xf>
    <xf numFmtId="0" fontId="27" fillId="17" borderId="21" xfId="14" applyFont="1" applyFill="1" applyBorder="1" applyAlignment="1">
      <alignment horizontal="center" vertical="center" wrapText="1"/>
    </xf>
    <xf numFmtId="0" fontId="27" fillId="17" borderId="19" xfId="14" applyFont="1" applyFill="1" applyBorder="1" applyAlignment="1">
      <alignment horizontal="center" vertical="center" wrapText="1"/>
    </xf>
    <xf numFmtId="0" fontId="27" fillId="17" borderId="9" xfId="14" applyFont="1" applyFill="1" applyBorder="1" applyAlignment="1">
      <alignment horizontal="center" vertical="center" wrapText="1"/>
    </xf>
    <xf numFmtId="0" fontId="27" fillId="17" borderId="7" xfId="14" applyFont="1" applyFill="1" applyBorder="1" applyAlignment="1">
      <alignment horizontal="center" vertical="center" wrapText="1"/>
    </xf>
    <xf numFmtId="0" fontId="27" fillId="17" borderId="10" xfId="14" applyFont="1" applyFill="1" applyBorder="1" applyAlignment="1">
      <alignment horizontal="center" vertical="center" wrapText="1"/>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48" fillId="0" borderId="2" xfId="0" applyFont="1" applyBorder="1" applyAlignment="1">
      <alignment horizontal="left" vertical="center" wrapText="1"/>
    </xf>
    <xf numFmtId="0" fontId="48" fillId="0" borderId="3" xfId="0" applyFont="1" applyBorder="1" applyAlignment="1">
      <alignment horizontal="left" vertical="center" wrapText="1"/>
    </xf>
    <xf numFmtId="0" fontId="48" fillId="0" borderId="4" xfId="0" applyFont="1" applyBorder="1" applyAlignment="1">
      <alignment horizontal="left" vertical="center" wrapText="1"/>
    </xf>
    <xf numFmtId="0" fontId="81" fillId="0" borderId="0" xfId="0" applyFont="1" applyAlignment="1">
      <alignment horizontal="center" vertical="center"/>
    </xf>
    <xf numFmtId="0" fontId="81" fillId="0" borderId="0" xfId="0" applyFont="1" applyAlignment="1">
      <alignment horizontal="center" vertical="center" wrapText="1"/>
    </xf>
    <xf numFmtId="0" fontId="81" fillId="0" borderId="0" xfId="0" applyFont="1" applyAlignment="1">
      <alignment horizontal="left" vertical="center" wrapText="1"/>
    </xf>
    <xf numFmtId="0" fontId="8" fillId="20" borderId="1" xfId="0" applyFont="1" applyFill="1" applyBorder="1" applyAlignment="1">
      <alignment horizontal="left" vertical="center" wrapText="1"/>
    </xf>
    <xf numFmtId="0" fontId="8" fillId="19" borderId="1" xfId="0" applyFont="1" applyFill="1" applyBorder="1" applyAlignment="1">
      <alignment horizontal="left" vertical="center" wrapText="1"/>
    </xf>
    <xf numFmtId="0" fontId="8" fillId="0" borderId="7" xfId="0" applyFont="1" applyBorder="1" applyAlignment="1">
      <alignment horizontal="center" vertical="center"/>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27" fillId="19" borderId="1" xfId="0" applyFont="1" applyFill="1" applyBorder="1" applyAlignment="1">
      <alignment vertical="center" wrapText="1"/>
    </xf>
    <xf numFmtId="0" fontId="27" fillId="20" borderId="2" xfId="0" applyFont="1" applyFill="1" applyBorder="1" applyAlignment="1">
      <alignment horizontal="left" vertical="center" wrapText="1"/>
    </xf>
    <xf numFmtId="0" fontId="27" fillId="20" borderId="4" xfId="0" applyFont="1" applyFill="1" applyBorder="1" applyAlignment="1">
      <alignment horizontal="left" vertical="center" wrapText="1"/>
    </xf>
    <xf numFmtId="0" fontId="19" fillId="19" borderId="2" xfId="0" applyFont="1" applyFill="1" applyBorder="1" applyAlignment="1">
      <alignment horizontal="left" vertical="center" wrapText="1"/>
    </xf>
    <xf numFmtId="0" fontId="19" fillId="19" borderId="3" xfId="0" applyFont="1" applyFill="1" applyBorder="1" applyAlignment="1">
      <alignment horizontal="left" vertical="center" wrapText="1"/>
    </xf>
    <xf numFmtId="0" fontId="19" fillId="19" borderId="4" xfId="0" applyFont="1" applyFill="1" applyBorder="1" applyAlignment="1">
      <alignment horizontal="left" vertical="center" wrapText="1"/>
    </xf>
    <xf numFmtId="0" fontId="48" fillId="0" borderId="1" xfId="0" applyFont="1" applyBorder="1" applyAlignment="1">
      <alignment vertical="center" wrapText="1"/>
    </xf>
    <xf numFmtId="0" fontId="50" fillId="8" borderId="1" xfId="0" applyFont="1" applyFill="1" applyBorder="1" applyAlignment="1">
      <alignment vertical="center" wrapText="1"/>
    </xf>
    <xf numFmtId="0" fontId="50" fillId="8" borderId="2" xfId="0" applyFont="1" applyFill="1" applyBorder="1" applyAlignment="1">
      <alignment horizontal="left" vertical="center" wrapText="1"/>
    </xf>
    <xf numFmtId="0" fontId="50" fillId="8" borderId="4" xfId="0" applyFont="1" applyFill="1" applyBorder="1" applyAlignment="1">
      <alignment horizontal="left" vertical="center" wrapText="1"/>
    </xf>
    <xf numFmtId="0" fontId="50" fillId="0" borderId="2" xfId="0" applyFont="1" applyBorder="1" applyAlignment="1">
      <alignment horizontal="left" vertical="center" wrapText="1"/>
    </xf>
    <xf numFmtId="0" fontId="50" fillId="0" borderId="4" xfId="0" applyFont="1" applyBorder="1" applyAlignment="1">
      <alignment horizontal="left" vertical="center" wrapText="1"/>
    </xf>
    <xf numFmtId="0" fontId="3" fillId="8" borderId="2" xfId="0" applyFont="1" applyFill="1" applyBorder="1" applyAlignment="1">
      <alignment horizontal="left" vertical="center" wrapText="1"/>
    </xf>
    <xf numFmtId="0" fontId="3" fillId="8" borderId="4" xfId="0" applyFont="1" applyFill="1" applyBorder="1" applyAlignment="1">
      <alignment horizontal="left" vertical="center" wrapText="1"/>
    </xf>
    <xf numFmtId="0" fontId="3" fillId="0" borderId="7" xfId="0" applyFont="1" applyBorder="1" applyAlignment="1">
      <alignment horizontal="center"/>
    </xf>
    <xf numFmtId="0" fontId="3" fillId="0" borderId="1" xfId="0" applyFont="1" applyBorder="1" applyAlignment="1">
      <alignment vertical="center" wrapText="1"/>
    </xf>
    <xf numFmtId="0" fontId="3" fillId="0" borderId="0" xfId="0" applyFont="1" applyAlignment="1">
      <alignment horizontal="center" vertical="center" wrapText="1"/>
    </xf>
    <xf numFmtId="0" fontId="3" fillId="2" borderId="1" xfId="0" applyFont="1" applyFill="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0" fillId="0" borderId="5" xfId="0" applyFont="1" applyBorder="1" applyAlignment="1">
      <alignment horizontal="center"/>
    </xf>
    <xf numFmtId="0" fontId="8" fillId="0" borderId="0" xfId="0" applyFont="1" applyAlignment="1">
      <alignment horizontal="center" wrapText="1"/>
    </xf>
    <xf numFmtId="0" fontId="8" fillId="0" borderId="0" xfId="0" applyFont="1" applyAlignment="1">
      <alignment horizontal="left" vertical="center" wrapText="1"/>
    </xf>
    <xf numFmtId="0" fontId="8" fillId="0" borderId="0" xfId="0" applyFont="1" applyAlignment="1">
      <alignment horizontal="center"/>
    </xf>
    <xf numFmtId="0" fontId="36" fillId="0" borderId="0" xfId="0" applyFont="1" applyAlignment="1">
      <alignment horizontal="left"/>
    </xf>
    <xf numFmtId="0" fontId="39" fillId="0" borderId="0" xfId="7" applyFont="1" applyAlignment="1">
      <alignment horizontal="center" vertical="center" wrapText="1"/>
    </xf>
    <xf numFmtId="0" fontId="40" fillId="0" borderId="0" xfId="8" applyFont="1" applyAlignment="1">
      <alignment horizontal="left" vertical="center" wrapText="1"/>
    </xf>
    <xf numFmtId="0" fontId="43" fillId="0" borderId="7" xfId="9" applyFont="1" applyBorder="1" applyAlignment="1">
      <alignment horizontal="center" vertical="center" wrapText="1"/>
    </xf>
    <xf numFmtId="0" fontId="10" fillId="7" borderId="8" xfId="8" applyFont="1" applyFill="1" applyBorder="1" applyAlignment="1">
      <alignment horizontal="center" vertical="center" wrapText="1"/>
    </xf>
    <xf numFmtId="0" fontId="10" fillId="7" borderId="9" xfId="8" applyFont="1" applyFill="1" applyBorder="1" applyAlignment="1">
      <alignment horizontal="center" vertical="center" wrapText="1"/>
    </xf>
    <xf numFmtId="165" fontId="10" fillId="7" borderId="2" xfId="10" applyNumberFormat="1" applyFont="1" applyFill="1" applyBorder="1" applyAlignment="1">
      <alignment horizontal="center" vertical="center" wrapText="1"/>
    </xf>
    <xf numFmtId="165" fontId="10" fillId="7" borderId="3" xfId="10" applyNumberFormat="1" applyFont="1" applyFill="1" applyBorder="1" applyAlignment="1">
      <alignment horizontal="center" vertical="center" wrapText="1"/>
    </xf>
    <xf numFmtId="165" fontId="10" fillId="7" borderId="4" xfId="10" applyNumberFormat="1" applyFont="1" applyFill="1" applyBorder="1" applyAlignment="1">
      <alignment horizontal="center" vertical="center" wrapText="1"/>
    </xf>
    <xf numFmtId="165" fontId="10" fillId="7" borderId="8" xfId="10" applyNumberFormat="1" applyFont="1" applyFill="1" applyBorder="1" applyAlignment="1">
      <alignment horizontal="center" vertical="center" wrapText="1"/>
    </xf>
    <xf numFmtId="165" fontId="10" fillId="7" borderId="9" xfId="10" applyNumberFormat="1" applyFont="1" applyFill="1" applyBorder="1" applyAlignment="1">
      <alignment horizontal="center" vertical="center" wrapText="1"/>
    </xf>
    <xf numFmtId="0" fontId="8" fillId="0" borderId="0" xfId="37" applyFont="1" applyAlignment="1">
      <alignment horizontal="center" wrapText="1"/>
    </xf>
    <xf numFmtId="0" fontId="8" fillId="0" borderId="0" xfId="37" applyFont="1" applyAlignment="1">
      <alignment horizontal="center"/>
    </xf>
    <xf numFmtId="0" fontId="3" fillId="4" borderId="2" xfId="0" applyFont="1" applyFill="1" applyBorder="1" applyAlignment="1">
      <alignment horizontal="center"/>
    </xf>
    <xf numFmtId="0" fontId="3" fillId="4" borderId="4" xfId="0" applyFont="1" applyFill="1" applyBorder="1" applyAlignment="1">
      <alignment horizontal="center"/>
    </xf>
    <xf numFmtId="0" fontId="27" fillId="8" borderId="2" xfId="3" applyFont="1" applyFill="1" applyBorder="1" applyAlignment="1">
      <alignment horizontal="left" vertical="center" wrapText="1"/>
    </xf>
    <xf numFmtId="0" fontId="27" fillId="8" borderId="3" xfId="3" applyFont="1" applyFill="1" applyBorder="1" applyAlignment="1">
      <alignment horizontal="left" vertical="center" wrapText="1"/>
    </xf>
    <xf numFmtId="0" fontId="27" fillId="8" borderId="4" xfId="3" applyFont="1" applyFill="1" applyBorder="1" applyAlignment="1">
      <alignment horizontal="left" vertical="center" wrapText="1"/>
    </xf>
    <xf numFmtId="0" fontId="79" fillId="0" borderId="8"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9" xfId="0" applyFont="1" applyBorder="1" applyAlignment="1">
      <alignment horizontal="center" vertical="center" wrapText="1"/>
    </xf>
    <xf numFmtId="0" fontId="77" fillId="0" borderId="0" xfId="0" applyFont="1" applyAlignment="1">
      <alignment horizontal="center"/>
    </xf>
    <xf numFmtId="0" fontId="78" fillId="0" borderId="8" xfId="0" applyFont="1" applyBorder="1" applyAlignment="1">
      <alignment horizontal="center" vertical="center" wrapText="1"/>
    </xf>
    <xf numFmtId="0" fontId="78" fillId="0" borderId="9" xfId="0" applyFont="1" applyBorder="1" applyAlignment="1">
      <alignment horizontal="center" vertical="center" wrapText="1"/>
    </xf>
    <xf numFmtId="0" fontId="78" fillId="0" borderId="2" xfId="0" applyFont="1" applyBorder="1" applyAlignment="1">
      <alignment horizontal="center" vertical="center" wrapText="1"/>
    </xf>
    <xf numFmtId="0" fontId="78" fillId="0" borderId="3" xfId="0" applyFont="1" applyBorder="1" applyAlignment="1">
      <alignment horizontal="center" vertical="center" wrapText="1"/>
    </xf>
    <xf numFmtId="0" fontId="78" fillId="0" borderId="4" xfId="0" applyFont="1" applyBorder="1" applyAlignment="1">
      <alignment horizontal="center" vertical="center" wrapText="1"/>
    </xf>
    <xf numFmtId="170" fontId="27" fillId="6" borderId="1" xfId="22" applyNumberFormat="1" applyFont="1" applyFill="1" applyBorder="1" applyAlignment="1">
      <alignment horizontal="right" vertical="center"/>
    </xf>
    <xf numFmtId="184" fontId="107" fillId="0" borderId="1" xfId="36" applyNumberFormat="1" applyFont="1" applyBorder="1" applyAlignment="1">
      <alignment horizontal="center" vertical="center" wrapText="1"/>
    </xf>
    <xf numFmtId="0" fontId="20" fillId="0" borderId="28" xfId="0" applyFont="1" applyBorder="1" applyAlignment="1">
      <alignment vertical="center" wrapText="1"/>
    </xf>
  </cellXfs>
  <cellStyles count="39">
    <cellStyle name="Bình thường 2" xfId="37" xr:uid="{D21E14BC-4397-48A4-A4C0-B19A2E1049A3}"/>
    <cellStyle name="Comma" xfId="1" builtinId="3"/>
    <cellStyle name="Comma 13 2" xfId="17" xr:uid="{00000000-0005-0000-0000-000001000000}"/>
    <cellStyle name="Comma 16 2 2" xfId="10" xr:uid="{00000000-0005-0000-0000-000002000000}"/>
    <cellStyle name="Comma 2" xfId="22" xr:uid="{00000000-0005-0000-0000-000003000000}"/>
    <cellStyle name="Comma 2 2 2" xfId="19" xr:uid="{00000000-0005-0000-0000-000004000000}"/>
    <cellStyle name="Comma 2_Tong DuToan Mang Wan HQ v10_CV2519_20160415" xfId="28" xr:uid="{E26EB960-981D-4CE9-8806-C1298D5AEBD6}"/>
    <cellStyle name="Comma 22 2" xfId="32" xr:uid="{086751EA-B181-4F36-A9F9-7C97FD3D7993}"/>
    <cellStyle name="Comma 3 2" xfId="13" xr:uid="{00000000-0005-0000-0000-000005000000}"/>
    <cellStyle name="Comma 5" xfId="34" xr:uid="{348E79D6-C483-48D9-B472-43CAB4E882E7}"/>
    <cellStyle name="Comma 7 2 2" xfId="4" xr:uid="{00000000-0005-0000-0000-000006000000}"/>
    <cellStyle name="Comma_--TMDT_20150318 - Copy" xfId="30" xr:uid="{C21B6EF9-A09A-4351-A3B6-FE2712265181}"/>
    <cellStyle name="Normal" xfId="0" builtinId="0"/>
    <cellStyle name="Normal - Style1" xfId="33" xr:uid="{C6142527-4B0A-40BF-8F51-4A45BC98377D}"/>
    <cellStyle name="Normal 10" xfId="16" xr:uid="{00000000-0005-0000-0000-000008000000}"/>
    <cellStyle name="Normal 11" xfId="24" xr:uid="{00000000-0005-0000-0000-000009000000}"/>
    <cellStyle name="Normal 12" xfId="23" xr:uid="{00000000-0005-0000-0000-00000A000000}"/>
    <cellStyle name="Normal 16 2 2 2" xfId="8" xr:uid="{00000000-0005-0000-0000-00000B000000}"/>
    <cellStyle name="Normal 16 4" xfId="26" xr:uid="{A2951724-58B8-41E0-AE6D-F65CF607FD1F}"/>
    <cellStyle name="Normal 18" xfId="2" xr:uid="{00000000-0005-0000-0000-00000C000000}"/>
    <cellStyle name="Normal 2" xfId="35" xr:uid="{1A629976-22F4-4B56-983C-B2E24CBF25F7}"/>
    <cellStyle name="Normal 2 2 2" xfId="20" xr:uid="{00000000-0005-0000-0000-00000D000000}"/>
    <cellStyle name="Normal 2 2 2 2" xfId="11" xr:uid="{00000000-0005-0000-0000-00000E000000}"/>
    <cellStyle name="Normal 3 13" xfId="7" xr:uid="{00000000-0005-0000-0000-00000F000000}"/>
    <cellStyle name="Normal 3 2" xfId="18" xr:uid="{00000000-0005-0000-0000-000010000000}"/>
    <cellStyle name="Normal 38" xfId="9" xr:uid="{00000000-0005-0000-0000-000011000000}"/>
    <cellStyle name="Normal 4" xfId="5" xr:uid="{00000000-0005-0000-0000-000012000000}"/>
    <cellStyle name="Normal 4 2" xfId="15" xr:uid="{00000000-0005-0000-0000-000013000000}"/>
    <cellStyle name="Normal 4 3" xfId="6" xr:uid="{00000000-0005-0000-0000-000014000000}"/>
    <cellStyle name="Normal 4 3 2" xfId="21" xr:uid="{00000000-0005-0000-0000-000015000000}"/>
    <cellStyle name="Normal 5" xfId="25" xr:uid="{00000000-0005-0000-0000-000016000000}"/>
    <cellStyle name="Normal 5 11 2" xfId="31" xr:uid="{DD94E9A8-AB79-413B-AB24-6EB53ECF0109}"/>
    <cellStyle name="Normal 5 2 2 2" xfId="3" xr:uid="{00000000-0005-0000-0000-000017000000}"/>
    <cellStyle name="Normal 8" xfId="38" xr:uid="{3FB6DC84-BC1C-438C-A445-553140ED301D}"/>
    <cellStyle name="Normal 9" xfId="12" xr:uid="{00000000-0005-0000-0000-000018000000}"/>
    <cellStyle name="Normal 9 2" xfId="14" xr:uid="{00000000-0005-0000-0000-000019000000}"/>
    <cellStyle name="Normal_--TMDT_20150318 - Copy" xfId="29" xr:uid="{8700B1B8-3952-443E-9110-A8496D9F5C89}"/>
    <cellStyle name="Normal_Tong DuToan Mang Wan HQ v10_CV2519_20160415" xfId="27" xr:uid="{8A852326-E0F3-4EA0-948C-4F9FDB5E68A8}"/>
    <cellStyle name="Percent" xfId="3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externalLink" Target="externalLinks/externalLink10.xml"/><Relationship Id="rId47" Type="http://schemas.openxmlformats.org/officeDocument/2006/relationships/externalLink" Target="externalLinks/externalLink15.xml"/><Relationship Id="rId50" Type="http://schemas.openxmlformats.org/officeDocument/2006/relationships/externalLink" Target="externalLinks/externalLink18.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9.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externalLink" Target="externalLinks/externalLink13.xml"/><Relationship Id="rId53" Type="http://schemas.openxmlformats.org/officeDocument/2006/relationships/externalLink" Target="externalLinks/externalLink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49" Type="http://schemas.openxmlformats.org/officeDocument/2006/relationships/externalLink" Target="externalLinks/externalLink17.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2.xml"/><Relationship Id="rId52"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 Id="rId48" Type="http://schemas.openxmlformats.org/officeDocument/2006/relationships/externalLink" Target="externalLinks/externalLink16.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9.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9.11\isacom\Hung\BAOHANH\Dung%20Quat\Goi3\PNT-P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y\d\HAIPHONG\TRUSO\CHINHLY\CTCLCH~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HP\Downloads\Ti&#7873;n%20d&#7921;%20&#225;n\Users\nguyenquan\Desktop\Tong%20muc%20dau%20tu%20BCNCKT%20(2.3)%20cho%203%20nam.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vpdc\vss\Documents\Van%20ban%20phap%20quy\Mau%20du%20toan%20xay%20du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Documents%20and%20Settings\PKH\Desktop\Tung\Dang-lam\Qtrung-Caicui\TKKT\Khoiluong_TKKT(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Documents%20and%20Settings\owner\Desktop\D&#7921;%20to&#225;n%20chi%20ti&#7871;t%20th&#7849;m%20tra%20HN-H&#272;%20Cty%20TVD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5.20.31\htht\Duan%20V26\V26%20New\V26%20Final%20ngay%20021006\DutoanKP-V26-V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92.168.9.11\isacom\Hung\BAOHANH\WINDOWS\TEMP\IBASE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Phuong1\CS3408\Standard\RP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PROJECT\2012\VKS\DaoTM\VKS_Dinh%20gia%20phan%20mem_HS_V0.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PROJECT\2012\VKS\DaoTM\QN%20SoXD_Du%20toan%20PM%20va%20TK%2011.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PKH\Desktop\HUONG\KKTHUE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My%20Document\Takhoa\TAKHOA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OCUME~1\ngzupt\LOCALS~1\Temp\unicod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PKH\Desktop\TTCP-L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huong1\DOCUMENT\DAUTHAU\Dungquat\GOI3\DUNGQUAT-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ail.fpt.com.vn/CA-VKS-TA/VKSNDTC/TKKT/Dutoan_PM_VK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ich\bao%20gia\Nam%202002\Bao%20gia\Bao%20gia\BAOGIA\Kd_Bgc\10-2K1_bgc_ndducV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HP\Downloads\Ti&#7873;n%20d&#7921;%20&#225;n\Users\nguyenquan\Desktop\VECITA_Tongdutoan_v6.0-Ha%20su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PROJECT\2009\QLHT%20DacLak\DaoTM%20Document\Trien%20khai%20DakLak\Dutoan_STP-DL-Chitie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mail.fpt.com.vn/Working/SPC/DTKP%20nang%20cap%20QLAH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 val="XL4Poppy"/>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AM DT"/>
      <sheetName val="C,PHI"/>
      <sheetName val="catnen"/>
    </sheetNames>
    <sheetDataSet>
      <sheetData sheetId="0" refreshError="1">
        <row r="100">
          <cell r="B100">
            <v>23.237500000000001</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ác hệ số"/>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khoi luong"/>
      <sheetName val="Bang phan tich"/>
      <sheetName val="TH vat tu"/>
      <sheetName val="Bang tinh gia VL"/>
      <sheetName val="TH Kinh phi"/>
      <sheetName val="TH thiet bi"/>
      <sheetName val="TH may TC"/>
      <sheetName val="TH Nhan cong"/>
      <sheetName val="DM Chi phi"/>
    </sheetNames>
    <sheetDataSet>
      <sheetData sheetId="0"/>
      <sheetData sheetId="1"/>
      <sheetData sheetId="2"/>
      <sheetData sheetId="3"/>
      <sheetData sheetId="4">
        <row r="42">
          <cell r="G42">
            <v>0</v>
          </cell>
        </row>
      </sheetData>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
      <sheetName val="Km0-1"/>
      <sheetName val="KM1-2"/>
      <sheetName val="Km2-3"/>
      <sheetName val="Km3-4"/>
      <sheetName val="Km4-5"/>
      <sheetName val="Km5-6"/>
      <sheetName val="Km6-7"/>
      <sheetName val="Km7-8"/>
      <sheetName val="Tonghop-bt"/>
      <sheetName val="Tonghop-cc"/>
      <sheetName val="Ny-Km1-4"/>
      <sheetName val="Ny-Km4-6"/>
      <sheetName val="Ny-Km6-8"/>
      <sheetName val="Temp"/>
      <sheetName val="KLM"/>
      <sheetName val="Coc tieu-rao chan"/>
      <sheetName val="Ny-Km1-4 (cc)"/>
      <sheetName val="Ny-Km4-6 (cc)"/>
      <sheetName val="Ny-Km6-8 (cc)"/>
      <sheetName val="CC"/>
      <sheetName val="Phdoan-bt"/>
      <sheetName val="Phdoan-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3">
          <cell r="B3">
            <v>0.6</v>
          </cell>
        </row>
        <row r="4">
          <cell r="B4">
            <v>1</v>
          </cell>
        </row>
        <row r="6">
          <cell r="B6">
            <v>1.4</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 hoach nhan su_17-9-2007"/>
      <sheetName val="tonghop"/>
      <sheetName val="Nhâncông"/>
      <sheetName val="maytinh"/>
      <sheetName val="Luongtoithieu"/>
      <sheetName val="Sheet1"/>
      <sheetName val="00000000"/>
      <sheetName val="00000001"/>
      <sheetName val="xxxxxxxx"/>
      <sheetName val="1000000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1"/>
      <sheetName val="Bia"/>
      <sheetName val="Mucluc"/>
      <sheetName val="Tong hopKP"/>
      <sheetName val="TongHop theo Don vi &amp; Giai doan"/>
      <sheetName val="TS Cau hinh-GD1"/>
      <sheetName val="Cauhinh_Dongiachuan"/>
      <sheetName val="Tong hopKP-GD1"/>
      <sheetName val="Thietbi-GD1"/>
      <sheetName val="PPM Hethong-GD1"/>
      <sheetName val="PM Ung dung-GD1"/>
      <sheetName val="TrKhai-GD1"/>
      <sheetName val="CongngheDacthu-GD1"/>
      <sheetName val="TS CauhinhWAN"/>
      <sheetName val="Don gia PM112"/>
      <sheetName val="CPKhac"/>
      <sheetName val="00000000"/>
    </sheetNames>
    <sheetDataSet>
      <sheetData sheetId="0" refreshError="1"/>
      <sheetData sheetId="1" refreshError="1"/>
      <sheetData sheetId="2" refreshError="1"/>
      <sheetData sheetId="3"/>
      <sheetData sheetId="4" refreshError="1"/>
      <sheetData sheetId="5"/>
      <sheetData sheetId="6"/>
      <sheetData sheetId="7" refreshError="1"/>
      <sheetData sheetId="8" refreshError="1"/>
      <sheetData sheetId="9"/>
      <sheetData sheetId="10" refreshError="1"/>
      <sheetData sheetId="11" refreshError="1"/>
      <sheetData sheetId="12" refreshError="1"/>
      <sheetData sheetId="13"/>
      <sheetData sheetId="14"/>
      <sheetData sheetId="15"/>
      <sheetData sheetId="1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ASE"/>
    </sheetNames>
    <sheetDataSet>
      <sheetData sheetId="0">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9.1999999999999993</v>
          </cell>
          <cell r="AO16">
            <v>9.6999999999999993</v>
          </cell>
          <cell r="AP16">
            <v>14.8</v>
          </cell>
          <cell r="AQ16">
            <v>47.83</v>
          </cell>
          <cell r="AR16">
            <v>45.36</v>
          </cell>
          <cell r="AS16">
            <v>38.51</v>
          </cell>
          <cell r="AT16">
            <v>440</v>
          </cell>
          <cell r="AU16">
            <v>440</v>
          </cell>
          <cell r="AV16">
            <v>570</v>
          </cell>
        </row>
        <row r="17">
          <cell r="AI17" t="str">
            <v>RED LEAD PRIMER</v>
          </cell>
          <cell r="AJ17" t="str">
            <v>0102</v>
          </cell>
          <cell r="AK17" t="str">
            <v>906(OP-92)</v>
          </cell>
          <cell r="AL17" t="str">
            <v>220</v>
          </cell>
          <cell r="AM17">
            <v>1</v>
          </cell>
          <cell r="AN17">
            <v>8.7799999999999994</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M18">
            <v>1</v>
          </cell>
          <cell r="AN18">
            <v>8.44</v>
          </cell>
          <cell r="AO18">
            <v>9</v>
          </cell>
          <cell r="AQ18">
            <v>45</v>
          </cell>
          <cell r="AR18">
            <v>42.22</v>
          </cell>
          <cell r="AT18">
            <v>380</v>
          </cell>
          <cell r="AU18">
            <v>380</v>
          </cell>
        </row>
        <row r="19">
          <cell r="AH19" t="str">
            <v>ATP</v>
          </cell>
          <cell r="AI19" t="str">
            <v xml:space="preserve">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 xml:space="preserve">ALKYD ZINC CHROMATE PRIMER </v>
          </cell>
          <cell r="AJ20" t="str">
            <v>0111</v>
          </cell>
          <cell r="AK20" t="str">
            <v>907(OP-93)</v>
          </cell>
          <cell r="AL20" t="str">
            <v>240</v>
          </cell>
          <cell r="AM20">
            <v>1</v>
          </cell>
          <cell r="AN20">
            <v>10.9</v>
          </cell>
          <cell r="AO20">
            <v>10.6</v>
          </cell>
          <cell r="AP20">
            <v>9</v>
          </cell>
          <cell r="AQ20">
            <v>40.369999999999997</v>
          </cell>
          <cell r="AR20">
            <v>41.51</v>
          </cell>
          <cell r="AS20">
            <v>40.89</v>
          </cell>
          <cell r="AT20">
            <v>440</v>
          </cell>
          <cell r="AU20">
            <v>440</v>
          </cell>
          <cell r="AV20">
            <v>368</v>
          </cell>
        </row>
        <row r="21">
          <cell r="AH21" t="str">
            <v>ROP</v>
          </cell>
          <cell r="AI21" t="str">
            <v xml:space="preserve">RED OXIDE PRIMER </v>
          </cell>
          <cell r="AJ21" t="str">
            <v>0121</v>
          </cell>
          <cell r="AK21" t="str">
            <v>904(OP-95)</v>
          </cell>
          <cell r="AL21" t="str">
            <v>230</v>
          </cell>
          <cell r="AM21">
            <v>1</v>
          </cell>
          <cell r="AN21">
            <v>6.5</v>
          </cell>
          <cell r="AO21">
            <v>8.1999999999999993</v>
          </cell>
          <cell r="AP21">
            <v>5.2</v>
          </cell>
          <cell r="AQ21">
            <v>46.15</v>
          </cell>
          <cell r="AR21">
            <v>41.46</v>
          </cell>
          <cell r="AS21">
            <v>57.12</v>
          </cell>
          <cell r="AT21">
            <v>300</v>
          </cell>
          <cell r="AU21">
            <v>340</v>
          </cell>
          <cell r="AV21">
            <v>297</v>
          </cell>
        </row>
        <row r="22">
          <cell r="AH22" t="str">
            <v>GS</v>
          </cell>
          <cell r="AI22" t="str">
            <v xml:space="preserve">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 xml:space="preserve">FLAT READY-MIXED PAINT </v>
          </cell>
          <cell r="AJ24" t="str">
            <v>0153</v>
          </cell>
          <cell r="AK24" t="str">
            <v>508</v>
          </cell>
          <cell r="AM24">
            <v>1</v>
          </cell>
          <cell r="AN24">
            <v>11.8</v>
          </cell>
          <cell r="AO24">
            <v>9.4</v>
          </cell>
          <cell r="AQ24">
            <v>36.44</v>
          </cell>
          <cell r="AR24">
            <v>37.229999999999997</v>
          </cell>
          <cell r="AT24">
            <v>430</v>
          </cell>
          <cell r="AU24">
            <v>350</v>
          </cell>
        </row>
        <row r="25">
          <cell r="AH25" t="str">
            <v>AE</v>
          </cell>
          <cell r="AI25" t="str">
            <v xml:space="preserve">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36.700000000000003</v>
          </cell>
          <cell r="AR26">
            <v>34.07</v>
          </cell>
          <cell r="AS26">
            <v>32.44</v>
          </cell>
          <cell r="AT26">
            <v>400</v>
          </cell>
          <cell r="AU26">
            <v>460</v>
          </cell>
          <cell r="AV26">
            <v>438</v>
          </cell>
        </row>
        <row r="27">
          <cell r="AH27" t="str">
            <v>AMF</v>
          </cell>
          <cell r="AI27" t="str">
            <v>PHEN0LIC-MODIFIED ALKYD M.I.O.FINISH</v>
          </cell>
          <cell r="AJ27" t="str">
            <v>4690(Ar-900)</v>
          </cell>
          <cell r="AL27" t="str">
            <v>800</v>
          </cell>
          <cell r="AM27">
            <v>1</v>
          </cell>
          <cell r="AN27">
            <v>19.16</v>
          </cell>
          <cell r="AP27">
            <v>17.8</v>
          </cell>
          <cell r="AQ27">
            <v>26.1</v>
          </cell>
          <cell r="AS27">
            <v>37.869999999999997</v>
          </cell>
          <cell r="AT27">
            <v>500</v>
          </cell>
          <cell r="AV27">
            <v>674</v>
          </cell>
        </row>
        <row r="28">
          <cell r="AH28" t="str">
            <v>GP</v>
          </cell>
          <cell r="AI28" t="str">
            <v xml:space="preserve">GALVAN. STEEL SHEET EHULSION PAINT </v>
          </cell>
          <cell r="AK28" t="str">
            <v>100(OM-12)</v>
          </cell>
          <cell r="AM28">
            <v>1</v>
          </cell>
          <cell r="AO28">
            <v>14.3</v>
          </cell>
          <cell r="AR28">
            <v>47.55</v>
          </cell>
          <cell r="AU28">
            <v>680</v>
          </cell>
        </row>
        <row r="29">
          <cell r="AI29" t="str">
            <v xml:space="preserve">EPOXY RESIN </v>
          </cell>
        </row>
        <row r="30">
          <cell r="AH30" t="str">
            <v>ERLP</v>
          </cell>
          <cell r="AI30" t="str">
            <v xml:space="preserve">EPOXY RED LEAD PRIMER </v>
          </cell>
          <cell r="AJ30" t="str">
            <v>0401</v>
          </cell>
          <cell r="AK30" t="str">
            <v>1007(EP-01)</v>
          </cell>
          <cell r="AM30">
            <v>1</v>
          </cell>
          <cell r="AN30">
            <v>13.7</v>
          </cell>
          <cell r="AO30">
            <v>11.9</v>
          </cell>
          <cell r="AQ30">
            <v>41.61</v>
          </cell>
          <cell r="AR30">
            <v>47.9</v>
          </cell>
          <cell r="AT30">
            <v>570</v>
          </cell>
          <cell r="AU30">
            <v>570</v>
          </cell>
        </row>
        <row r="31">
          <cell r="AH31" t="str">
            <v>EZCP</v>
          </cell>
          <cell r="AI31" t="str">
            <v xml:space="preserve">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 xml:space="preserve">EPOXY ZINC RICH PRIMER </v>
          </cell>
          <cell r="AJ32" t="str">
            <v>0416</v>
          </cell>
          <cell r="AK32" t="str">
            <v>1006(EP-03)</v>
          </cell>
          <cell r="AL32" t="str">
            <v>63</v>
          </cell>
          <cell r="AM32">
            <v>1</v>
          </cell>
          <cell r="AN32">
            <v>24.9</v>
          </cell>
          <cell r="AO32">
            <v>18.899999999999999</v>
          </cell>
          <cell r="AP32">
            <v>44.29</v>
          </cell>
          <cell r="AQ32">
            <v>44.18</v>
          </cell>
          <cell r="AR32">
            <v>52.91</v>
          </cell>
          <cell r="AS32">
            <v>29.35</v>
          </cell>
          <cell r="AT32">
            <v>1100</v>
          </cell>
          <cell r="AU32">
            <v>1000</v>
          </cell>
          <cell r="AV32">
            <v>1300</v>
          </cell>
        </row>
        <row r="33">
          <cell r="AH33" t="str">
            <v>EROP</v>
          </cell>
          <cell r="AI33" t="str">
            <v xml:space="preserve">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 xml:space="preserve">EPOXY VARNISH </v>
          </cell>
          <cell r="AJ34" t="str">
            <v>0450</v>
          </cell>
          <cell r="AK34" t="str">
            <v>1010</v>
          </cell>
          <cell r="AL34" t="str">
            <v>46</v>
          </cell>
          <cell r="AM34">
            <v>1</v>
          </cell>
          <cell r="AN34">
            <v>19</v>
          </cell>
          <cell r="AO34">
            <v>19.399999999999999</v>
          </cell>
          <cell r="AP34">
            <v>21.1</v>
          </cell>
          <cell r="AQ34">
            <v>28.95</v>
          </cell>
          <cell r="AR34">
            <v>28.35</v>
          </cell>
          <cell r="AS34">
            <v>26.07</v>
          </cell>
          <cell r="AT34">
            <v>550</v>
          </cell>
          <cell r="AU34">
            <v>550</v>
          </cell>
          <cell r="AV34">
            <v>550</v>
          </cell>
        </row>
        <row r="35">
          <cell r="AH35" t="str">
            <v>EFC</v>
          </cell>
          <cell r="AI35" t="str">
            <v xml:space="preserve">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 xml:space="preserve">COAL TAR EPOXY HB </v>
          </cell>
          <cell r="AJ36" t="str">
            <v>0459</v>
          </cell>
          <cell r="AK36" t="str">
            <v>1004(EP-06)</v>
          </cell>
          <cell r="AL36" t="str">
            <v>58</v>
          </cell>
          <cell r="AM36">
            <v>1</v>
          </cell>
          <cell r="AN36">
            <v>7.9</v>
          </cell>
          <cell r="AO36">
            <v>7.6</v>
          </cell>
          <cell r="AQ36">
            <v>50.63</v>
          </cell>
          <cell r="AR36">
            <v>52.63</v>
          </cell>
          <cell r="AT36">
            <v>400</v>
          </cell>
          <cell r="AU36">
            <v>400</v>
          </cell>
          <cell r="AV36">
            <v>700</v>
          </cell>
        </row>
        <row r="37">
          <cell r="AH37" t="str">
            <v>IZRP</v>
          </cell>
          <cell r="AI37" t="str">
            <v xml:space="preserve">INORGANIC ZINC RICH PRIMER </v>
          </cell>
          <cell r="AJ37" t="str">
            <v>4120(Z-120HB)</v>
          </cell>
          <cell r="AK37" t="str">
            <v>1011(IZ-01)</v>
          </cell>
          <cell r="AL37" t="str">
            <v>33</v>
          </cell>
          <cell r="AM37">
            <v>1</v>
          </cell>
          <cell r="AN37">
            <v>19.399999999999999</v>
          </cell>
          <cell r="AO37">
            <v>15.6</v>
          </cell>
          <cell r="AP37">
            <v>30.3</v>
          </cell>
          <cell r="AQ37">
            <v>56.7</v>
          </cell>
          <cell r="AR37">
            <v>64.099999999999994</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 xml:space="preserve">EPOXY CURED BASED ZINC RICH PRIMER </v>
          </cell>
          <cell r="AJ39" t="str">
            <v>4180(Z-800)</v>
          </cell>
          <cell r="AK39" t="str">
            <v>1002</v>
          </cell>
          <cell r="AM39">
            <v>1</v>
          </cell>
          <cell r="AN39">
            <v>27.3</v>
          </cell>
          <cell r="AO39">
            <v>15.7</v>
          </cell>
          <cell r="AQ39">
            <v>40.29</v>
          </cell>
          <cell r="AR39">
            <v>38.22</v>
          </cell>
          <cell r="AT39">
            <v>1100</v>
          </cell>
          <cell r="AU39">
            <v>600</v>
          </cell>
        </row>
        <row r="40">
          <cell r="AH40" t="str">
            <v>HBEP</v>
          </cell>
          <cell r="AI40" t="str">
            <v>HIGH BUILD EPOXY POLYAMINE CURED</v>
          </cell>
          <cell r="AJ40" t="str">
            <v>4418(A-418)</v>
          </cell>
          <cell r="AK40" t="str">
            <v>1015</v>
          </cell>
          <cell r="AM40">
            <v>1</v>
          </cell>
          <cell r="AN40">
            <v>18.3</v>
          </cell>
          <cell r="AO40">
            <v>13.1</v>
          </cell>
          <cell r="AQ40">
            <v>65.569999999999993</v>
          </cell>
          <cell r="AR40">
            <v>83.97</v>
          </cell>
          <cell r="AT40">
            <v>1200</v>
          </cell>
          <cell r="AU40">
            <v>1100</v>
          </cell>
        </row>
        <row r="41">
          <cell r="AH41" t="str">
            <v>HSCP</v>
          </cell>
          <cell r="AI41" t="str">
            <v>HIGH SOILD EPOXY POLYAMINE CURED PRIMER</v>
          </cell>
          <cell r="AJ41" t="str">
            <v>4418(A-448)</v>
          </cell>
          <cell r="AK41">
            <v>1017</v>
          </cell>
          <cell r="AM41">
            <v>1</v>
          </cell>
          <cell r="AN41">
            <v>20.309999999999999</v>
          </cell>
          <cell r="AO41">
            <v>13.1</v>
          </cell>
          <cell r="AQ41">
            <v>64</v>
          </cell>
          <cell r="AR41">
            <v>83.97</v>
          </cell>
          <cell r="AT41">
            <v>1300</v>
          </cell>
          <cell r="AU41">
            <v>1100</v>
          </cell>
        </row>
        <row r="42">
          <cell r="AH42" t="str">
            <v>EEA</v>
          </cell>
          <cell r="AI42" t="str">
            <v>EPOXY ENAMEL AMINE ADDUCT CURED</v>
          </cell>
          <cell r="AJ42" t="str">
            <v>4450(A-500)</v>
          </cell>
          <cell r="AK42" t="str">
            <v>1014</v>
          </cell>
          <cell r="AM42">
            <v>1</v>
          </cell>
          <cell r="AN42">
            <v>23.8</v>
          </cell>
          <cell r="AO42">
            <v>11.4</v>
          </cell>
          <cell r="AQ42">
            <v>37.82</v>
          </cell>
          <cell r="AR42">
            <v>83.33</v>
          </cell>
          <cell r="AT42">
            <v>900</v>
          </cell>
          <cell r="AU42">
            <v>950</v>
          </cell>
        </row>
        <row r="43">
          <cell r="AH43" t="str">
            <v>NEP</v>
          </cell>
          <cell r="AI43" t="str">
            <v>NON-REACTIVE EPOXY PRIMER</v>
          </cell>
          <cell r="AJ43" t="str">
            <v>4405(A-505)</v>
          </cell>
          <cell r="AM43">
            <v>1</v>
          </cell>
          <cell r="AN43">
            <v>19.2</v>
          </cell>
          <cell r="AQ43">
            <v>41.67</v>
          </cell>
          <cell r="AT43">
            <v>800</v>
          </cell>
        </row>
        <row r="44">
          <cell r="AH44" t="str">
            <v>ZCOP</v>
          </cell>
          <cell r="AI44" t="str">
            <v xml:space="preserve">ZINC CHROMATE-RED OXIDE/EPOXY PRIMER </v>
          </cell>
          <cell r="AJ44" t="str">
            <v>4451(A-510)</v>
          </cell>
          <cell r="AK44" t="str">
            <v>1016</v>
          </cell>
          <cell r="AM44">
            <v>1</v>
          </cell>
          <cell r="AN44">
            <v>18.2</v>
          </cell>
          <cell r="AO44">
            <v>8.1999999999999993</v>
          </cell>
          <cell r="AQ44">
            <v>42.86</v>
          </cell>
          <cell r="AR44">
            <v>85.37</v>
          </cell>
          <cell r="AT44">
            <v>780</v>
          </cell>
          <cell r="AU44">
            <v>700</v>
          </cell>
        </row>
        <row r="45">
          <cell r="AH45" t="str">
            <v>EPC</v>
          </cell>
          <cell r="AI45" t="str">
            <v xml:space="preserve">EPOXY ENAMEL/POLYAMIDE CURED </v>
          </cell>
          <cell r="AJ45" t="str">
            <v>4415(A-515)</v>
          </cell>
          <cell r="AM45">
            <v>1</v>
          </cell>
          <cell r="AN45">
            <v>19.8</v>
          </cell>
          <cell r="AQ45">
            <v>42.93</v>
          </cell>
          <cell r="AT45">
            <v>850</v>
          </cell>
        </row>
        <row r="46">
          <cell r="AI46" t="str">
            <v>EPOXY NON-SKID SURFACING</v>
          </cell>
          <cell r="AJ46" t="str">
            <v>4425(A-525)</v>
          </cell>
          <cell r="AK46" t="str">
            <v>1018</v>
          </cell>
          <cell r="AM46">
            <v>1</v>
          </cell>
          <cell r="AN46">
            <v>18</v>
          </cell>
          <cell r="AO46">
            <v>31.3</v>
          </cell>
          <cell r="AQ46">
            <v>37.78</v>
          </cell>
          <cell r="AR46">
            <v>47.92</v>
          </cell>
          <cell r="AT46">
            <v>680</v>
          </cell>
          <cell r="AU46">
            <v>1500</v>
          </cell>
        </row>
        <row r="47">
          <cell r="AH47" t="str">
            <v>EPAP</v>
          </cell>
          <cell r="AI47" t="str">
            <v>EPOXY-POLYAMIDE,ALLOY PRIMER.</v>
          </cell>
          <cell r="AJ47" t="str">
            <v>4465(A-650)</v>
          </cell>
          <cell r="AK47">
            <v>1020</v>
          </cell>
          <cell r="AM47">
            <v>1</v>
          </cell>
          <cell r="AN47">
            <v>21</v>
          </cell>
          <cell r="AO47">
            <v>26.92</v>
          </cell>
          <cell r="AQ47">
            <v>42.86</v>
          </cell>
          <cell r="AR47">
            <v>13</v>
          </cell>
          <cell r="AT47">
            <v>900</v>
          </cell>
          <cell r="AU47">
            <v>350</v>
          </cell>
        </row>
        <row r="48">
          <cell r="AI48" t="str">
            <v>LEAD SILICO CHROMATE EP.PRI./POLYAMIDE CURED</v>
          </cell>
          <cell r="AJ48" t="str">
            <v>4430(A-530)</v>
          </cell>
          <cell r="AM48">
            <v>1</v>
          </cell>
          <cell r="AN48">
            <v>21.97</v>
          </cell>
          <cell r="AQ48">
            <v>37.78</v>
          </cell>
          <cell r="AT48">
            <v>830</v>
          </cell>
        </row>
        <row r="49">
          <cell r="AH49" t="str">
            <v>ERLP</v>
          </cell>
          <cell r="AI49" t="str">
            <v>EPOXY RED LEAD POLYAMIDE CURED PRIMER</v>
          </cell>
          <cell r="AJ49" t="str">
            <v>4440(A-540)</v>
          </cell>
          <cell r="AK49" t="str">
            <v>1051</v>
          </cell>
          <cell r="AM49">
            <v>1</v>
          </cell>
          <cell r="AN49">
            <v>19.399999999999999</v>
          </cell>
          <cell r="AO49">
            <v>15.8</v>
          </cell>
          <cell r="AQ49">
            <v>42.78</v>
          </cell>
          <cell r="AR49">
            <v>43.04</v>
          </cell>
          <cell r="AT49">
            <v>830</v>
          </cell>
          <cell r="AU49">
            <v>680</v>
          </cell>
        </row>
        <row r="50">
          <cell r="AH50" t="str">
            <v>EROP</v>
          </cell>
          <cell r="AI50" t="str">
            <v>RED LEAD-RED OXIDE EP./POLYAMIDE CURED PRI.</v>
          </cell>
          <cell r="AJ50" t="str">
            <v>4445(A-545)</v>
          </cell>
          <cell r="AK50" t="str">
            <v>1060</v>
          </cell>
          <cell r="AM50">
            <v>1</v>
          </cell>
          <cell r="AN50">
            <v>18.7</v>
          </cell>
          <cell r="AO50">
            <v>20.9</v>
          </cell>
          <cell r="AQ50">
            <v>42.78</v>
          </cell>
          <cell r="AR50">
            <v>28.71</v>
          </cell>
          <cell r="AT50">
            <v>800</v>
          </cell>
          <cell r="AU50">
            <v>600</v>
          </cell>
        </row>
        <row r="51">
          <cell r="AH51" t="str">
            <v>ETC</v>
          </cell>
          <cell r="AI51" t="str">
            <v>TAR EPOXY COATING/AMINE CURED</v>
          </cell>
          <cell r="AJ51" t="str">
            <v>4460(A-560)</v>
          </cell>
          <cell r="AK51" t="str">
            <v>1070(EP-10)</v>
          </cell>
          <cell r="AM51">
            <v>1</v>
          </cell>
          <cell r="AN51">
            <v>11.69</v>
          </cell>
          <cell r="AO51">
            <v>12.2</v>
          </cell>
          <cell r="AQ51">
            <v>42.78</v>
          </cell>
          <cell r="AR51">
            <v>57.38</v>
          </cell>
          <cell r="AT51">
            <v>500</v>
          </cell>
          <cell r="AU51">
            <v>700</v>
          </cell>
        </row>
        <row r="52">
          <cell r="AH52" t="str">
            <v>EWB</v>
          </cell>
          <cell r="AI52" t="str">
            <v>WATER BASE EPOXY ENAMEL/POLTAMINE CURED</v>
          </cell>
          <cell r="AJ52" t="str">
            <v>4458(A-580)</v>
          </cell>
          <cell r="AK52" t="str">
            <v>1017(EP-07)</v>
          </cell>
          <cell r="AL52" t="str">
            <v>96</v>
          </cell>
          <cell r="AM52">
            <v>1</v>
          </cell>
          <cell r="AN52">
            <v>34.4</v>
          </cell>
          <cell r="AO52">
            <v>16</v>
          </cell>
          <cell r="AP52">
            <v>32.700000000000003</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M53">
            <v>1</v>
          </cell>
          <cell r="AN53">
            <v>12.6</v>
          </cell>
          <cell r="AO53">
            <v>32.1</v>
          </cell>
          <cell r="AQ53">
            <v>55.56</v>
          </cell>
          <cell r="AR53">
            <v>42.37</v>
          </cell>
          <cell r="AT53">
            <v>700</v>
          </cell>
          <cell r="AU53">
            <v>1360</v>
          </cell>
        </row>
        <row r="54">
          <cell r="AH54" t="str">
            <v>EPF</v>
          </cell>
          <cell r="AI54" t="str">
            <v>EPOXY-POLYAMINE,FINISH</v>
          </cell>
          <cell r="AJ54" t="str">
            <v>4465(A-650)</v>
          </cell>
          <cell r="AK54" t="str">
            <v>SP-08</v>
          </cell>
          <cell r="AM54">
            <v>1</v>
          </cell>
          <cell r="AN54">
            <v>21</v>
          </cell>
          <cell r="AO54">
            <v>24.4</v>
          </cell>
          <cell r="AQ54">
            <v>42.86</v>
          </cell>
          <cell r="AR54">
            <v>25</v>
          </cell>
          <cell r="AT54">
            <v>900</v>
          </cell>
          <cell r="AU54">
            <v>610</v>
          </cell>
        </row>
        <row r="55">
          <cell r="AH55" t="str">
            <v>EPRLP</v>
          </cell>
          <cell r="AI55" t="str">
            <v>EPOXY/POLYAMINE,RED LEAD PRIMER</v>
          </cell>
          <cell r="AJ55" t="str">
            <v>4570(A-700)</v>
          </cell>
          <cell r="AK55" t="str">
            <v>SP-09</v>
          </cell>
          <cell r="AM55">
            <v>1</v>
          </cell>
          <cell r="AN55">
            <v>21</v>
          </cell>
          <cell r="AO55">
            <v>32</v>
          </cell>
          <cell r="AQ55">
            <v>42.86</v>
          </cell>
          <cell r="AR55">
            <v>23.75</v>
          </cell>
          <cell r="AT55">
            <v>900</v>
          </cell>
          <cell r="AU55">
            <v>760</v>
          </cell>
        </row>
        <row r="56">
          <cell r="AH56" t="str">
            <v>EMOP</v>
          </cell>
          <cell r="AI56" t="str">
            <v xml:space="preserve">EPOXY MIO PRIMER </v>
          </cell>
          <cell r="AJ56" t="str">
            <v>4691(Ar-910)</v>
          </cell>
          <cell r="AK56" t="str">
            <v>1050(EP-20)</v>
          </cell>
          <cell r="AL56" t="str">
            <v>76</v>
          </cell>
          <cell r="AM56">
            <v>1</v>
          </cell>
          <cell r="AN56">
            <v>17.3</v>
          </cell>
          <cell r="AO56">
            <v>9.2799999999999994</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 xml:space="preserve">CHLORINATED RUBBER RESIN </v>
          </cell>
        </row>
        <row r="60">
          <cell r="AH60" t="str">
            <v>CRRLP</v>
          </cell>
          <cell r="AI60" t="str">
            <v xml:space="preserve">CALORINATED RUBBER RED LEAD PRIMER </v>
          </cell>
          <cell r="AJ60" t="str">
            <v>0201</v>
          </cell>
          <cell r="AK60" t="str">
            <v>1402(RF-63)</v>
          </cell>
          <cell r="AL60" t="str">
            <v>530</v>
          </cell>
          <cell r="AM60">
            <v>1</v>
          </cell>
          <cell r="AN60">
            <v>14.7</v>
          </cell>
          <cell r="AO60">
            <v>12.9</v>
          </cell>
          <cell r="AP60">
            <v>15.5</v>
          </cell>
          <cell r="AQ60">
            <v>32.65</v>
          </cell>
          <cell r="AR60">
            <v>37.979999999999997</v>
          </cell>
          <cell r="AS60">
            <v>36.450000000000003</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36.450000000000003</v>
          </cell>
          <cell r="AT61">
            <v>480</v>
          </cell>
          <cell r="AU61">
            <v>480</v>
          </cell>
          <cell r="AV61">
            <v>514</v>
          </cell>
        </row>
        <row r="62">
          <cell r="AH62" t="str">
            <v>CRROP</v>
          </cell>
          <cell r="AI62" t="str">
            <v xml:space="preserve">CHLORINATED RUBBER RED OXIDE PRIMER </v>
          </cell>
          <cell r="AJ62" t="str">
            <v>0221</v>
          </cell>
          <cell r="AK62" t="str">
            <v>1403(RF-65)</v>
          </cell>
          <cell r="AL62" t="str">
            <v>510</v>
          </cell>
          <cell r="AM62">
            <v>1</v>
          </cell>
          <cell r="AN62">
            <v>14.6</v>
          </cell>
          <cell r="AO62">
            <v>12.1</v>
          </cell>
          <cell r="AP62">
            <v>31</v>
          </cell>
          <cell r="AQ62">
            <v>30.82</v>
          </cell>
          <cell r="AR62">
            <v>38.020000000000003</v>
          </cell>
          <cell r="AS62">
            <v>38.549999999999997</v>
          </cell>
          <cell r="AT62">
            <v>450</v>
          </cell>
          <cell r="AU62">
            <v>460</v>
          </cell>
          <cell r="AV62">
            <v>1195</v>
          </cell>
        </row>
        <row r="63">
          <cell r="AH63" t="str">
            <v>CRF</v>
          </cell>
          <cell r="AI63" t="str">
            <v xml:space="preserve">CHLORINATED RUBBER FINISH </v>
          </cell>
          <cell r="AJ63" t="str">
            <v>0251</v>
          </cell>
          <cell r="AK63" t="str">
            <v>1401</v>
          </cell>
          <cell r="AL63" t="str">
            <v>520</v>
          </cell>
          <cell r="AM63">
            <v>1</v>
          </cell>
          <cell r="AN63">
            <v>18.899999999999999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L64" t="str">
            <v>531</v>
          </cell>
          <cell r="AM64">
            <v>1</v>
          </cell>
          <cell r="AN64">
            <v>13.4</v>
          </cell>
          <cell r="AP64">
            <v>14.5</v>
          </cell>
          <cell r="AQ64">
            <v>37.31</v>
          </cell>
          <cell r="AS64">
            <v>36.409999999999997</v>
          </cell>
          <cell r="AT64">
            <v>500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 xml:space="preserve">CHLORINATED RUBBER RED LEAD PRIMER </v>
          </cell>
          <cell r="AJ66" t="str">
            <v>4575(C-750)</v>
          </cell>
          <cell r="AL66" t="str">
            <v>500</v>
          </cell>
          <cell r="AM66">
            <v>1</v>
          </cell>
          <cell r="AN66">
            <v>17.2</v>
          </cell>
          <cell r="AP66">
            <v>15</v>
          </cell>
          <cell r="AQ66">
            <v>37.79</v>
          </cell>
          <cell r="AS66">
            <v>30.4</v>
          </cell>
          <cell r="AT66">
            <v>650</v>
          </cell>
          <cell r="AV66">
            <v>456</v>
          </cell>
        </row>
        <row r="67">
          <cell r="AH67" t="str">
            <v>CRROP</v>
          </cell>
          <cell r="AI67" t="str">
            <v xml:space="preserve">CHLORINATED RUBBER RED LEAD-RED OXIDE PRIMER </v>
          </cell>
          <cell r="AJ67" t="str">
            <v>4576(C-760)</v>
          </cell>
          <cell r="AL67" t="str">
            <v>550</v>
          </cell>
          <cell r="AM67">
            <v>1</v>
          </cell>
          <cell r="AN67">
            <v>15.9</v>
          </cell>
          <cell r="AP67">
            <v>14.8</v>
          </cell>
          <cell r="AQ67">
            <v>38.99</v>
          </cell>
          <cell r="AS67">
            <v>33.78</v>
          </cell>
          <cell r="AT67">
            <v>620</v>
          </cell>
          <cell r="AV67">
            <v>500</v>
          </cell>
        </row>
        <row r="68">
          <cell r="AI68" t="str">
            <v>CHLORINATED RUBBER BASE M.I.O.COATING</v>
          </cell>
          <cell r="AJ68" t="str">
            <v>4693(Ar-930)</v>
          </cell>
          <cell r="AK68" t="str">
            <v>1452(RF-68)</v>
          </cell>
          <cell r="AL68" t="str">
            <v>600</v>
          </cell>
          <cell r="AM68">
            <v>1</v>
          </cell>
          <cell r="AN68">
            <v>16.399999999999999</v>
          </cell>
          <cell r="AO68">
            <v>13.2</v>
          </cell>
          <cell r="AP68">
            <v>14.8</v>
          </cell>
          <cell r="AQ68">
            <v>37.799999999999997</v>
          </cell>
          <cell r="AR68">
            <v>37.880000000000003</v>
          </cell>
          <cell r="AS68">
            <v>33.72</v>
          </cell>
          <cell r="AT68">
            <v>620</v>
          </cell>
          <cell r="AU68">
            <v>500</v>
          </cell>
          <cell r="AV68">
            <v>499</v>
          </cell>
        </row>
        <row r="71">
          <cell r="AI71" t="str">
            <v xml:space="preserve">SILICONE RESIN </v>
          </cell>
        </row>
        <row r="72">
          <cell r="AH72" t="str">
            <v>HP200</v>
          </cell>
          <cell r="AI72" t="str">
            <v>HEAT-RESISTING PRIMER 200'C ,SILICONE SERIES.</v>
          </cell>
          <cell r="AJ72" t="str">
            <v>0631</v>
          </cell>
          <cell r="AK72" t="str">
            <v>1512</v>
          </cell>
          <cell r="AM72">
            <v>1</v>
          </cell>
          <cell r="AN72">
            <v>16.5</v>
          </cell>
          <cell r="AO72">
            <v>26.2</v>
          </cell>
          <cell r="AQ72">
            <v>36.36</v>
          </cell>
          <cell r="AR72">
            <v>38.17</v>
          </cell>
          <cell r="AT72">
            <v>600</v>
          </cell>
          <cell r="AU72">
            <v>1000</v>
          </cell>
        </row>
        <row r="73">
          <cell r="AH73" t="str">
            <v>HP300</v>
          </cell>
          <cell r="AI73" t="str">
            <v xml:space="preserve">HEAT-RESISTING PRIMER 300'C </v>
          </cell>
          <cell r="AJ73" t="str">
            <v>0632</v>
          </cell>
          <cell r="AK73" t="str">
            <v>1507</v>
          </cell>
          <cell r="AL73" t="str">
            <v>330-1</v>
          </cell>
          <cell r="AM73">
            <v>1</v>
          </cell>
          <cell r="AN73">
            <v>20.7</v>
          </cell>
          <cell r="AO73">
            <v>20.399999999999999</v>
          </cell>
          <cell r="AP73">
            <v>29</v>
          </cell>
          <cell r="AQ73">
            <v>36.229999999999997</v>
          </cell>
          <cell r="AR73">
            <v>38.24</v>
          </cell>
          <cell r="AS73">
            <v>33.76</v>
          </cell>
          <cell r="AT73">
            <v>750</v>
          </cell>
          <cell r="AU73">
            <v>780</v>
          </cell>
          <cell r="AV73">
            <v>979</v>
          </cell>
        </row>
        <row r="74">
          <cell r="AH74" t="str">
            <v>HP500</v>
          </cell>
          <cell r="AI74" t="str">
            <v>HEAT-RESISTING PRIMER 500'C</v>
          </cell>
          <cell r="AJ74" t="str">
            <v>0634</v>
          </cell>
          <cell r="AK74" t="str">
            <v>1501</v>
          </cell>
          <cell r="AM74">
            <v>1</v>
          </cell>
          <cell r="AN74">
            <v>35.799999999999997</v>
          </cell>
          <cell r="AO74">
            <v>34.1</v>
          </cell>
          <cell r="AQ74">
            <v>36.31</v>
          </cell>
          <cell r="AR74">
            <v>38.119999999999997</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38.119999999999997</v>
          </cell>
          <cell r="AS75">
            <v>33.78</v>
          </cell>
          <cell r="AT75">
            <v>1400</v>
          </cell>
          <cell r="AU75">
            <v>1300</v>
          </cell>
          <cell r="AV75">
            <v>1500</v>
          </cell>
        </row>
        <row r="76">
          <cell r="AH76" t="str">
            <v>HF200</v>
          </cell>
          <cell r="AI76" t="str">
            <v>HEAT-RESISTING PAINT 200'C SILICONE SREIES.</v>
          </cell>
          <cell r="AJ76" t="str">
            <v>0651</v>
          </cell>
          <cell r="AK76" t="str">
            <v>1504</v>
          </cell>
          <cell r="AM76">
            <v>1</v>
          </cell>
          <cell r="AN76">
            <v>17.5</v>
          </cell>
          <cell r="AO76">
            <v>27.3</v>
          </cell>
          <cell r="AQ76">
            <v>30.29</v>
          </cell>
          <cell r="AR76">
            <v>28.57</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M78">
            <v>1</v>
          </cell>
          <cell r="AN78">
            <v>51.61</v>
          </cell>
          <cell r="AO78">
            <v>59.4</v>
          </cell>
          <cell r="AQ78">
            <v>25.19</v>
          </cell>
          <cell r="AR78">
            <v>28.62</v>
          </cell>
          <cell r="AT78">
            <v>1300</v>
          </cell>
          <cell r="AU78">
            <v>1700</v>
          </cell>
        </row>
        <row r="79">
          <cell r="AH79" t="str">
            <v>HF600</v>
          </cell>
          <cell r="AI79" t="str">
            <v>HEAT-RESISTING PAINT 600'C</v>
          </cell>
          <cell r="AJ79" t="str">
            <v>0655</v>
          </cell>
          <cell r="AK79" t="str">
            <v>1508</v>
          </cell>
          <cell r="AL79" t="str">
            <v>320</v>
          </cell>
          <cell r="AM79">
            <v>1</v>
          </cell>
          <cell r="AN79">
            <v>74.400000000000006</v>
          </cell>
          <cell r="AO79">
            <v>52.39</v>
          </cell>
          <cell r="AP79">
            <v>43.5</v>
          </cell>
          <cell r="AQ79">
            <v>20.16</v>
          </cell>
          <cell r="AR79">
            <v>28.63</v>
          </cell>
          <cell r="AS79">
            <v>32.479999999999997</v>
          </cell>
          <cell r="AT79">
            <v>1500</v>
          </cell>
          <cell r="AU79">
            <v>1500</v>
          </cell>
          <cell r="AV79">
            <v>1413</v>
          </cell>
        </row>
        <row r="80">
          <cell r="AH80" t="str">
            <v>ITIP</v>
          </cell>
          <cell r="AI80" t="str">
            <v>THERMOINDICATIVE PAINT INTERBOND TEMP. INDICATING PAINT</v>
          </cell>
          <cell r="AJ80" t="str">
            <v>0654</v>
          </cell>
          <cell r="AK80" t="str">
            <v>HAA-705</v>
          </cell>
          <cell r="AM80">
            <v>1</v>
          </cell>
          <cell r="AN80">
            <v>51.61</v>
          </cell>
          <cell r="AO80">
            <v>68</v>
          </cell>
          <cell r="AQ80">
            <v>25.19</v>
          </cell>
          <cell r="AR80">
            <v>10</v>
          </cell>
          <cell r="AT80">
            <v>1300</v>
          </cell>
          <cell r="AU80">
            <v>680</v>
          </cell>
        </row>
        <row r="82">
          <cell r="AI82" t="str">
            <v xml:space="preserve">POLY-VINYL BUTYRAL RESIN (PVB) </v>
          </cell>
        </row>
        <row r="83">
          <cell r="AH83" t="str">
            <v>VRLP</v>
          </cell>
          <cell r="AI83" t="str">
            <v>VINYL RED LEAD PRIMER</v>
          </cell>
          <cell r="AJ83" t="str">
            <v>0301</v>
          </cell>
          <cell r="AK83" t="str">
            <v>SP30(VP-71)</v>
          </cell>
          <cell r="AL83" t="str">
            <v xml:space="preserve"> 21</v>
          </cell>
          <cell r="AM83">
            <v>1</v>
          </cell>
          <cell r="AN83">
            <v>21.8</v>
          </cell>
          <cell r="AO83">
            <v>25.3</v>
          </cell>
          <cell r="AP83">
            <v>64.900000000000006</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M84">
            <v>1</v>
          </cell>
          <cell r="AN84">
            <v>24.5</v>
          </cell>
          <cell r="AO84">
            <v>28.8</v>
          </cell>
          <cell r="AQ84">
            <v>22.04</v>
          </cell>
          <cell r="AR84">
            <v>19.79</v>
          </cell>
          <cell r="AT84">
            <v>540</v>
          </cell>
          <cell r="AU84">
            <v>570</v>
          </cell>
        </row>
        <row r="85">
          <cell r="AH85" t="str">
            <v>WP</v>
          </cell>
          <cell r="AI85" t="str">
            <v>WASH PRIMER</v>
          </cell>
          <cell r="AJ85" t="str">
            <v>0345</v>
          </cell>
          <cell r="AK85" t="str">
            <v>908(SP-02)</v>
          </cell>
          <cell r="AL85" t="str">
            <v xml:space="preserve">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 xml:space="preserve">VINYL ENAMEL </v>
          </cell>
          <cell r="AJ86" t="str">
            <v>0351</v>
          </cell>
          <cell r="AK86" t="str">
            <v>SP32(VA-11)</v>
          </cell>
          <cell r="AM86">
            <v>1</v>
          </cell>
          <cell r="AN86">
            <v>29.1</v>
          </cell>
          <cell r="AO86">
            <v>26.21</v>
          </cell>
          <cell r="AQ86">
            <v>18.899999999999999</v>
          </cell>
          <cell r="AR86">
            <v>19.079999999999998</v>
          </cell>
          <cell r="AT86">
            <v>550</v>
          </cell>
          <cell r="AU86">
            <v>500</v>
          </cell>
        </row>
        <row r="87">
          <cell r="AI87" t="str">
            <v>PIGMENTED PVC VINYL FINISH</v>
          </cell>
          <cell r="AJ87" t="str">
            <v>4340(U-400)</v>
          </cell>
          <cell r="AK87" t="str">
            <v>SP34(VA-51)</v>
          </cell>
          <cell r="AM87">
            <v>1</v>
          </cell>
          <cell r="AN87">
            <v>21.2</v>
          </cell>
          <cell r="AO87">
            <v>27.3</v>
          </cell>
          <cell r="AQ87">
            <v>30.19</v>
          </cell>
          <cell r="AR87">
            <v>19.78</v>
          </cell>
          <cell r="AT87">
            <v>640</v>
          </cell>
          <cell r="AU87">
            <v>540</v>
          </cell>
        </row>
        <row r="89">
          <cell r="AI89" t="str">
            <v xml:space="preserve">POLYOL POLYISOCYANATE </v>
          </cell>
        </row>
        <row r="90">
          <cell r="AH90" t="str">
            <v>PCC</v>
          </cell>
          <cell r="AI90" t="str">
            <v xml:space="preserve">POLYURETHANE COATING CLEAR </v>
          </cell>
          <cell r="AJ90" t="str">
            <v>0550</v>
          </cell>
          <cell r="AK90" t="str">
            <v>722</v>
          </cell>
          <cell r="AL90" t="str">
            <v xml:space="preserve"> 67</v>
          </cell>
          <cell r="AM90">
            <v>1</v>
          </cell>
          <cell r="AN90">
            <v>27.8</v>
          </cell>
          <cell r="AO90">
            <v>29.8</v>
          </cell>
          <cell r="AP90">
            <v>81.790000000000006</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xml:space="preserve">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xml:space="preserve"> 66</v>
          </cell>
          <cell r="AM92">
            <v>1</v>
          </cell>
          <cell r="AN92">
            <v>36.78</v>
          </cell>
          <cell r="AO92">
            <v>16.059999999999999</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M93">
            <v>1</v>
          </cell>
          <cell r="AN93">
            <v>46.3</v>
          </cell>
          <cell r="AO93">
            <v>56.2</v>
          </cell>
          <cell r="AQ93">
            <v>30.24</v>
          </cell>
          <cell r="AR93">
            <v>30.25</v>
          </cell>
          <cell r="AT93">
            <v>1400</v>
          </cell>
          <cell r="AU93">
            <v>1700</v>
          </cell>
        </row>
        <row r="94">
          <cell r="AI94" t="str">
            <v>POLYURETHANE TANK LINING</v>
          </cell>
          <cell r="AJ94" t="str">
            <v>4230(I-310)</v>
          </cell>
          <cell r="AK94" t="str">
            <v>733</v>
          </cell>
          <cell r="AM94">
            <v>1</v>
          </cell>
          <cell r="AN94">
            <v>37</v>
          </cell>
          <cell r="AO94">
            <v>19.8</v>
          </cell>
          <cell r="AQ94">
            <v>37.840000000000003</v>
          </cell>
          <cell r="AR94">
            <v>28.79</v>
          </cell>
          <cell r="AT94">
            <v>1400</v>
          </cell>
          <cell r="AU94">
            <v>570</v>
          </cell>
        </row>
        <row r="95">
          <cell r="AI95" t="str">
            <v>NON-REACTIVE POLYURETHANE PRIMER</v>
          </cell>
          <cell r="AJ95" t="str">
            <v>4239(I-350)</v>
          </cell>
          <cell r="AM95">
            <v>1</v>
          </cell>
          <cell r="AN95">
            <v>18</v>
          </cell>
          <cell r="AQ95">
            <v>55.56</v>
          </cell>
          <cell r="AT95">
            <v>1000</v>
          </cell>
        </row>
        <row r="96">
          <cell r="AI96" t="str">
            <v>CLEAR POLYURETHANE FINISH</v>
          </cell>
          <cell r="AJ96" t="str">
            <v>4235(I-390)</v>
          </cell>
          <cell r="AK96" t="str">
            <v>1101</v>
          </cell>
          <cell r="AM96">
            <v>1</v>
          </cell>
          <cell r="AN96">
            <v>31.7</v>
          </cell>
          <cell r="AO96">
            <v>17</v>
          </cell>
          <cell r="AQ96">
            <v>37.85</v>
          </cell>
          <cell r="AR96">
            <v>26.47</v>
          </cell>
          <cell r="AT96">
            <v>1200</v>
          </cell>
          <cell r="AU96">
            <v>450</v>
          </cell>
        </row>
        <row r="97">
          <cell r="AI97" t="str">
            <v>URETHANE CHROMATE PRIMER</v>
          </cell>
          <cell r="AJ97" t="str">
            <v>4420(A-200)</v>
          </cell>
          <cell r="AK97" t="str">
            <v>1106</v>
          </cell>
          <cell r="AM97">
            <v>1</v>
          </cell>
          <cell r="AN97">
            <v>21.6</v>
          </cell>
          <cell r="AO97">
            <v>12.5</v>
          </cell>
          <cell r="AQ97">
            <v>37.04</v>
          </cell>
          <cell r="AR97">
            <v>24</v>
          </cell>
          <cell r="AT97">
            <v>800</v>
          </cell>
          <cell r="AU97">
            <v>300</v>
          </cell>
        </row>
        <row r="98">
          <cell r="AI98" t="str">
            <v>ZINC TETROXYCHROMATE BUTYRAL ETCH PRIMER</v>
          </cell>
          <cell r="AJ98" t="str">
            <v>4322(U-220)</v>
          </cell>
          <cell r="AK98" t="str">
            <v>738</v>
          </cell>
          <cell r="AM98">
            <v>1</v>
          </cell>
          <cell r="AN98">
            <v>58.41</v>
          </cell>
          <cell r="AO98">
            <v>69.59</v>
          </cell>
          <cell r="AQ98">
            <v>8.56</v>
          </cell>
          <cell r="AR98">
            <v>28.74</v>
          </cell>
          <cell r="AT98">
            <v>500</v>
          </cell>
          <cell r="AU98">
            <v>2000</v>
          </cell>
        </row>
        <row r="100">
          <cell r="AI100" t="str">
            <v>MASONRY &amp; ACRYLIC PAINT</v>
          </cell>
        </row>
        <row r="101">
          <cell r="AI101" t="str">
            <v>SOLVENT BASE MASONRY PRIMER</v>
          </cell>
          <cell r="AJ101" t="str">
            <v>1541</v>
          </cell>
          <cell r="AL101" t="str">
            <v>140</v>
          </cell>
          <cell r="AM101">
            <v>1</v>
          </cell>
          <cell r="AN101">
            <v>9.6999999999999993</v>
          </cell>
          <cell r="AP101">
            <v>14</v>
          </cell>
          <cell r="AQ101">
            <v>40.21</v>
          </cell>
          <cell r="AS101">
            <v>30.36</v>
          </cell>
          <cell r="AT101">
            <v>390</v>
          </cell>
          <cell r="AV101">
            <v>425</v>
          </cell>
        </row>
        <row r="102">
          <cell r="AI102" t="str">
            <v>WATER BASE MASONRY PRIMER</v>
          </cell>
          <cell r="AJ102" t="str">
            <v>1546</v>
          </cell>
          <cell r="AL102" t="str">
            <v>140-1</v>
          </cell>
          <cell r="AM102">
            <v>1</v>
          </cell>
          <cell r="AN102">
            <v>8.1999999999999993</v>
          </cell>
          <cell r="AP102">
            <v>12</v>
          </cell>
          <cell r="AQ102">
            <v>40.24</v>
          </cell>
          <cell r="AS102">
            <v>33.83</v>
          </cell>
          <cell r="AT102">
            <v>330</v>
          </cell>
          <cell r="AV102">
            <v>406</v>
          </cell>
        </row>
        <row r="103">
          <cell r="AI103" t="str">
            <v>WATER BASE MASONRY PAINT</v>
          </cell>
          <cell r="AJ103" t="str">
            <v>1556</v>
          </cell>
          <cell r="AM103">
            <v>1</v>
          </cell>
          <cell r="AN103">
            <v>11.9</v>
          </cell>
          <cell r="AQ103">
            <v>36.97</v>
          </cell>
          <cell r="AT103">
            <v>440</v>
          </cell>
        </row>
        <row r="104">
          <cell r="AI104" t="str">
            <v xml:space="preserve">ACRYLIC EMULSION PAINT </v>
          </cell>
          <cell r="AJ104" t="str">
            <v>1656</v>
          </cell>
          <cell r="AM104">
            <v>1</v>
          </cell>
          <cell r="AN104">
            <v>9.4</v>
          </cell>
          <cell r="AP104">
            <v>25.8</v>
          </cell>
          <cell r="AQ104">
            <v>38.299999999999997</v>
          </cell>
          <cell r="AS104">
            <v>34.880000000000003</v>
          </cell>
          <cell r="AT104">
            <v>360</v>
          </cell>
          <cell r="AV104">
            <v>900</v>
          </cell>
        </row>
        <row r="105">
          <cell r="AI105" t="str">
            <v xml:space="preserve">EMULSION PAINT </v>
          </cell>
          <cell r="AJ105" t="str">
            <v>1657</v>
          </cell>
          <cell r="AL105" t="str">
            <v>130</v>
          </cell>
          <cell r="AM105">
            <v>1</v>
          </cell>
          <cell r="AN105">
            <v>6.4</v>
          </cell>
          <cell r="AP105">
            <v>5.8</v>
          </cell>
          <cell r="AQ105">
            <v>40.630000000000003</v>
          </cell>
          <cell r="AS105">
            <v>34.83</v>
          </cell>
          <cell r="AT105">
            <v>260</v>
          </cell>
          <cell r="AV105">
            <v>202</v>
          </cell>
        </row>
        <row r="107">
          <cell r="AI107" t="str">
            <v>OTHER PAINT</v>
          </cell>
        </row>
        <row r="108">
          <cell r="AH108" t="str">
            <v>AO</v>
          </cell>
          <cell r="AI108" t="str">
            <v>AMERLOCK-400 100,</v>
          </cell>
          <cell r="AM108">
            <v>1</v>
          </cell>
          <cell r="AO108">
            <v>35</v>
          </cell>
          <cell r="AR108">
            <v>21</v>
          </cell>
          <cell r="AU108">
            <v>735</v>
          </cell>
        </row>
        <row r="109">
          <cell r="AI109" t="str">
            <v>BLACK VARNISH</v>
          </cell>
          <cell r="AJ109" t="str">
            <v>1727</v>
          </cell>
          <cell r="AL109" t="str">
            <v>170</v>
          </cell>
          <cell r="AM109">
            <v>1</v>
          </cell>
          <cell r="AN109">
            <v>5.8</v>
          </cell>
          <cell r="AP109">
            <v>6.2</v>
          </cell>
          <cell r="AQ109">
            <v>34.479999999999997</v>
          </cell>
          <cell r="AS109">
            <v>26.94</v>
          </cell>
          <cell r="AT109">
            <v>200</v>
          </cell>
          <cell r="AV109">
            <v>167</v>
          </cell>
        </row>
        <row r="110">
          <cell r="AI110" t="str">
            <v>NEO WATER PROOF COATING</v>
          </cell>
          <cell r="AJ110" t="str">
            <v>1728</v>
          </cell>
          <cell r="AL110" t="str">
            <v>160</v>
          </cell>
          <cell r="AM110">
            <v>1</v>
          </cell>
          <cell r="AN110">
            <v>4.4000000000000004</v>
          </cell>
          <cell r="AP110">
            <v>6.7</v>
          </cell>
          <cell r="AQ110">
            <v>227.27</v>
          </cell>
          <cell r="AS110">
            <v>28.81</v>
          </cell>
          <cell r="AT110">
            <v>1000</v>
          </cell>
          <cell r="AV110">
            <v>193</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割 MTL"/>
      <sheetName val="切割 DI"/>
      <sheetName val="ESTI."/>
      <sheetName val="DI-ESTI"/>
      <sheetName val="ESTI_"/>
      <sheetName val="DI_ESTI"/>
      <sheetName val="IBASE"/>
      <sheetName val="NEW-PANEL"/>
    </sheetNames>
    <sheetDataSet>
      <sheetData sheetId="0" refreshError="1"/>
      <sheetData sheetId="1" refreshError="1"/>
      <sheetData sheetId="2">
        <row r="1">
          <cell r="A1" t="str">
            <v>STATISTICAL ESTIMATION OF FITTINGS AND VALVES FOR PIPING WORK</v>
          </cell>
        </row>
        <row r="2">
          <cell r="A2" t="str">
            <v xml:space="preserve">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xml:space="preserve"> </v>
          </cell>
          <cell r="F6">
            <v>0</v>
          </cell>
          <cell r="G6">
            <v>0</v>
          </cell>
          <cell r="H6">
            <v>0</v>
          </cell>
          <cell r="I6">
            <v>0</v>
          </cell>
          <cell r="J6">
            <v>0</v>
          </cell>
          <cell r="K6">
            <v>0</v>
          </cell>
          <cell r="L6">
            <v>0</v>
          </cell>
          <cell r="M6">
            <v>0</v>
          </cell>
          <cell r="N6">
            <v>0</v>
          </cell>
          <cell r="O6">
            <v>0</v>
          </cell>
          <cell r="P6">
            <v>0</v>
          </cell>
          <cell r="Q6">
            <v>0</v>
          </cell>
          <cell r="R6">
            <v>0</v>
          </cell>
          <cell r="S6">
            <v>0</v>
          </cell>
          <cell r="T6" t="str">
            <v xml:space="preserve"> </v>
          </cell>
          <cell r="U6" t="str">
            <v xml:space="preserve"> </v>
          </cell>
        </row>
        <row r="7">
          <cell r="A7">
            <v>2</v>
          </cell>
          <cell r="B7">
            <v>0.75</v>
          </cell>
          <cell r="E7" t="str">
            <v xml:space="preserve"> </v>
          </cell>
          <cell r="F7">
            <v>0</v>
          </cell>
          <cell r="G7">
            <v>0</v>
          </cell>
          <cell r="H7">
            <v>0</v>
          </cell>
          <cell r="I7">
            <v>0</v>
          </cell>
          <cell r="J7">
            <v>0</v>
          </cell>
          <cell r="K7">
            <v>0</v>
          </cell>
          <cell r="L7">
            <v>0</v>
          </cell>
          <cell r="M7">
            <v>0</v>
          </cell>
          <cell r="N7">
            <v>0</v>
          </cell>
          <cell r="O7">
            <v>0</v>
          </cell>
          <cell r="P7">
            <v>0</v>
          </cell>
          <cell r="Q7">
            <v>0</v>
          </cell>
          <cell r="R7">
            <v>0</v>
          </cell>
          <cell r="S7">
            <v>0</v>
          </cell>
          <cell r="T7" t="str">
            <v xml:space="preserve"> </v>
          </cell>
          <cell r="U7" t="str">
            <v xml:space="preserve"> </v>
          </cell>
        </row>
        <row r="8">
          <cell r="A8">
            <v>3</v>
          </cell>
          <cell r="B8">
            <v>1</v>
          </cell>
          <cell r="E8" t="str">
            <v xml:space="preserve"> </v>
          </cell>
          <cell r="F8">
            <v>0</v>
          </cell>
          <cell r="G8">
            <v>0</v>
          </cell>
          <cell r="H8">
            <v>0</v>
          </cell>
          <cell r="I8">
            <v>0</v>
          </cell>
          <cell r="J8">
            <v>0</v>
          </cell>
          <cell r="K8">
            <v>0</v>
          </cell>
          <cell r="L8">
            <v>0</v>
          </cell>
          <cell r="M8">
            <v>0</v>
          </cell>
          <cell r="N8">
            <v>0</v>
          </cell>
          <cell r="O8">
            <v>0</v>
          </cell>
          <cell r="P8">
            <v>0</v>
          </cell>
          <cell r="Q8">
            <v>0</v>
          </cell>
          <cell r="R8">
            <v>0</v>
          </cell>
          <cell r="S8">
            <v>0</v>
          </cell>
          <cell r="T8" t="str">
            <v xml:space="preserve"> </v>
          </cell>
          <cell r="U8" t="str">
            <v xml:space="preserve"> </v>
          </cell>
        </row>
        <row r="9">
          <cell r="A9">
            <v>4</v>
          </cell>
          <cell r="B9">
            <v>1.5</v>
          </cell>
          <cell r="E9" t="str">
            <v xml:space="preserve"> </v>
          </cell>
          <cell r="F9">
            <v>0</v>
          </cell>
          <cell r="G9">
            <v>0</v>
          </cell>
          <cell r="H9">
            <v>0</v>
          </cell>
          <cell r="I9">
            <v>0</v>
          </cell>
          <cell r="J9">
            <v>0</v>
          </cell>
          <cell r="K9">
            <v>0</v>
          </cell>
          <cell r="L9">
            <v>0</v>
          </cell>
          <cell r="M9">
            <v>0</v>
          </cell>
          <cell r="N9">
            <v>0</v>
          </cell>
          <cell r="O9">
            <v>0</v>
          </cell>
          <cell r="P9">
            <v>0</v>
          </cell>
          <cell r="Q9">
            <v>0</v>
          </cell>
          <cell r="R9">
            <v>0</v>
          </cell>
          <cell r="S9">
            <v>0</v>
          </cell>
          <cell r="T9" t="str">
            <v xml:space="preserve"> </v>
          </cell>
          <cell r="U9" t="str">
            <v xml:space="preserve"> </v>
          </cell>
        </row>
        <row r="10">
          <cell r="A10">
            <v>5</v>
          </cell>
          <cell r="B10">
            <v>2</v>
          </cell>
          <cell r="E10" t="str">
            <v xml:space="preserve">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xml:space="preserve"> </v>
          </cell>
          <cell r="U10" t="str">
            <v xml:space="preserve"> </v>
          </cell>
        </row>
        <row r="11">
          <cell r="A11">
            <v>6</v>
          </cell>
          <cell r="B11">
            <v>2.5</v>
          </cell>
          <cell r="E11" t="str">
            <v xml:space="preserve">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xml:space="preserve"> </v>
          </cell>
          <cell r="U11" t="str">
            <v xml:space="preserve"> </v>
          </cell>
        </row>
        <row r="12">
          <cell r="A12">
            <v>7</v>
          </cell>
          <cell r="B12">
            <v>3</v>
          </cell>
          <cell r="E12" t="str">
            <v xml:space="preserve">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xml:space="preserve"> </v>
          </cell>
          <cell r="U12" t="str">
            <v xml:space="preserve"> </v>
          </cell>
        </row>
        <row r="13">
          <cell r="A13">
            <v>8</v>
          </cell>
          <cell r="B13">
            <v>4</v>
          </cell>
          <cell r="E13" t="str">
            <v xml:space="preserve">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xml:space="preserve"> </v>
          </cell>
          <cell r="U13" t="str">
            <v xml:space="preserve"> </v>
          </cell>
        </row>
        <row r="14">
          <cell r="A14">
            <v>9</v>
          </cell>
          <cell r="B14">
            <v>5</v>
          </cell>
          <cell r="E14" t="str">
            <v xml:space="preserve">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xml:space="preserve"> </v>
          </cell>
          <cell r="U14" t="str">
            <v xml:space="preserve"> </v>
          </cell>
        </row>
        <row r="15">
          <cell r="A15">
            <v>10</v>
          </cell>
          <cell r="B15">
            <v>6</v>
          </cell>
          <cell r="E15" t="str">
            <v xml:space="preserve">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xml:space="preserve"> </v>
          </cell>
          <cell r="U15" t="str">
            <v xml:space="preserve"> </v>
          </cell>
        </row>
        <row r="16">
          <cell r="A16">
            <v>11</v>
          </cell>
          <cell r="B16">
            <v>8</v>
          </cell>
          <cell r="E16" t="str">
            <v xml:space="preserve">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xml:space="preserve"> </v>
          </cell>
          <cell r="U16" t="str">
            <v xml:space="preserve"> </v>
          </cell>
        </row>
        <row r="17">
          <cell r="A17">
            <v>12</v>
          </cell>
          <cell r="B17">
            <v>10</v>
          </cell>
          <cell r="E17" t="str">
            <v xml:space="preserve"> </v>
          </cell>
          <cell r="F17">
            <v>0</v>
          </cell>
          <cell r="G17">
            <v>0</v>
          </cell>
          <cell r="H17">
            <v>0</v>
          </cell>
          <cell r="I17">
            <v>0</v>
          </cell>
          <cell r="J17">
            <v>0</v>
          </cell>
          <cell r="L17">
            <v>0</v>
          </cell>
          <cell r="M17">
            <v>0</v>
          </cell>
          <cell r="N17">
            <v>0</v>
          </cell>
          <cell r="O17">
            <v>0</v>
          </cell>
          <cell r="P17">
            <v>0</v>
          </cell>
          <cell r="Q17">
            <v>0</v>
          </cell>
          <cell r="R17">
            <v>0</v>
          </cell>
          <cell r="S17">
            <v>0</v>
          </cell>
          <cell r="T17" t="str">
            <v xml:space="preserve"> </v>
          </cell>
          <cell r="U17" t="str">
            <v xml:space="preserve"> </v>
          </cell>
        </row>
        <row r="18">
          <cell r="A18">
            <v>13</v>
          </cell>
          <cell r="B18">
            <v>12</v>
          </cell>
          <cell r="E18" t="str">
            <v xml:space="preserve"> </v>
          </cell>
          <cell r="F18">
            <v>0</v>
          </cell>
          <cell r="G18">
            <v>0</v>
          </cell>
          <cell r="H18">
            <v>0</v>
          </cell>
          <cell r="I18">
            <v>0</v>
          </cell>
          <cell r="J18">
            <v>0</v>
          </cell>
          <cell r="L18">
            <v>0</v>
          </cell>
          <cell r="M18">
            <v>0</v>
          </cell>
          <cell r="N18">
            <v>0</v>
          </cell>
          <cell r="O18">
            <v>0</v>
          </cell>
          <cell r="P18">
            <v>0</v>
          </cell>
          <cell r="Q18">
            <v>0</v>
          </cell>
          <cell r="R18">
            <v>0</v>
          </cell>
          <cell r="S18">
            <v>0</v>
          </cell>
          <cell r="T18" t="str">
            <v xml:space="preserve"> </v>
          </cell>
          <cell r="U18" t="str">
            <v xml:space="preserve"> </v>
          </cell>
        </row>
        <row r="19">
          <cell r="A19">
            <v>14</v>
          </cell>
          <cell r="B19">
            <v>14</v>
          </cell>
          <cell r="E19" t="str">
            <v xml:space="preserve"> </v>
          </cell>
          <cell r="F19">
            <v>0</v>
          </cell>
          <cell r="G19">
            <v>0</v>
          </cell>
          <cell r="H19">
            <v>0</v>
          </cell>
          <cell r="I19">
            <v>0</v>
          </cell>
          <cell r="J19">
            <v>0</v>
          </cell>
          <cell r="L19">
            <v>0</v>
          </cell>
          <cell r="M19">
            <v>0</v>
          </cell>
          <cell r="N19">
            <v>0</v>
          </cell>
          <cell r="O19">
            <v>0</v>
          </cell>
          <cell r="P19">
            <v>0</v>
          </cell>
          <cell r="Q19">
            <v>0</v>
          </cell>
          <cell r="R19">
            <v>0</v>
          </cell>
          <cell r="S19">
            <v>0</v>
          </cell>
          <cell r="T19" t="str">
            <v xml:space="preserve"> </v>
          </cell>
          <cell r="U19" t="str">
            <v xml:space="preserve"> </v>
          </cell>
        </row>
        <row r="20">
          <cell r="A20">
            <v>15</v>
          </cell>
          <cell r="B20">
            <v>16</v>
          </cell>
          <cell r="E20" t="str">
            <v xml:space="preserve">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xml:space="preserve"> </v>
          </cell>
          <cell r="U20" t="str">
            <v xml:space="preserve"> </v>
          </cell>
        </row>
        <row r="21">
          <cell r="A21">
            <v>16</v>
          </cell>
          <cell r="B21">
            <v>18</v>
          </cell>
          <cell r="E21" t="str">
            <v xml:space="preserve"> </v>
          </cell>
          <cell r="F21">
            <v>0</v>
          </cell>
          <cell r="G21">
            <v>0</v>
          </cell>
          <cell r="H21">
            <v>0</v>
          </cell>
          <cell r="I21">
            <v>0</v>
          </cell>
          <cell r="J21">
            <v>0</v>
          </cell>
          <cell r="L21">
            <v>0</v>
          </cell>
          <cell r="M21">
            <v>0</v>
          </cell>
          <cell r="N21">
            <v>0</v>
          </cell>
          <cell r="O21">
            <v>0</v>
          </cell>
          <cell r="P21">
            <v>0</v>
          </cell>
          <cell r="Q21">
            <v>0</v>
          </cell>
          <cell r="R21">
            <v>0</v>
          </cell>
          <cell r="S21">
            <v>0</v>
          </cell>
          <cell r="T21" t="str">
            <v xml:space="preserve"> </v>
          </cell>
          <cell r="U21" t="str">
            <v xml:space="preserve"> </v>
          </cell>
        </row>
        <row r="22">
          <cell r="A22">
            <v>17</v>
          </cell>
          <cell r="B22">
            <v>20</v>
          </cell>
          <cell r="E22" t="str">
            <v xml:space="preserve"> </v>
          </cell>
          <cell r="F22">
            <v>0</v>
          </cell>
          <cell r="G22">
            <v>0</v>
          </cell>
          <cell r="H22">
            <v>0</v>
          </cell>
          <cell r="I22">
            <v>0</v>
          </cell>
          <cell r="J22">
            <v>0</v>
          </cell>
          <cell r="L22">
            <v>0</v>
          </cell>
          <cell r="M22">
            <v>0</v>
          </cell>
          <cell r="N22">
            <v>0</v>
          </cell>
          <cell r="O22">
            <v>0</v>
          </cell>
          <cell r="P22">
            <v>0</v>
          </cell>
          <cell r="Q22">
            <v>0</v>
          </cell>
          <cell r="R22">
            <v>0</v>
          </cell>
          <cell r="S22">
            <v>0</v>
          </cell>
          <cell r="T22" t="str">
            <v xml:space="preserve"> </v>
          </cell>
          <cell r="U22" t="str">
            <v xml:space="preserve"> </v>
          </cell>
        </row>
        <row r="23">
          <cell r="A23">
            <v>18</v>
          </cell>
          <cell r="B23">
            <v>22</v>
          </cell>
          <cell r="E23" t="str">
            <v xml:space="preserve"> </v>
          </cell>
          <cell r="F23">
            <v>0</v>
          </cell>
          <cell r="G23">
            <v>0</v>
          </cell>
          <cell r="H23">
            <v>0</v>
          </cell>
          <cell r="I23">
            <v>0</v>
          </cell>
          <cell r="J23">
            <v>0</v>
          </cell>
          <cell r="L23">
            <v>0</v>
          </cell>
          <cell r="M23">
            <v>0</v>
          </cell>
          <cell r="N23">
            <v>0</v>
          </cell>
          <cell r="O23">
            <v>0</v>
          </cell>
          <cell r="P23">
            <v>0</v>
          </cell>
          <cell r="Q23">
            <v>0</v>
          </cell>
          <cell r="R23">
            <v>0</v>
          </cell>
          <cell r="S23">
            <v>0</v>
          </cell>
          <cell r="T23" t="str">
            <v xml:space="preserve"> </v>
          </cell>
          <cell r="U23" t="str">
            <v xml:space="preserve"> </v>
          </cell>
        </row>
        <row r="24">
          <cell r="A24">
            <v>19</v>
          </cell>
          <cell r="B24">
            <v>24</v>
          </cell>
          <cell r="E24" t="str">
            <v xml:space="preserve"> </v>
          </cell>
          <cell r="F24">
            <v>0</v>
          </cell>
          <cell r="G24">
            <v>0</v>
          </cell>
          <cell r="H24">
            <v>0</v>
          </cell>
          <cell r="I24">
            <v>0</v>
          </cell>
          <cell r="J24">
            <v>0</v>
          </cell>
          <cell r="L24">
            <v>0</v>
          </cell>
          <cell r="M24">
            <v>0</v>
          </cell>
          <cell r="N24">
            <v>0</v>
          </cell>
          <cell r="O24">
            <v>0</v>
          </cell>
          <cell r="P24">
            <v>0</v>
          </cell>
          <cell r="Q24">
            <v>0</v>
          </cell>
          <cell r="R24">
            <v>0</v>
          </cell>
          <cell r="S24">
            <v>0</v>
          </cell>
          <cell r="T24" t="str">
            <v xml:space="preserve"> </v>
          </cell>
          <cell r="U24" t="str">
            <v xml:space="preserve"> </v>
          </cell>
        </row>
        <row r="25">
          <cell r="A25">
            <v>20</v>
          </cell>
          <cell r="B25">
            <v>26</v>
          </cell>
          <cell r="E25" t="str">
            <v xml:space="preserve"> </v>
          </cell>
          <cell r="F25">
            <v>0</v>
          </cell>
          <cell r="G25">
            <v>0</v>
          </cell>
          <cell r="H25">
            <v>0</v>
          </cell>
          <cell r="I25">
            <v>0</v>
          </cell>
          <cell r="J25">
            <v>0</v>
          </cell>
          <cell r="L25">
            <v>0</v>
          </cell>
          <cell r="M25">
            <v>0</v>
          </cell>
          <cell r="N25">
            <v>0</v>
          </cell>
          <cell r="O25">
            <v>0</v>
          </cell>
          <cell r="P25">
            <v>0</v>
          </cell>
          <cell r="Q25">
            <v>0</v>
          </cell>
          <cell r="R25">
            <v>0</v>
          </cell>
          <cell r="S25">
            <v>0</v>
          </cell>
          <cell r="T25" t="str">
            <v xml:space="preserve"> </v>
          </cell>
          <cell r="U25" t="str">
            <v xml:space="preserve"> </v>
          </cell>
        </row>
        <row r="26">
          <cell r="A26">
            <v>21</v>
          </cell>
          <cell r="B26">
            <v>28</v>
          </cell>
          <cell r="E26" t="str">
            <v xml:space="preserve"> </v>
          </cell>
          <cell r="F26">
            <v>0</v>
          </cell>
          <cell r="G26">
            <v>0</v>
          </cell>
          <cell r="H26">
            <v>0</v>
          </cell>
          <cell r="I26">
            <v>0</v>
          </cell>
          <cell r="J26">
            <v>0</v>
          </cell>
          <cell r="L26">
            <v>0</v>
          </cell>
          <cell r="M26">
            <v>0</v>
          </cell>
          <cell r="N26">
            <v>0</v>
          </cell>
          <cell r="O26">
            <v>0</v>
          </cell>
          <cell r="P26">
            <v>0</v>
          </cell>
          <cell r="Q26">
            <v>0</v>
          </cell>
          <cell r="R26">
            <v>0</v>
          </cell>
          <cell r="S26">
            <v>0</v>
          </cell>
          <cell r="T26" t="str">
            <v xml:space="preserve"> </v>
          </cell>
          <cell r="U26" t="str">
            <v xml:space="preserve"> </v>
          </cell>
        </row>
        <row r="27">
          <cell r="A27">
            <v>22</v>
          </cell>
          <cell r="B27">
            <v>30</v>
          </cell>
          <cell r="E27" t="str">
            <v xml:space="preserve"> </v>
          </cell>
          <cell r="F27">
            <v>0</v>
          </cell>
          <cell r="G27">
            <v>0</v>
          </cell>
          <cell r="H27">
            <v>0</v>
          </cell>
          <cell r="I27">
            <v>0</v>
          </cell>
          <cell r="J27">
            <v>0</v>
          </cell>
          <cell r="L27">
            <v>0</v>
          </cell>
          <cell r="M27">
            <v>0</v>
          </cell>
          <cell r="N27">
            <v>0</v>
          </cell>
          <cell r="O27">
            <v>0</v>
          </cell>
          <cell r="P27">
            <v>0</v>
          </cell>
          <cell r="Q27">
            <v>0</v>
          </cell>
          <cell r="R27">
            <v>0</v>
          </cell>
          <cell r="S27">
            <v>0</v>
          </cell>
          <cell r="T27" t="str">
            <v xml:space="preserve"> </v>
          </cell>
          <cell r="U27" t="str">
            <v xml:space="preserve"> </v>
          </cell>
        </row>
        <row r="28">
          <cell r="A28">
            <v>23</v>
          </cell>
          <cell r="B28">
            <v>32</v>
          </cell>
          <cell r="E28" t="str">
            <v xml:space="preserve"> </v>
          </cell>
          <cell r="F28">
            <v>0</v>
          </cell>
          <cell r="G28">
            <v>0</v>
          </cell>
          <cell r="H28">
            <v>0</v>
          </cell>
          <cell r="I28">
            <v>0</v>
          </cell>
          <cell r="J28">
            <v>0</v>
          </cell>
          <cell r="L28">
            <v>0</v>
          </cell>
          <cell r="M28">
            <v>0</v>
          </cell>
          <cell r="N28">
            <v>0</v>
          </cell>
          <cell r="O28">
            <v>0</v>
          </cell>
          <cell r="P28">
            <v>0</v>
          </cell>
          <cell r="Q28">
            <v>0</v>
          </cell>
          <cell r="R28">
            <v>0</v>
          </cell>
          <cell r="S28">
            <v>0</v>
          </cell>
          <cell r="T28" t="str">
            <v xml:space="preserve"> </v>
          </cell>
          <cell r="U28" t="str">
            <v xml:space="preserve"> </v>
          </cell>
        </row>
        <row r="29">
          <cell r="A29">
            <v>24</v>
          </cell>
          <cell r="B29">
            <v>34</v>
          </cell>
          <cell r="E29" t="str">
            <v xml:space="preserve"> </v>
          </cell>
          <cell r="F29">
            <v>0</v>
          </cell>
          <cell r="G29">
            <v>0</v>
          </cell>
          <cell r="H29">
            <v>0</v>
          </cell>
          <cell r="I29">
            <v>0</v>
          </cell>
          <cell r="J29">
            <v>0</v>
          </cell>
          <cell r="L29">
            <v>0</v>
          </cell>
          <cell r="M29">
            <v>0</v>
          </cell>
          <cell r="N29">
            <v>0</v>
          </cell>
          <cell r="O29">
            <v>0</v>
          </cell>
          <cell r="P29">
            <v>0</v>
          </cell>
          <cell r="Q29">
            <v>0</v>
          </cell>
          <cell r="R29">
            <v>0</v>
          </cell>
          <cell r="S29">
            <v>0</v>
          </cell>
          <cell r="T29" t="str">
            <v xml:space="preserve"> </v>
          </cell>
          <cell r="U29" t="str">
            <v xml:space="preserve"> </v>
          </cell>
        </row>
        <row r="30">
          <cell r="A30">
            <v>25</v>
          </cell>
          <cell r="B30">
            <v>36</v>
          </cell>
          <cell r="E30" t="str">
            <v xml:space="preserve"> </v>
          </cell>
          <cell r="F30">
            <v>0</v>
          </cell>
          <cell r="G30">
            <v>0</v>
          </cell>
          <cell r="H30">
            <v>0</v>
          </cell>
          <cell r="I30">
            <v>0</v>
          </cell>
          <cell r="J30">
            <v>0</v>
          </cell>
          <cell r="L30">
            <v>0</v>
          </cell>
          <cell r="M30">
            <v>0</v>
          </cell>
          <cell r="N30">
            <v>0</v>
          </cell>
          <cell r="O30">
            <v>0</v>
          </cell>
          <cell r="P30">
            <v>0</v>
          </cell>
          <cell r="Q30">
            <v>0</v>
          </cell>
          <cell r="R30">
            <v>0</v>
          </cell>
          <cell r="S30">
            <v>0</v>
          </cell>
          <cell r="T30" t="str">
            <v xml:space="preserve"> </v>
          </cell>
          <cell r="U30" t="str">
            <v xml:space="preserve"> </v>
          </cell>
        </row>
        <row r="31">
          <cell r="A31">
            <v>26</v>
          </cell>
          <cell r="B31">
            <v>38</v>
          </cell>
          <cell r="E31" t="str">
            <v xml:space="preserve"> </v>
          </cell>
          <cell r="F31">
            <v>0</v>
          </cell>
          <cell r="G31">
            <v>0</v>
          </cell>
          <cell r="H31">
            <v>0</v>
          </cell>
          <cell r="I31">
            <v>0</v>
          </cell>
          <cell r="J31">
            <v>0</v>
          </cell>
          <cell r="L31">
            <v>0</v>
          </cell>
          <cell r="M31">
            <v>0</v>
          </cell>
          <cell r="N31">
            <v>0</v>
          </cell>
          <cell r="O31">
            <v>0</v>
          </cell>
          <cell r="P31">
            <v>0</v>
          </cell>
          <cell r="Q31">
            <v>0</v>
          </cell>
          <cell r="R31">
            <v>0</v>
          </cell>
          <cell r="S31">
            <v>0</v>
          </cell>
          <cell r="T31" t="str">
            <v xml:space="preserve"> </v>
          </cell>
          <cell r="U31" t="str">
            <v xml:space="preserve"> </v>
          </cell>
        </row>
        <row r="32">
          <cell r="A32">
            <v>27</v>
          </cell>
          <cell r="B32">
            <v>40</v>
          </cell>
          <cell r="E32" t="str">
            <v xml:space="preserve"> </v>
          </cell>
          <cell r="F32">
            <v>0</v>
          </cell>
          <cell r="G32">
            <v>0</v>
          </cell>
          <cell r="H32">
            <v>0</v>
          </cell>
          <cell r="I32">
            <v>0</v>
          </cell>
          <cell r="J32">
            <v>0</v>
          </cell>
          <cell r="L32">
            <v>0</v>
          </cell>
          <cell r="M32">
            <v>0</v>
          </cell>
          <cell r="N32">
            <v>0</v>
          </cell>
          <cell r="O32">
            <v>0</v>
          </cell>
          <cell r="P32">
            <v>0</v>
          </cell>
          <cell r="Q32">
            <v>0</v>
          </cell>
          <cell r="R32">
            <v>0</v>
          </cell>
          <cell r="S32">
            <v>0</v>
          </cell>
          <cell r="T32" t="str">
            <v xml:space="preserve"> </v>
          </cell>
          <cell r="U32" t="str">
            <v xml:space="preserve"> </v>
          </cell>
        </row>
        <row r="33">
          <cell r="A33">
            <v>28</v>
          </cell>
          <cell r="B33">
            <v>42</v>
          </cell>
          <cell r="E33" t="str">
            <v xml:space="preserve"> </v>
          </cell>
          <cell r="F33">
            <v>0</v>
          </cell>
          <cell r="G33">
            <v>0</v>
          </cell>
          <cell r="H33">
            <v>0</v>
          </cell>
          <cell r="I33">
            <v>0</v>
          </cell>
          <cell r="J33">
            <v>0</v>
          </cell>
          <cell r="L33">
            <v>0</v>
          </cell>
          <cell r="M33">
            <v>0</v>
          </cell>
          <cell r="N33">
            <v>0</v>
          </cell>
          <cell r="O33">
            <v>0</v>
          </cell>
          <cell r="P33">
            <v>0</v>
          </cell>
          <cell r="Q33">
            <v>0</v>
          </cell>
          <cell r="R33">
            <v>0</v>
          </cell>
          <cell r="S33">
            <v>0</v>
          </cell>
          <cell r="T33" t="str">
            <v xml:space="preserve"> </v>
          </cell>
          <cell r="U33" t="str">
            <v xml:space="preserve"> </v>
          </cell>
        </row>
        <row r="34">
          <cell r="A34">
            <v>29</v>
          </cell>
          <cell r="B34">
            <v>44</v>
          </cell>
          <cell r="E34" t="str">
            <v xml:space="preserve"> </v>
          </cell>
          <cell r="F34">
            <v>0</v>
          </cell>
          <cell r="G34">
            <v>0</v>
          </cell>
          <cell r="H34">
            <v>0</v>
          </cell>
          <cell r="I34">
            <v>0</v>
          </cell>
          <cell r="J34">
            <v>0</v>
          </cell>
          <cell r="L34">
            <v>0</v>
          </cell>
          <cell r="M34">
            <v>0</v>
          </cell>
          <cell r="N34">
            <v>0</v>
          </cell>
          <cell r="O34">
            <v>0</v>
          </cell>
          <cell r="P34">
            <v>0</v>
          </cell>
          <cell r="Q34">
            <v>0</v>
          </cell>
          <cell r="R34">
            <v>0</v>
          </cell>
          <cell r="S34">
            <v>0</v>
          </cell>
          <cell r="T34" t="str">
            <v xml:space="preserve"> </v>
          </cell>
          <cell r="U34" t="str">
            <v xml:space="preserve"> </v>
          </cell>
        </row>
        <row r="35">
          <cell r="A35">
            <v>30</v>
          </cell>
          <cell r="B35">
            <v>46</v>
          </cell>
          <cell r="E35" t="str">
            <v xml:space="preserve"> </v>
          </cell>
          <cell r="F35">
            <v>0</v>
          </cell>
          <cell r="G35">
            <v>0</v>
          </cell>
          <cell r="H35">
            <v>0</v>
          </cell>
          <cell r="I35">
            <v>0</v>
          </cell>
          <cell r="J35">
            <v>0</v>
          </cell>
          <cell r="L35">
            <v>0</v>
          </cell>
          <cell r="M35">
            <v>0</v>
          </cell>
          <cell r="N35">
            <v>0</v>
          </cell>
          <cell r="O35">
            <v>0</v>
          </cell>
          <cell r="P35">
            <v>0</v>
          </cell>
          <cell r="Q35">
            <v>0</v>
          </cell>
          <cell r="R35">
            <v>0</v>
          </cell>
          <cell r="S35">
            <v>0</v>
          </cell>
          <cell r="T35" t="str">
            <v xml:space="preserve"> </v>
          </cell>
          <cell r="U35" t="str">
            <v xml:space="preserve"> </v>
          </cell>
        </row>
        <row r="36">
          <cell r="A36">
            <v>31</v>
          </cell>
          <cell r="B36">
            <v>48</v>
          </cell>
          <cell r="E36" t="str">
            <v xml:space="preserve"> </v>
          </cell>
          <cell r="F36">
            <v>0</v>
          </cell>
          <cell r="G36">
            <v>0</v>
          </cell>
          <cell r="H36">
            <v>0</v>
          </cell>
          <cell r="I36">
            <v>0</v>
          </cell>
          <cell r="J36">
            <v>0</v>
          </cell>
          <cell r="L36">
            <v>0</v>
          </cell>
          <cell r="M36">
            <v>0</v>
          </cell>
          <cell r="N36">
            <v>0</v>
          </cell>
          <cell r="O36">
            <v>0</v>
          </cell>
          <cell r="P36">
            <v>0</v>
          </cell>
          <cell r="Q36">
            <v>0</v>
          </cell>
          <cell r="R36">
            <v>0</v>
          </cell>
          <cell r="S36">
            <v>0</v>
          </cell>
          <cell r="T36" t="str">
            <v xml:space="preserve"> </v>
          </cell>
          <cell r="U36" t="str">
            <v xml:space="preserve"> </v>
          </cell>
        </row>
        <row r="37">
          <cell r="A37">
            <v>32</v>
          </cell>
          <cell r="B37">
            <v>52</v>
          </cell>
          <cell r="E37" t="str">
            <v xml:space="preserve"> </v>
          </cell>
          <cell r="F37">
            <v>0</v>
          </cell>
          <cell r="G37">
            <v>0</v>
          </cell>
          <cell r="H37">
            <v>0</v>
          </cell>
          <cell r="I37">
            <v>0</v>
          </cell>
          <cell r="J37">
            <v>0</v>
          </cell>
          <cell r="L37">
            <v>0</v>
          </cell>
          <cell r="M37">
            <v>0</v>
          </cell>
          <cell r="N37">
            <v>0</v>
          </cell>
          <cell r="O37">
            <v>0</v>
          </cell>
          <cell r="P37">
            <v>0</v>
          </cell>
          <cell r="Q37">
            <v>0</v>
          </cell>
          <cell r="R37">
            <v>0</v>
          </cell>
          <cell r="S37">
            <v>0</v>
          </cell>
          <cell r="T37" t="str">
            <v xml:space="preserve"> </v>
          </cell>
          <cell r="U37" t="str">
            <v xml:space="preserve"> </v>
          </cell>
        </row>
        <row r="38">
          <cell r="A38">
            <v>33</v>
          </cell>
          <cell r="B38">
            <v>56</v>
          </cell>
          <cell r="E38" t="str">
            <v xml:space="preserve"> </v>
          </cell>
          <cell r="F38">
            <v>0</v>
          </cell>
          <cell r="G38">
            <v>0</v>
          </cell>
          <cell r="H38">
            <v>0</v>
          </cell>
          <cell r="I38">
            <v>0</v>
          </cell>
          <cell r="J38">
            <v>0</v>
          </cell>
          <cell r="L38">
            <v>0</v>
          </cell>
          <cell r="M38">
            <v>0</v>
          </cell>
          <cell r="N38">
            <v>0</v>
          </cell>
          <cell r="O38">
            <v>0</v>
          </cell>
          <cell r="P38">
            <v>0</v>
          </cell>
          <cell r="Q38">
            <v>0</v>
          </cell>
          <cell r="R38">
            <v>0</v>
          </cell>
          <cell r="S38">
            <v>0</v>
          </cell>
          <cell r="T38" t="str">
            <v xml:space="preserve"> </v>
          </cell>
          <cell r="U38" t="str">
            <v xml:space="preserve"> </v>
          </cell>
        </row>
        <row r="39">
          <cell r="A39">
            <v>34</v>
          </cell>
          <cell r="B39">
            <v>60</v>
          </cell>
          <cell r="E39" t="str">
            <v xml:space="preserve"> </v>
          </cell>
          <cell r="F39">
            <v>0</v>
          </cell>
          <cell r="G39">
            <v>0</v>
          </cell>
          <cell r="H39">
            <v>0</v>
          </cell>
          <cell r="I39">
            <v>0</v>
          </cell>
          <cell r="J39">
            <v>0</v>
          </cell>
          <cell r="L39">
            <v>0</v>
          </cell>
          <cell r="M39">
            <v>0</v>
          </cell>
          <cell r="N39">
            <v>0</v>
          </cell>
          <cell r="O39">
            <v>0</v>
          </cell>
          <cell r="P39">
            <v>0</v>
          </cell>
          <cell r="Q39">
            <v>0</v>
          </cell>
          <cell r="R39">
            <v>0</v>
          </cell>
          <cell r="S39">
            <v>0</v>
          </cell>
          <cell r="T39" t="str">
            <v xml:space="preserve"> </v>
          </cell>
          <cell r="U39" t="str">
            <v xml:space="preserve"> </v>
          </cell>
        </row>
        <row r="40">
          <cell r="A40">
            <v>35</v>
          </cell>
          <cell r="B40">
            <v>64</v>
          </cell>
          <cell r="E40" t="str">
            <v xml:space="preserve"> </v>
          </cell>
          <cell r="F40">
            <v>0</v>
          </cell>
          <cell r="G40">
            <v>0</v>
          </cell>
          <cell r="H40">
            <v>0</v>
          </cell>
          <cell r="I40">
            <v>0</v>
          </cell>
          <cell r="J40">
            <v>0</v>
          </cell>
          <cell r="L40">
            <v>0</v>
          </cell>
          <cell r="M40">
            <v>0</v>
          </cell>
          <cell r="N40">
            <v>0</v>
          </cell>
          <cell r="O40">
            <v>0</v>
          </cell>
          <cell r="P40">
            <v>0</v>
          </cell>
          <cell r="Q40">
            <v>0</v>
          </cell>
          <cell r="R40">
            <v>0</v>
          </cell>
          <cell r="S40">
            <v>0</v>
          </cell>
          <cell r="T40" t="str">
            <v xml:space="preserve"> </v>
          </cell>
          <cell r="U40" t="str">
            <v xml:space="preserve"> </v>
          </cell>
        </row>
        <row r="41">
          <cell r="A41">
            <v>36</v>
          </cell>
          <cell r="B41">
            <v>68</v>
          </cell>
          <cell r="E41" t="str">
            <v xml:space="preserve"> </v>
          </cell>
          <cell r="F41">
            <v>0</v>
          </cell>
          <cell r="G41">
            <v>0</v>
          </cell>
          <cell r="H41">
            <v>0</v>
          </cell>
          <cell r="I41">
            <v>0</v>
          </cell>
          <cell r="J41">
            <v>0</v>
          </cell>
          <cell r="L41">
            <v>0</v>
          </cell>
          <cell r="M41">
            <v>0</v>
          </cell>
          <cell r="N41">
            <v>0</v>
          </cell>
          <cell r="O41">
            <v>0</v>
          </cell>
          <cell r="P41">
            <v>0</v>
          </cell>
          <cell r="Q41">
            <v>0</v>
          </cell>
          <cell r="R41">
            <v>0</v>
          </cell>
          <cell r="S41">
            <v>0</v>
          </cell>
          <cell r="T41" t="str">
            <v xml:space="preserve"> </v>
          </cell>
          <cell r="U41" t="str">
            <v xml:space="preserve"> </v>
          </cell>
        </row>
        <row r="42">
          <cell r="A42">
            <v>37</v>
          </cell>
          <cell r="B42">
            <v>72</v>
          </cell>
          <cell r="E42" t="str">
            <v xml:space="preserve"> </v>
          </cell>
          <cell r="F42">
            <v>0</v>
          </cell>
          <cell r="G42">
            <v>0</v>
          </cell>
          <cell r="H42">
            <v>0</v>
          </cell>
          <cell r="I42">
            <v>0</v>
          </cell>
          <cell r="J42">
            <v>0</v>
          </cell>
          <cell r="L42">
            <v>0</v>
          </cell>
          <cell r="M42">
            <v>0</v>
          </cell>
          <cell r="N42">
            <v>0</v>
          </cell>
          <cell r="O42">
            <v>0</v>
          </cell>
          <cell r="P42">
            <v>0</v>
          </cell>
          <cell r="Q42">
            <v>0</v>
          </cell>
          <cell r="R42">
            <v>0</v>
          </cell>
          <cell r="S42">
            <v>0</v>
          </cell>
          <cell r="T42" t="str">
            <v xml:space="preserve"> </v>
          </cell>
          <cell r="U42" t="str">
            <v xml:space="preserve"> </v>
          </cell>
        </row>
        <row r="43">
          <cell r="A43">
            <v>38</v>
          </cell>
          <cell r="B43">
            <v>76</v>
          </cell>
          <cell r="E43" t="str">
            <v xml:space="preserve"> </v>
          </cell>
          <cell r="F43">
            <v>0</v>
          </cell>
          <cell r="G43">
            <v>0</v>
          </cell>
          <cell r="H43">
            <v>0</v>
          </cell>
          <cell r="I43">
            <v>0</v>
          </cell>
          <cell r="J43">
            <v>0</v>
          </cell>
          <cell r="L43">
            <v>0</v>
          </cell>
          <cell r="M43">
            <v>0</v>
          </cell>
          <cell r="N43">
            <v>0</v>
          </cell>
          <cell r="O43">
            <v>0</v>
          </cell>
          <cell r="P43">
            <v>0</v>
          </cell>
          <cell r="Q43">
            <v>0</v>
          </cell>
          <cell r="R43">
            <v>0</v>
          </cell>
          <cell r="S43">
            <v>0</v>
          </cell>
          <cell r="T43" t="str">
            <v xml:space="preserve"> </v>
          </cell>
          <cell r="U43" t="str">
            <v xml:space="preserve"> </v>
          </cell>
        </row>
        <row r="44">
          <cell r="A44">
            <v>39</v>
          </cell>
          <cell r="B44">
            <v>80</v>
          </cell>
          <cell r="E44" t="str">
            <v xml:space="preserve"> </v>
          </cell>
          <cell r="F44">
            <v>0</v>
          </cell>
          <cell r="G44">
            <v>0</v>
          </cell>
          <cell r="H44">
            <v>0</v>
          </cell>
          <cell r="I44">
            <v>0</v>
          </cell>
          <cell r="J44">
            <v>0</v>
          </cell>
          <cell r="L44">
            <v>0</v>
          </cell>
          <cell r="M44">
            <v>0</v>
          </cell>
          <cell r="N44">
            <v>0</v>
          </cell>
          <cell r="O44">
            <v>0</v>
          </cell>
          <cell r="P44">
            <v>0</v>
          </cell>
          <cell r="Q44">
            <v>0</v>
          </cell>
          <cell r="R44">
            <v>0</v>
          </cell>
          <cell r="S44">
            <v>0</v>
          </cell>
          <cell r="T44" t="str">
            <v xml:space="preserve"> </v>
          </cell>
          <cell r="U44" t="str">
            <v xml:space="preserve"> </v>
          </cell>
        </row>
        <row r="45">
          <cell r="A45" t="str">
            <v>AVE.</v>
          </cell>
          <cell r="B45" t="str">
            <v xml:space="preserve">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xml:space="preserve"> </v>
          </cell>
          <cell r="U45" t="str">
            <v xml:space="preserve"> </v>
          </cell>
        </row>
        <row r="47">
          <cell r="A47" t="str">
            <v>*** Reference Paper : Predict Fittings For Piping Systems ***</v>
          </cell>
          <cell r="K47" t="str">
            <v>Fc = 0.25  Utility Supply Lines, OSBL</v>
          </cell>
          <cell r="R47" t="str">
            <v>Fc = 2.00  Manifold Type Piping</v>
          </cell>
        </row>
        <row r="48">
          <cell r="D48" t="str">
            <v xml:space="preserve">   By William B. Hooper , Monsanto Co.</v>
          </cell>
          <cell r="K48" t="str">
            <v xml:space="preserve">        (PIPE JOINT FACTOR Fp = 100%)</v>
          </cell>
          <cell r="R48" t="str">
            <v xml:space="preserve">        (PIPE JOINT FACTOR Fp = 0%)</v>
          </cell>
        </row>
        <row r="49">
          <cell r="K49" t="str">
            <v>Fc = 0.50  Long, Straight Piping Run</v>
          </cell>
          <cell r="R49" t="str">
            <v>Fc = 4.00  Very Complex Manifolds</v>
          </cell>
        </row>
        <row r="50">
          <cell r="A50" t="str">
            <v>The number and types of pipe fittings can be estimated by this method</v>
          </cell>
          <cell r="K50" t="str">
            <v xml:space="preserve">        (PIPE JOINT FACTOR Fp = 100%)</v>
          </cell>
          <cell r="R50" t="str">
            <v xml:space="preserve">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xml:space="preserve">        (PIPE JOINT FACTOR Fp = 10%)</v>
          </cell>
        </row>
      </sheetData>
      <sheetData sheetId="3" refreshError="1">
        <row r="8">
          <cell r="B8" t="str">
            <v>5S</v>
          </cell>
          <cell r="C8">
            <v>0.5</v>
          </cell>
          <cell r="D8">
            <v>1.65</v>
          </cell>
          <cell r="E8">
            <v>1</v>
          </cell>
          <cell r="I8">
            <v>7.0000000000000007E-2</v>
          </cell>
          <cell r="J8">
            <v>0</v>
          </cell>
          <cell r="K8">
            <v>7.0000000000000007E-2</v>
          </cell>
          <cell r="P8">
            <v>2</v>
          </cell>
        </row>
        <row r="9">
          <cell r="B9" t="str">
            <v>5S</v>
          </cell>
          <cell r="C9">
            <v>0.5</v>
          </cell>
          <cell r="D9">
            <v>1.65</v>
          </cell>
          <cell r="E9">
            <v>1</v>
          </cell>
          <cell r="I9">
            <v>7.0000000000000007E-2</v>
          </cell>
          <cell r="J9">
            <v>0</v>
          </cell>
          <cell r="K9">
            <v>7.0000000000000007E-2</v>
          </cell>
          <cell r="P9">
            <v>2</v>
          </cell>
        </row>
        <row r="10">
          <cell r="B10" t="str">
            <v>5S</v>
          </cell>
          <cell r="C10">
            <v>0.5</v>
          </cell>
          <cell r="D10">
            <v>1.65</v>
          </cell>
          <cell r="E10">
            <v>1</v>
          </cell>
          <cell r="I10">
            <v>7.0000000000000007E-2</v>
          </cell>
          <cell r="J10">
            <v>0</v>
          </cell>
          <cell r="K10">
            <v>7.0000000000000007E-2</v>
          </cell>
          <cell r="P10">
            <v>2</v>
          </cell>
        </row>
        <row r="11">
          <cell r="B11" t="str">
            <v>5S</v>
          </cell>
          <cell r="C11">
            <v>0.75</v>
          </cell>
          <cell r="D11">
            <v>1.65</v>
          </cell>
          <cell r="E11">
            <v>1</v>
          </cell>
          <cell r="I11">
            <v>7.0000000000000007E-2</v>
          </cell>
          <cell r="J11">
            <v>0</v>
          </cell>
          <cell r="K11">
            <v>7.0000000000000007E-2</v>
          </cell>
          <cell r="P11">
            <v>2</v>
          </cell>
        </row>
        <row r="12">
          <cell r="B12" t="str">
            <v>5S</v>
          </cell>
          <cell r="C12">
            <v>0.75</v>
          </cell>
          <cell r="D12">
            <v>1.65</v>
          </cell>
          <cell r="E12">
            <v>1</v>
          </cell>
          <cell r="I12">
            <v>7.0000000000000007E-2</v>
          </cell>
          <cell r="J12">
            <v>0</v>
          </cell>
          <cell r="K12">
            <v>7.0000000000000007E-2</v>
          </cell>
          <cell r="P12">
            <v>2</v>
          </cell>
        </row>
        <row r="13">
          <cell r="B13" t="str">
            <v>5S</v>
          </cell>
          <cell r="C13">
            <v>0.75</v>
          </cell>
          <cell r="D13">
            <v>1.65</v>
          </cell>
          <cell r="E13">
            <v>1</v>
          </cell>
          <cell r="I13">
            <v>7.0000000000000007E-2</v>
          </cell>
          <cell r="J13">
            <v>0</v>
          </cell>
          <cell r="K13">
            <v>7.0000000000000007E-2</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4.1900000000000004</v>
          </cell>
          <cell r="E36">
            <v>1</v>
          </cell>
          <cell r="I36">
            <v>1.65</v>
          </cell>
          <cell r="J36">
            <v>0</v>
          </cell>
          <cell r="K36">
            <v>1.65</v>
          </cell>
          <cell r="P36">
            <v>6</v>
          </cell>
        </row>
        <row r="37">
          <cell r="B37" t="str">
            <v>5S</v>
          </cell>
          <cell r="C37">
            <v>18</v>
          </cell>
          <cell r="D37">
            <v>4.1900000000000004</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2.4300000000000002</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2.0299999999999998</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2.4300000000000002</v>
          </cell>
          <cell r="J47">
            <v>2.0699999999999998</v>
          </cell>
          <cell r="K47">
            <v>4.5</v>
          </cell>
          <cell r="P47">
            <v>8</v>
          </cell>
        </row>
        <row r="48">
          <cell r="B48">
            <v>10</v>
          </cell>
          <cell r="C48">
            <v>26</v>
          </cell>
          <cell r="D48">
            <v>7.92</v>
          </cell>
          <cell r="E48">
            <v>1</v>
          </cell>
          <cell r="I48">
            <v>2.64</v>
          </cell>
          <cell r="J48">
            <v>4.8600000000000003</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8.6999999999999993</v>
          </cell>
          <cell r="P50">
            <v>10</v>
          </cell>
        </row>
        <row r="51">
          <cell r="B51">
            <v>10</v>
          </cell>
          <cell r="C51">
            <v>32</v>
          </cell>
          <cell r="D51">
            <v>7.92</v>
          </cell>
          <cell r="E51">
            <v>1</v>
          </cell>
          <cell r="I51">
            <v>3.24</v>
          </cell>
          <cell r="J51">
            <v>6.06</v>
          </cell>
          <cell r="K51">
            <v>9.3000000000000007</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7.0000000000000007E-2</v>
          </cell>
          <cell r="K54">
            <v>7.0000000000000007E-2</v>
          </cell>
          <cell r="P54">
            <v>2</v>
          </cell>
        </row>
        <row r="55">
          <cell r="B55" t="str">
            <v>10S</v>
          </cell>
          <cell r="C55">
            <v>0.125</v>
          </cell>
          <cell r="D55">
            <v>1.24</v>
          </cell>
          <cell r="E55">
            <v>1</v>
          </cell>
          <cell r="I55">
            <v>7.0000000000000007E-2</v>
          </cell>
          <cell r="K55">
            <v>7.0000000000000007E-2</v>
          </cell>
          <cell r="P55">
            <v>2</v>
          </cell>
        </row>
        <row r="56">
          <cell r="B56" t="str">
            <v>10S</v>
          </cell>
          <cell r="C56">
            <v>0.125</v>
          </cell>
          <cell r="D56">
            <v>1.24</v>
          </cell>
          <cell r="E56">
            <v>1</v>
          </cell>
          <cell r="I56">
            <v>7.0000000000000007E-2</v>
          </cell>
          <cell r="K56">
            <v>7.0000000000000007E-2</v>
          </cell>
          <cell r="P56">
            <v>2</v>
          </cell>
        </row>
        <row r="57">
          <cell r="B57" t="str">
            <v>10S</v>
          </cell>
          <cell r="C57">
            <v>0.25</v>
          </cell>
          <cell r="D57">
            <v>1.65</v>
          </cell>
          <cell r="E57">
            <v>1</v>
          </cell>
          <cell r="I57">
            <v>7.0000000000000007E-2</v>
          </cell>
          <cell r="K57">
            <v>7.0000000000000007E-2</v>
          </cell>
          <cell r="P57">
            <v>2</v>
          </cell>
        </row>
        <row r="58">
          <cell r="B58" t="str">
            <v>10S</v>
          </cell>
          <cell r="C58">
            <v>0.25</v>
          </cell>
          <cell r="D58">
            <v>1.65</v>
          </cell>
          <cell r="E58">
            <v>1</v>
          </cell>
          <cell r="I58">
            <v>7.0000000000000007E-2</v>
          </cell>
          <cell r="K58">
            <v>7.0000000000000007E-2</v>
          </cell>
          <cell r="P58">
            <v>2</v>
          </cell>
        </row>
        <row r="59">
          <cell r="B59" t="str">
            <v>10S</v>
          </cell>
          <cell r="C59">
            <v>0.25</v>
          </cell>
          <cell r="D59">
            <v>1.65</v>
          </cell>
          <cell r="E59">
            <v>1</v>
          </cell>
          <cell r="I59">
            <v>7.0000000000000007E-2</v>
          </cell>
          <cell r="K59">
            <v>7.0000000000000007E-2</v>
          </cell>
          <cell r="P59">
            <v>2</v>
          </cell>
        </row>
        <row r="60">
          <cell r="B60" t="str">
            <v>10S</v>
          </cell>
          <cell r="C60">
            <v>0.375</v>
          </cell>
          <cell r="D60">
            <v>1.65</v>
          </cell>
          <cell r="E60">
            <v>1</v>
          </cell>
          <cell r="I60">
            <v>7.0000000000000007E-2</v>
          </cell>
          <cell r="J60">
            <v>0</v>
          </cell>
          <cell r="K60">
            <v>7.0000000000000007E-2</v>
          </cell>
          <cell r="P60">
            <v>2</v>
          </cell>
        </row>
        <row r="61">
          <cell r="B61" t="str">
            <v>10S</v>
          </cell>
          <cell r="C61">
            <v>0.375</v>
          </cell>
          <cell r="D61">
            <v>1.65</v>
          </cell>
          <cell r="E61">
            <v>1</v>
          </cell>
          <cell r="I61">
            <v>7.0000000000000007E-2</v>
          </cell>
          <cell r="J61">
            <v>0</v>
          </cell>
          <cell r="K61">
            <v>7.0000000000000007E-2</v>
          </cell>
          <cell r="P61">
            <v>2</v>
          </cell>
        </row>
        <row r="62">
          <cell r="B62" t="str">
            <v>10S</v>
          </cell>
          <cell r="C62">
            <v>0.375</v>
          </cell>
          <cell r="D62">
            <v>1.65</v>
          </cell>
          <cell r="E62">
            <v>1</v>
          </cell>
          <cell r="I62">
            <v>7.0000000000000007E-2</v>
          </cell>
          <cell r="J62">
            <v>0</v>
          </cell>
          <cell r="K62">
            <v>7.0000000000000007E-2</v>
          </cell>
          <cell r="P62">
            <v>2</v>
          </cell>
        </row>
        <row r="63">
          <cell r="B63" t="str">
            <v>10S</v>
          </cell>
          <cell r="C63">
            <v>0.5</v>
          </cell>
          <cell r="D63">
            <v>2.11</v>
          </cell>
          <cell r="E63">
            <v>1</v>
          </cell>
          <cell r="I63">
            <v>7.0000000000000007E-2</v>
          </cell>
          <cell r="J63">
            <v>0</v>
          </cell>
          <cell r="K63">
            <v>7.0000000000000007E-2</v>
          </cell>
          <cell r="P63">
            <v>2</v>
          </cell>
        </row>
        <row r="64">
          <cell r="B64" t="str">
            <v>10S</v>
          </cell>
          <cell r="C64">
            <v>0.5</v>
          </cell>
          <cell r="D64">
            <v>2.11</v>
          </cell>
          <cell r="E64">
            <v>1</v>
          </cell>
          <cell r="I64">
            <v>7.0000000000000007E-2</v>
          </cell>
          <cell r="J64">
            <v>0</v>
          </cell>
          <cell r="K64">
            <v>7.0000000000000007E-2</v>
          </cell>
          <cell r="P64">
            <v>2</v>
          </cell>
        </row>
        <row r="65">
          <cell r="B65" t="str">
            <v>10S</v>
          </cell>
          <cell r="C65">
            <v>0.5</v>
          </cell>
          <cell r="D65">
            <v>2.11</v>
          </cell>
          <cell r="E65">
            <v>1</v>
          </cell>
          <cell r="I65">
            <v>7.0000000000000007E-2</v>
          </cell>
          <cell r="J65">
            <v>0</v>
          </cell>
          <cell r="K65">
            <v>7.0000000000000007E-2</v>
          </cell>
          <cell r="P65">
            <v>2</v>
          </cell>
        </row>
        <row r="66">
          <cell r="B66" t="str">
            <v>10S</v>
          </cell>
          <cell r="C66">
            <v>0.75</v>
          </cell>
          <cell r="D66">
            <v>2.11</v>
          </cell>
          <cell r="E66">
            <v>1</v>
          </cell>
          <cell r="I66">
            <v>7.0000000000000007E-2</v>
          </cell>
          <cell r="J66">
            <v>0</v>
          </cell>
          <cell r="K66">
            <v>7.0000000000000007E-2</v>
          </cell>
          <cell r="P66">
            <v>2</v>
          </cell>
        </row>
        <row r="67">
          <cell r="B67" t="str">
            <v>10S</v>
          </cell>
          <cell r="C67">
            <v>0.75</v>
          </cell>
          <cell r="D67">
            <v>2.11</v>
          </cell>
          <cell r="E67">
            <v>1</v>
          </cell>
          <cell r="I67">
            <v>7.0000000000000007E-2</v>
          </cell>
          <cell r="J67">
            <v>0</v>
          </cell>
          <cell r="K67">
            <v>7.0000000000000007E-2</v>
          </cell>
          <cell r="P67">
            <v>2</v>
          </cell>
        </row>
        <row r="68">
          <cell r="B68" t="str">
            <v>10S</v>
          </cell>
          <cell r="C68">
            <v>0.75</v>
          </cell>
          <cell r="D68">
            <v>2.11</v>
          </cell>
          <cell r="E68">
            <v>1</v>
          </cell>
          <cell r="I68">
            <v>7.0000000000000007E-2</v>
          </cell>
          <cell r="J68">
            <v>0</v>
          </cell>
          <cell r="K68">
            <v>7.0000000000000007E-2</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4.1900000000000004</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2.0299999999999998</v>
          </cell>
          <cell r="J93">
            <v>1.1200000000000001</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2.4300000000000002</v>
          </cell>
          <cell r="J95">
            <v>2.0699999999999998</v>
          </cell>
          <cell r="K95">
            <v>4.5</v>
          </cell>
          <cell r="P95">
            <v>8</v>
          </cell>
        </row>
        <row r="96">
          <cell r="B96" t="str">
            <v>10S</v>
          </cell>
          <cell r="C96">
            <v>30</v>
          </cell>
          <cell r="D96">
            <v>7.92</v>
          </cell>
          <cell r="E96">
            <v>1</v>
          </cell>
          <cell r="I96">
            <v>3.04</v>
          </cell>
          <cell r="J96">
            <v>5.66</v>
          </cell>
          <cell r="K96">
            <v>8.6999999999999993</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1.0900000000000001</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4.3499999999999996</v>
          </cell>
          <cell r="P101">
            <v>6</v>
          </cell>
        </row>
        <row r="102">
          <cell r="B102">
            <v>20</v>
          </cell>
          <cell r="C102">
            <v>18</v>
          </cell>
          <cell r="D102">
            <v>7.92</v>
          </cell>
          <cell r="E102">
            <v>1</v>
          </cell>
          <cell r="I102">
            <v>1.82</v>
          </cell>
          <cell r="J102">
            <v>3.12</v>
          </cell>
          <cell r="K102">
            <v>4.9400000000000004</v>
          </cell>
          <cell r="P102">
            <v>6</v>
          </cell>
        </row>
        <row r="103">
          <cell r="B103">
            <v>20</v>
          </cell>
          <cell r="C103">
            <v>20</v>
          </cell>
          <cell r="D103">
            <v>9.5299999999999994</v>
          </cell>
          <cell r="E103">
            <v>1</v>
          </cell>
          <cell r="I103">
            <v>2.0299999999999998</v>
          </cell>
          <cell r="J103">
            <v>5.47</v>
          </cell>
          <cell r="K103">
            <v>7.5</v>
          </cell>
          <cell r="P103">
            <v>7</v>
          </cell>
        </row>
        <row r="104">
          <cell r="B104">
            <v>20</v>
          </cell>
          <cell r="C104">
            <v>22</v>
          </cell>
          <cell r="D104">
            <v>9.5299999999999994</v>
          </cell>
          <cell r="E104">
            <v>1</v>
          </cell>
          <cell r="I104">
            <v>2.23</v>
          </cell>
          <cell r="J104">
            <v>6.47</v>
          </cell>
          <cell r="K104">
            <v>8.6999999999999993</v>
          </cell>
          <cell r="P104">
            <v>8</v>
          </cell>
        </row>
        <row r="105">
          <cell r="B105">
            <v>20</v>
          </cell>
          <cell r="C105">
            <v>24</v>
          </cell>
          <cell r="D105">
            <v>9.5299999999999994</v>
          </cell>
          <cell r="E105">
            <v>1</v>
          </cell>
          <cell r="I105">
            <v>2.4300000000000002</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19.489999999999998</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1.1399999999999999</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8.3800000000000008</v>
          </cell>
          <cell r="E114">
            <v>1</v>
          </cell>
          <cell r="I114">
            <v>1.22</v>
          </cell>
          <cell r="J114">
            <v>2.68</v>
          </cell>
          <cell r="K114">
            <v>3.9000000000000004</v>
          </cell>
          <cell r="P114">
            <v>6</v>
          </cell>
        </row>
        <row r="115">
          <cell r="B115">
            <v>30</v>
          </cell>
          <cell r="C115">
            <v>14</v>
          </cell>
          <cell r="D115">
            <v>9.5299999999999994</v>
          </cell>
          <cell r="E115">
            <v>1</v>
          </cell>
          <cell r="I115">
            <v>1.42</v>
          </cell>
          <cell r="J115">
            <v>3.97</v>
          </cell>
          <cell r="K115">
            <v>5.3900000000000006</v>
          </cell>
          <cell r="P115">
            <v>6</v>
          </cell>
        </row>
        <row r="116">
          <cell r="B116">
            <v>30</v>
          </cell>
          <cell r="C116">
            <v>16</v>
          </cell>
          <cell r="D116">
            <v>9.5299999999999994</v>
          </cell>
          <cell r="E116">
            <v>1</v>
          </cell>
          <cell r="I116">
            <v>1.62</v>
          </cell>
          <cell r="J116">
            <v>4.68</v>
          </cell>
          <cell r="K116">
            <v>6.3</v>
          </cell>
          <cell r="P116">
            <v>6</v>
          </cell>
        </row>
        <row r="117">
          <cell r="B117">
            <v>30</v>
          </cell>
          <cell r="C117">
            <v>18</v>
          </cell>
          <cell r="D117">
            <v>11.13</v>
          </cell>
          <cell r="E117">
            <v>1.25</v>
          </cell>
          <cell r="I117">
            <v>1.82</v>
          </cell>
          <cell r="J117">
            <v>6.88</v>
          </cell>
          <cell r="K117">
            <v>8.6999999999999993</v>
          </cell>
          <cell r="P117">
            <v>6</v>
          </cell>
        </row>
        <row r="118">
          <cell r="B118">
            <v>30</v>
          </cell>
          <cell r="C118">
            <v>20</v>
          </cell>
          <cell r="D118">
            <v>12.7</v>
          </cell>
          <cell r="E118">
            <v>1.25</v>
          </cell>
          <cell r="I118">
            <v>2.0299999999999998</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2.4300000000000002</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7.0000000000000007E-2</v>
          </cell>
          <cell r="K126">
            <v>7.0000000000000007E-2</v>
          </cell>
          <cell r="P126">
            <v>2</v>
          </cell>
        </row>
        <row r="127">
          <cell r="B127">
            <v>40</v>
          </cell>
          <cell r="C127">
            <v>0.125</v>
          </cell>
          <cell r="D127">
            <v>1.73</v>
          </cell>
          <cell r="E127">
            <v>1</v>
          </cell>
          <cell r="I127">
            <v>7.0000000000000007E-2</v>
          </cell>
          <cell r="K127">
            <v>7.0000000000000007E-2</v>
          </cell>
          <cell r="P127">
            <v>2</v>
          </cell>
        </row>
        <row r="128">
          <cell r="B128">
            <v>40</v>
          </cell>
          <cell r="C128">
            <v>0.125</v>
          </cell>
          <cell r="D128">
            <v>1.73</v>
          </cell>
          <cell r="E128">
            <v>1</v>
          </cell>
          <cell r="I128">
            <v>7.0000000000000007E-2</v>
          </cell>
          <cell r="K128">
            <v>7.0000000000000007E-2</v>
          </cell>
          <cell r="P128">
            <v>2</v>
          </cell>
        </row>
        <row r="129">
          <cell r="B129">
            <v>40</v>
          </cell>
          <cell r="C129">
            <v>0.25</v>
          </cell>
          <cell r="D129">
            <v>2.2400000000000002</v>
          </cell>
          <cell r="E129">
            <v>1</v>
          </cell>
          <cell r="I129">
            <v>7.0000000000000007E-2</v>
          </cell>
          <cell r="K129">
            <v>7.0000000000000007E-2</v>
          </cell>
          <cell r="P129">
            <v>2</v>
          </cell>
        </row>
        <row r="130">
          <cell r="B130">
            <v>40</v>
          </cell>
          <cell r="C130">
            <v>0.25</v>
          </cell>
          <cell r="D130">
            <v>2.2400000000000002</v>
          </cell>
          <cell r="E130">
            <v>1</v>
          </cell>
          <cell r="I130">
            <v>7.0000000000000007E-2</v>
          </cell>
          <cell r="K130">
            <v>7.0000000000000007E-2</v>
          </cell>
          <cell r="P130">
            <v>2</v>
          </cell>
        </row>
        <row r="131">
          <cell r="B131">
            <v>40</v>
          </cell>
          <cell r="C131">
            <v>0.25</v>
          </cell>
          <cell r="D131">
            <v>2.2400000000000002</v>
          </cell>
          <cell r="E131">
            <v>1</v>
          </cell>
          <cell r="I131">
            <v>7.0000000000000007E-2</v>
          </cell>
          <cell r="K131">
            <v>7.0000000000000007E-2</v>
          </cell>
          <cell r="P131">
            <v>2</v>
          </cell>
        </row>
        <row r="132">
          <cell r="B132">
            <v>40</v>
          </cell>
          <cell r="C132">
            <v>0.375</v>
          </cell>
          <cell r="D132">
            <v>2.31</v>
          </cell>
          <cell r="E132">
            <v>1</v>
          </cell>
          <cell r="I132">
            <v>7.0000000000000007E-2</v>
          </cell>
          <cell r="J132">
            <v>0</v>
          </cell>
          <cell r="K132">
            <v>7.0000000000000007E-2</v>
          </cell>
          <cell r="P132">
            <v>2</v>
          </cell>
        </row>
        <row r="133">
          <cell r="B133">
            <v>40</v>
          </cell>
          <cell r="C133">
            <v>0.375</v>
          </cell>
          <cell r="D133">
            <v>2.31</v>
          </cell>
          <cell r="E133">
            <v>1</v>
          </cell>
          <cell r="I133">
            <v>7.0000000000000007E-2</v>
          </cell>
          <cell r="J133">
            <v>0</v>
          </cell>
          <cell r="K133">
            <v>7.0000000000000007E-2</v>
          </cell>
          <cell r="P133">
            <v>2</v>
          </cell>
        </row>
        <row r="134">
          <cell r="B134">
            <v>40</v>
          </cell>
          <cell r="C134">
            <v>0.375</v>
          </cell>
          <cell r="D134">
            <v>2.31</v>
          </cell>
          <cell r="E134">
            <v>1</v>
          </cell>
          <cell r="I134">
            <v>7.0000000000000007E-2</v>
          </cell>
          <cell r="J134">
            <v>0</v>
          </cell>
          <cell r="K134">
            <v>7.0000000000000007E-2</v>
          </cell>
          <cell r="P134">
            <v>2</v>
          </cell>
        </row>
        <row r="135">
          <cell r="B135">
            <v>40</v>
          </cell>
          <cell r="C135">
            <v>0.5</v>
          </cell>
          <cell r="D135">
            <v>2.77</v>
          </cell>
          <cell r="E135">
            <v>1</v>
          </cell>
          <cell r="I135">
            <v>7.0000000000000007E-2</v>
          </cell>
          <cell r="J135">
            <v>0</v>
          </cell>
          <cell r="K135">
            <v>7.0000000000000007E-2</v>
          </cell>
          <cell r="P135">
            <v>2</v>
          </cell>
        </row>
        <row r="136">
          <cell r="B136">
            <v>40</v>
          </cell>
          <cell r="C136">
            <v>0.5</v>
          </cell>
          <cell r="D136">
            <v>2.77</v>
          </cell>
          <cell r="E136">
            <v>1</v>
          </cell>
          <cell r="I136">
            <v>7.0000000000000007E-2</v>
          </cell>
          <cell r="J136">
            <v>0</v>
          </cell>
          <cell r="K136">
            <v>7.0000000000000007E-2</v>
          </cell>
          <cell r="P136">
            <v>2</v>
          </cell>
        </row>
        <row r="137">
          <cell r="B137">
            <v>40</v>
          </cell>
          <cell r="C137">
            <v>0.5</v>
          </cell>
          <cell r="D137">
            <v>2.77</v>
          </cell>
          <cell r="E137">
            <v>1</v>
          </cell>
          <cell r="I137">
            <v>7.0000000000000007E-2</v>
          </cell>
          <cell r="J137">
            <v>0</v>
          </cell>
          <cell r="K137">
            <v>7.0000000000000007E-2</v>
          </cell>
          <cell r="P137">
            <v>2</v>
          </cell>
        </row>
        <row r="138">
          <cell r="B138">
            <v>40</v>
          </cell>
          <cell r="C138">
            <v>0.75</v>
          </cell>
          <cell r="D138">
            <v>2.87</v>
          </cell>
          <cell r="E138">
            <v>1</v>
          </cell>
          <cell r="I138">
            <v>7.0000000000000007E-2</v>
          </cell>
          <cell r="J138">
            <v>0</v>
          </cell>
          <cell r="K138">
            <v>7.0000000000000007E-2</v>
          </cell>
          <cell r="P138">
            <v>2</v>
          </cell>
        </row>
        <row r="139">
          <cell r="B139">
            <v>40</v>
          </cell>
          <cell r="C139">
            <v>0.75</v>
          </cell>
          <cell r="D139">
            <v>2.87</v>
          </cell>
          <cell r="E139">
            <v>1</v>
          </cell>
          <cell r="I139">
            <v>7.0000000000000007E-2</v>
          </cell>
          <cell r="J139">
            <v>0</v>
          </cell>
          <cell r="K139">
            <v>7.0000000000000007E-2</v>
          </cell>
          <cell r="P139">
            <v>2</v>
          </cell>
        </row>
        <row r="140">
          <cell r="B140">
            <v>40</v>
          </cell>
          <cell r="C140">
            <v>0.75</v>
          </cell>
          <cell r="D140">
            <v>2.87</v>
          </cell>
          <cell r="E140">
            <v>1</v>
          </cell>
          <cell r="I140">
            <v>7.0000000000000007E-2</v>
          </cell>
          <cell r="J140">
            <v>0</v>
          </cell>
          <cell r="K140">
            <v>7.0000000000000007E-2</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0.89999999999999991</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4.0199999999999996</v>
          </cell>
          <cell r="K161">
            <v>5.2399999999999993</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10.039999999999999</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2.0299999999999998</v>
          </cell>
          <cell r="J165">
            <v>14.47</v>
          </cell>
          <cell r="K165">
            <v>16.5</v>
          </cell>
          <cell r="P165">
            <v>7</v>
          </cell>
        </row>
        <row r="166">
          <cell r="B166">
            <v>40</v>
          </cell>
          <cell r="C166">
            <v>24</v>
          </cell>
          <cell r="D166">
            <v>17.48</v>
          </cell>
          <cell r="E166">
            <v>1.5</v>
          </cell>
          <cell r="I166">
            <v>2.4300000000000002</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34.049999999999997</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7.0000000000000007E-2</v>
          </cell>
          <cell r="K170">
            <v>7.0000000000000007E-2</v>
          </cell>
          <cell r="P170">
            <v>2</v>
          </cell>
        </row>
        <row r="171">
          <cell r="B171" t="str">
            <v>40S</v>
          </cell>
          <cell r="C171">
            <v>0.125</v>
          </cell>
          <cell r="D171">
            <v>1.73</v>
          </cell>
          <cell r="E171">
            <v>1</v>
          </cell>
          <cell r="I171">
            <v>7.0000000000000007E-2</v>
          </cell>
          <cell r="K171">
            <v>7.0000000000000007E-2</v>
          </cell>
          <cell r="P171">
            <v>2</v>
          </cell>
        </row>
        <row r="172">
          <cell r="B172" t="str">
            <v>40S</v>
          </cell>
          <cell r="C172">
            <v>0.125</v>
          </cell>
          <cell r="D172">
            <v>1.73</v>
          </cell>
          <cell r="E172">
            <v>1</v>
          </cell>
          <cell r="I172">
            <v>7.0000000000000007E-2</v>
          </cell>
          <cell r="K172">
            <v>7.0000000000000007E-2</v>
          </cell>
          <cell r="P172">
            <v>2</v>
          </cell>
        </row>
        <row r="173">
          <cell r="B173" t="str">
            <v>40S</v>
          </cell>
          <cell r="C173">
            <v>0.25</v>
          </cell>
          <cell r="D173">
            <v>2.2400000000000002</v>
          </cell>
          <cell r="E173">
            <v>1</v>
          </cell>
          <cell r="I173">
            <v>7.0000000000000007E-2</v>
          </cell>
          <cell r="K173">
            <v>7.0000000000000007E-2</v>
          </cell>
          <cell r="P173">
            <v>2</v>
          </cell>
        </row>
        <row r="174">
          <cell r="B174" t="str">
            <v>40S</v>
          </cell>
          <cell r="C174">
            <v>0.25</v>
          </cell>
          <cell r="D174">
            <v>2.2400000000000002</v>
          </cell>
          <cell r="E174">
            <v>1</v>
          </cell>
          <cell r="I174">
            <v>7.0000000000000007E-2</v>
          </cell>
          <cell r="K174">
            <v>7.0000000000000007E-2</v>
          </cell>
          <cell r="P174">
            <v>2</v>
          </cell>
        </row>
        <row r="175">
          <cell r="B175" t="str">
            <v>40S</v>
          </cell>
          <cell r="C175">
            <v>0.25</v>
          </cell>
          <cell r="D175">
            <v>2.2400000000000002</v>
          </cell>
          <cell r="E175">
            <v>1</v>
          </cell>
          <cell r="I175">
            <v>7.0000000000000007E-2</v>
          </cell>
          <cell r="K175">
            <v>7.0000000000000007E-2</v>
          </cell>
          <cell r="P175">
            <v>2</v>
          </cell>
        </row>
        <row r="176">
          <cell r="B176" t="str">
            <v>40S</v>
          </cell>
          <cell r="C176">
            <v>0.375</v>
          </cell>
          <cell r="D176">
            <v>2.31</v>
          </cell>
          <cell r="E176">
            <v>1</v>
          </cell>
          <cell r="I176">
            <v>7.0000000000000007E-2</v>
          </cell>
          <cell r="K176">
            <v>7.0000000000000007E-2</v>
          </cell>
          <cell r="P176">
            <v>2</v>
          </cell>
        </row>
        <row r="177">
          <cell r="B177" t="str">
            <v>40S</v>
          </cell>
          <cell r="C177">
            <v>0.375</v>
          </cell>
          <cell r="D177">
            <v>2.31</v>
          </cell>
          <cell r="E177">
            <v>1</v>
          </cell>
          <cell r="I177">
            <v>7.0000000000000007E-2</v>
          </cell>
          <cell r="K177">
            <v>7.0000000000000007E-2</v>
          </cell>
          <cell r="P177">
            <v>2</v>
          </cell>
        </row>
        <row r="178">
          <cell r="B178" t="str">
            <v>40S</v>
          </cell>
          <cell r="C178">
            <v>0.375</v>
          </cell>
          <cell r="D178">
            <v>2.31</v>
          </cell>
          <cell r="E178">
            <v>1</v>
          </cell>
          <cell r="I178">
            <v>7.0000000000000007E-2</v>
          </cell>
          <cell r="K178">
            <v>7.0000000000000007E-2</v>
          </cell>
          <cell r="P178">
            <v>2</v>
          </cell>
        </row>
        <row r="179">
          <cell r="B179" t="str">
            <v>40S</v>
          </cell>
          <cell r="C179">
            <v>0.5</v>
          </cell>
          <cell r="D179">
            <v>2.77</v>
          </cell>
          <cell r="E179">
            <v>1</v>
          </cell>
          <cell r="I179">
            <v>7.0000000000000007E-2</v>
          </cell>
          <cell r="J179">
            <v>0</v>
          </cell>
          <cell r="K179">
            <v>7.0000000000000007E-2</v>
          </cell>
          <cell r="P179">
            <v>2</v>
          </cell>
        </row>
        <row r="180">
          <cell r="B180" t="str">
            <v>40S</v>
          </cell>
          <cell r="C180">
            <v>0.5</v>
          </cell>
          <cell r="D180">
            <v>2.77</v>
          </cell>
          <cell r="E180">
            <v>1</v>
          </cell>
          <cell r="I180">
            <v>7.0000000000000007E-2</v>
          </cell>
          <cell r="J180">
            <v>0</v>
          </cell>
          <cell r="K180">
            <v>7.0000000000000007E-2</v>
          </cell>
          <cell r="P180">
            <v>2</v>
          </cell>
        </row>
        <row r="181">
          <cell r="B181" t="str">
            <v>40S</v>
          </cell>
          <cell r="C181">
            <v>0.5</v>
          </cell>
          <cell r="D181">
            <v>2.77</v>
          </cell>
          <cell r="E181">
            <v>1</v>
          </cell>
          <cell r="I181">
            <v>7.0000000000000007E-2</v>
          </cell>
          <cell r="J181">
            <v>0</v>
          </cell>
          <cell r="K181">
            <v>7.0000000000000007E-2</v>
          </cell>
          <cell r="P181">
            <v>2</v>
          </cell>
        </row>
        <row r="182">
          <cell r="B182" t="str">
            <v>40S</v>
          </cell>
          <cell r="C182">
            <v>0.75</v>
          </cell>
          <cell r="D182">
            <v>2.87</v>
          </cell>
          <cell r="E182">
            <v>1</v>
          </cell>
          <cell r="I182">
            <v>7.0000000000000007E-2</v>
          </cell>
          <cell r="J182">
            <v>0</v>
          </cell>
          <cell r="K182">
            <v>7.0000000000000007E-2</v>
          </cell>
          <cell r="P182">
            <v>2</v>
          </cell>
        </row>
        <row r="183">
          <cell r="B183" t="str">
            <v>40S</v>
          </cell>
          <cell r="C183">
            <v>0.75</v>
          </cell>
          <cell r="D183">
            <v>2.87</v>
          </cell>
          <cell r="E183">
            <v>1</v>
          </cell>
          <cell r="I183">
            <v>7.0000000000000007E-2</v>
          </cell>
          <cell r="J183">
            <v>0</v>
          </cell>
          <cell r="K183">
            <v>7.0000000000000007E-2</v>
          </cell>
          <cell r="P183">
            <v>2</v>
          </cell>
        </row>
        <row r="184">
          <cell r="B184" t="str">
            <v>40S</v>
          </cell>
          <cell r="C184">
            <v>0.75</v>
          </cell>
          <cell r="D184">
            <v>2.87</v>
          </cell>
          <cell r="E184">
            <v>1</v>
          </cell>
          <cell r="I184">
            <v>7.0000000000000007E-2</v>
          </cell>
          <cell r="J184">
            <v>0</v>
          </cell>
          <cell r="K184">
            <v>7.0000000000000007E-2</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0.89999999999999991</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9.5299999999999994</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8.3800000000000008</v>
          </cell>
          <cell r="K208">
            <v>9.6000000000000014</v>
          </cell>
          <cell r="P208">
            <v>6</v>
          </cell>
        </row>
        <row r="209">
          <cell r="B209">
            <v>60</v>
          </cell>
          <cell r="C209">
            <v>14</v>
          </cell>
          <cell r="D209">
            <v>15.09</v>
          </cell>
          <cell r="E209">
            <v>1.5</v>
          </cell>
          <cell r="I209">
            <v>1.42</v>
          </cell>
          <cell r="J209">
            <v>9.9700000000000006</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2.0299999999999998</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2.4300000000000002</v>
          </cell>
          <cell r="J214">
            <v>35.07</v>
          </cell>
          <cell r="K214">
            <v>37.5</v>
          </cell>
          <cell r="P214">
            <v>8</v>
          </cell>
        </row>
        <row r="215">
          <cell r="B215">
            <v>80</v>
          </cell>
          <cell r="C215">
            <v>0.125</v>
          </cell>
          <cell r="D215">
            <v>2.41</v>
          </cell>
          <cell r="E215">
            <v>1</v>
          </cell>
          <cell r="I215">
            <v>7.0000000000000007E-2</v>
          </cell>
          <cell r="K215">
            <v>7.0000000000000007E-2</v>
          </cell>
          <cell r="P215">
            <v>2</v>
          </cell>
        </row>
        <row r="216">
          <cell r="B216">
            <v>80</v>
          </cell>
          <cell r="C216">
            <v>0.125</v>
          </cell>
          <cell r="D216">
            <v>2.41</v>
          </cell>
          <cell r="E216">
            <v>1</v>
          </cell>
          <cell r="I216">
            <v>7.0000000000000007E-2</v>
          </cell>
          <cell r="K216">
            <v>7.0000000000000007E-2</v>
          </cell>
          <cell r="P216">
            <v>2</v>
          </cell>
        </row>
        <row r="217">
          <cell r="B217">
            <v>80</v>
          </cell>
          <cell r="C217">
            <v>0.125</v>
          </cell>
          <cell r="D217">
            <v>2.41</v>
          </cell>
          <cell r="E217">
            <v>1</v>
          </cell>
          <cell r="I217">
            <v>7.0000000000000007E-2</v>
          </cell>
          <cell r="K217">
            <v>7.0000000000000007E-2</v>
          </cell>
          <cell r="P217">
            <v>2</v>
          </cell>
        </row>
        <row r="218">
          <cell r="B218">
            <v>80</v>
          </cell>
          <cell r="C218">
            <v>0.25</v>
          </cell>
          <cell r="D218">
            <v>3.02</v>
          </cell>
          <cell r="E218">
            <v>1</v>
          </cell>
          <cell r="I218">
            <v>7.0000000000000007E-2</v>
          </cell>
          <cell r="K218">
            <v>7.0000000000000007E-2</v>
          </cell>
          <cell r="P218">
            <v>2</v>
          </cell>
        </row>
        <row r="219">
          <cell r="B219">
            <v>80</v>
          </cell>
          <cell r="C219">
            <v>0.25</v>
          </cell>
          <cell r="D219">
            <v>3.02</v>
          </cell>
          <cell r="E219">
            <v>1</v>
          </cell>
          <cell r="I219">
            <v>7.0000000000000007E-2</v>
          </cell>
          <cell r="K219">
            <v>7.0000000000000007E-2</v>
          </cell>
          <cell r="P219">
            <v>2</v>
          </cell>
        </row>
        <row r="220">
          <cell r="B220">
            <v>80</v>
          </cell>
          <cell r="C220">
            <v>0.25</v>
          </cell>
          <cell r="D220">
            <v>3.02</v>
          </cell>
          <cell r="E220">
            <v>1</v>
          </cell>
          <cell r="I220">
            <v>7.0000000000000007E-2</v>
          </cell>
          <cell r="K220">
            <v>7.0000000000000007E-2</v>
          </cell>
          <cell r="P220">
            <v>2</v>
          </cell>
        </row>
        <row r="221">
          <cell r="B221">
            <v>80</v>
          </cell>
          <cell r="C221">
            <v>0.375</v>
          </cell>
          <cell r="D221">
            <v>3.2</v>
          </cell>
          <cell r="E221">
            <v>1</v>
          </cell>
          <cell r="I221">
            <v>7.0000000000000007E-2</v>
          </cell>
          <cell r="J221">
            <v>0</v>
          </cell>
          <cell r="K221">
            <v>7.0000000000000007E-2</v>
          </cell>
          <cell r="P221">
            <v>2</v>
          </cell>
        </row>
        <row r="222">
          <cell r="B222">
            <v>80</v>
          </cell>
          <cell r="C222">
            <v>0.375</v>
          </cell>
          <cell r="D222">
            <v>3.2</v>
          </cell>
          <cell r="E222">
            <v>1</v>
          </cell>
          <cell r="I222">
            <v>7.0000000000000007E-2</v>
          </cell>
          <cell r="J222">
            <v>0</v>
          </cell>
          <cell r="K222">
            <v>7.0000000000000007E-2</v>
          </cell>
          <cell r="P222">
            <v>2</v>
          </cell>
        </row>
        <row r="223">
          <cell r="B223">
            <v>80</v>
          </cell>
          <cell r="C223">
            <v>0.375</v>
          </cell>
          <cell r="D223">
            <v>3.2</v>
          </cell>
          <cell r="E223">
            <v>1</v>
          </cell>
          <cell r="I223">
            <v>7.0000000000000007E-2</v>
          </cell>
          <cell r="J223">
            <v>0</v>
          </cell>
          <cell r="K223">
            <v>7.0000000000000007E-2</v>
          </cell>
          <cell r="P223">
            <v>2</v>
          </cell>
        </row>
        <row r="224">
          <cell r="B224">
            <v>80</v>
          </cell>
          <cell r="C224">
            <v>0.5</v>
          </cell>
          <cell r="D224">
            <v>3.73</v>
          </cell>
          <cell r="E224">
            <v>1</v>
          </cell>
          <cell r="I224">
            <v>7.0000000000000007E-2</v>
          </cell>
          <cell r="J224">
            <v>0</v>
          </cell>
          <cell r="K224">
            <v>7.0000000000000007E-2</v>
          </cell>
          <cell r="P224">
            <v>2</v>
          </cell>
        </row>
        <row r="225">
          <cell r="B225">
            <v>80</v>
          </cell>
          <cell r="C225">
            <v>0.5</v>
          </cell>
          <cell r="D225">
            <v>3.73</v>
          </cell>
          <cell r="E225">
            <v>1</v>
          </cell>
          <cell r="I225">
            <v>7.0000000000000007E-2</v>
          </cell>
          <cell r="J225">
            <v>0</v>
          </cell>
          <cell r="K225">
            <v>7.0000000000000007E-2</v>
          </cell>
          <cell r="P225">
            <v>2</v>
          </cell>
        </row>
        <row r="226">
          <cell r="B226">
            <v>80</v>
          </cell>
          <cell r="C226">
            <v>0.5</v>
          </cell>
          <cell r="D226">
            <v>3.73</v>
          </cell>
          <cell r="E226">
            <v>1</v>
          </cell>
          <cell r="I226">
            <v>7.0000000000000007E-2</v>
          </cell>
          <cell r="J226">
            <v>0</v>
          </cell>
          <cell r="K226">
            <v>7.0000000000000007E-2</v>
          </cell>
          <cell r="P226">
            <v>2</v>
          </cell>
        </row>
        <row r="227">
          <cell r="B227">
            <v>80</v>
          </cell>
          <cell r="C227">
            <v>0.75</v>
          </cell>
          <cell r="D227">
            <v>3.91</v>
          </cell>
          <cell r="E227">
            <v>1</v>
          </cell>
          <cell r="I227">
            <v>7.0000000000000007E-2</v>
          </cell>
          <cell r="J227">
            <v>0</v>
          </cell>
          <cell r="K227">
            <v>7.0000000000000007E-2</v>
          </cell>
          <cell r="P227">
            <v>2</v>
          </cell>
        </row>
        <row r="228">
          <cell r="B228">
            <v>80</v>
          </cell>
          <cell r="C228">
            <v>0.75</v>
          </cell>
          <cell r="D228">
            <v>3.91</v>
          </cell>
          <cell r="E228">
            <v>1</v>
          </cell>
          <cell r="I228">
            <v>7.0000000000000007E-2</v>
          </cell>
          <cell r="J228">
            <v>0</v>
          </cell>
          <cell r="K228">
            <v>7.0000000000000007E-2</v>
          </cell>
          <cell r="P228">
            <v>2</v>
          </cell>
        </row>
        <row r="229">
          <cell r="B229">
            <v>80</v>
          </cell>
          <cell r="C229">
            <v>0.75</v>
          </cell>
          <cell r="D229">
            <v>3.91</v>
          </cell>
          <cell r="E229">
            <v>1</v>
          </cell>
          <cell r="I229">
            <v>7.0000000000000007E-2</v>
          </cell>
          <cell r="J229">
            <v>0</v>
          </cell>
          <cell r="K229">
            <v>7.0000000000000007E-2</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4.8499999999999996</v>
          </cell>
          <cell r="E233">
            <v>1</v>
          </cell>
          <cell r="I233">
            <v>0.13</v>
          </cell>
          <cell r="J233">
            <v>0.17</v>
          </cell>
          <cell r="K233">
            <v>0.30000000000000004</v>
          </cell>
          <cell r="P233">
            <v>2</v>
          </cell>
        </row>
        <row r="234">
          <cell r="B234">
            <v>80</v>
          </cell>
          <cell r="C234">
            <v>1.25</v>
          </cell>
          <cell r="D234">
            <v>4.8499999999999996</v>
          </cell>
          <cell r="E234">
            <v>1</v>
          </cell>
          <cell r="I234">
            <v>0.13</v>
          </cell>
          <cell r="J234">
            <v>0.17</v>
          </cell>
          <cell r="K234">
            <v>0.30000000000000004</v>
          </cell>
          <cell r="P234">
            <v>2</v>
          </cell>
        </row>
        <row r="235">
          <cell r="B235">
            <v>80</v>
          </cell>
          <cell r="C235">
            <v>1.25</v>
          </cell>
          <cell r="D235">
            <v>4.8499999999999996</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0.89999999999999991</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9.5299999999999994</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5.3900000000000006</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2.0299999999999998</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2.4300000000000002</v>
          </cell>
          <cell r="J256">
            <v>53.07</v>
          </cell>
          <cell r="K256">
            <v>55.5</v>
          </cell>
          <cell r="P256">
            <v>8</v>
          </cell>
        </row>
        <row r="257">
          <cell r="B257" t="str">
            <v>80S</v>
          </cell>
          <cell r="C257">
            <v>0.125</v>
          </cell>
          <cell r="D257">
            <v>2.41</v>
          </cell>
          <cell r="E257">
            <v>1</v>
          </cell>
          <cell r="I257">
            <v>7.0000000000000007E-2</v>
          </cell>
          <cell r="K257">
            <v>7.0000000000000007E-2</v>
          </cell>
          <cell r="P257">
            <v>2</v>
          </cell>
        </row>
        <row r="258">
          <cell r="B258" t="str">
            <v>80S</v>
          </cell>
          <cell r="C258">
            <v>0.125</v>
          </cell>
          <cell r="D258">
            <v>2.41</v>
          </cell>
          <cell r="E258">
            <v>1</v>
          </cell>
          <cell r="I258">
            <v>7.0000000000000007E-2</v>
          </cell>
          <cell r="K258">
            <v>7.0000000000000007E-2</v>
          </cell>
          <cell r="P258">
            <v>2</v>
          </cell>
        </row>
        <row r="259">
          <cell r="B259" t="str">
            <v>80S</v>
          </cell>
          <cell r="C259">
            <v>0.125</v>
          </cell>
          <cell r="D259">
            <v>2.41</v>
          </cell>
          <cell r="E259">
            <v>1</v>
          </cell>
          <cell r="I259">
            <v>7.0000000000000007E-2</v>
          </cell>
          <cell r="K259">
            <v>7.0000000000000007E-2</v>
          </cell>
          <cell r="P259">
            <v>2</v>
          </cell>
        </row>
        <row r="260">
          <cell r="B260" t="str">
            <v>80S</v>
          </cell>
          <cell r="C260">
            <v>0.25</v>
          </cell>
          <cell r="D260">
            <v>3.02</v>
          </cell>
          <cell r="E260">
            <v>1</v>
          </cell>
          <cell r="I260">
            <v>7.0000000000000007E-2</v>
          </cell>
          <cell r="K260">
            <v>7.0000000000000007E-2</v>
          </cell>
          <cell r="P260">
            <v>2</v>
          </cell>
        </row>
        <row r="261">
          <cell r="B261" t="str">
            <v>80S</v>
          </cell>
          <cell r="C261">
            <v>0.25</v>
          </cell>
          <cell r="D261">
            <v>3.02</v>
          </cell>
          <cell r="E261">
            <v>1</v>
          </cell>
          <cell r="I261">
            <v>7.0000000000000007E-2</v>
          </cell>
          <cell r="K261">
            <v>7.0000000000000007E-2</v>
          </cell>
          <cell r="P261">
            <v>2</v>
          </cell>
        </row>
        <row r="262">
          <cell r="B262" t="str">
            <v>80S</v>
          </cell>
          <cell r="C262">
            <v>0.25</v>
          </cell>
          <cell r="D262">
            <v>3.02</v>
          </cell>
          <cell r="E262">
            <v>1</v>
          </cell>
          <cell r="I262">
            <v>7.0000000000000007E-2</v>
          </cell>
          <cell r="K262">
            <v>7.0000000000000007E-2</v>
          </cell>
          <cell r="P262">
            <v>2</v>
          </cell>
        </row>
        <row r="263">
          <cell r="B263" t="str">
            <v>80S</v>
          </cell>
          <cell r="C263">
            <v>0.375</v>
          </cell>
          <cell r="D263">
            <v>3.2</v>
          </cell>
          <cell r="E263">
            <v>1</v>
          </cell>
          <cell r="I263">
            <v>7.0000000000000007E-2</v>
          </cell>
          <cell r="J263">
            <v>0</v>
          </cell>
          <cell r="K263">
            <v>7.0000000000000007E-2</v>
          </cell>
          <cell r="P263">
            <v>2</v>
          </cell>
        </row>
        <row r="264">
          <cell r="B264" t="str">
            <v>80S</v>
          </cell>
          <cell r="C264">
            <v>0.375</v>
          </cell>
          <cell r="D264">
            <v>3.2</v>
          </cell>
          <cell r="E264">
            <v>1</v>
          </cell>
          <cell r="I264">
            <v>7.0000000000000007E-2</v>
          </cell>
          <cell r="J264">
            <v>0</v>
          </cell>
          <cell r="K264">
            <v>7.0000000000000007E-2</v>
          </cell>
          <cell r="P264">
            <v>2</v>
          </cell>
        </row>
        <row r="265">
          <cell r="B265" t="str">
            <v>80S</v>
          </cell>
          <cell r="C265">
            <v>0.375</v>
          </cell>
          <cell r="D265">
            <v>3.2</v>
          </cell>
          <cell r="E265">
            <v>1</v>
          </cell>
          <cell r="I265">
            <v>7.0000000000000007E-2</v>
          </cell>
          <cell r="J265">
            <v>0</v>
          </cell>
          <cell r="K265">
            <v>7.0000000000000007E-2</v>
          </cell>
          <cell r="P265">
            <v>2</v>
          </cell>
        </row>
        <row r="266">
          <cell r="B266" t="str">
            <v>80S</v>
          </cell>
          <cell r="C266">
            <v>0.5</v>
          </cell>
          <cell r="D266">
            <v>3.73</v>
          </cell>
          <cell r="E266">
            <v>1</v>
          </cell>
          <cell r="I266">
            <v>7.0000000000000007E-2</v>
          </cell>
          <cell r="J266">
            <v>0</v>
          </cell>
          <cell r="K266">
            <v>7.0000000000000007E-2</v>
          </cell>
          <cell r="P266">
            <v>2</v>
          </cell>
        </row>
        <row r="267">
          <cell r="B267" t="str">
            <v>80S</v>
          </cell>
          <cell r="C267">
            <v>0.5</v>
          </cell>
          <cell r="D267">
            <v>3.73</v>
          </cell>
          <cell r="E267">
            <v>1</v>
          </cell>
          <cell r="I267">
            <v>7.0000000000000007E-2</v>
          </cell>
          <cell r="J267">
            <v>0</v>
          </cell>
          <cell r="K267">
            <v>7.0000000000000007E-2</v>
          </cell>
          <cell r="P267">
            <v>2</v>
          </cell>
        </row>
        <row r="268">
          <cell r="B268" t="str">
            <v>80S</v>
          </cell>
          <cell r="C268">
            <v>0.5</v>
          </cell>
          <cell r="D268">
            <v>3.73</v>
          </cell>
          <cell r="E268">
            <v>1</v>
          </cell>
          <cell r="I268">
            <v>7.0000000000000007E-2</v>
          </cell>
          <cell r="J268">
            <v>0</v>
          </cell>
          <cell r="K268">
            <v>7.0000000000000007E-2</v>
          </cell>
          <cell r="P268">
            <v>2</v>
          </cell>
        </row>
        <row r="269">
          <cell r="B269" t="str">
            <v>80S</v>
          </cell>
          <cell r="C269">
            <v>0.75</v>
          </cell>
          <cell r="D269">
            <v>3.91</v>
          </cell>
          <cell r="E269">
            <v>1</v>
          </cell>
          <cell r="I269">
            <v>7.0000000000000007E-2</v>
          </cell>
          <cell r="J269">
            <v>0</v>
          </cell>
          <cell r="K269">
            <v>7.0000000000000007E-2</v>
          </cell>
          <cell r="P269">
            <v>2</v>
          </cell>
        </row>
        <row r="270">
          <cell r="B270" t="str">
            <v>80S</v>
          </cell>
          <cell r="C270">
            <v>0.75</v>
          </cell>
          <cell r="D270">
            <v>3.91</v>
          </cell>
          <cell r="E270">
            <v>1</v>
          </cell>
          <cell r="I270">
            <v>7.0000000000000007E-2</v>
          </cell>
          <cell r="J270">
            <v>0</v>
          </cell>
          <cell r="K270">
            <v>7.0000000000000007E-2</v>
          </cell>
          <cell r="P270">
            <v>2</v>
          </cell>
        </row>
        <row r="271">
          <cell r="B271" t="str">
            <v>80S</v>
          </cell>
          <cell r="C271">
            <v>0.75</v>
          </cell>
          <cell r="D271">
            <v>3.91</v>
          </cell>
          <cell r="E271">
            <v>1</v>
          </cell>
          <cell r="I271">
            <v>7.0000000000000007E-2</v>
          </cell>
          <cell r="J271">
            <v>0</v>
          </cell>
          <cell r="K271">
            <v>7.0000000000000007E-2</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4.8499999999999996</v>
          </cell>
          <cell r="E275">
            <v>1</v>
          </cell>
          <cell r="I275">
            <v>0.13</v>
          </cell>
          <cell r="J275">
            <v>0.17</v>
          </cell>
          <cell r="K275">
            <v>0.30000000000000004</v>
          </cell>
          <cell r="P275">
            <v>2</v>
          </cell>
        </row>
        <row r="276">
          <cell r="B276" t="str">
            <v>80S</v>
          </cell>
          <cell r="C276">
            <v>1.25</v>
          </cell>
          <cell r="D276">
            <v>4.8499999999999996</v>
          </cell>
          <cell r="E276">
            <v>1</v>
          </cell>
          <cell r="I276">
            <v>0.13</v>
          </cell>
          <cell r="J276">
            <v>0.17</v>
          </cell>
          <cell r="K276">
            <v>0.30000000000000004</v>
          </cell>
          <cell r="P276">
            <v>2</v>
          </cell>
        </row>
        <row r="277">
          <cell r="B277" t="str">
            <v>80S</v>
          </cell>
          <cell r="C277">
            <v>1.25</v>
          </cell>
          <cell r="D277">
            <v>4.8499999999999996</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0.89999999999999991</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9.5299999999999994</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5.3900000000000006</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18.260000000000002</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2.0299999999999998</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2.4300000000000002</v>
          </cell>
          <cell r="J301">
            <v>75.56</v>
          </cell>
          <cell r="K301">
            <v>77.990000000000009</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4.1900000000000004</v>
          </cell>
          <cell r="K304">
            <v>4.8000000000000007</v>
          </cell>
          <cell r="P304">
            <v>4</v>
          </cell>
        </row>
        <row r="305">
          <cell r="B305">
            <v>120</v>
          </cell>
          <cell r="C305">
            <v>8</v>
          </cell>
          <cell r="D305">
            <v>18.260000000000002</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35.880000000000003</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2.0299999999999998</v>
          </cell>
          <cell r="J311">
            <v>62.47</v>
          </cell>
          <cell r="K311">
            <v>64.5</v>
          </cell>
          <cell r="P311">
            <v>7</v>
          </cell>
        </row>
        <row r="312">
          <cell r="B312">
            <v>120</v>
          </cell>
          <cell r="C312">
            <v>22</v>
          </cell>
          <cell r="D312">
            <v>41.28</v>
          </cell>
          <cell r="E312" t="str">
            <v>N</v>
          </cell>
          <cell r="I312">
            <v>2.23</v>
          </cell>
          <cell r="J312">
            <v>84.76</v>
          </cell>
          <cell r="K312">
            <v>86.990000000000009</v>
          </cell>
          <cell r="P312">
            <v>8</v>
          </cell>
        </row>
        <row r="313">
          <cell r="B313">
            <v>120</v>
          </cell>
          <cell r="C313">
            <v>24</v>
          </cell>
          <cell r="D313">
            <v>46.02</v>
          </cell>
          <cell r="E313" t="str">
            <v>N</v>
          </cell>
          <cell r="I313">
            <v>2.4300000000000002</v>
          </cell>
          <cell r="J313">
            <v>98.07</v>
          </cell>
          <cell r="K313">
            <v>100.5</v>
          </cell>
          <cell r="P313">
            <v>8</v>
          </cell>
        </row>
        <row r="314">
          <cell r="B314">
            <v>140</v>
          </cell>
          <cell r="C314">
            <v>8</v>
          </cell>
          <cell r="D314">
            <v>20.62</v>
          </cell>
          <cell r="E314">
            <v>2</v>
          </cell>
          <cell r="I314">
            <v>0.81</v>
          </cell>
          <cell r="J314">
            <v>10.130000000000001</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2.0299999999999998</v>
          </cell>
          <cell r="J320">
            <v>78.959999999999994</v>
          </cell>
          <cell r="K320">
            <v>80.989999999999995</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2.4300000000000002</v>
          </cell>
          <cell r="J322">
            <v>126.57</v>
          </cell>
          <cell r="K322">
            <v>129</v>
          </cell>
          <cell r="P322">
            <v>8</v>
          </cell>
        </row>
        <row r="323">
          <cell r="B323">
            <v>160</v>
          </cell>
          <cell r="C323">
            <v>0.5</v>
          </cell>
          <cell r="D323">
            <v>4.78</v>
          </cell>
          <cell r="E323">
            <v>1</v>
          </cell>
          <cell r="I323">
            <v>7.0000000000000007E-2</v>
          </cell>
          <cell r="J323">
            <v>0.08</v>
          </cell>
          <cell r="K323">
            <v>0.15000000000000002</v>
          </cell>
          <cell r="P323">
            <v>2</v>
          </cell>
        </row>
        <row r="324">
          <cell r="B324">
            <v>160</v>
          </cell>
          <cell r="C324">
            <v>0.5</v>
          </cell>
          <cell r="D324">
            <v>4.78</v>
          </cell>
          <cell r="E324">
            <v>1</v>
          </cell>
          <cell r="I324">
            <v>7.0000000000000007E-2</v>
          </cell>
          <cell r="J324">
            <v>0.08</v>
          </cell>
          <cell r="K324">
            <v>0.15000000000000002</v>
          </cell>
          <cell r="P324">
            <v>2</v>
          </cell>
        </row>
        <row r="325">
          <cell r="B325">
            <v>160</v>
          </cell>
          <cell r="C325">
            <v>0.5</v>
          </cell>
          <cell r="D325">
            <v>4.78</v>
          </cell>
          <cell r="E325">
            <v>1</v>
          </cell>
          <cell r="I325">
            <v>7.0000000000000007E-2</v>
          </cell>
          <cell r="J325">
            <v>0.08</v>
          </cell>
          <cell r="K325">
            <v>0.15000000000000002</v>
          </cell>
          <cell r="P325">
            <v>2</v>
          </cell>
        </row>
        <row r="326">
          <cell r="B326">
            <v>160</v>
          </cell>
          <cell r="C326">
            <v>0.75</v>
          </cell>
          <cell r="D326">
            <v>5.56</v>
          </cell>
          <cell r="E326">
            <v>1</v>
          </cell>
          <cell r="I326">
            <v>0.08</v>
          </cell>
          <cell r="J326">
            <v>7.0000000000000007E-2</v>
          </cell>
          <cell r="K326">
            <v>0.15000000000000002</v>
          </cell>
          <cell r="P326">
            <v>2</v>
          </cell>
        </row>
        <row r="327">
          <cell r="B327">
            <v>160</v>
          </cell>
          <cell r="C327">
            <v>0.75</v>
          </cell>
          <cell r="D327">
            <v>5.56</v>
          </cell>
          <cell r="E327">
            <v>1</v>
          </cell>
          <cell r="I327">
            <v>0.08</v>
          </cell>
          <cell r="J327">
            <v>7.0000000000000007E-2</v>
          </cell>
          <cell r="K327">
            <v>0.15000000000000002</v>
          </cell>
          <cell r="P327">
            <v>2</v>
          </cell>
        </row>
        <row r="328">
          <cell r="B328">
            <v>160</v>
          </cell>
          <cell r="C328">
            <v>0.75</v>
          </cell>
          <cell r="D328">
            <v>5.56</v>
          </cell>
          <cell r="E328">
            <v>1</v>
          </cell>
          <cell r="I328">
            <v>0.08</v>
          </cell>
          <cell r="J328">
            <v>7.0000000000000007E-2</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0.89999999999999991</v>
          </cell>
          <cell r="P338">
            <v>4</v>
          </cell>
        </row>
        <row r="339">
          <cell r="B339">
            <v>160</v>
          </cell>
          <cell r="C339">
            <v>2</v>
          </cell>
          <cell r="D339">
            <v>8.74</v>
          </cell>
          <cell r="E339">
            <v>1</v>
          </cell>
          <cell r="I339">
            <v>0.2</v>
          </cell>
          <cell r="J339">
            <v>0.7</v>
          </cell>
          <cell r="K339">
            <v>0.89999999999999991</v>
          </cell>
          <cell r="P339">
            <v>4</v>
          </cell>
        </row>
        <row r="340">
          <cell r="B340">
            <v>160</v>
          </cell>
          <cell r="C340">
            <v>2</v>
          </cell>
          <cell r="D340">
            <v>8.74</v>
          </cell>
          <cell r="E340">
            <v>1</v>
          </cell>
          <cell r="I340">
            <v>0.2</v>
          </cell>
          <cell r="J340">
            <v>0.7</v>
          </cell>
          <cell r="K340">
            <v>0.89999999999999991</v>
          </cell>
          <cell r="P340">
            <v>4</v>
          </cell>
        </row>
        <row r="341">
          <cell r="B341">
            <v>160</v>
          </cell>
          <cell r="C341">
            <v>2.5</v>
          </cell>
          <cell r="D341">
            <v>9.5299999999999994</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18.260000000000002</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71.680000000000007</v>
          </cell>
          <cell r="K351">
            <v>73.5</v>
          </cell>
          <cell r="P351">
            <v>6</v>
          </cell>
        </row>
        <row r="352">
          <cell r="B352">
            <v>160</v>
          </cell>
          <cell r="C352">
            <v>20</v>
          </cell>
          <cell r="D352">
            <v>50.01</v>
          </cell>
          <cell r="E352" t="str">
            <v>N</v>
          </cell>
          <cell r="I352">
            <v>2.0299999999999998</v>
          </cell>
          <cell r="J352">
            <v>93.97</v>
          </cell>
          <cell r="K352">
            <v>96</v>
          </cell>
          <cell r="P352">
            <v>7</v>
          </cell>
        </row>
        <row r="353">
          <cell r="B353">
            <v>160</v>
          </cell>
          <cell r="C353">
            <v>22</v>
          </cell>
          <cell r="D353">
            <v>53.98</v>
          </cell>
          <cell r="E353" t="str">
            <v>N</v>
          </cell>
          <cell r="I353">
            <v>2.23</v>
          </cell>
          <cell r="J353">
            <v>132.77000000000001</v>
          </cell>
          <cell r="K353">
            <v>135</v>
          </cell>
          <cell r="P353">
            <v>8</v>
          </cell>
        </row>
        <row r="354">
          <cell r="B354">
            <v>160</v>
          </cell>
          <cell r="C354">
            <v>24</v>
          </cell>
          <cell r="D354">
            <v>59.54</v>
          </cell>
          <cell r="E354" t="str">
            <v>N</v>
          </cell>
          <cell r="I354">
            <v>2.4300000000000002</v>
          </cell>
          <cell r="J354">
            <v>162.56</v>
          </cell>
          <cell r="K354">
            <v>164.99</v>
          </cell>
          <cell r="P354">
            <v>8</v>
          </cell>
        </row>
        <row r="355">
          <cell r="B355" t="str">
            <v>STD</v>
          </cell>
          <cell r="C355">
            <v>0.125</v>
          </cell>
          <cell r="D355">
            <v>1.73</v>
          </cell>
          <cell r="E355">
            <v>1</v>
          </cell>
          <cell r="I355">
            <v>7.0000000000000007E-2</v>
          </cell>
          <cell r="K355">
            <v>7.0000000000000007E-2</v>
          </cell>
          <cell r="P355">
            <v>2</v>
          </cell>
        </row>
        <row r="356">
          <cell r="B356" t="str">
            <v>STD</v>
          </cell>
          <cell r="C356">
            <v>0.125</v>
          </cell>
          <cell r="D356">
            <v>1.73</v>
          </cell>
          <cell r="E356">
            <v>1</v>
          </cell>
          <cell r="I356">
            <v>7.0000000000000007E-2</v>
          </cell>
          <cell r="K356">
            <v>7.0000000000000007E-2</v>
          </cell>
          <cell r="P356">
            <v>2</v>
          </cell>
        </row>
        <row r="357">
          <cell r="B357" t="str">
            <v>STD</v>
          </cell>
          <cell r="C357">
            <v>0.125</v>
          </cell>
          <cell r="D357">
            <v>1.73</v>
          </cell>
          <cell r="E357">
            <v>1</v>
          </cell>
          <cell r="I357">
            <v>7.0000000000000007E-2</v>
          </cell>
          <cell r="K357">
            <v>7.0000000000000007E-2</v>
          </cell>
          <cell r="P357">
            <v>2</v>
          </cell>
        </row>
        <row r="358">
          <cell r="B358" t="str">
            <v>STD</v>
          </cell>
          <cell r="C358">
            <v>0.25</v>
          </cell>
          <cell r="D358">
            <v>2.2400000000000002</v>
          </cell>
          <cell r="E358">
            <v>1</v>
          </cell>
          <cell r="I358">
            <v>7.0000000000000007E-2</v>
          </cell>
          <cell r="K358">
            <v>7.0000000000000007E-2</v>
          </cell>
          <cell r="P358">
            <v>2</v>
          </cell>
        </row>
        <row r="359">
          <cell r="B359" t="str">
            <v>STD</v>
          </cell>
          <cell r="C359">
            <v>0.25</v>
          </cell>
          <cell r="D359">
            <v>2.2400000000000002</v>
          </cell>
          <cell r="E359">
            <v>1</v>
          </cell>
          <cell r="I359">
            <v>7.0000000000000007E-2</v>
          </cell>
          <cell r="K359">
            <v>7.0000000000000007E-2</v>
          </cell>
          <cell r="P359">
            <v>2</v>
          </cell>
        </row>
        <row r="360">
          <cell r="B360" t="str">
            <v>STD</v>
          </cell>
          <cell r="C360">
            <v>0.25</v>
          </cell>
          <cell r="D360">
            <v>2.2400000000000002</v>
          </cell>
          <cell r="E360">
            <v>1</v>
          </cell>
          <cell r="I360">
            <v>7.0000000000000007E-2</v>
          </cell>
          <cell r="K360">
            <v>7.0000000000000007E-2</v>
          </cell>
          <cell r="P360">
            <v>2</v>
          </cell>
        </row>
        <row r="361">
          <cell r="B361" t="str">
            <v>STD</v>
          </cell>
          <cell r="C361">
            <v>0.375</v>
          </cell>
          <cell r="D361">
            <v>2.31</v>
          </cell>
          <cell r="E361">
            <v>1</v>
          </cell>
          <cell r="I361">
            <v>7.0000000000000007E-2</v>
          </cell>
          <cell r="J361">
            <v>0</v>
          </cell>
          <cell r="K361">
            <v>7.0000000000000007E-2</v>
          </cell>
          <cell r="P361">
            <v>2</v>
          </cell>
        </row>
        <row r="362">
          <cell r="B362" t="str">
            <v>STD</v>
          </cell>
          <cell r="C362">
            <v>0.375</v>
          </cell>
          <cell r="D362">
            <v>2.31</v>
          </cell>
          <cell r="E362">
            <v>1</v>
          </cell>
          <cell r="I362">
            <v>7.0000000000000007E-2</v>
          </cell>
          <cell r="J362">
            <v>0</v>
          </cell>
          <cell r="K362">
            <v>7.0000000000000007E-2</v>
          </cell>
          <cell r="P362">
            <v>2</v>
          </cell>
        </row>
        <row r="363">
          <cell r="B363" t="str">
            <v>STD</v>
          </cell>
          <cell r="C363">
            <v>0.375</v>
          </cell>
          <cell r="D363">
            <v>2.31</v>
          </cell>
          <cell r="E363">
            <v>1</v>
          </cell>
          <cell r="I363">
            <v>7.0000000000000007E-2</v>
          </cell>
          <cell r="J363">
            <v>0</v>
          </cell>
          <cell r="K363">
            <v>7.0000000000000007E-2</v>
          </cell>
          <cell r="P363">
            <v>2</v>
          </cell>
        </row>
        <row r="364">
          <cell r="B364" t="str">
            <v>STD</v>
          </cell>
          <cell r="C364">
            <v>0.5</v>
          </cell>
          <cell r="D364">
            <v>2.77</v>
          </cell>
          <cell r="E364">
            <v>1</v>
          </cell>
          <cell r="I364">
            <v>7.0000000000000007E-2</v>
          </cell>
          <cell r="J364">
            <v>0</v>
          </cell>
          <cell r="K364">
            <v>7.0000000000000007E-2</v>
          </cell>
          <cell r="P364">
            <v>2</v>
          </cell>
        </row>
        <row r="365">
          <cell r="B365" t="str">
            <v>STD</v>
          </cell>
          <cell r="C365">
            <v>0.5</v>
          </cell>
          <cell r="D365">
            <v>2.77</v>
          </cell>
          <cell r="E365">
            <v>1</v>
          </cell>
          <cell r="I365">
            <v>7.0000000000000007E-2</v>
          </cell>
          <cell r="J365">
            <v>0</v>
          </cell>
          <cell r="K365">
            <v>7.0000000000000007E-2</v>
          </cell>
          <cell r="P365">
            <v>2</v>
          </cell>
        </row>
        <row r="366">
          <cell r="B366" t="str">
            <v>STD</v>
          </cell>
          <cell r="C366">
            <v>0.5</v>
          </cell>
          <cell r="D366">
            <v>2.77</v>
          </cell>
          <cell r="E366">
            <v>1</v>
          </cell>
          <cell r="I366">
            <v>7.0000000000000007E-2</v>
          </cell>
          <cell r="J366">
            <v>0</v>
          </cell>
          <cell r="K366">
            <v>7.0000000000000007E-2</v>
          </cell>
          <cell r="P366">
            <v>2</v>
          </cell>
        </row>
        <row r="367">
          <cell r="B367" t="str">
            <v>STD</v>
          </cell>
          <cell r="C367">
            <v>0.75</v>
          </cell>
          <cell r="D367">
            <v>2.87</v>
          </cell>
          <cell r="E367">
            <v>1</v>
          </cell>
          <cell r="I367">
            <v>7.0000000000000007E-2</v>
          </cell>
          <cell r="J367">
            <v>0</v>
          </cell>
          <cell r="K367">
            <v>7.0000000000000007E-2</v>
          </cell>
          <cell r="P367">
            <v>2</v>
          </cell>
        </row>
        <row r="368">
          <cell r="B368" t="str">
            <v>STD</v>
          </cell>
          <cell r="C368">
            <v>0.75</v>
          </cell>
          <cell r="D368">
            <v>2.87</v>
          </cell>
          <cell r="E368">
            <v>1</v>
          </cell>
          <cell r="I368">
            <v>7.0000000000000007E-2</v>
          </cell>
          <cell r="J368">
            <v>0</v>
          </cell>
          <cell r="K368">
            <v>7.0000000000000007E-2</v>
          </cell>
          <cell r="P368">
            <v>2</v>
          </cell>
        </row>
        <row r="369">
          <cell r="B369" t="str">
            <v>STD</v>
          </cell>
          <cell r="C369">
            <v>0.75</v>
          </cell>
          <cell r="D369">
            <v>2.87</v>
          </cell>
          <cell r="E369">
            <v>1</v>
          </cell>
          <cell r="I369">
            <v>7.0000000000000007E-2</v>
          </cell>
          <cell r="J369">
            <v>0</v>
          </cell>
          <cell r="K369">
            <v>7.0000000000000007E-2</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0.89999999999999991</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9.5299999999999994</v>
          </cell>
          <cell r="E390">
            <v>1</v>
          </cell>
          <cell r="I390">
            <v>1.22</v>
          </cell>
          <cell r="J390">
            <v>3.28</v>
          </cell>
          <cell r="K390">
            <v>4.5</v>
          </cell>
          <cell r="P390">
            <v>6</v>
          </cell>
        </row>
        <row r="391">
          <cell r="B391" t="str">
            <v>STD</v>
          </cell>
          <cell r="C391">
            <v>14</v>
          </cell>
          <cell r="D391">
            <v>9.5299999999999994</v>
          </cell>
          <cell r="E391">
            <v>1</v>
          </cell>
          <cell r="I391">
            <v>1.42</v>
          </cell>
          <cell r="J391">
            <v>3.97</v>
          </cell>
          <cell r="K391">
            <v>5.3900000000000006</v>
          </cell>
          <cell r="P391">
            <v>6</v>
          </cell>
        </row>
        <row r="392">
          <cell r="B392" t="str">
            <v>STD</v>
          </cell>
          <cell r="C392">
            <v>16</v>
          </cell>
          <cell r="D392">
            <v>9.5299999999999994</v>
          </cell>
          <cell r="E392">
            <v>1</v>
          </cell>
          <cell r="I392">
            <v>1.62</v>
          </cell>
          <cell r="J392">
            <v>4.68</v>
          </cell>
          <cell r="K392">
            <v>6.3</v>
          </cell>
          <cell r="P392">
            <v>6</v>
          </cell>
        </row>
        <row r="393">
          <cell r="B393" t="str">
            <v>STD</v>
          </cell>
          <cell r="C393">
            <v>18</v>
          </cell>
          <cell r="D393">
            <v>9.5299999999999994</v>
          </cell>
          <cell r="E393">
            <v>1</v>
          </cell>
          <cell r="I393">
            <v>1.82</v>
          </cell>
          <cell r="J393">
            <v>5.38</v>
          </cell>
          <cell r="K393">
            <v>7.2</v>
          </cell>
          <cell r="P393">
            <v>6</v>
          </cell>
        </row>
        <row r="394">
          <cell r="B394" t="str">
            <v>STD</v>
          </cell>
          <cell r="C394">
            <v>20</v>
          </cell>
          <cell r="D394">
            <v>9.5299999999999994</v>
          </cell>
          <cell r="E394">
            <v>1</v>
          </cell>
          <cell r="I394">
            <v>2.0299999999999998</v>
          </cell>
          <cell r="J394">
            <v>5.47</v>
          </cell>
          <cell r="K394">
            <v>7.5</v>
          </cell>
          <cell r="P394">
            <v>7</v>
          </cell>
        </row>
        <row r="395">
          <cell r="B395" t="str">
            <v>STD</v>
          </cell>
          <cell r="C395">
            <v>22</v>
          </cell>
          <cell r="D395">
            <v>9.5299999999999994</v>
          </cell>
          <cell r="E395">
            <v>1</v>
          </cell>
          <cell r="I395">
            <v>2.23</v>
          </cell>
          <cell r="J395">
            <v>6.47</v>
          </cell>
          <cell r="K395">
            <v>8.6999999999999993</v>
          </cell>
          <cell r="P395">
            <v>8</v>
          </cell>
        </row>
        <row r="396">
          <cell r="B396" t="str">
            <v>STD</v>
          </cell>
          <cell r="C396">
            <v>24</v>
          </cell>
          <cell r="D396">
            <v>9.5299999999999994</v>
          </cell>
          <cell r="E396">
            <v>1</v>
          </cell>
          <cell r="I396">
            <v>2.4300000000000002</v>
          </cell>
          <cell r="J396">
            <v>6.57</v>
          </cell>
          <cell r="K396">
            <v>9</v>
          </cell>
          <cell r="P396">
            <v>8</v>
          </cell>
        </row>
        <row r="397">
          <cell r="B397" t="str">
            <v>STD</v>
          </cell>
          <cell r="C397">
            <v>26</v>
          </cell>
          <cell r="D397">
            <v>9.5299999999999994</v>
          </cell>
          <cell r="E397">
            <v>1</v>
          </cell>
          <cell r="I397">
            <v>2.64</v>
          </cell>
          <cell r="J397">
            <v>7.7</v>
          </cell>
          <cell r="K397">
            <v>10.34</v>
          </cell>
          <cell r="P397">
            <v>9</v>
          </cell>
        </row>
        <row r="398">
          <cell r="B398" t="str">
            <v>STD</v>
          </cell>
          <cell r="C398">
            <v>28</v>
          </cell>
          <cell r="D398">
            <v>9.5299999999999994</v>
          </cell>
          <cell r="E398">
            <v>1</v>
          </cell>
          <cell r="I398">
            <v>2.84</v>
          </cell>
          <cell r="J398">
            <v>8.25</v>
          </cell>
          <cell r="K398">
            <v>11.09</v>
          </cell>
          <cell r="P398">
            <v>9</v>
          </cell>
        </row>
        <row r="399">
          <cell r="B399" t="str">
            <v>STD</v>
          </cell>
          <cell r="C399">
            <v>30</v>
          </cell>
          <cell r="D399">
            <v>9.5299999999999994</v>
          </cell>
          <cell r="E399">
            <v>1</v>
          </cell>
          <cell r="I399">
            <v>3.04</v>
          </cell>
          <cell r="J399">
            <v>8.9600000000000009</v>
          </cell>
          <cell r="K399">
            <v>12</v>
          </cell>
          <cell r="P399">
            <v>10</v>
          </cell>
        </row>
        <row r="400">
          <cell r="B400" t="str">
            <v>STD</v>
          </cell>
          <cell r="C400">
            <v>32</v>
          </cell>
          <cell r="D400">
            <v>9.5299999999999994</v>
          </cell>
          <cell r="E400">
            <v>1</v>
          </cell>
          <cell r="I400">
            <v>3.24</v>
          </cell>
          <cell r="J400">
            <v>9.51</v>
          </cell>
          <cell r="K400">
            <v>12.75</v>
          </cell>
          <cell r="P400">
            <v>11</v>
          </cell>
        </row>
        <row r="401">
          <cell r="B401" t="str">
            <v>STD</v>
          </cell>
          <cell r="C401">
            <v>34</v>
          </cell>
          <cell r="D401">
            <v>9.5299999999999994</v>
          </cell>
          <cell r="E401">
            <v>1</v>
          </cell>
          <cell r="I401">
            <v>3.45</v>
          </cell>
          <cell r="J401">
            <v>10.050000000000001</v>
          </cell>
          <cell r="K401">
            <v>13.5</v>
          </cell>
          <cell r="P401">
            <v>12</v>
          </cell>
        </row>
        <row r="402">
          <cell r="B402" t="str">
            <v>STD</v>
          </cell>
          <cell r="C402">
            <v>36</v>
          </cell>
          <cell r="D402">
            <v>9.5299999999999994</v>
          </cell>
          <cell r="E402">
            <v>1</v>
          </cell>
          <cell r="I402">
            <v>3.65</v>
          </cell>
          <cell r="J402">
            <v>10.6</v>
          </cell>
          <cell r="K402">
            <v>14.25</v>
          </cell>
          <cell r="P402">
            <v>12</v>
          </cell>
        </row>
        <row r="403">
          <cell r="B403" t="str">
            <v>STD</v>
          </cell>
          <cell r="C403">
            <v>38</v>
          </cell>
          <cell r="D403">
            <v>9.5299999999999994</v>
          </cell>
          <cell r="E403">
            <v>1</v>
          </cell>
          <cell r="I403">
            <v>3.85</v>
          </cell>
          <cell r="J403">
            <v>11.23</v>
          </cell>
          <cell r="K403">
            <v>15.08</v>
          </cell>
          <cell r="P403">
            <v>13</v>
          </cell>
        </row>
        <row r="404">
          <cell r="B404" t="str">
            <v>STD</v>
          </cell>
          <cell r="C404">
            <v>40</v>
          </cell>
          <cell r="D404">
            <v>9.5299999999999994</v>
          </cell>
          <cell r="E404">
            <v>1</v>
          </cell>
          <cell r="I404">
            <v>4.0599999999999996</v>
          </cell>
          <cell r="J404">
            <v>11.66</v>
          </cell>
          <cell r="K404">
            <v>15.719999999999999</v>
          </cell>
          <cell r="P404">
            <v>14</v>
          </cell>
        </row>
        <row r="405">
          <cell r="B405" t="str">
            <v>STD</v>
          </cell>
          <cell r="C405">
            <v>42</v>
          </cell>
          <cell r="D405">
            <v>9.5299999999999994</v>
          </cell>
          <cell r="E405">
            <v>1</v>
          </cell>
          <cell r="I405">
            <v>4.26</v>
          </cell>
          <cell r="J405">
            <v>12.24</v>
          </cell>
          <cell r="K405">
            <v>16.5</v>
          </cell>
          <cell r="P405">
            <v>14</v>
          </cell>
        </row>
        <row r="406">
          <cell r="B406" t="str">
            <v>STD</v>
          </cell>
          <cell r="C406">
            <v>44</v>
          </cell>
          <cell r="D406">
            <v>9.5299999999999994</v>
          </cell>
          <cell r="E406">
            <v>1</v>
          </cell>
          <cell r="I406">
            <v>4.47</v>
          </cell>
          <cell r="J406">
            <v>17.54</v>
          </cell>
          <cell r="K406">
            <v>22.009999999999998</v>
          </cell>
          <cell r="P406">
            <v>15</v>
          </cell>
        </row>
        <row r="407">
          <cell r="B407" t="str">
            <v>STD</v>
          </cell>
          <cell r="C407">
            <v>46</v>
          </cell>
          <cell r="D407">
            <v>9.5299999999999994</v>
          </cell>
          <cell r="E407">
            <v>1</v>
          </cell>
          <cell r="I407">
            <v>4.67</v>
          </cell>
          <cell r="J407">
            <v>18.329999999999998</v>
          </cell>
          <cell r="K407">
            <v>23</v>
          </cell>
          <cell r="P407">
            <v>16</v>
          </cell>
        </row>
        <row r="408">
          <cell r="B408" t="str">
            <v>STD</v>
          </cell>
          <cell r="C408">
            <v>48</v>
          </cell>
          <cell r="D408">
            <v>9.5299999999999994</v>
          </cell>
          <cell r="E408">
            <v>1</v>
          </cell>
          <cell r="I408">
            <v>4.87</v>
          </cell>
          <cell r="J408">
            <v>19.13</v>
          </cell>
          <cell r="K408">
            <v>24</v>
          </cell>
          <cell r="P408">
            <v>16</v>
          </cell>
        </row>
        <row r="409">
          <cell r="B409" t="str">
            <v xml:space="preserve">XS </v>
          </cell>
          <cell r="C409">
            <v>0.125</v>
          </cell>
          <cell r="D409">
            <v>2.41</v>
          </cell>
          <cell r="E409">
            <v>1</v>
          </cell>
          <cell r="I409">
            <v>7.0000000000000007E-2</v>
          </cell>
          <cell r="K409">
            <v>7.0000000000000007E-2</v>
          </cell>
          <cell r="P409">
            <v>2</v>
          </cell>
        </row>
        <row r="410">
          <cell r="B410" t="str">
            <v xml:space="preserve">XS </v>
          </cell>
          <cell r="C410">
            <v>0.125</v>
          </cell>
          <cell r="D410">
            <v>2.41</v>
          </cell>
          <cell r="E410">
            <v>1</v>
          </cell>
          <cell r="I410">
            <v>7.0000000000000007E-2</v>
          </cell>
          <cell r="K410">
            <v>7.0000000000000007E-2</v>
          </cell>
          <cell r="P410">
            <v>2</v>
          </cell>
        </row>
        <row r="411">
          <cell r="B411" t="str">
            <v xml:space="preserve">XS </v>
          </cell>
          <cell r="C411">
            <v>0.125</v>
          </cell>
          <cell r="D411">
            <v>2.41</v>
          </cell>
          <cell r="E411">
            <v>1</v>
          </cell>
          <cell r="I411">
            <v>7.0000000000000007E-2</v>
          </cell>
          <cell r="K411">
            <v>7.0000000000000007E-2</v>
          </cell>
          <cell r="P411">
            <v>2</v>
          </cell>
        </row>
        <row r="412">
          <cell r="B412" t="str">
            <v xml:space="preserve">XS </v>
          </cell>
          <cell r="C412">
            <v>0.25</v>
          </cell>
          <cell r="D412">
            <v>3.02</v>
          </cell>
          <cell r="E412">
            <v>1</v>
          </cell>
          <cell r="I412">
            <v>7.0000000000000007E-2</v>
          </cell>
          <cell r="K412">
            <v>7.0000000000000007E-2</v>
          </cell>
          <cell r="P412">
            <v>2</v>
          </cell>
        </row>
        <row r="413">
          <cell r="B413" t="str">
            <v xml:space="preserve">XS </v>
          </cell>
          <cell r="C413">
            <v>0.25</v>
          </cell>
          <cell r="D413">
            <v>3.02</v>
          </cell>
          <cell r="E413">
            <v>1</v>
          </cell>
          <cell r="I413">
            <v>7.0000000000000007E-2</v>
          </cell>
          <cell r="K413">
            <v>7.0000000000000007E-2</v>
          </cell>
          <cell r="P413">
            <v>2</v>
          </cell>
        </row>
        <row r="414">
          <cell r="B414" t="str">
            <v xml:space="preserve">XS </v>
          </cell>
          <cell r="C414">
            <v>0.25</v>
          </cell>
          <cell r="D414">
            <v>3.02</v>
          </cell>
          <cell r="E414">
            <v>1</v>
          </cell>
          <cell r="I414">
            <v>7.0000000000000007E-2</v>
          </cell>
          <cell r="K414">
            <v>7.0000000000000007E-2</v>
          </cell>
          <cell r="P414">
            <v>2</v>
          </cell>
        </row>
        <row r="415">
          <cell r="B415" t="str">
            <v xml:space="preserve">XS </v>
          </cell>
          <cell r="C415">
            <v>0.375</v>
          </cell>
          <cell r="D415">
            <v>3.2</v>
          </cell>
          <cell r="E415">
            <v>1</v>
          </cell>
          <cell r="I415">
            <v>7.0000000000000007E-2</v>
          </cell>
          <cell r="J415">
            <v>0</v>
          </cell>
          <cell r="K415">
            <v>7.0000000000000007E-2</v>
          </cell>
          <cell r="P415">
            <v>2</v>
          </cell>
        </row>
        <row r="416">
          <cell r="B416" t="str">
            <v xml:space="preserve">XS </v>
          </cell>
          <cell r="C416">
            <v>0.375</v>
          </cell>
          <cell r="D416">
            <v>3.2</v>
          </cell>
          <cell r="E416">
            <v>1</v>
          </cell>
          <cell r="I416">
            <v>7.0000000000000007E-2</v>
          </cell>
          <cell r="J416">
            <v>0</v>
          </cell>
          <cell r="K416">
            <v>7.0000000000000007E-2</v>
          </cell>
          <cell r="P416">
            <v>2</v>
          </cell>
        </row>
        <row r="417">
          <cell r="B417" t="str">
            <v xml:space="preserve">XS </v>
          </cell>
          <cell r="C417">
            <v>0.375</v>
          </cell>
          <cell r="D417">
            <v>3.2</v>
          </cell>
          <cell r="E417">
            <v>1</v>
          </cell>
          <cell r="I417">
            <v>7.0000000000000007E-2</v>
          </cell>
          <cell r="J417">
            <v>0</v>
          </cell>
          <cell r="K417">
            <v>7.0000000000000007E-2</v>
          </cell>
          <cell r="P417">
            <v>2</v>
          </cell>
        </row>
        <row r="418">
          <cell r="B418" t="str">
            <v xml:space="preserve">XS </v>
          </cell>
          <cell r="C418">
            <v>0.5</v>
          </cell>
          <cell r="D418">
            <v>3.73</v>
          </cell>
          <cell r="E418">
            <v>1</v>
          </cell>
          <cell r="I418">
            <v>7.0000000000000007E-2</v>
          </cell>
          <cell r="J418">
            <v>0</v>
          </cell>
          <cell r="K418">
            <v>7.0000000000000007E-2</v>
          </cell>
          <cell r="P418">
            <v>2</v>
          </cell>
        </row>
        <row r="419">
          <cell r="B419" t="str">
            <v xml:space="preserve">XS </v>
          </cell>
          <cell r="C419">
            <v>0.5</v>
          </cell>
          <cell r="D419">
            <v>3.73</v>
          </cell>
          <cell r="E419">
            <v>1</v>
          </cell>
          <cell r="I419">
            <v>7.0000000000000007E-2</v>
          </cell>
          <cell r="J419">
            <v>0</v>
          </cell>
          <cell r="K419">
            <v>7.0000000000000007E-2</v>
          </cell>
          <cell r="P419">
            <v>2</v>
          </cell>
        </row>
        <row r="420">
          <cell r="B420" t="str">
            <v xml:space="preserve">XS </v>
          </cell>
          <cell r="C420">
            <v>0.5</v>
          </cell>
          <cell r="D420">
            <v>3.73</v>
          </cell>
          <cell r="E420">
            <v>1</v>
          </cell>
          <cell r="I420">
            <v>7.0000000000000007E-2</v>
          </cell>
          <cell r="J420">
            <v>0</v>
          </cell>
          <cell r="K420">
            <v>7.0000000000000007E-2</v>
          </cell>
          <cell r="P420">
            <v>2</v>
          </cell>
        </row>
        <row r="421">
          <cell r="B421" t="str">
            <v xml:space="preserve">XS </v>
          </cell>
          <cell r="C421">
            <v>0.75</v>
          </cell>
          <cell r="D421">
            <v>3.91</v>
          </cell>
          <cell r="E421">
            <v>1</v>
          </cell>
          <cell r="I421">
            <v>7.0000000000000007E-2</v>
          </cell>
          <cell r="J421">
            <v>0</v>
          </cell>
          <cell r="K421">
            <v>7.0000000000000007E-2</v>
          </cell>
          <cell r="P421">
            <v>2</v>
          </cell>
        </row>
        <row r="422">
          <cell r="B422" t="str">
            <v xml:space="preserve">XS </v>
          </cell>
          <cell r="C422">
            <v>0.75</v>
          </cell>
          <cell r="D422">
            <v>3.91</v>
          </cell>
          <cell r="E422">
            <v>1</v>
          </cell>
          <cell r="I422">
            <v>7.0000000000000007E-2</v>
          </cell>
          <cell r="J422">
            <v>0</v>
          </cell>
          <cell r="K422">
            <v>7.0000000000000007E-2</v>
          </cell>
          <cell r="P422">
            <v>2</v>
          </cell>
        </row>
        <row r="423">
          <cell r="B423" t="str">
            <v xml:space="preserve">XS </v>
          </cell>
          <cell r="C423">
            <v>0.75</v>
          </cell>
          <cell r="D423">
            <v>3.91</v>
          </cell>
          <cell r="E423">
            <v>1</v>
          </cell>
          <cell r="I423">
            <v>7.0000000000000007E-2</v>
          </cell>
          <cell r="J423">
            <v>0</v>
          </cell>
          <cell r="K423">
            <v>7.0000000000000007E-2</v>
          </cell>
          <cell r="P423">
            <v>2</v>
          </cell>
        </row>
        <row r="424">
          <cell r="B424" t="str">
            <v xml:space="preserve">XS </v>
          </cell>
          <cell r="C424">
            <v>1</v>
          </cell>
          <cell r="D424">
            <v>4.55</v>
          </cell>
          <cell r="E424">
            <v>1</v>
          </cell>
          <cell r="I424">
            <v>0.15</v>
          </cell>
          <cell r="J424">
            <v>0</v>
          </cell>
          <cell r="K424">
            <v>0.15</v>
          </cell>
          <cell r="P424">
            <v>2</v>
          </cell>
        </row>
        <row r="425">
          <cell r="B425" t="str">
            <v xml:space="preserve">XS </v>
          </cell>
          <cell r="C425">
            <v>1</v>
          </cell>
          <cell r="D425">
            <v>4.55</v>
          </cell>
          <cell r="E425">
            <v>1</v>
          </cell>
          <cell r="I425">
            <v>0.15</v>
          </cell>
          <cell r="J425">
            <v>0</v>
          </cell>
          <cell r="K425">
            <v>0.15</v>
          </cell>
          <cell r="P425">
            <v>2</v>
          </cell>
        </row>
        <row r="426">
          <cell r="B426" t="str">
            <v xml:space="preserve">XS </v>
          </cell>
          <cell r="C426">
            <v>1</v>
          </cell>
          <cell r="D426">
            <v>4.55</v>
          </cell>
          <cell r="E426">
            <v>1</v>
          </cell>
          <cell r="I426">
            <v>0.15</v>
          </cell>
          <cell r="J426">
            <v>0</v>
          </cell>
          <cell r="K426">
            <v>0.15</v>
          </cell>
          <cell r="P426">
            <v>2</v>
          </cell>
        </row>
        <row r="427">
          <cell r="B427" t="str">
            <v xml:space="preserve">XS </v>
          </cell>
          <cell r="C427">
            <v>1.25</v>
          </cell>
          <cell r="D427">
            <v>4.8499999999999996</v>
          </cell>
          <cell r="E427">
            <v>1</v>
          </cell>
          <cell r="I427">
            <v>0.13</v>
          </cell>
          <cell r="J427">
            <v>0.17</v>
          </cell>
          <cell r="K427">
            <v>0.30000000000000004</v>
          </cell>
          <cell r="P427">
            <v>2</v>
          </cell>
        </row>
        <row r="428">
          <cell r="B428" t="str">
            <v xml:space="preserve">XS </v>
          </cell>
          <cell r="C428">
            <v>1.25</v>
          </cell>
          <cell r="D428">
            <v>4.8499999999999996</v>
          </cell>
          <cell r="E428">
            <v>1</v>
          </cell>
          <cell r="I428">
            <v>0.13</v>
          </cell>
          <cell r="J428">
            <v>0.17</v>
          </cell>
          <cell r="K428">
            <v>0.30000000000000004</v>
          </cell>
          <cell r="P428">
            <v>2</v>
          </cell>
        </row>
        <row r="429">
          <cell r="B429" t="str">
            <v xml:space="preserve">XS </v>
          </cell>
          <cell r="C429">
            <v>1.25</v>
          </cell>
          <cell r="D429">
            <v>4.8499999999999996</v>
          </cell>
          <cell r="E429">
            <v>1</v>
          </cell>
          <cell r="I429">
            <v>0.13</v>
          </cell>
          <cell r="J429">
            <v>0.17</v>
          </cell>
          <cell r="K429">
            <v>0.30000000000000004</v>
          </cell>
          <cell r="P429">
            <v>2</v>
          </cell>
        </row>
        <row r="430">
          <cell r="B430" t="str">
            <v xml:space="preserve">XS </v>
          </cell>
          <cell r="C430">
            <v>1.5</v>
          </cell>
          <cell r="D430">
            <v>5.08</v>
          </cell>
          <cell r="E430">
            <v>1</v>
          </cell>
          <cell r="I430">
            <v>0.15</v>
          </cell>
          <cell r="J430">
            <v>0.15</v>
          </cell>
          <cell r="K430">
            <v>0.3</v>
          </cell>
          <cell r="P430">
            <v>2</v>
          </cell>
        </row>
        <row r="431">
          <cell r="B431" t="str">
            <v xml:space="preserve">XS </v>
          </cell>
          <cell r="C431">
            <v>1.5</v>
          </cell>
          <cell r="D431">
            <v>5.08</v>
          </cell>
          <cell r="E431">
            <v>1</v>
          </cell>
          <cell r="I431">
            <v>0.15</v>
          </cell>
          <cell r="J431">
            <v>0.15</v>
          </cell>
          <cell r="K431">
            <v>0.3</v>
          </cell>
          <cell r="P431">
            <v>2</v>
          </cell>
        </row>
        <row r="432">
          <cell r="B432" t="str">
            <v xml:space="preserve">XS </v>
          </cell>
          <cell r="C432">
            <v>1.5</v>
          </cell>
          <cell r="D432">
            <v>5.08</v>
          </cell>
          <cell r="E432">
            <v>1</v>
          </cell>
          <cell r="I432">
            <v>0.15</v>
          </cell>
          <cell r="J432">
            <v>0.15</v>
          </cell>
          <cell r="K432">
            <v>0.3</v>
          </cell>
          <cell r="P432">
            <v>2</v>
          </cell>
        </row>
        <row r="433">
          <cell r="B433" t="str">
            <v xml:space="preserve">XS </v>
          </cell>
          <cell r="C433">
            <v>2</v>
          </cell>
          <cell r="D433">
            <v>5.54</v>
          </cell>
          <cell r="E433">
            <v>1</v>
          </cell>
          <cell r="I433">
            <v>0.2</v>
          </cell>
          <cell r="J433">
            <v>0.25</v>
          </cell>
          <cell r="K433">
            <v>0.45</v>
          </cell>
          <cell r="P433">
            <v>2</v>
          </cell>
        </row>
        <row r="434">
          <cell r="B434" t="str">
            <v xml:space="preserve">XS </v>
          </cell>
          <cell r="C434">
            <v>2</v>
          </cell>
          <cell r="D434">
            <v>5.54</v>
          </cell>
          <cell r="E434">
            <v>1</v>
          </cell>
          <cell r="I434">
            <v>0.2</v>
          </cell>
          <cell r="J434">
            <v>0.25</v>
          </cell>
          <cell r="K434">
            <v>0.45</v>
          </cell>
          <cell r="P434">
            <v>2</v>
          </cell>
        </row>
        <row r="435">
          <cell r="B435" t="str">
            <v xml:space="preserve">XS </v>
          </cell>
          <cell r="C435">
            <v>2</v>
          </cell>
          <cell r="D435">
            <v>5.54</v>
          </cell>
          <cell r="E435">
            <v>1</v>
          </cell>
          <cell r="I435">
            <v>0.2</v>
          </cell>
          <cell r="J435">
            <v>0.25</v>
          </cell>
          <cell r="K435">
            <v>0.45</v>
          </cell>
          <cell r="P435">
            <v>2</v>
          </cell>
        </row>
        <row r="436">
          <cell r="B436" t="str">
            <v xml:space="preserve">XS </v>
          </cell>
          <cell r="C436">
            <v>2.5</v>
          </cell>
          <cell r="D436">
            <v>7.01</v>
          </cell>
          <cell r="E436">
            <v>1</v>
          </cell>
          <cell r="I436">
            <v>0.25</v>
          </cell>
          <cell r="J436">
            <v>0.5</v>
          </cell>
          <cell r="K436">
            <v>0.75</v>
          </cell>
          <cell r="P436">
            <v>2</v>
          </cell>
        </row>
        <row r="437">
          <cell r="B437" t="str">
            <v xml:space="preserve">XS </v>
          </cell>
          <cell r="C437">
            <v>3</v>
          </cell>
          <cell r="D437">
            <v>7.62</v>
          </cell>
          <cell r="E437">
            <v>1</v>
          </cell>
          <cell r="I437">
            <v>0.3</v>
          </cell>
          <cell r="J437">
            <v>0.6</v>
          </cell>
          <cell r="K437">
            <v>0.89999999999999991</v>
          </cell>
          <cell r="P437">
            <v>2</v>
          </cell>
        </row>
        <row r="438">
          <cell r="B438" t="str">
            <v xml:space="preserve">XS </v>
          </cell>
          <cell r="C438">
            <v>3.5</v>
          </cell>
          <cell r="D438">
            <v>8.08</v>
          </cell>
          <cell r="E438">
            <v>1</v>
          </cell>
          <cell r="I438">
            <v>0.35</v>
          </cell>
          <cell r="J438">
            <v>0.85</v>
          </cell>
          <cell r="K438">
            <v>1.2</v>
          </cell>
          <cell r="P438">
            <v>3</v>
          </cell>
        </row>
        <row r="439">
          <cell r="B439" t="str">
            <v xml:space="preserve">XS </v>
          </cell>
          <cell r="C439">
            <v>4</v>
          </cell>
          <cell r="D439">
            <v>8.56</v>
          </cell>
          <cell r="E439">
            <v>1</v>
          </cell>
          <cell r="I439">
            <v>0.41</v>
          </cell>
          <cell r="J439">
            <v>0.93</v>
          </cell>
          <cell r="K439">
            <v>1.34</v>
          </cell>
          <cell r="P439">
            <v>3</v>
          </cell>
        </row>
        <row r="440">
          <cell r="B440" t="str">
            <v xml:space="preserve">XS </v>
          </cell>
          <cell r="C440">
            <v>5</v>
          </cell>
          <cell r="D440">
            <v>9.5299999999999994</v>
          </cell>
          <cell r="E440">
            <v>1</v>
          </cell>
          <cell r="I440">
            <v>0.51</v>
          </cell>
          <cell r="J440">
            <v>1.59</v>
          </cell>
          <cell r="K440">
            <v>2.1</v>
          </cell>
          <cell r="P440">
            <v>4</v>
          </cell>
        </row>
        <row r="441">
          <cell r="B441" t="str">
            <v xml:space="preserve">XS </v>
          </cell>
          <cell r="C441">
            <v>6</v>
          </cell>
          <cell r="D441">
            <v>10.97</v>
          </cell>
          <cell r="E441">
            <v>1.25</v>
          </cell>
          <cell r="I441">
            <v>0.61</v>
          </cell>
          <cell r="J441">
            <v>2.69</v>
          </cell>
          <cell r="K441">
            <v>3.3</v>
          </cell>
          <cell r="P441">
            <v>4</v>
          </cell>
        </row>
        <row r="442">
          <cell r="B442" t="str">
            <v xml:space="preserve">XS </v>
          </cell>
          <cell r="C442">
            <v>8</v>
          </cell>
          <cell r="D442">
            <v>12.7</v>
          </cell>
          <cell r="E442">
            <v>1.25</v>
          </cell>
          <cell r="I442">
            <v>0.81</v>
          </cell>
          <cell r="J442">
            <v>4.58</v>
          </cell>
          <cell r="K442">
            <v>5.3900000000000006</v>
          </cell>
          <cell r="P442">
            <v>4</v>
          </cell>
        </row>
        <row r="443">
          <cell r="B443" t="str">
            <v xml:space="preserve">XS </v>
          </cell>
          <cell r="C443">
            <v>10</v>
          </cell>
          <cell r="D443">
            <v>12.7</v>
          </cell>
          <cell r="E443">
            <v>1.25</v>
          </cell>
          <cell r="I443">
            <v>1.01</v>
          </cell>
          <cell r="J443">
            <v>5.74</v>
          </cell>
          <cell r="K443">
            <v>6.75</v>
          </cell>
          <cell r="P443">
            <v>4</v>
          </cell>
        </row>
        <row r="444">
          <cell r="B444" t="str">
            <v xml:space="preserve">XS </v>
          </cell>
          <cell r="C444">
            <v>12</v>
          </cell>
          <cell r="D444">
            <v>12.7</v>
          </cell>
          <cell r="E444">
            <v>1.25</v>
          </cell>
          <cell r="I444">
            <v>1.22</v>
          </cell>
          <cell r="J444">
            <v>6.73</v>
          </cell>
          <cell r="K444">
            <v>7.95</v>
          </cell>
          <cell r="P444">
            <v>6</v>
          </cell>
        </row>
        <row r="445">
          <cell r="B445" t="str">
            <v xml:space="preserve">XS </v>
          </cell>
          <cell r="C445">
            <v>14</v>
          </cell>
          <cell r="D445">
            <v>12.7</v>
          </cell>
          <cell r="E445">
            <v>1.25</v>
          </cell>
          <cell r="I445">
            <v>1.42</v>
          </cell>
          <cell r="J445">
            <v>7.28</v>
          </cell>
          <cell r="K445">
            <v>8.6999999999999993</v>
          </cell>
          <cell r="P445">
            <v>6</v>
          </cell>
        </row>
        <row r="446">
          <cell r="B446" t="str">
            <v xml:space="preserve">XS </v>
          </cell>
          <cell r="C446">
            <v>16</v>
          </cell>
          <cell r="D446">
            <v>12.7</v>
          </cell>
          <cell r="E446">
            <v>1.25</v>
          </cell>
          <cell r="I446">
            <v>1.62</v>
          </cell>
          <cell r="J446">
            <v>8.42</v>
          </cell>
          <cell r="K446">
            <v>10.039999999999999</v>
          </cell>
          <cell r="P446">
            <v>6</v>
          </cell>
        </row>
        <row r="447">
          <cell r="B447" t="str">
            <v xml:space="preserve">XS </v>
          </cell>
          <cell r="C447">
            <v>18</v>
          </cell>
          <cell r="D447">
            <v>12.7</v>
          </cell>
          <cell r="E447">
            <v>1.25</v>
          </cell>
          <cell r="I447">
            <v>1.82</v>
          </cell>
          <cell r="J447">
            <v>9.42</v>
          </cell>
          <cell r="K447">
            <v>11.24</v>
          </cell>
          <cell r="P447">
            <v>6</v>
          </cell>
        </row>
        <row r="448">
          <cell r="B448" t="str">
            <v xml:space="preserve">XS </v>
          </cell>
          <cell r="C448">
            <v>20</v>
          </cell>
          <cell r="D448">
            <v>12.7</v>
          </cell>
          <cell r="E448">
            <v>1.25</v>
          </cell>
          <cell r="I448">
            <v>2.0299999999999998</v>
          </cell>
          <cell r="J448">
            <v>10.42</v>
          </cell>
          <cell r="K448">
            <v>12.45</v>
          </cell>
          <cell r="P448">
            <v>7</v>
          </cell>
        </row>
        <row r="449">
          <cell r="B449" t="str">
            <v xml:space="preserve">XS </v>
          </cell>
          <cell r="C449">
            <v>22</v>
          </cell>
          <cell r="D449">
            <v>12.7</v>
          </cell>
          <cell r="E449">
            <v>1.25</v>
          </cell>
          <cell r="I449">
            <v>2.23</v>
          </cell>
          <cell r="J449">
            <v>11.72</v>
          </cell>
          <cell r="K449">
            <v>13.950000000000001</v>
          </cell>
          <cell r="P449">
            <v>8</v>
          </cell>
        </row>
        <row r="450">
          <cell r="B450" t="str">
            <v xml:space="preserve">XS </v>
          </cell>
          <cell r="C450">
            <v>24</v>
          </cell>
          <cell r="D450">
            <v>12.7</v>
          </cell>
          <cell r="E450">
            <v>1.25</v>
          </cell>
          <cell r="I450">
            <v>2.4300000000000002</v>
          </cell>
          <cell r="J450">
            <v>12.57</v>
          </cell>
          <cell r="K450">
            <v>15</v>
          </cell>
          <cell r="P450">
            <v>8</v>
          </cell>
        </row>
        <row r="451">
          <cell r="B451" t="str">
            <v xml:space="preserve">XS </v>
          </cell>
          <cell r="C451">
            <v>26</v>
          </cell>
          <cell r="D451">
            <v>12.7</v>
          </cell>
          <cell r="E451">
            <v>1.25</v>
          </cell>
          <cell r="I451">
            <v>2.64</v>
          </cell>
          <cell r="J451">
            <v>13.86</v>
          </cell>
          <cell r="K451">
            <v>16.5</v>
          </cell>
          <cell r="P451">
            <v>9</v>
          </cell>
        </row>
        <row r="452">
          <cell r="B452" t="str">
            <v xml:space="preserve">XS </v>
          </cell>
          <cell r="C452">
            <v>28</v>
          </cell>
          <cell r="D452">
            <v>12.7</v>
          </cell>
          <cell r="E452">
            <v>1.25</v>
          </cell>
          <cell r="I452">
            <v>2.84</v>
          </cell>
          <cell r="J452">
            <v>15.16</v>
          </cell>
          <cell r="K452">
            <v>18</v>
          </cell>
          <cell r="P452">
            <v>9</v>
          </cell>
        </row>
        <row r="453">
          <cell r="B453" t="str">
            <v xml:space="preserve">XS </v>
          </cell>
          <cell r="C453">
            <v>30</v>
          </cell>
          <cell r="D453">
            <v>12.7</v>
          </cell>
          <cell r="E453">
            <v>1.25</v>
          </cell>
          <cell r="I453">
            <v>3.04</v>
          </cell>
          <cell r="J453">
            <v>16.45</v>
          </cell>
          <cell r="K453">
            <v>19.489999999999998</v>
          </cell>
          <cell r="P453">
            <v>10</v>
          </cell>
        </row>
        <row r="454">
          <cell r="B454" t="str">
            <v xml:space="preserve">XS </v>
          </cell>
          <cell r="C454">
            <v>32</v>
          </cell>
          <cell r="D454">
            <v>12.7</v>
          </cell>
          <cell r="E454">
            <v>1.25</v>
          </cell>
          <cell r="I454">
            <v>3.24</v>
          </cell>
          <cell r="J454">
            <v>17.75</v>
          </cell>
          <cell r="K454">
            <v>20.990000000000002</v>
          </cell>
          <cell r="P454">
            <v>11</v>
          </cell>
        </row>
        <row r="455">
          <cell r="B455" t="str">
            <v xml:space="preserve">XS </v>
          </cell>
          <cell r="C455">
            <v>34</v>
          </cell>
          <cell r="D455">
            <v>12.7</v>
          </cell>
          <cell r="E455">
            <v>1.25</v>
          </cell>
          <cell r="I455">
            <v>3.45</v>
          </cell>
          <cell r="J455">
            <v>18.54</v>
          </cell>
          <cell r="K455">
            <v>21.99</v>
          </cell>
          <cell r="P455">
            <v>12</v>
          </cell>
        </row>
        <row r="456">
          <cell r="B456" t="str">
            <v xml:space="preserve">XS </v>
          </cell>
          <cell r="C456">
            <v>36</v>
          </cell>
          <cell r="D456">
            <v>12.7</v>
          </cell>
          <cell r="E456">
            <v>1.25</v>
          </cell>
          <cell r="I456">
            <v>3.65</v>
          </cell>
          <cell r="J456">
            <v>18.84</v>
          </cell>
          <cell r="K456">
            <v>22.49</v>
          </cell>
          <cell r="P456">
            <v>12</v>
          </cell>
        </row>
        <row r="457">
          <cell r="B457" t="str">
            <v xml:space="preserve">XS </v>
          </cell>
          <cell r="C457">
            <v>38</v>
          </cell>
          <cell r="D457">
            <v>12.7</v>
          </cell>
          <cell r="E457">
            <v>1.25</v>
          </cell>
          <cell r="I457">
            <v>3.85</v>
          </cell>
          <cell r="J457">
            <v>19.89</v>
          </cell>
          <cell r="K457">
            <v>23.740000000000002</v>
          </cell>
          <cell r="P457">
            <v>13</v>
          </cell>
        </row>
        <row r="458">
          <cell r="B458" t="str">
            <v xml:space="preserve">XS </v>
          </cell>
          <cell r="C458">
            <v>40</v>
          </cell>
          <cell r="D458">
            <v>12.7</v>
          </cell>
          <cell r="E458">
            <v>1.25</v>
          </cell>
          <cell r="I458">
            <v>4.0599999999999996</v>
          </cell>
          <cell r="J458">
            <v>21.66</v>
          </cell>
          <cell r="K458">
            <v>25.72</v>
          </cell>
          <cell r="P458">
            <v>14</v>
          </cell>
        </row>
        <row r="459">
          <cell r="B459" t="str">
            <v xml:space="preserve">XS </v>
          </cell>
          <cell r="C459">
            <v>42</v>
          </cell>
          <cell r="D459">
            <v>12.7</v>
          </cell>
          <cell r="E459">
            <v>1.25</v>
          </cell>
          <cell r="I459">
            <v>4.26</v>
          </cell>
          <cell r="J459">
            <v>22.74</v>
          </cell>
          <cell r="K459">
            <v>27</v>
          </cell>
          <cell r="P459">
            <v>14</v>
          </cell>
        </row>
        <row r="460">
          <cell r="B460" t="str">
            <v xml:space="preserve">XS </v>
          </cell>
          <cell r="C460">
            <v>44</v>
          </cell>
          <cell r="D460">
            <v>12.7</v>
          </cell>
          <cell r="E460">
            <v>1.25</v>
          </cell>
          <cell r="I460">
            <v>4.47</v>
          </cell>
          <cell r="J460">
            <v>27.16</v>
          </cell>
          <cell r="K460">
            <v>31.63</v>
          </cell>
          <cell r="P460">
            <v>15</v>
          </cell>
        </row>
        <row r="461">
          <cell r="B461" t="str">
            <v xml:space="preserve">XS </v>
          </cell>
          <cell r="C461">
            <v>46</v>
          </cell>
          <cell r="D461">
            <v>12.7</v>
          </cell>
          <cell r="E461">
            <v>1.25</v>
          </cell>
          <cell r="I461">
            <v>4.67</v>
          </cell>
          <cell r="J461">
            <v>28.4</v>
          </cell>
          <cell r="K461">
            <v>33.07</v>
          </cell>
          <cell r="P461">
            <v>16</v>
          </cell>
        </row>
        <row r="462">
          <cell r="B462" t="str">
            <v xml:space="preserve">XS </v>
          </cell>
          <cell r="C462">
            <v>48</v>
          </cell>
          <cell r="D462">
            <v>12.7</v>
          </cell>
          <cell r="E462">
            <v>1.25</v>
          </cell>
          <cell r="I462">
            <v>4.87</v>
          </cell>
          <cell r="J462">
            <v>29.63</v>
          </cell>
          <cell r="K462">
            <v>34.5</v>
          </cell>
          <cell r="P462">
            <v>16</v>
          </cell>
        </row>
        <row r="463">
          <cell r="B463" t="str">
            <v>XXS</v>
          </cell>
          <cell r="C463">
            <v>0.5</v>
          </cell>
          <cell r="D463">
            <v>7.47</v>
          </cell>
          <cell r="E463">
            <v>1</v>
          </cell>
          <cell r="I463">
            <v>7.0000000000000007E-2</v>
          </cell>
          <cell r="J463">
            <v>0.23</v>
          </cell>
          <cell r="K463">
            <v>0.30000000000000004</v>
          </cell>
          <cell r="P463">
            <v>2</v>
          </cell>
        </row>
        <row r="464">
          <cell r="B464" t="str">
            <v>XXS</v>
          </cell>
          <cell r="C464">
            <v>0.5</v>
          </cell>
          <cell r="D464">
            <v>7.47</v>
          </cell>
          <cell r="E464">
            <v>1</v>
          </cell>
          <cell r="I464">
            <v>7.0000000000000007E-2</v>
          </cell>
          <cell r="J464">
            <v>0.23</v>
          </cell>
          <cell r="K464">
            <v>0.30000000000000004</v>
          </cell>
          <cell r="P464">
            <v>2</v>
          </cell>
        </row>
        <row r="465">
          <cell r="B465" t="str">
            <v>XXS</v>
          </cell>
          <cell r="C465">
            <v>0.5</v>
          </cell>
          <cell r="D465">
            <v>7.47</v>
          </cell>
          <cell r="E465">
            <v>1</v>
          </cell>
          <cell r="I465">
            <v>7.0000000000000007E-2</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9.6999999999999993</v>
          </cell>
          <cell r="E472">
            <v>1</v>
          </cell>
          <cell r="I472">
            <v>0.13</v>
          </cell>
          <cell r="J472">
            <v>0.67</v>
          </cell>
          <cell r="K472">
            <v>0.8</v>
          </cell>
          <cell r="P472">
            <v>2</v>
          </cell>
        </row>
        <row r="473">
          <cell r="B473" t="str">
            <v>XXS</v>
          </cell>
          <cell r="C473">
            <v>1.25</v>
          </cell>
          <cell r="D473">
            <v>9.6999999999999993</v>
          </cell>
          <cell r="E473">
            <v>1</v>
          </cell>
          <cell r="I473">
            <v>0.13</v>
          </cell>
          <cell r="J473">
            <v>0.67</v>
          </cell>
          <cell r="K473">
            <v>0.8</v>
          </cell>
          <cell r="P473">
            <v>2</v>
          </cell>
        </row>
        <row r="474">
          <cell r="B474" t="str">
            <v>XXS</v>
          </cell>
          <cell r="C474">
            <v>1.25</v>
          </cell>
          <cell r="D474">
            <v>9.6999999999999993</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8.6999999999999993</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18.489999999999998</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 sheetId="4"/>
      <sheetData sheetId="5"/>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
      <sheetName val="Tong gia tri phan mem"/>
      <sheetName val="Estimates"/>
      <sheetName val="PhulucI"/>
      <sheetName val="PhulucII"/>
      <sheetName val="PhulucIII"/>
      <sheetName val="PhulucIV"/>
      <sheetName val="PhulucV"/>
      <sheetName val="PhulucVI"/>
      <sheetName val="Don gia nhan cong"/>
    </sheetNames>
    <sheetDataSet>
      <sheetData sheetId="0" refreshError="1"/>
      <sheetData sheetId="1">
        <row r="6">
          <cell r="J6">
            <v>0.65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am so"/>
      <sheetName val="TDT"/>
      <sheetName val="CĐDL"/>
      <sheetName val="TH_KS"/>
      <sheetName val="Khaosat"/>
      <sheetName val="Muasam"/>
      <sheetName val="THDL-TTtinh"/>
      <sheetName val="Thanh tra huyen"/>
      <sheetName val="XDPM"/>
      <sheetName val="TKPM"/>
      <sheetName val="XL_TD"/>
      <sheetName val="Bangluong"/>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KHAI"/>
      <sheetName val="5%"/>
      <sheetName val="10%"/>
      <sheetName val="Sheet1"/>
      <sheetName val="XL4Poppy"/>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L"/>
      <sheetName val="DG"/>
      <sheetName val="THop"/>
      <sheetName val="TDT"/>
      <sheetName val="Kluong"/>
      <sheetName val="H.so"/>
      <sheetName val="Tvan"/>
      <sheetName val="ESTI."/>
      <sheetName val="DI-ESTI"/>
      <sheetName val="IBASE"/>
      <sheetName val="Tra"/>
      <sheetName val="NCong-Day-Su"/>
      <sheetName val="Gia vat tu"/>
      <sheetName val="CPKhac"/>
    </sheetNames>
    <sheetDataSet>
      <sheetData sheetId="0"/>
      <sheetData sheetId="1"/>
      <sheetData sheetId="2"/>
      <sheetData sheetId="3">
        <row r="88">
          <cell r="D88">
            <v>118135008251.60049</v>
          </cell>
        </row>
      </sheetData>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2">
          <cell r="J2">
            <v>15890</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do"/>
      <sheetName val="T.toan"/>
      <sheetName val="EIRR"/>
      <sheetName val="Cp&gt;20"/>
      <sheetName val="EIRR&gt; 2"/>
      <sheetName val="Ln&lt;10"/>
      <sheetName val="EIRR&lt; 1"/>
      <sheetName val="Ln&lt;20"/>
      <sheetName val="EIRR&lt;2"/>
      <sheetName val="Cp&gt;10-Ln&lt;10"/>
      <sheetName val="EIRR&gt;1&lt;1"/>
    </sheetNames>
    <sheetDataSet>
      <sheetData sheetId="0" refreshError="1"/>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INTER"/>
      <sheetName val="MTL$-TRUNCK-AG"/>
      <sheetName val="MTL$-PRODTANK-UG"/>
      <sheetName val="MTL$-PRODTANK-AG"/>
      <sheetName val="MTL$-JETTY"/>
      <sheetName val="MTL$-TRUNCK-UG"/>
      <sheetName val="XL4Poppy"/>
      <sheetName val="MTL__INTER"/>
      <sheetName val=" nhap x mang"/>
      <sheetName val="cat da bay"/>
      <sheetName val="kl dat"/>
      <sheetName val="Sheet4"/>
      <sheetName val="Sheet1"/>
      <sheetName val="xin kinh phi"/>
      <sheetName val="lan trai"/>
      <sheetName val="thuoc no"/>
      <sheetName val="Sheet3"/>
      <sheetName val="Sheet2"/>
      <sheetName val="so thuc pham"/>
      <sheetName val="Chart1"/>
      <sheetName val="Trang1"/>
      <sheetName val="Trang2"/>
      <sheetName val="Trang3"/>
      <sheetName val="Trang4"/>
      <sheetName val="Trang5"/>
      <sheetName val="Sheet7"/>
      <sheetName val="Sheet8"/>
      <sheetName val="Sheet9"/>
      <sheetName val="Sheet10"/>
      <sheetName val="Sheet11"/>
      <sheetName val="Sheet12"/>
      <sheetName val="Sheet13"/>
      <sheetName val="Sheet14"/>
      <sheetName val="Sheet15"/>
      <sheetName val="Sheet16"/>
      <sheetName val="Sheet17"/>
      <sheetName val="NC10"/>
      <sheetName val="VL10"/>
      <sheetName val="CFmay10"/>
      <sheetName val="627(10)"/>
      <sheetName val="Cong cu dung cu"/>
      <sheetName val="Kiem ke Quy"/>
      <sheetName val="Kiem ke TSCD"/>
      <sheetName val="vat tu"/>
      <sheetName val="Cong trinh do dang 2002"/>
      <sheetName val="Sheet6"/>
      <sheetName val="Gia VL"/>
      <sheetName val="Bang gia ca may"/>
      <sheetName val="Bang luong CB"/>
      <sheetName val="Bang P.tich CT"/>
      <sheetName val="D.toan chi tiet"/>
      <sheetName val="Bang TH Dtoan"/>
      <sheetName val="XXXXXXXX"/>
      <sheetName val="Sheet5"/>
      <sheetName val="KL DUONG DC L = 90m"/>
      <sheetName val="T1"/>
      <sheetName val="T.hop -T1"/>
      <sheetName val="T.Hop-T2"/>
      <sheetName val="T.Hop-T3"/>
      <sheetName val="SD1"/>
      <sheetName val="SD2"/>
      <sheetName val="SD7"/>
      <sheetName val="SD8"/>
      <sheetName val="SD9"/>
      <sheetName val="SD11"/>
      <sheetName val="SD12"/>
      <sheetName val="TVSD"/>
      <sheetName val="CN"/>
      <sheetName val="Capphoivua"/>
      <sheetName val="cau"/>
      <sheetName val="cong"/>
      <sheetName val="nhua"/>
      <sheetName val="chitiet"/>
      <sheetName val="DuThauSuaLoi"/>
      <sheetName val="TongHopSuaLoi"/>
      <sheetName val="GT"/>
      <sheetName val="TH"/>
      <sheetName val="tienluong"/>
      <sheetName val="00000000"/>
      <sheetName val="KLMAY"/>
      <sheetName val="long-xe"/>
      <sheetName val="hoa"/>
      <sheetName val="viet"/>
      <sheetName val="hung"/>
      <sheetName val="tuan"/>
      <sheetName val="dai"/>
      <sheetName val="truong"/>
      <sheetName val="cuong"/>
      <sheetName val="thanh-bx"/>
      <sheetName val="minh-bl"/>
      <sheetName val="kh-hd"/>
      <sheetName val="binh"/>
      <sheetName val="cung"/>
      <sheetName val="chien"/>
      <sheetName val="chien (2)"/>
      <sheetName val="chien (3)"/>
      <sheetName val="xa"/>
      <sheetName val="huy"/>
      <sheetName val="thuan"/>
      <sheetName val="thang"/>
      <sheetName val="dong"/>
      <sheetName val="thai"/>
      <sheetName val="ngoc"/>
      <sheetName val="hien"/>
      <sheetName val="long"/>
      <sheetName val="phuong"/>
      <sheetName val="kieu"/>
      <sheetName val="thucong1"/>
      <sheetName val="Thucong2"/>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Sua (2)"/>
      <sheetName val="Sua"/>
      <sheetName val="DGKSDA"/>
      <sheetName val="TH_BVTC"/>
      <sheetName val="BVTC"/>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H theo tinh"/>
      <sheetName val="TH theo hang muc"/>
      <sheetName val="Quang Tri"/>
      <sheetName val="TTHue"/>
      <sheetName val="Da Nang"/>
      <sheetName val="Quang Nam"/>
      <sheetName val="Quang Ngai"/>
      <sheetName val="TH DH-QN"/>
      <sheetName val="KP HD"/>
      <sheetName val="DB HD"/>
      <sheetName val="tong hop"/>
      <sheetName val="phan tich DG"/>
      <sheetName val="gia vat lieu"/>
      <sheetName val="gia xe may"/>
      <sheetName val="gia nhan cong"/>
      <sheetName val="XL4Test5"/>
      <sheetName val="KM"/>
      <sheetName val="KHOANMUC"/>
      <sheetName val="QTNC"/>
      <sheetName val="CPQL"/>
      <sheetName val="SANLUONG"/>
      <sheetName val="SSCP-SL"/>
      <sheetName val="CPSX"/>
      <sheetName val="KQKD"/>
      <sheetName val="CDSL (2)"/>
      <sheetName val="HDGK-02"/>
      <sheetName val="HDGK-03"/>
      <sheetName val="HDGK-06"/>
      <sheetName val="Cover"/>
      <sheetName val="Explain"/>
      <sheetName val="General"/>
      <sheetName val="General (2)"/>
      <sheetName val="Detail price"/>
      <sheetName val="Material"/>
      <sheetName val="Machinery"/>
      <sheetName val="Material (2)"/>
      <sheetName val="Machinery (2)"/>
      <sheetName val="HDGK-D3"/>
      <sheetName val="TLGK-D3"/>
      <sheetName val="TLSon"/>
      <sheetName val="HDGK"/>
      <sheetName val="DTTC"/>
      <sheetName val="Xuong KCT"/>
      <sheetName val="HDGK-Xuong KCT (2)"/>
      <sheetName val="Doi CTlap"/>
      <sheetName val="Doi PCS"/>
      <sheetName val="Xuong DT"/>
      <sheetName val="Phieu cao do K95"/>
      <sheetName val="Lop 1 K98"/>
      <sheetName val="QTNC-2002"/>
      <sheetName val="QTNC2003"/>
      <sheetName val="QTNC-Tong hop"/>
      <sheetName val="QTVT-Tong hop"/>
      <sheetName val="GTQT-Tong hop"/>
      <sheetName val="QT - Duet"/>
      <sheetName val="PC"/>
      <sheetName val="Ph-Thu"/>
      <sheetName val="Ph-Thu (2)"/>
      <sheetName val="PC (2)"/>
      <sheetName val="Chart2"/>
      <sheetName val="PC (3)"/>
      <sheetName val="T9-2004"/>
      <sheetName val="T9-MD1"/>
      <sheetName val="T10-2004"/>
      <sheetName val="T10-MD1"/>
      <sheetName val="T11-2004"/>
      <sheetName val="T11-MD1"/>
      <sheetName val="T12-2004"/>
      <sheetName val="T12-MD1"/>
      <sheetName val="20% BHXH"/>
      <sheetName val="TrÝch 2%KPC§"/>
      <sheetName val="TrÝch 3% BHYT"/>
      <sheetName val="SD cac TK"/>
      <sheetName val="TK336"/>
      <sheetName val="chi tiet 131"/>
      <sheetName val="Ke chi"/>
      <sheetName val="TH du toan "/>
      <sheetName val="Du toan "/>
      <sheetName val="C.Tinh"/>
      <sheetName val="TK_cap"/>
      <sheetName val="DTCT"/>
      <sheetName val="PTVT"/>
      <sheetName val="THDT"/>
      <sheetName val="THVT"/>
      <sheetName val="THGT"/>
      <sheetName val=""/>
      <sheetName val="KTQT-AFC"/>
      <sheetName val="KTQT-KH"/>
      <sheetName val="CLDG"/>
      <sheetName val="CLKL"/>
      <sheetName val="Bang du toan"/>
      <sheetName val="Tonghop"/>
      <sheetName val="Bu gia"/>
      <sheetName val="PT vat tu"/>
      <sheetName val="Bang ke chi tiet "/>
      <sheetName val="ptvl0-1"/>
      <sheetName val="0-1"/>
      <sheetName val="ptvl4-5"/>
      <sheetName val="4-5"/>
      <sheetName val="ptvl3-4"/>
      <sheetName val="3-4"/>
      <sheetName val="ptvl2-3"/>
      <sheetName val="2-3"/>
      <sheetName val="vlcong"/>
      <sheetName val="ptvl1-2"/>
      <sheetName val="1-2"/>
      <sheetName val="BKXN"/>
      <sheetName val="Tokhai"/>
      <sheetName val="Tokhai (2)"/>
      <sheetName val="BKHT"/>
      <sheetName val="HT"/>
      <sheetName val="giait"/>
      <sheetName val="PLbkhh"/>
      <sheetName val="TKDC11"/>
      <sheetName val="giait (2)"/>
      <sheetName val="TH thue"/>
      <sheetName val="XN Thue"/>
      <sheetName val="BH"/>
      <sheetName val="BH (2)"/>
      <sheetName val="BTH -L"/>
      <sheetName val="SLQ3"/>
      <sheetName val="QTD1"/>
      <sheetName val="THQT"/>
      <sheetName val="THQT (2)"/>
      <sheetName val="ms2"/>
      <sheetName val="TKSDD"/>
      <sheetName val="XNthue"/>
      <sheetName val="TR"/>
      <sheetName val="KTVT"/>
      <sheetName val="ktvt2"/>
      <sheetName val="TB-D2"/>
      <sheetName val="TB-D4"/>
      <sheetName val="TB-D5"/>
      <sheetName val="QT-TSCD"/>
      <sheetName val="MTB"/>
      <sheetName val="XN CUC THUE"/>
      <sheetName val="TT-THUE"/>
      <sheetName val="GXN"/>
      <sheetName val="Gthue"/>
      <sheetName val="T.TRI"/>
      <sheetName val="thkk"/>
      <sheetName val="GTr"/>
      <sheetName val="TK01 (2)"/>
      <sheetName val="M02B"/>
      <sheetName val="TK01"/>
      <sheetName val="bk mua"/>
      <sheetName val="bk ban"/>
      <sheetName val="moi11"/>
      <sheetName val="bk moi 02"/>
      <sheetName val="bk DC"/>
      <sheetName val="bk moi03"/>
      <sheetName val="bcn (2)"/>
      <sheetName val="bcn (3)"/>
      <sheetName val="bcn T3"/>
      <sheetName val="bcnM"/>
      <sheetName val="4b-TC"/>
      <sheetName val="03-TC"/>
      <sheetName val="06-TC"/>
      <sheetName val="01-TC"/>
      <sheetName val="KHVLD"/>
      <sheetName val="11TC"/>
      <sheetName val="01-KHTC"/>
      <sheetName val="06 -TC"/>
      <sheetName val="06 -TC (2)"/>
      <sheetName val="PPLN 05-tc"/>
      <sheetName val="PPLN 05-tc (3)"/>
      <sheetName val="TH ghi so"/>
      <sheetName val="dieu chinh"/>
      <sheetName val="PPLN Q4"/>
      <sheetName val="kk"/>
      <sheetName val="PPLN 05-tc (2)"/>
      <sheetName val="01-KH"/>
      <sheetName val="PPLN Q1-04"/>
      <sheetName val="PPLN Q1-04 (2)"/>
      <sheetName val="ptgt"/>
      <sheetName val="ptgt (2)"/>
      <sheetName val="th thue dt"/>
      <sheetName val="QT SDV"/>
      <sheetName val="QTTHUE TNDN"/>
      <sheetName val="qt thue gtgt"/>
      <sheetName val="th thue gtgt"/>
      <sheetName val="TK-TDT-CP-TN"/>
      <sheetName val="pl thue"/>
      <sheetName val="QTCBH-YT"/>
      <sheetName val="BCTHXDCB"/>
      <sheetName val="DTXDCB"/>
      <sheetName val="qt chi snyt"/>
      <sheetName val="BCKPCD"/>
      <sheetName val="BCthunop BHXH"/>
      <sheetName val="BCthunop BHYT"/>
      <sheetName val="BCTH-BHXH-YT"/>
      <sheetName val="BTH TTT"/>
      <sheetName val="khai thue tndn"/>
      <sheetName val="khai thue tndn (2)"/>
      <sheetName val="sdt1"/>
      <sheetName val="dc sdu thue"/>
      <sheetName val="cac CT (2)"/>
      <sheetName val="nv"/>
      <sheetName val="m.cdkt-ts"/>
      <sheetName val="m.nv"/>
      <sheetName val="m.cac CT"/>
      <sheetName val="BC KHDT"/>
      <sheetName val="III - NV"/>
      <sheetName val="BC-SDNVKH"/>
      <sheetName val="bc nam"/>
      <sheetName val="KH TSCD"/>
      <sheetName val="KE LV"/>
      <sheetName val="KH6TH"/>
      <sheetName val="KH KHCB-QI"/>
      <sheetName val="M.QII"/>
      <sheetName val="TH2XE"/>
      <sheetName val="bcKH-SC Q3"/>
      <sheetName val="bcKH-SC Q4"/>
      <sheetName val="bcKH-SC (3)"/>
      <sheetName val="bcKK TS"/>
      <sheetName val="bcKK 2003"/>
      <sheetName val="bcKK 2004 (2)"/>
      <sheetName val="bcKK T9"/>
      <sheetName val="TKHtruoc"/>
      <sheetName val="bc SCL"/>
      <sheetName val="KHCB2003"/>
      <sheetName val="m.BC kh KhH (2)"/>
      <sheetName val="KH KHCB"/>
      <sheetName val="mKH KHCB"/>
      <sheetName val="01qtdn"/>
      <sheetName val="03"/>
      <sheetName val="04"/>
      <sheetName val="05"/>
      <sheetName val="08"/>
      <sheetName val="scl-1"/>
      <sheetName val="scl-2"/>
      <sheetName val="bc mua ts"/>
      <sheetName val="(2)"/>
      <sheetName val="bbkk"/>
      <sheetName val="131"/>
      <sheetName val="331"/>
      <sheetName val="131-2 (2)"/>
      <sheetName val="ke muaTB"/>
      <sheetName val="THCP-HD4"/>
      <sheetName val="bcqt"/>
      <sheetName val="10000000"/>
      <sheetName val="km345+400-km345+500 (6'-"/>
      <sheetName val="TongHopSuaLoé"/>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Bang TH Dtman"/>
      <sheetName val="DT"/>
      <sheetName val="CP"/>
      <sheetName val="BCT6"/>
      <sheetName val="bk1"/>
      <sheetName val="nk1"/>
      <sheetName val="TK133"/>
      <sheetName val="TK 136"/>
      <sheetName val="TK 138"/>
      <sheetName val="TK141"/>
      <sheetName val="TK142"/>
      <sheetName val="BK3"/>
      <sheetName val="BPBNVL"/>
      <sheetName val="TK 155"/>
      <sheetName val="TK211"/>
      <sheetName val="TK214"/>
      <sheetName val="BPBKH"/>
      <sheetName val="TK 331"/>
      <sheetName val="BPBTL"/>
      <sheetName val="TK335"/>
      <sheetName val="TK 336"/>
      <sheetName val="TK 338"/>
      <sheetName val="BK4"/>
      <sheetName val="BK5"/>
      <sheetName val="NK7 P1"/>
      <sheetName val="NK7 P2"/>
      <sheetName val="NK7 P3"/>
      <sheetName val="NKCT 8"/>
      <sheetName val="BCDPS"/>
      <sheetName val="tuၡn"/>
      <sheetName val="T9"/>
      <sheetName val="T6"/>
      <sheetName val="T3"/>
      <sheetName val="T10"/>
      <sheetName val="T2"/>
      <sheetName val="MTO REV.2(ARMOR)"/>
      <sheetName val="SD0"/>
      <sheetName val="mau c47"/>
      <sheetName val="Thang 1"/>
      <sheetName val="Thang 10"/>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Du toan"/>
      <sheetName val="Phan tich vat tu"/>
      <sheetName val="Tong hop vat tu"/>
      <sheetName val="Tong hop gia"/>
      <sheetName val="Tro giup"/>
      <sheetName val="Nhan cong"/>
      <sheetName val="May thi cong"/>
      <sheetName val="Chi phi chung"/>
      <sheetName val="Config"/>
      <sheetName val="DUNGQUAT-6"/>
      <sheetName val="DP NOI"/>
      <sheetName val="DP NGOAI"/>
      <sheetName val="YCU-HC"/>
      <sheetName val="KHO 21ST"/>
      <sheetName val="KHO 49 TN"/>
      <sheetName val="KHO 82 TN"/>
      <sheetName val="KHO 28 TN"/>
      <sheetName val="TTBLII-58 NGT"/>
      <sheetName val="4 VT SAU"/>
      <sheetName val="74TN"/>
      <sheetName val="108 NG TRAI"/>
      <sheetName val="68A QTRUNG"/>
      <sheetName val="HT QUAY"/>
      <sheetName val="BTK TKHO"/>
      <sheetName val="km342+500-km342+690 (2)"/>
      <sheetName val="THChi"/>
      <sheetName val="THthu"/>
      <sheetName val="BCD"/>
      <sheetName val="111"/>
      <sheetName val="112"/>
      <sheetName val="133"/>
      <sheetName val="138"/>
      <sheetName val="141"/>
      <sheetName val="142"/>
      <sheetName val="152"/>
      <sheetName val="153"/>
      <sheetName val="154"/>
      <sheetName val="211"/>
      <sheetName val="214"/>
      <sheetName val="3331"/>
      <sheetName val="3334"/>
      <sheetName val="334"/>
      <sheetName val="411"/>
      <sheetName val="421"/>
      <sheetName val="511"/>
      <sheetName val="621"/>
      <sheetName val="622"/>
      <sheetName val="623"/>
      <sheetName val="627b"/>
      <sheetName val="632"/>
      <sheetName val="642"/>
      <sheetName val="711"/>
      <sheetName val="811"/>
      <sheetName val="911"/>
      <sheetName val="009"/>
      <sheetName val="aung"/>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DATA"/>
      <sheetName val="CH"/>
      <sheetName val="LN"/>
      <sheetName val="GHI CHU"/>
      <sheetName val="MTL$-PRODTANO-AG"/>
      <sheetName val="TNDN"/>
      <sheetName val="Bke-Banra"/>
      <sheetName val="Bke-khac"/>
      <sheetName val="TH-Dthu"/>
      <sheetName val="Bke-MuavaoHD(3%)"/>
      <sheetName val="Bke-MuavaoHD(T7)"/>
      <sheetName val="Bke-MuavaoHD(Tong)"/>
      <sheetName val="DT-CF"/>
      <sheetName val="1424_Q2"/>
      <sheetName val="1423_Q2"/>
      <sheetName val="1422_Q2"/>
      <sheetName val="910-Q1"/>
      <sheetName val="Q1062-Q1"/>
      <sheetName val="1719-Q2"/>
      <sheetName val="1638-Q1"/>
      <sheetName val="1720-Q1"/>
      <sheetName val="1637-Q1"/>
      <sheetName val="1722-Q1+2"/>
      <sheetName val="Bke-MuavaoHD(T7)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refreshError="1"/>
      <sheetData sheetId="265" refreshError="1"/>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refreshError="1"/>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refreshError="1"/>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refreshError="1"/>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refreshError="1"/>
      <sheetData sheetId="676" refreshError="1"/>
      <sheetData sheetId="677" refreshError="1"/>
      <sheetData sheetId="678" refreshError="1"/>
      <sheetData sheetId="679" refreshError="1"/>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sheetName val="1. QLTTKT"/>
      <sheetName val="2. QLTTĐTTPTP"/>
      <sheetName val="3. THQCT&amp; KSĐT"/>
      <sheetName val="4. THQCT&amp; KSXX"/>
      <sheetName val="5. THQCT&amp; KSTHA"/>
      <sheetName val="6. KSTGTG"/>
      <sheetName val="7. NC QL&amp;TKAHS"/>
      <sheetName val="8. CTTĐT"/>
      <sheetName val="9&amp;10. TĐTT_T4TP"/>
      <sheetName val="Dinh muc PM"/>
      <sheetName val="ActiveDirectory"/>
      <sheetName val="CustomerProfile"/>
      <sheetName val="StartPage"/>
      <sheetName val="BizTalk"/>
      <sheetName val="Desktop"/>
      <sheetName val="Exchange"/>
      <sheetName val="LCS"/>
      <sheetName val="MIIS"/>
      <sheetName val="SCOM"/>
      <sheetName val="MOSS"/>
      <sheetName val="SC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7">
          <cell r="C17">
            <v>6.8000000000000005E-2</v>
          </cell>
          <cell r="D17">
            <v>0.15600000000000003</v>
          </cell>
          <cell r="E17">
            <v>0.31800000000000006</v>
          </cell>
          <cell r="F17">
            <v>0.38500000000000001</v>
          </cell>
          <cell r="G17">
            <v>7.2999999999999995E-2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BG "/>
      <sheetName val="OLYMPIA"/>
      <sheetName val="X_MEDIA"/>
      <sheetName val="POWERCOM"/>
      <sheetName val="LEADER"/>
      <sheetName val="SOLOMON"/>
      <sheetName val="DATA"/>
      <sheetName val="PROJECT"/>
      <sheetName val="SPUTNIK"/>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1.HARDWARE"/>
      <sheetName val="2.HW_INSTALL"/>
      <sheetName val="8.OTHERS"/>
      <sheetName val="RateMatrix"/>
      <sheetName val="5.SW_INSTALL"/>
      <sheetName val="3.SYSSOFT"/>
      <sheetName val="6.TRAINING"/>
      <sheetName val="7.UP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u hinh"/>
      <sheetName val="TDT_GDI"/>
      <sheetName val="Xa_phuong"/>
      <sheetName val="Quan_huyen"/>
      <sheetName val="TTDL_SoTP"/>
      <sheetName val="Trienkhai_daotao"/>
      <sheetName val="Trienkhai_QLHT"/>
      <sheetName val="KP Trien khai PM"/>
      <sheetName val="KP Dao tao PM"/>
      <sheetName val="Chiphi_nhaplieu"/>
      <sheetName val="TDT_GDII"/>
      <sheetName val="TDT_GDIII"/>
      <sheetName val="Luu"/>
    </sheetNames>
    <sheetDataSet>
      <sheetData sheetId="0" refreshError="1">
        <row r="119">
          <cell r="C119">
            <v>250000</v>
          </cell>
        </row>
        <row r="123">
          <cell r="C123">
            <v>100000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sheetName val="KP nang cap PM"/>
      <sheetName val="Chi phí đào tạo tại HP &amp; NA"/>
      <sheetName val="Chi phí đào tạo tại ĐN"/>
      <sheetName val="Chi phí đào tạo tại TP. HCM"/>
      <sheetName val="bk-EMC"/>
    </sheetNames>
    <sheetDataSet>
      <sheetData sheetId="0" refreshError="1"/>
      <sheetData sheetId="1">
        <row r="20">
          <cell r="C20">
            <v>754</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5"/>
  <sheetViews>
    <sheetView workbookViewId="0">
      <selection activeCell="D9" sqref="D9:G14"/>
    </sheetView>
  </sheetViews>
  <sheetFormatPr defaultColWidth="8.88671875" defaultRowHeight="16.8"/>
  <cols>
    <col min="1" max="1" width="5" style="1" customWidth="1"/>
    <col min="2" max="2" width="40.33203125" style="15" customWidth="1"/>
    <col min="3" max="3" width="8.88671875" style="15" customWidth="1"/>
    <col min="4" max="4" width="17.88671875" style="16" customWidth="1"/>
    <col min="5" max="5" width="17" style="16" customWidth="1"/>
    <col min="6" max="6" width="13.109375" style="16" customWidth="1"/>
    <col min="7" max="7" width="18.6640625" style="16" customWidth="1"/>
    <col min="8" max="8" width="10.44140625" style="1" customWidth="1"/>
    <col min="9" max="256" width="9.109375" style="1"/>
    <col min="257" max="257" width="5" style="1" customWidth="1"/>
    <col min="258" max="258" width="39" style="1" customWidth="1"/>
    <col min="259" max="259" width="8.88671875" style="1" customWidth="1"/>
    <col min="260" max="260" width="17.88671875" style="1" customWidth="1"/>
    <col min="261" max="261" width="17" style="1" customWidth="1"/>
    <col min="262" max="262" width="13.109375" style="1" customWidth="1"/>
    <col min="263" max="263" width="18.6640625" style="1" customWidth="1"/>
    <col min="264" max="264" width="10.44140625" style="1" customWidth="1"/>
    <col min="265" max="512" width="9.109375" style="1"/>
    <col min="513" max="513" width="5" style="1" customWidth="1"/>
    <col min="514" max="514" width="39" style="1" customWidth="1"/>
    <col min="515" max="515" width="8.88671875" style="1" customWidth="1"/>
    <col min="516" max="516" width="17.88671875" style="1" customWidth="1"/>
    <col min="517" max="517" width="17" style="1" customWidth="1"/>
    <col min="518" max="518" width="13.109375" style="1" customWidth="1"/>
    <col min="519" max="519" width="18.6640625" style="1" customWidth="1"/>
    <col min="520" max="520" width="10.44140625" style="1" customWidth="1"/>
    <col min="521" max="768" width="9.109375" style="1"/>
    <col min="769" max="769" width="5" style="1" customWidth="1"/>
    <col min="770" max="770" width="39" style="1" customWidth="1"/>
    <col min="771" max="771" width="8.88671875" style="1" customWidth="1"/>
    <col min="772" max="772" width="17.88671875" style="1" customWidth="1"/>
    <col min="773" max="773" width="17" style="1" customWidth="1"/>
    <col min="774" max="774" width="13.109375" style="1" customWidth="1"/>
    <col min="775" max="775" width="18.6640625" style="1" customWidth="1"/>
    <col min="776" max="776" width="10.44140625" style="1" customWidth="1"/>
    <col min="777" max="1024" width="9.109375" style="1"/>
    <col min="1025" max="1025" width="5" style="1" customWidth="1"/>
    <col min="1026" max="1026" width="39" style="1" customWidth="1"/>
    <col min="1027" max="1027" width="8.88671875" style="1" customWidth="1"/>
    <col min="1028" max="1028" width="17.88671875" style="1" customWidth="1"/>
    <col min="1029" max="1029" width="17" style="1" customWidth="1"/>
    <col min="1030" max="1030" width="13.109375" style="1" customWidth="1"/>
    <col min="1031" max="1031" width="18.6640625" style="1" customWidth="1"/>
    <col min="1032" max="1032" width="10.44140625" style="1" customWidth="1"/>
    <col min="1033" max="1280" width="9.109375" style="1"/>
    <col min="1281" max="1281" width="5" style="1" customWidth="1"/>
    <col min="1282" max="1282" width="39" style="1" customWidth="1"/>
    <col min="1283" max="1283" width="8.88671875" style="1" customWidth="1"/>
    <col min="1284" max="1284" width="17.88671875" style="1" customWidth="1"/>
    <col min="1285" max="1285" width="17" style="1" customWidth="1"/>
    <col min="1286" max="1286" width="13.109375" style="1" customWidth="1"/>
    <col min="1287" max="1287" width="18.6640625" style="1" customWidth="1"/>
    <col min="1288" max="1288" width="10.44140625" style="1" customWidth="1"/>
    <col min="1289" max="1536" width="9.109375" style="1"/>
    <col min="1537" max="1537" width="5" style="1" customWidth="1"/>
    <col min="1538" max="1538" width="39" style="1" customWidth="1"/>
    <col min="1539" max="1539" width="8.88671875" style="1" customWidth="1"/>
    <col min="1540" max="1540" width="17.88671875" style="1" customWidth="1"/>
    <col min="1541" max="1541" width="17" style="1" customWidth="1"/>
    <col min="1542" max="1542" width="13.109375" style="1" customWidth="1"/>
    <col min="1543" max="1543" width="18.6640625" style="1" customWidth="1"/>
    <col min="1544" max="1544" width="10.44140625" style="1" customWidth="1"/>
    <col min="1545" max="1792" width="9.109375" style="1"/>
    <col min="1793" max="1793" width="5" style="1" customWidth="1"/>
    <col min="1794" max="1794" width="39" style="1" customWidth="1"/>
    <col min="1795" max="1795" width="8.88671875" style="1" customWidth="1"/>
    <col min="1796" max="1796" width="17.88671875" style="1" customWidth="1"/>
    <col min="1797" max="1797" width="17" style="1" customWidth="1"/>
    <col min="1798" max="1798" width="13.109375" style="1" customWidth="1"/>
    <col min="1799" max="1799" width="18.6640625" style="1" customWidth="1"/>
    <col min="1800" max="1800" width="10.44140625" style="1" customWidth="1"/>
    <col min="1801" max="2048" width="9.109375" style="1"/>
    <col min="2049" max="2049" width="5" style="1" customWidth="1"/>
    <col min="2050" max="2050" width="39" style="1" customWidth="1"/>
    <col min="2051" max="2051" width="8.88671875" style="1" customWidth="1"/>
    <col min="2052" max="2052" width="17.88671875" style="1" customWidth="1"/>
    <col min="2053" max="2053" width="17" style="1" customWidth="1"/>
    <col min="2054" max="2054" width="13.109375" style="1" customWidth="1"/>
    <col min="2055" max="2055" width="18.6640625" style="1" customWidth="1"/>
    <col min="2056" max="2056" width="10.44140625" style="1" customWidth="1"/>
    <col min="2057" max="2304" width="9.109375" style="1"/>
    <col min="2305" max="2305" width="5" style="1" customWidth="1"/>
    <col min="2306" max="2306" width="39" style="1" customWidth="1"/>
    <col min="2307" max="2307" width="8.88671875" style="1" customWidth="1"/>
    <col min="2308" max="2308" width="17.88671875" style="1" customWidth="1"/>
    <col min="2309" max="2309" width="17" style="1" customWidth="1"/>
    <col min="2310" max="2310" width="13.109375" style="1" customWidth="1"/>
    <col min="2311" max="2311" width="18.6640625" style="1" customWidth="1"/>
    <col min="2312" max="2312" width="10.44140625" style="1" customWidth="1"/>
    <col min="2313" max="2560" width="9.109375" style="1"/>
    <col min="2561" max="2561" width="5" style="1" customWidth="1"/>
    <col min="2562" max="2562" width="39" style="1" customWidth="1"/>
    <col min="2563" max="2563" width="8.88671875" style="1" customWidth="1"/>
    <col min="2564" max="2564" width="17.88671875" style="1" customWidth="1"/>
    <col min="2565" max="2565" width="17" style="1" customWidth="1"/>
    <col min="2566" max="2566" width="13.109375" style="1" customWidth="1"/>
    <col min="2567" max="2567" width="18.6640625" style="1" customWidth="1"/>
    <col min="2568" max="2568" width="10.44140625" style="1" customWidth="1"/>
    <col min="2569" max="2816" width="9.109375" style="1"/>
    <col min="2817" max="2817" width="5" style="1" customWidth="1"/>
    <col min="2818" max="2818" width="39" style="1" customWidth="1"/>
    <col min="2819" max="2819" width="8.88671875" style="1" customWidth="1"/>
    <col min="2820" max="2820" width="17.88671875" style="1" customWidth="1"/>
    <col min="2821" max="2821" width="17" style="1" customWidth="1"/>
    <col min="2822" max="2822" width="13.109375" style="1" customWidth="1"/>
    <col min="2823" max="2823" width="18.6640625" style="1" customWidth="1"/>
    <col min="2824" max="2824" width="10.44140625" style="1" customWidth="1"/>
    <col min="2825" max="3072" width="9.109375" style="1"/>
    <col min="3073" max="3073" width="5" style="1" customWidth="1"/>
    <col min="3074" max="3074" width="39" style="1" customWidth="1"/>
    <col min="3075" max="3075" width="8.88671875" style="1" customWidth="1"/>
    <col min="3076" max="3076" width="17.88671875" style="1" customWidth="1"/>
    <col min="3077" max="3077" width="17" style="1" customWidth="1"/>
    <col min="3078" max="3078" width="13.109375" style="1" customWidth="1"/>
    <col min="3079" max="3079" width="18.6640625" style="1" customWidth="1"/>
    <col min="3080" max="3080" width="10.44140625" style="1" customWidth="1"/>
    <col min="3081" max="3328" width="9.109375" style="1"/>
    <col min="3329" max="3329" width="5" style="1" customWidth="1"/>
    <col min="3330" max="3330" width="39" style="1" customWidth="1"/>
    <col min="3331" max="3331" width="8.88671875" style="1" customWidth="1"/>
    <col min="3332" max="3332" width="17.88671875" style="1" customWidth="1"/>
    <col min="3333" max="3333" width="17" style="1" customWidth="1"/>
    <col min="3334" max="3334" width="13.109375" style="1" customWidth="1"/>
    <col min="3335" max="3335" width="18.6640625" style="1" customWidth="1"/>
    <col min="3336" max="3336" width="10.44140625" style="1" customWidth="1"/>
    <col min="3337" max="3584" width="9.109375" style="1"/>
    <col min="3585" max="3585" width="5" style="1" customWidth="1"/>
    <col min="3586" max="3586" width="39" style="1" customWidth="1"/>
    <col min="3587" max="3587" width="8.88671875" style="1" customWidth="1"/>
    <col min="3588" max="3588" width="17.88671875" style="1" customWidth="1"/>
    <col min="3589" max="3589" width="17" style="1" customWidth="1"/>
    <col min="3590" max="3590" width="13.109375" style="1" customWidth="1"/>
    <col min="3591" max="3591" width="18.6640625" style="1" customWidth="1"/>
    <col min="3592" max="3592" width="10.44140625" style="1" customWidth="1"/>
    <col min="3593" max="3840" width="9.109375" style="1"/>
    <col min="3841" max="3841" width="5" style="1" customWidth="1"/>
    <col min="3842" max="3842" width="39" style="1" customWidth="1"/>
    <col min="3843" max="3843" width="8.88671875" style="1" customWidth="1"/>
    <col min="3844" max="3844" width="17.88671875" style="1" customWidth="1"/>
    <col min="3845" max="3845" width="17" style="1" customWidth="1"/>
    <col min="3846" max="3846" width="13.109375" style="1" customWidth="1"/>
    <col min="3847" max="3847" width="18.6640625" style="1" customWidth="1"/>
    <col min="3848" max="3848" width="10.44140625" style="1" customWidth="1"/>
    <col min="3849" max="4096" width="9.109375" style="1"/>
    <col min="4097" max="4097" width="5" style="1" customWidth="1"/>
    <col min="4098" max="4098" width="39" style="1" customWidth="1"/>
    <col min="4099" max="4099" width="8.88671875" style="1" customWidth="1"/>
    <col min="4100" max="4100" width="17.88671875" style="1" customWidth="1"/>
    <col min="4101" max="4101" width="17" style="1" customWidth="1"/>
    <col min="4102" max="4102" width="13.109375" style="1" customWidth="1"/>
    <col min="4103" max="4103" width="18.6640625" style="1" customWidth="1"/>
    <col min="4104" max="4104" width="10.44140625" style="1" customWidth="1"/>
    <col min="4105" max="4352" width="9.109375" style="1"/>
    <col min="4353" max="4353" width="5" style="1" customWidth="1"/>
    <col min="4354" max="4354" width="39" style="1" customWidth="1"/>
    <col min="4355" max="4355" width="8.88671875" style="1" customWidth="1"/>
    <col min="4356" max="4356" width="17.88671875" style="1" customWidth="1"/>
    <col min="4357" max="4357" width="17" style="1" customWidth="1"/>
    <col min="4358" max="4358" width="13.109375" style="1" customWidth="1"/>
    <col min="4359" max="4359" width="18.6640625" style="1" customWidth="1"/>
    <col min="4360" max="4360" width="10.44140625" style="1" customWidth="1"/>
    <col min="4361" max="4608" width="9.109375" style="1"/>
    <col min="4609" max="4609" width="5" style="1" customWidth="1"/>
    <col min="4610" max="4610" width="39" style="1" customWidth="1"/>
    <col min="4611" max="4611" width="8.88671875" style="1" customWidth="1"/>
    <col min="4612" max="4612" width="17.88671875" style="1" customWidth="1"/>
    <col min="4613" max="4613" width="17" style="1" customWidth="1"/>
    <col min="4614" max="4614" width="13.109375" style="1" customWidth="1"/>
    <col min="4615" max="4615" width="18.6640625" style="1" customWidth="1"/>
    <col min="4616" max="4616" width="10.44140625" style="1" customWidth="1"/>
    <col min="4617" max="4864" width="9.109375" style="1"/>
    <col min="4865" max="4865" width="5" style="1" customWidth="1"/>
    <col min="4866" max="4866" width="39" style="1" customWidth="1"/>
    <col min="4867" max="4867" width="8.88671875" style="1" customWidth="1"/>
    <col min="4868" max="4868" width="17.88671875" style="1" customWidth="1"/>
    <col min="4869" max="4869" width="17" style="1" customWidth="1"/>
    <col min="4870" max="4870" width="13.109375" style="1" customWidth="1"/>
    <col min="4871" max="4871" width="18.6640625" style="1" customWidth="1"/>
    <col min="4872" max="4872" width="10.44140625" style="1" customWidth="1"/>
    <col min="4873" max="5120" width="9.109375" style="1"/>
    <col min="5121" max="5121" width="5" style="1" customWidth="1"/>
    <col min="5122" max="5122" width="39" style="1" customWidth="1"/>
    <col min="5123" max="5123" width="8.88671875" style="1" customWidth="1"/>
    <col min="5124" max="5124" width="17.88671875" style="1" customWidth="1"/>
    <col min="5125" max="5125" width="17" style="1" customWidth="1"/>
    <col min="5126" max="5126" width="13.109375" style="1" customWidth="1"/>
    <col min="5127" max="5127" width="18.6640625" style="1" customWidth="1"/>
    <col min="5128" max="5128" width="10.44140625" style="1" customWidth="1"/>
    <col min="5129" max="5376" width="9.109375" style="1"/>
    <col min="5377" max="5377" width="5" style="1" customWidth="1"/>
    <col min="5378" max="5378" width="39" style="1" customWidth="1"/>
    <col min="5379" max="5379" width="8.88671875" style="1" customWidth="1"/>
    <col min="5380" max="5380" width="17.88671875" style="1" customWidth="1"/>
    <col min="5381" max="5381" width="17" style="1" customWidth="1"/>
    <col min="5382" max="5382" width="13.109375" style="1" customWidth="1"/>
    <col min="5383" max="5383" width="18.6640625" style="1" customWidth="1"/>
    <col min="5384" max="5384" width="10.44140625" style="1" customWidth="1"/>
    <col min="5385" max="5632" width="9.109375" style="1"/>
    <col min="5633" max="5633" width="5" style="1" customWidth="1"/>
    <col min="5634" max="5634" width="39" style="1" customWidth="1"/>
    <col min="5635" max="5635" width="8.88671875" style="1" customWidth="1"/>
    <col min="5636" max="5636" width="17.88671875" style="1" customWidth="1"/>
    <col min="5637" max="5637" width="17" style="1" customWidth="1"/>
    <col min="5638" max="5638" width="13.109375" style="1" customWidth="1"/>
    <col min="5639" max="5639" width="18.6640625" style="1" customWidth="1"/>
    <col min="5640" max="5640" width="10.44140625" style="1" customWidth="1"/>
    <col min="5641" max="5888" width="9.109375" style="1"/>
    <col min="5889" max="5889" width="5" style="1" customWidth="1"/>
    <col min="5890" max="5890" width="39" style="1" customWidth="1"/>
    <col min="5891" max="5891" width="8.88671875" style="1" customWidth="1"/>
    <col min="5892" max="5892" width="17.88671875" style="1" customWidth="1"/>
    <col min="5893" max="5893" width="17" style="1" customWidth="1"/>
    <col min="5894" max="5894" width="13.109375" style="1" customWidth="1"/>
    <col min="5895" max="5895" width="18.6640625" style="1" customWidth="1"/>
    <col min="5896" max="5896" width="10.44140625" style="1" customWidth="1"/>
    <col min="5897" max="6144" width="9.109375" style="1"/>
    <col min="6145" max="6145" width="5" style="1" customWidth="1"/>
    <col min="6146" max="6146" width="39" style="1" customWidth="1"/>
    <col min="6147" max="6147" width="8.88671875" style="1" customWidth="1"/>
    <col min="6148" max="6148" width="17.88671875" style="1" customWidth="1"/>
    <col min="6149" max="6149" width="17" style="1" customWidth="1"/>
    <col min="6150" max="6150" width="13.109375" style="1" customWidth="1"/>
    <col min="6151" max="6151" width="18.6640625" style="1" customWidth="1"/>
    <col min="6152" max="6152" width="10.44140625" style="1" customWidth="1"/>
    <col min="6153" max="6400" width="9.109375" style="1"/>
    <col min="6401" max="6401" width="5" style="1" customWidth="1"/>
    <col min="6402" max="6402" width="39" style="1" customWidth="1"/>
    <col min="6403" max="6403" width="8.88671875" style="1" customWidth="1"/>
    <col min="6404" max="6404" width="17.88671875" style="1" customWidth="1"/>
    <col min="6405" max="6405" width="17" style="1" customWidth="1"/>
    <col min="6406" max="6406" width="13.109375" style="1" customWidth="1"/>
    <col min="6407" max="6407" width="18.6640625" style="1" customWidth="1"/>
    <col min="6408" max="6408" width="10.44140625" style="1" customWidth="1"/>
    <col min="6409" max="6656" width="9.109375" style="1"/>
    <col min="6657" max="6657" width="5" style="1" customWidth="1"/>
    <col min="6658" max="6658" width="39" style="1" customWidth="1"/>
    <col min="6659" max="6659" width="8.88671875" style="1" customWidth="1"/>
    <col min="6660" max="6660" width="17.88671875" style="1" customWidth="1"/>
    <col min="6661" max="6661" width="17" style="1" customWidth="1"/>
    <col min="6662" max="6662" width="13.109375" style="1" customWidth="1"/>
    <col min="6663" max="6663" width="18.6640625" style="1" customWidth="1"/>
    <col min="6664" max="6664" width="10.44140625" style="1" customWidth="1"/>
    <col min="6665" max="6912" width="9.109375" style="1"/>
    <col min="6913" max="6913" width="5" style="1" customWidth="1"/>
    <col min="6914" max="6914" width="39" style="1" customWidth="1"/>
    <col min="6915" max="6915" width="8.88671875" style="1" customWidth="1"/>
    <col min="6916" max="6916" width="17.88671875" style="1" customWidth="1"/>
    <col min="6917" max="6917" width="17" style="1" customWidth="1"/>
    <col min="6918" max="6918" width="13.109375" style="1" customWidth="1"/>
    <col min="6919" max="6919" width="18.6640625" style="1" customWidth="1"/>
    <col min="6920" max="6920" width="10.44140625" style="1" customWidth="1"/>
    <col min="6921" max="7168" width="9.109375" style="1"/>
    <col min="7169" max="7169" width="5" style="1" customWidth="1"/>
    <col min="7170" max="7170" width="39" style="1" customWidth="1"/>
    <col min="7171" max="7171" width="8.88671875" style="1" customWidth="1"/>
    <col min="7172" max="7172" width="17.88671875" style="1" customWidth="1"/>
    <col min="7173" max="7173" width="17" style="1" customWidth="1"/>
    <col min="7174" max="7174" width="13.109375" style="1" customWidth="1"/>
    <col min="7175" max="7175" width="18.6640625" style="1" customWidth="1"/>
    <col min="7176" max="7176" width="10.44140625" style="1" customWidth="1"/>
    <col min="7177" max="7424" width="9.109375" style="1"/>
    <col min="7425" max="7425" width="5" style="1" customWidth="1"/>
    <col min="7426" max="7426" width="39" style="1" customWidth="1"/>
    <col min="7427" max="7427" width="8.88671875" style="1" customWidth="1"/>
    <col min="7428" max="7428" width="17.88671875" style="1" customWidth="1"/>
    <col min="7429" max="7429" width="17" style="1" customWidth="1"/>
    <col min="7430" max="7430" width="13.109375" style="1" customWidth="1"/>
    <col min="7431" max="7431" width="18.6640625" style="1" customWidth="1"/>
    <col min="7432" max="7432" width="10.44140625" style="1" customWidth="1"/>
    <col min="7433" max="7680" width="9.109375" style="1"/>
    <col min="7681" max="7681" width="5" style="1" customWidth="1"/>
    <col min="7682" max="7682" width="39" style="1" customWidth="1"/>
    <col min="7683" max="7683" width="8.88671875" style="1" customWidth="1"/>
    <col min="7684" max="7684" width="17.88671875" style="1" customWidth="1"/>
    <col min="7685" max="7685" width="17" style="1" customWidth="1"/>
    <col min="7686" max="7686" width="13.109375" style="1" customWidth="1"/>
    <col min="7687" max="7687" width="18.6640625" style="1" customWidth="1"/>
    <col min="7688" max="7688" width="10.44140625" style="1" customWidth="1"/>
    <col min="7689" max="7936" width="9.109375" style="1"/>
    <col min="7937" max="7937" width="5" style="1" customWidth="1"/>
    <col min="7938" max="7938" width="39" style="1" customWidth="1"/>
    <col min="7939" max="7939" width="8.88671875" style="1" customWidth="1"/>
    <col min="7940" max="7940" width="17.88671875" style="1" customWidth="1"/>
    <col min="7941" max="7941" width="17" style="1" customWidth="1"/>
    <col min="7942" max="7942" width="13.109375" style="1" customWidth="1"/>
    <col min="7943" max="7943" width="18.6640625" style="1" customWidth="1"/>
    <col min="7944" max="7944" width="10.44140625" style="1" customWidth="1"/>
    <col min="7945" max="8192" width="9.109375" style="1"/>
    <col min="8193" max="8193" width="5" style="1" customWidth="1"/>
    <col min="8194" max="8194" width="39" style="1" customWidth="1"/>
    <col min="8195" max="8195" width="8.88671875" style="1" customWidth="1"/>
    <col min="8196" max="8196" width="17.88671875" style="1" customWidth="1"/>
    <col min="8197" max="8197" width="17" style="1" customWidth="1"/>
    <col min="8198" max="8198" width="13.109375" style="1" customWidth="1"/>
    <col min="8199" max="8199" width="18.6640625" style="1" customWidth="1"/>
    <col min="8200" max="8200" width="10.44140625" style="1" customWidth="1"/>
    <col min="8201" max="8448" width="9.109375" style="1"/>
    <col min="8449" max="8449" width="5" style="1" customWidth="1"/>
    <col min="8450" max="8450" width="39" style="1" customWidth="1"/>
    <col min="8451" max="8451" width="8.88671875" style="1" customWidth="1"/>
    <col min="8452" max="8452" width="17.88671875" style="1" customWidth="1"/>
    <col min="8453" max="8453" width="17" style="1" customWidth="1"/>
    <col min="8454" max="8454" width="13.109375" style="1" customWidth="1"/>
    <col min="8455" max="8455" width="18.6640625" style="1" customWidth="1"/>
    <col min="8456" max="8456" width="10.44140625" style="1" customWidth="1"/>
    <col min="8457" max="8704" width="9.109375" style="1"/>
    <col min="8705" max="8705" width="5" style="1" customWidth="1"/>
    <col min="8706" max="8706" width="39" style="1" customWidth="1"/>
    <col min="8707" max="8707" width="8.88671875" style="1" customWidth="1"/>
    <col min="8708" max="8708" width="17.88671875" style="1" customWidth="1"/>
    <col min="8709" max="8709" width="17" style="1" customWidth="1"/>
    <col min="8710" max="8710" width="13.109375" style="1" customWidth="1"/>
    <col min="8711" max="8711" width="18.6640625" style="1" customWidth="1"/>
    <col min="8712" max="8712" width="10.44140625" style="1" customWidth="1"/>
    <col min="8713" max="8960" width="9.109375" style="1"/>
    <col min="8961" max="8961" width="5" style="1" customWidth="1"/>
    <col min="8962" max="8962" width="39" style="1" customWidth="1"/>
    <col min="8963" max="8963" width="8.88671875" style="1" customWidth="1"/>
    <col min="8964" max="8964" width="17.88671875" style="1" customWidth="1"/>
    <col min="8965" max="8965" width="17" style="1" customWidth="1"/>
    <col min="8966" max="8966" width="13.109375" style="1" customWidth="1"/>
    <col min="8967" max="8967" width="18.6640625" style="1" customWidth="1"/>
    <col min="8968" max="8968" width="10.44140625" style="1" customWidth="1"/>
    <col min="8969" max="9216" width="9.109375" style="1"/>
    <col min="9217" max="9217" width="5" style="1" customWidth="1"/>
    <col min="9218" max="9218" width="39" style="1" customWidth="1"/>
    <col min="9219" max="9219" width="8.88671875" style="1" customWidth="1"/>
    <col min="9220" max="9220" width="17.88671875" style="1" customWidth="1"/>
    <col min="9221" max="9221" width="17" style="1" customWidth="1"/>
    <col min="9222" max="9222" width="13.109375" style="1" customWidth="1"/>
    <col min="9223" max="9223" width="18.6640625" style="1" customWidth="1"/>
    <col min="9224" max="9224" width="10.44140625" style="1" customWidth="1"/>
    <col min="9225" max="9472" width="9.109375" style="1"/>
    <col min="9473" max="9473" width="5" style="1" customWidth="1"/>
    <col min="9474" max="9474" width="39" style="1" customWidth="1"/>
    <col min="9475" max="9475" width="8.88671875" style="1" customWidth="1"/>
    <col min="9476" max="9476" width="17.88671875" style="1" customWidth="1"/>
    <col min="9477" max="9477" width="17" style="1" customWidth="1"/>
    <col min="9478" max="9478" width="13.109375" style="1" customWidth="1"/>
    <col min="9479" max="9479" width="18.6640625" style="1" customWidth="1"/>
    <col min="9480" max="9480" width="10.44140625" style="1" customWidth="1"/>
    <col min="9481" max="9728" width="9.109375" style="1"/>
    <col min="9729" max="9729" width="5" style="1" customWidth="1"/>
    <col min="9730" max="9730" width="39" style="1" customWidth="1"/>
    <col min="9731" max="9731" width="8.88671875" style="1" customWidth="1"/>
    <col min="9732" max="9732" width="17.88671875" style="1" customWidth="1"/>
    <col min="9733" max="9733" width="17" style="1" customWidth="1"/>
    <col min="9734" max="9734" width="13.109375" style="1" customWidth="1"/>
    <col min="9735" max="9735" width="18.6640625" style="1" customWidth="1"/>
    <col min="9736" max="9736" width="10.44140625" style="1" customWidth="1"/>
    <col min="9737" max="9984" width="9.109375" style="1"/>
    <col min="9985" max="9985" width="5" style="1" customWidth="1"/>
    <col min="9986" max="9986" width="39" style="1" customWidth="1"/>
    <col min="9987" max="9987" width="8.88671875" style="1" customWidth="1"/>
    <col min="9988" max="9988" width="17.88671875" style="1" customWidth="1"/>
    <col min="9989" max="9989" width="17" style="1" customWidth="1"/>
    <col min="9990" max="9990" width="13.109375" style="1" customWidth="1"/>
    <col min="9991" max="9991" width="18.6640625" style="1" customWidth="1"/>
    <col min="9992" max="9992" width="10.44140625" style="1" customWidth="1"/>
    <col min="9993" max="10240" width="9.109375" style="1"/>
    <col min="10241" max="10241" width="5" style="1" customWidth="1"/>
    <col min="10242" max="10242" width="39" style="1" customWidth="1"/>
    <col min="10243" max="10243" width="8.88671875" style="1" customWidth="1"/>
    <col min="10244" max="10244" width="17.88671875" style="1" customWidth="1"/>
    <col min="10245" max="10245" width="17" style="1" customWidth="1"/>
    <col min="10246" max="10246" width="13.109375" style="1" customWidth="1"/>
    <col min="10247" max="10247" width="18.6640625" style="1" customWidth="1"/>
    <col min="10248" max="10248" width="10.44140625" style="1" customWidth="1"/>
    <col min="10249" max="10496" width="9.109375" style="1"/>
    <col min="10497" max="10497" width="5" style="1" customWidth="1"/>
    <col min="10498" max="10498" width="39" style="1" customWidth="1"/>
    <col min="10499" max="10499" width="8.88671875" style="1" customWidth="1"/>
    <col min="10500" max="10500" width="17.88671875" style="1" customWidth="1"/>
    <col min="10501" max="10501" width="17" style="1" customWidth="1"/>
    <col min="10502" max="10502" width="13.109375" style="1" customWidth="1"/>
    <col min="10503" max="10503" width="18.6640625" style="1" customWidth="1"/>
    <col min="10504" max="10504" width="10.44140625" style="1" customWidth="1"/>
    <col min="10505" max="10752" width="9.109375" style="1"/>
    <col min="10753" max="10753" width="5" style="1" customWidth="1"/>
    <col min="10754" max="10754" width="39" style="1" customWidth="1"/>
    <col min="10755" max="10755" width="8.88671875" style="1" customWidth="1"/>
    <col min="10756" max="10756" width="17.88671875" style="1" customWidth="1"/>
    <col min="10757" max="10757" width="17" style="1" customWidth="1"/>
    <col min="10758" max="10758" width="13.109375" style="1" customWidth="1"/>
    <col min="10759" max="10759" width="18.6640625" style="1" customWidth="1"/>
    <col min="10760" max="10760" width="10.44140625" style="1" customWidth="1"/>
    <col min="10761" max="11008" width="9.109375" style="1"/>
    <col min="11009" max="11009" width="5" style="1" customWidth="1"/>
    <col min="11010" max="11010" width="39" style="1" customWidth="1"/>
    <col min="11011" max="11011" width="8.88671875" style="1" customWidth="1"/>
    <col min="11012" max="11012" width="17.88671875" style="1" customWidth="1"/>
    <col min="11013" max="11013" width="17" style="1" customWidth="1"/>
    <col min="11014" max="11014" width="13.109375" style="1" customWidth="1"/>
    <col min="11015" max="11015" width="18.6640625" style="1" customWidth="1"/>
    <col min="11016" max="11016" width="10.44140625" style="1" customWidth="1"/>
    <col min="11017" max="11264" width="9.109375" style="1"/>
    <col min="11265" max="11265" width="5" style="1" customWidth="1"/>
    <col min="11266" max="11266" width="39" style="1" customWidth="1"/>
    <col min="11267" max="11267" width="8.88671875" style="1" customWidth="1"/>
    <col min="11268" max="11268" width="17.88671875" style="1" customWidth="1"/>
    <col min="11269" max="11269" width="17" style="1" customWidth="1"/>
    <col min="11270" max="11270" width="13.109375" style="1" customWidth="1"/>
    <col min="11271" max="11271" width="18.6640625" style="1" customWidth="1"/>
    <col min="11272" max="11272" width="10.44140625" style="1" customWidth="1"/>
    <col min="11273" max="11520" width="9.109375" style="1"/>
    <col min="11521" max="11521" width="5" style="1" customWidth="1"/>
    <col min="11522" max="11522" width="39" style="1" customWidth="1"/>
    <col min="11523" max="11523" width="8.88671875" style="1" customWidth="1"/>
    <col min="11524" max="11524" width="17.88671875" style="1" customWidth="1"/>
    <col min="11525" max="11525" width="17" style="1" customWidth="1"/>
    <col min="11526" max="11526" width="13.109375" style="1" customWidth="1"/>
    <col min="11527" max="11527" width="18.6640625" style="1" customWidth="1"/>
    <col min="11528" max="11528" width="10.44140625" style="1" customWidth="1"/>
    <col min="11529" max="11776" width="9.109375" style="1"/>
    <col min="11777" max="11777" width="5" style="1" customWidth="1"/>
    <col min="11778" max="11778" width="39" style="1" customWidth="1"/>
    <col min="11779" max="11779" width="8.88671875" style="1" customWidth="1"/>
    <col min="11780" max="11780" width="17.88671875" style="1" customWidth="1"/>
    <col min="11781" max="11781" width="17" style="1" customWidth="1"/>
    <col min="11782" max="11782" width="13.109375" style="1" customWidth="1"/>
    <col min="11783" max="11783" width="18.6640625" style="1" customWidth="1"/>
    <col min="11784" max="11784" width="10.44140625" style="1" customWidth="1"/>
    <col min="11785" max="12032" width="9.109375" style="1"/>
    <col min="12033" max="12033" width="5" style="1" customWidth="1"/>
    <col min="12034" max="12034" width="39" style="1" customWidth="1"/>
    <col min="12035" max="12035" width="8.88671875" style="1" customWidth="1"/>
    <col min="12036" max="12036" width="17.88671875" style="1" customWidth="1"/>
    <col min="12037" max="12037" width="17" style="1" customWidth="1"/>
    <col min="12038" max="12038" width="13.109375" style="1" customWidth="1"/>
    <col min="12039" max="12039" width="18.6640625" style="1" customWidth="1"/>
    <col min="12040" max="12040" width="10.44140625" style="1" customWidth="1"/>
    <col min="12041" max="12288" width="9.109375" style="1"/>
    <col min="12289" max="12289" width="5" style="1" customWidth="1"/>
    <col min="12290" max="12290" width="39" style="1" customWidth="1"/>
    <col min="12291" max="12291" width="8.88671875" style="1" customWidth="1"/>
    <col min="12292" max="12292" width="17.88671875" style="1" customWidth="1"/>
    <col min="12293" max="12293" width="17" style="1" customWidth="1"/>
    <col min="12294" max="12294" width="13.109375" style="1" customWidth="1"/>
    <col min="12295" max="12295" width="18.6640625" style="1" customWidth="1"/>
    <col min="12296" max="12296" width="10.44140625" style="1" customWidth="1"/>
    <col min="12297" max="12544" width="9.109375" style="1"/>
    <col min="12545" max="12545" width="5" style="1" customWidth="1"/>
    <col min="12546" max="12546" width="39" style="1" customWidth="1"/>
    <col min="12547" max="12547" width="8.88671875" style="1" customWidth="1"/>
    <col min="12548" max="12548" width="17.88671875" style="1" customWidth="1"/>
    <col min="12549" max="12549" width="17" style="1" customWidth="1"/>
    <col min="12550" max="12550" width="13.109375" style="1" customWidth="1"/>
    <col min="12551" max="12551" width="18.6640625" style="1" customWidth="1"/>
    <col min="12552" max="12552" width="10.44140625" style="1" customWidth="1"/>
    <col min="12553" max="12800" width="9.109375" style="1"/>
    <col min="12801" max="12801" width="5" style="1" customWidth="1"/>
    <col min="12802" max="12802" width="39" style="1" customWidth="1"/>
    <col min="12803" max="12803" width="8.88671875" style="1" customWidth="1"/>
    <col min="12804" max="12804" width="17.88671875" style="1" customWidth="1"/>
    <col min="12805" max="12805" width="17" style="1" customWidth="1"/>
    <col min="12806" max="12806" width="13.109375" style="1" customWidth="1"/>
    <col min="12807" max="12807" width="18.6640625" style="1" customWidth="1"/>
    <col min="12808" max="12808" width="10.44140625" style="1" customWidth="1"/>
    <col min="12809" max="13056" width="9.109375" style="1"/>
    <col min="13057" max="13057" width="5" style="1" customWidth="1"/>
    <col min="13058" max="13058" width="39" style="1" customWidth="1"/>
    <col min="13059" max="13059" width="8.88671875" style="1" customWidth="1"/>
    <col min="13060" max="13060" width="17.88671875" style="1" customWidth="1"/>
    <col min="13061" max="13061" width="17" style="1" customWidth="1"/>
    <col min="13062" max="13062" width="13.109375" style="1" customWidth="1"/>
    <col min="13063" max="13063" width="18.6640625" style="1" customWidth="1"/>
    <col min="13064" max="13064" width="10.44140625" style="1" customWidth="1"/>
    <col min="13065" max="13312" width="9.109375" style="1"/>
    <col min="13313" max="13313" width="5" style="1" customWidth="1"/>
    <col min="13314" max="13314" width="39" style="1" customWidth="1"/>
    <col min="13315" max="13315" width="8.88671875" style="1" customWidth="1"/>
    <col min="13316" max="13316" width="17.88671875" style="1" customWidth="1"/>
    <col min="13317" max="13317" width="17" style="1" customWidth="1"/>
    <col min="13318" max="13318" width="13.109375" style="1" customWidth="1"/>
    <col min="13319" max="13319" width="18.6640625" style="1" customWidth="1"/>
    <col min="13320" max="13320" width="10.44140625" style="1" customWidth="1"/>
    <col min="13321" max="13568" width="9.109375" style="1"/>
    <col min="13569" max="13569" width="5" style="1" customWidth="1"/>
    <col min="13570" max="13570" width="39" style="1" customWidth="1"/>
    <col min="13571" max="13571" width="8.88671875" style="1" customWidth="1"/>
    <col min="13572" max="13572" width="17.88671875" style="1" customWidth="1"/>
    <col min="13573" max="13573" width="17" style="1" customWidth="1"/>
    <col min="13574" max="13574" width="13.109375" style="1" customWidth="1"/>
    <col min="13575" max="13575" width="18.6640625" style="1" customWidth="1"/>
    <col min="13576" max="13576" width="10.44140625" style="1" customWidth="1"/>
    <col min="13577" max="13824" width="9.109375" style="1"/>
    <col min="13825" max="13825" width="5" style="1" customWidth="1"/>
    <col min="13826" max="13826" width="39" style="1" customWidth="1"/>
    <col min="13827" max="13827" width="8.88671875" style="1" customWidth="1"/>
    <col min="13828" max="13828" width="17.88671875" style="1" customWidth="1"/>
    <col min="13829" max="13829" width="17" style="1" customWidth="1"/>
    <col min="13830" max="13830" width="13.109375" style="1" customWidth="1"/>
    <col min="13831" max="13831" width="18.6640625" style="1" customWidth="1"/>
    <col min="13832" max="13832" width="10.44140625" style="1" customWidth="1"/>
    <col min="13833" max="14080" width="9.109375" style="1"/>
    <col min="14081" max="14081" width="5" style="1" customWidth="1"/>
    <col min="14082" max="14082" width="39" style="1" customWidth="1"/>
    <col min="14083" max="14083" width="8.88671875" style="1" customWidth="1"/>
    <col min="14084" max="14084" width="17.88671875" style="1" customWidth="1"/>
    <col min="14085" max="14085" width="17" style="1" customWidth="1"/>
    <col min="14086" max="14086" width="13.109375" style="1" customWidth="1"/>
    <col min="14087" max="14087" width="18.6640625" style="1" customWidth="1"/>
    <col min="14088" max="14088" width="10.44140625" style="1" customWidth="1"/>
    <col min="14089" max="14336" width="9.109375" style="1"/>
    <col min="14337" max="14337" width="5" style="1" customWidth="1"/>
    <col min="14338" max="14338" width="39" style="1" customWidth="1"/>
    <col min="14339" max="14339" width="8.88671875" style="1" customWidth="1"/>
    <col min="14340" max="14340" width="17.88671875" style="1" customWidth="1"/>
    <col min="14341" max="14341" width="17" style="1" customWidth="1"/>
    <col min="14342" max="14342" width="13.109375" style="1" customWidth="1"/>
    <col min="14343" max="14343" width="18.6640625" style="1" customWidth="1"/>
    <col min="14344" max="14344" width="10.44140625" style="1" customWidth="1"/>
    <col min="14345" max="14592" width="9.109375" style="1"/>
    <col min="14593" max="14593" width="5" style="1" customWidth="1"/>
    <col min="14594" max="14594" width="39" style="1" customWidth="1"/>
    <col min="14595" max="14595" width="8.88671875" style="1" customWidth="1"/>
    <col min="14596" max="14596" width="17.88671875" style="1" customWidth="1"/>
    <col min="14597" max="14597" width="17" style="1" customWidth="1"/>
    <col min="14598" max="14598" width="13.109375" style="1" customWidth="1"/>
    <col min="14599" max="14599" width="18.6640625" style="1" customWidth="1"/>
    <col min="14600" max="14600" width="10.44140625" style="1" customWidth="1"/>
    <col min="14601" max="14848" width="9.109375" style="1"/>
    <col min="14849" max="14849" width="5" style="1" customWidth="1"/>
    <col min="14850" max="14850" width="39" style="1" customWidth="1"/>
    <col min="14851" max="14851" width="8.88671875" style="1" customWidth="1"/>
    <col min="14852" max="14852" width="17.88671875" style="1" customWidth="1"/>
    <col min="14853" max="14853" width="17" style="1" customWidth="1"/>
    <col min="14854" max="14854" width="13.109375" style="1" customWidth="1"/>
    <col min="14855" max="14855" width="18.6640625" style="1" customWidth="1"/>
    <col min="14856" max="14856" width="10.44140625" style="1" customWidth="1"/>
    <col min="14857" max="15104" width="9.109375" style="1"/>
    <col min="15105" max="15105" width="5" style="1" customWidth="1"/>
    <col min="15106" max="15106" width="39" style="1" customWidth="1"/>
    <col min="15107" max="15107" width="8.88671875" style="1" customWidth="1"/>
    <col min="15108" max="15108" width="17.88671875" style="1" customWidth="1"/>
    <col min="15109" max="15109" width="17" style="1" customWidth="1"/>
    <col min="15110" max="15110" width="13.109375" style="1" customWidth="1"/>
    <col min="15111" max="15111" width="18.6640625" style="1" customWidth="1"/>
    <col min="15112" max="15112" width="10.44140625" style="1" customWidth="1"/>
    <col min="15113" max="15360" width="9.109375" style="1"/>
    <col min="15361" max="15361" width="5" style="1" customWidth="1"/>
    <col min="15362" max="15362" width="39" style="1" customWidth="1"/>
    <col min="15363" max="15363" width="8.88671875" style="1" customWidth="1"/>
    <col min="15364" max="15364" width="17.88671875" style="1" customWidth="1"/>
    <col min="15365" max="15365" width="17" style="1" customWidth="1"/>
    <col min="15366" max="15366" width="13.109375" style="1" customWidth="1"/>
    <col min="15367" max="15367" width="18.6640625" style="1" customWidth="1"/>
    <col min="15368" max="15368" width="10.44140625" style="1" customWidth="1"/>
    <col min="15369" max="15616" width="9.109375" style="1"/>
    <col min="15617" max="15617" width="5" style="1" customWidth="1"/>
    <col min="15618" max="15618" width="39" style="1" customWidth="1"/>
    <col min="15619" max="15619" width="8.88671875" style="1" customWidth="1"/>
    <col min="15620" max="15620" width="17.88671875" style="1" customWidth="1"/>
    <col min="15621" max="15621" width="17" style="1" customWidth="1"/>
    <col min="15622" max="15622" width="13.109375" style="1" customWidth="1"/>
    <col min="15623" max="15623" width="18.6640625" style="1" customWidth="1"/>
    <col min="15624" max="15624" width="10.44140625" style="1" customWidth="1"/>
    <col min="15625" max="15872" width="9.109375" style="1"/>
    <col min="15873" max="15873" width="5" style="1" customWidth="1"/>
    <col min="15874" max="15874" width="39" style="1" customWidth="1"/>
    <col min="15875" max="15875" width="8.88671875" style="1" customWidth="1"/>
    <col min="15876" max="15876" width="17.88671875" style="1" customWidth="1"/>
    <col min="15877" max="15877" width="17" style="1" customWidth="1"/>
    <col min="15878" max="15878" width="13.109375" style="1" customWidth="1"/>
    <col min="15879" max="15879" width="18.6640625" style="1" customWidth="1"/>
    <col min="15880" max="15880" width="10.44140625" style="1" customWidth="1"/>
    <col min="15881" max="16128" width="9.109375" style="1"/>
    <col min="16129" max="16129" width="5" style="1" customWidth="1"/>
    <col min="16130" max="16130" width="39" style="1" customWidth="1"/>
    <col min="16131" max="16131" width="8.88671875" style="1" customWidth="1"/>
    <col min="16132" max="16132" width="17.88671875" style="1" customWidth="1"/>
    <col min="16133" max="16133" width="17" style="1" customWidth="1"/>
    <col min="16134" max="16134" width="13.109375" style="1" customWidth="1"/>
    <col min="16135" max="16135" width="18.6640625" style="1" customWidth="1"/>
    <col min="16136" max="16136" width="10.44140625" style="1" customWidth="1"/>
    <col min="16137" max="16384" width="9.109375" style="1"/>
  </cols>
  <sheetData>
    <row r="2" spans="1:8">
      <c r="A2" s="829" t="s">
        <v>0</v>
      </c>
      <c r="B2" s="830"/>
      <c r="C2" s="830"/>
      <c r="D2" s="830"/>
      <c r="E2" s="830"/>
      <c r="F2" s="830"/>
      <c r="G2" s="830"/>
      <c r="H2" s="830"/>
    </row>
    <row r="3" spans="1:8">
      <c r="A3" s="831" t="s">
        <v>4705</v>
      </c>
      <c r="B3" s="832"/>
      <c r="C3" s="832"/>
      <c r="D3" s="832"/>
      <c r="E3" s="832"/>
      <c r="F3" s="832"/>
      <c r="G3" s="832"/>
      <c r="H3" s="832"/>
    </row>
    <row r="4" spans="1:8" s="2" customFormat="1">
      <c r="A4" s="833" t="s">
        <v>1</v>
      </c>
      <c r="B4" s="834"/>
      <c r="C4" s="834"/>
      <c r="D4" s="834"/>
      <c r="E4" s="834"/>
      <c r="F4" s="834"/>
      <c r="G4" s="834"/>
      <c r="H4" s="834"/>
    </row>
    <row r="5" spans="1:8">
      <c r="A5" s="835" t="s">
        <v>2</v>
      </c>
      <c r="B5" s="836"/>
      <c r="C5" s="836"/>
      <c r="D5" s="836"/>
      <c r="E5" s="836"/>
      <c r="F5" s="836"/>
      <c r="G5" s="836"/>
      <c r="H5" s="836"/>
    </row>
    <row r="6" spans="1:8" ht="33.6">
      <c r="A6" s="837" t="s">
        <v>3</v>
      </c>
      <c r="B6" s="839" t="s">
        <v>4</v>
      </c>
      <c r="C6" s="839" t="s">
        <v>5</v>
      </c>
      <c r="D6" s="842" t="s">
        <v>6</v>
      </c>
      <c r="E6" s="842"/>
      <c r="F6" s="843"/>
      <c r="G6" s="4" t="s">
        <v>7</v>
      </c>
      <c r="H6" s="839" t="s">
        <v>8</v>
      </c>
    </row>
    <row r="7" spans="1:8">
      <c r="A7" s="838"/>
      <c r="B7" s="840"/>
      <c r="C7" s="841"/>
      <c r="D7" s="5" t="s">
        <v>9</v>
      </c>
      <c r="E7" s="5" t="s">
        <v>10</v>
      </c>
      <c r="F7" s="5" t="s">
        <v>11</v>
      </c>
      <c r="G7" s="5" t="s">
        <v>12</v>
      </c>
      <c r="H7" s="840"/>
    </row>
    <row r="8" spans="1:8" ht="20.399999999999999">
      <c r="A8" s="6" t="s">
        <v>13</v>
      </c>
      <c r="B8" s="7" t="s">
        <v>14</v>
      </c>
      <c r="C8" s="8" t="s">
        <v>15</v>
      </c>
      <c r="D8" s="9">
        <v>0</v>
      </c>
      <c r="E8" s="9">
        <f t="shared" ref="E8:E13" si="0">D8</f>
        <v>0</v>
      </c>
      <c r="F8" s="9">
        <f t="shared" ref="F8:F13" si="1">D8-E8</f>
        <v>0</v>
      </c>
      <c r="G8" s="9">
        <v>0</v>
      </c>
      <c r="H8" s="6"/>
    </row>
    <row r="9" spans="1:8" ht="20.399999999999999">
      <c r="A9" s="6" t="s">
        <v>16</v>
      </c>
      <c r="B9" s="7" t="s">
        <v>17</v>
      </c>
      <c r="C9" s="8" t="s">
        <v>3593</v>
      </c>
      <c r="D9" s="9">
        <f>THDT!G8</f>
        <v>8150432451.9648495</v>
      </c>
      <c r="E9" s="9">
        <f t="shared" si="0"/>
        <v>8150432451.9648495</v>
      </c>
      <c r="F9" s="9">
        <f t="shared" si="1"/>
        <v>0</v>
      </c>
      <c r="G9" s="9">
        <f>D9</f>
        <v>8150432451.9648495</v>
      </c>
      <c r="H9" s="6"/>
    </row>
    <row r="10" spans="1:8" ht="20.399999999999999">
      <c r="A10" s="6" t="s">
        <v>18</v>
      </c>
      <c r="B10" s="7" t="s">
        <v>2200</v>
      </c>
      <c r="C10" s="8" t="s">
        <v>2201</v>
      </c>
      <c r="D10" s="9">
        <f>THDT!G15</f>
        <v>161458256.15784204</v>
      </c>
      <c r="E10" s="9">
        <f t="shared" si="0"/>
        <v>161458256.15784204</v>
      </c>
      <c r="F10" s="9">
        <f t="shared" si="1"/>
        <v>0</v>
      </c>
      <c r="G10" s="9">
        <f>D10</f>
        <v>161458256.15784204</v>
      </c>
      <c r="H10" s="6"/>
    </row>
    <row r="11" spans="1:8" ht="20.399999999999999">
      <c r="A11" s="6" t="s">
        <v>21</v>
      </c>
      <c r="B11" s="7" t="s">
        <v>19</v>
      </c>
      <c r="C11" s="8" t="s">
        <v>20</v>
      </c>
      <c r="D11" s="9">
        <f>THDT!G18</f>
        <v>86725395.002171963</v>
      </c>
      <c r="E11" s="9">
        <f t="shared" si="0"/>
        <v>86725395.002171963</v>
      </c>
      <c r="F11" s="9">
        <f t="shared" si="1"/>
        <v>0</v>
      </c>
      <c r="G11" s="9">
        <f>D11</f>
        <v>86725395.002171963</v>
      </c>
      <c r="H11" s="6"/>
    </row>
    <row r="12" spans="1:8" ht="20.399999999999999">
      <c r="A12" s="6" t="s">
        <v>24</v>
      </c>
      <c r="B12" s="7" t="s">
        <v>22</v>
      </c>
      <c r="C12" s="8" t="s">
        <v>23</v>
      </c>
      <c r="D12" s="9">
        <f>THDT!G29</f>
        <v>65130000</v>
      </c>
      <c r="E12" s="9">
        <f t="shared" si="0"/>
        <v>65130000</v>
      </c>
      <c r="F12" s="9">
        <f t="shared" si="1"/>
        <v>0</v>
      </c>
      <c r="G12" s="9">
        <f>D12</f>
        <v>65130000</v>
      </c>
      <c r="H12" s="6"/>
    </row>
    <row r="13" spans="1:8" ht="20.399999999999999">
      <c r="A13" s="6" t="s">
        <v>51</v>
      </c>
      <c r="B13" s="7" t="s">
        <v>25</v>
      </c>
      <c r="C13" s="8" t="s">
        <v>26</v>
      </c>
      <c r="D13" s="9">
        <v>0</v>
      </c>
      <c r="E13" s="9">
        <f t="shared" si="0"/>
        <v>0</v>
      </c>
      <c r="F13" s="9">
        <f t="shared" si="1"/>
        <v>0</v>
      </c>
      <c r="G13" s="9">
        <f>D13</f>
        <v>0</v>
      </c>
      <c r="H13" s="6"/>
    </row>
    <row r="14" spans="1:8" ht="34.5" customHeight="1">
      <c r="A14" s="10"/>
      <c r="B14" s="11" t="s">
        <v>27</v>
      </c>
      <c r="C14" s="12" t="s">
        <v>28</v>
      </c>
      <c r="D14" s="13">
        <f>SUM(D8:D13)</f>
        <v>8463746103.1248627</v>
      </c>
      <c r="E14" s="13">
        <f>SUM(E8:E13)</f>
        <v>8463746103.1248627</v>
      </c>
      <c r="F14" s="13">
        <f>SUM(F8:F13)</f>
        <v>0</v>
      </c>
      <c r="G14" s="13">
        <f>SUM(G8:G13)</f>
        <v>8463746103.1248627</v>
      </c>
      <c r="H14" s="14"/>
    </row>
    <row r="15" spans="1:8" ht="30.75" customHeight="1">
      <c r="A15" s="826" t="s">
        <v>2418</v>
      </c>
      <c r="B15" s="827"/>
      <c r="C15" s="828"/>
      <c r="D15" s="566">
        <f>ROUNDUP(D14,-6)</f>
        <v>8464000000</v>
      </c>
      <c r="E15" s="567"/>
      <c r="F15" s="567"/>
      <c r="G15" s="567"/>
      <c r="H15" s="568"/>
    </row>
  </sheetData>
  <mergeCells count="10">
    <mergeCell ref="A15:C15"/>
    <mergeCell ref="A2:H2"/>
    <mergeCell ref="A3:H3"/>
    <mergeCell ref="A4:H4"/>
    <mergeCell ref="A5:H5"/>
    <mergeCell ref="A6:A7"/>
    <mergeCell ref="B6:B7"/>
    <mergeCell ref="C6:C7"/>
    <mergeCell ref="D6:F6"/>
    <mergeCell ref="H6:H7"/>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0"/>
  <sheetViews>
    <sheetView workbookViewId="0">
      <selection activeCell="K28" sqref="K28"/>
    </sheetView>
  </sheetViews>
  <sheetFormatPr defaultColWidth="11.44140625" defaultRowHeight="13.2"/>
  <cols>
    <col min="1" max="1" width="4.44140625" style="315" bestFit="1" customWidth="1"/>
    <col min="2" max="2" width="32.6640625" style="315" bestFit="1" customWidth="1"/>
    <col min="3" max="3" width="7.44140625" style="329" bestFit="1" customWidth="1"/>
    <col min="4" max="4" width="12.44140625" style="315" bestFit="1" customWidth="1"/>
    <col min="5" max="5" width="9.88671875" style="315" customWidth="1"/>
    <col min="6" max="6" width="12.44140625" style="315" bestFit="1" customWidth="1"/>
    <col min="7" max="7" width="11.33203125" style="315" bestFit="1" customWidth="1"/>
    <col min="8" max="8" width="8.44140625" style="315" bestFit="1" customWidth="1"/>
    <col min="9" max="9" width="13.44140625" style="315" customWidth="1"/>
    <col min="10" max="10" width="16.109375" style="315" customWidth="1"/>
    <col min="11" max="256" width="11.44140625" style="315"/>
    <col min="257" max="257" width="4.44140625" style="315" bestFit="1" customWidth="1"/>
    <col min="258" max="258" width="32.6640625" style="315" bestFit="1" customWidth="1"/>
    <col min="259" max="259" width="7.44140625" style="315" bestFit="1" customWidth="1"/>
    <col min="260" max="260" width="12.44140625" style="315" bestFit="1" customWidth="1"/>
    <col min="261" max="261" width="9.88671875" style="315" customWidth="1"/>
    <col min="262" max="262" width="12.44140625" style="315" bestFit="1" customWidth="1"/>
    <col min="263" max="263" width="11.33203125" style="315" bestFit="1" customWidth="1"/>
    <col min="264" max="264" width="8.44140625" style="315" bestFit="1" customWidth="1"/>
    <col min="265" max="265" width="13.44140625" style="315" customWidth="1"/>
    <col min="266" max="266" width="16.109375" style="315" customWidth="1"/>
    <col min="267" max="512" width="11.44140625" style="315"/>
    <col min="513" max="513" width="4.44140625" style="315" bestFit="1" customWidth="1"/>
    <col min="514" max="514" width="32.6640625" style="315" bestFit="1" customWidth="1"/>
    <col min="515" max="515" width="7.44140625" style="315" bestFit="1" customWidth="1"/>
    <col min="516" max="516" width="12.44140625" style="315" bestFit="1" customWidth="1"/>
    <col min="517" max="517" width="9.88671875" style="315" customWidth="1"/>
    <col min="518" max="518" width="12.44140625" style="315" bestFit="1" customWidth="1"/>
    <col min="519" max="519" width="11.33203125" style="315" bestFit="1" customWidth="1"/>
    <col min="520" max="520" width="8.44140625" style="315" bestFit="1" customWidth="1"/>
    <col min="521" max="521" width="13.44140625" style="315" customWidth="1"/>
    <col min="522" max="522" width="16.109375" style="315" customWidth="1"/>
    <col min="523" max="768" width="11.44140625" style="315"/>
    <col min="769" max="769" width="4.44140625" style="315" bestFit="1" customWidth="1"/>
    <col min="770" max="770" width="32.6640625" style="315" bestFit="1" customWidth="1"/>
    <col min="771" max="771" width="7.44140625" style="315" bestFit="1" customWidth="1"/>
    <col min="772" max="772" width="12.44140625" style="315" bestFit="1" customWidth="1"/>
    <col min="773" max="773" width="9.88671875" style="315" customWidth="1"/>
    <col min="774" max="774" width="12.44140625" style="315" bestFit="1" customWidth="1"/>
    <col min="775" max="775" width="11.33203125" style="315" bestFit="1" customWidth="1"/>
    <col min="776" max="776" width="8.44140625" style="315" bestFit="1" customWidth="1"/>
    <col min="777" max="777" width="13.44140625" style="315" customWidth="1"/>
    <col min="778" max="778" width="16.109375" style="315" customWidth="1"/>
    <col min="779" max="1024" width="11.44140625" style="315"/>
    <col min="1025" max="1025" width="4.44140625" style="315" bestFit="1" customWidth="1"/>
    <col min="1026" max="1026" width="32.6640625" style="315" bestFit="1" customWidth="1"/>
    <col min="1027" max="1027" width="7.44140625" style="315" bestFit="1" customWidth="1"/>
    <col min="1028" max="1028" width="12.44140625" style="315" bestFit="1" customWidth="1"/>
    <col min="1029" max="1029" width="9.88671875" style="315" customWidth="1"/>
    <col min="1030" max="1030" width="12.44140625" style="315" bestFit="1" customWidth="1"/>
    <col min="1031" max="1031" width="11.33203125" style="315" bestFit="1" customWidth="1"/>
    <col min="1032" max="1032" width="8.44140625" style="315" bestFit="1" customWidth="1"/>
    <col min="1033" max="1033" width="13.44140625" style="315" customWidth="1"/>
    <col min="1034" max="1034" width="16.109375" style="315" customWidth="1"/>
    <col min="1035" max="1280" width="11.44140625" style="315"/>
    <col min="1281" max="1281" width="4.44140625" style="315" bestFit="1" customWidth="1"/>
    <col min="1282" max="1282" width="32.6640625" style="315" bestFit="1" customWidth="1"/>
    <col min="1283" max="1283" width="7.44140625" style="315" bestFit="1" customWidth="1"/>
    <col min="1284" max="1284" width="12.44140625" style="315" bestFit="1" customWidth="1"/>
    <col min="1285" max="1285" width="9.88671875" style="315" customWidth="1"/>
    <col min="1286" max="1286" width="12.44140625" style="315" bestFit="1" customWidth="1"/>
    <col min="1287" max="1287" width="11.33203125" style="315" bestFit="1" customWidth="1"/>
    <col min="1288" max="1288" width="8.44140625" style="315" bestFit="1" customWidth="1"/>
    <col min="1289" max="1289" width="13.44140625" style="315" customWidth="1"/>
    <col min="1290" max="1290" width="16.109375" style="315" customWidth="1"/>
    <col min="1291" max="1536" width="11.44140625" style="315"/>
    <col min="1537" max="1537" width="4.44140625" style="315" bestFit="1" customWidth="1"/>
    <col min="1538" max="1538" width="32.6640625" style="315" bestFit="1" customWidth="1"/>
    <col min="1539" max="1539" width="7.44140625" style="315" bestFit="1" customWidth="1"/>
    <col min="1540" max="1540" width="12.44140625" style="315" bestFit="1" customWidth="1"/>
    <col min="1541" max="1541" width="9.88671875" style="315" customWidth="1"/>
    <col min="1542" max="1542" width="12.44140625" style="315" bestFit="1" customWidth="1"/>
    <col min="1543" max="1543" width="11.33203125" style="315" bestFit="1" customWidth="1"/>
    <col min="1544" max="1544" width="8.44140625" style="315" bestFit="1" customWidth="1"/>
    <col min="1545" max="1545" width="13.44140625" style="315" customWidth="1"/>
    <col min="1546" max="1546" width="16.109375" style="315" customWidth="1"/>
    <col min="1547" max="1792" width="11.44140625" style="315"/>
    <col min="1793" max="1793" width="4.44140625" style="315" bestFit="1" customWidth="1"/>
    <col min="1794" max="1794" width="32.6640625" style="315" bestFit="1" customWidth="1"/>
    <col min="1795" max="1795" width="7.44140625" style="315" bestFit="1" customWidth="1"/>
    <col min="1796" max="1796" width="12.44140625" style="315" bestFit="1" customWidth="1"/>
    <col min="1797" max="1797" width="9.88671875" style="315" customWidth="1"/>
    <col min="1798" max="1798" width="12.44140625" style="315" bestFit="1" customWidth="1"/>
    <col min="1799" max="1799" width="11.33203125" style="315" bestFit="1" customWidth="1"/>
    <col min="1800" max="1800" width="8.44140625" style="315" bestFit="1" customWidth="1"/>
    <col min="1801" max="1801" width="13.44140625" style="315" customWidth="1"/>
    <col min="1802" max="1802" width="16.109375" style="315" customWidth="1"/>
    <col min="1803" max="2048" width="11.44140625" style="315"/>
    <col min="2049" max="2049" width="4.44140625" style="315" bestFit="1" customWidth="1"/>
    <col min="2050" max="2050" width="32.6640625" style="315" bestFit="1" customWidth="1"/>
    <col min="2051" max="2051" width="7.44140625" style="315" bestFit="1" customWidth="1"/>
    <col min="2052" max="2052" width="12.44140625" style="315" bestFit="1" customWidth="1"/>
    <col min="2053" max="2053" width="9.88671875" style="315" customWidth="1"/>
    <col min="2054" max="2054" width="12.44140625" style="315" bestFit="1" customWidth="1"/>
    <col min="2055" max="2055" width="11.33203125" style="315" bestFit="1" customWidth="1"/>
    <col min="2056" max="2056" width="8.44140625" style="315" bestFit="1" customWidth="1"/>
    <col min="2057" max="2057" width="13.44140625" style="315" customWidth="1"/>
    <col min="2058" max="2058" width="16.109375" style="315" customWidth="1"/>
    <col min="2059" max="2304" width="11.44140625" style="315"/>
    <col min="2305" max="2305" width="4.44140625" style="315" bestFit="1" customWidth="1"/>
    <col min="2306" max="2306" width="32.6640625" style="315" bestFit="1" customWidth="1"/>
    <col min="2307" max="2307" width="7.44140625" style="315" bestFit="1" customWidth="1"/>
    <col min="2308" max="2308" width="12.44140625" style="315" bestFit="1" customWidth="1"/>
    <col min="2309" max="2309" width="9.88671875" style="315" customWidth="1"/>
    <col min="2310" max="2310" width="12.44140625" style="315" bestFit="1" customWidth="1"/>
    <col min="2311" max="2311" width="11.33203125" style="315" bestFit="1" customWidth="1"/>
    <col min="2312" max="2312" width="8.44140625" style="315" bestFit="1" customWidth="1"/>
    <col min="2313" max="2313" width="13.44140625" style="315" customWidth="1"/>
    <col min="2314" max="2314" width="16.109375" style="315" customWidth="1"/>
    <col min="2315" max="2560" width="11.44140625" style="315"/>
    <col min="2561" max="2561" width="4.44140625" style="315" bestFit="1" customWidth="1"/>
    <col min="2562" max="2562" width="32.6640625" style="315" bestFit="1" customWidth="1"/>
    <col min="2563" max="2563" width="7.44140625" style="315" bestFit="1" customWidth="1"/>
    <col min="2564" max="2564" width="12.44140625" style="315" bestFit="1" customWidth="1"/>
    <col min="2565" max="2565" width="9.88671875" style="315" customWidth="1"/>
    <col min="2566" max="2566" width="12.44140625" style="315" bestFit="1" customWidth="1"/>
    <col min="2567" max="2567" width="11.33203125" style="315" bestFit="1" customWidth="1"/>
    <col min="2568" max="2568" width="8.44140625" style="315" bestFit="1" customWidth="1"/>
    <col min="2569" max="2569" width="13.44140625" style="315" customWidth="1"/>
    <col min="2570" max="2570" width="16.109375" style="315" customWidth="1"/>
    <col min="2571" max="2816" width="11.44140625" style="315"/>
    <col min="2817" max="2817" width="4.44140625" style="315" bestFit="1" customWidth="1"/>
    <col min="2818" max="2818" width="32.6640625" style="315" bestFit="1" customWidth="1"/>
    <col min="2819" max="2819" width="7.44140625" style="315" bestFit="1" customWidth="1"/>
    <col min="2820" max="2820" width="12.44140625" style="315" bestFit="1" customWidth="1"/>
    <col min="2821" max="2821" width="9.88671875" style="315" customWidth="1"/>
    <col min="2822" max="2822" width="12.44140625" style="315" bestFit="1" customWidth="1"/>
    <col min="2823" max="2823" width="11.33203125" style="315" bestFit="1" customWidth="1"/>
    <col min="2824" max="2824" width="8.44140625" style="315" bestFit="1" customWidth="1"/>
    <col min="2825" max="2825" width="13.44140625" style="315" customWidth="1"/>
    <col min="2826" max="2826" width="16.109375" style="315" customWidth="1"/>
    <col min="2827" max="3072" width="11.44140625" style="315"/>
    <col min="3073" max="3073" width="4.44140625" style="315" bestFit="1" customWidth="1"/>
    <col min="3074" max="3074" width="32.6640625" style="315" bestFit="1" customWidth="1"/>
    <col min="3075" max="3075" width="7.44140625" style="315" bestFit="1" customWidth="1"/>
    <col min="3076" max="3076" width="12.44140625" style="315" bestFit="1" customWidth="1"/>
    <col min="3077" max="3077" width="9.88671875" style="315" customWidth="1"/>
    <col min="3078" max="3078" width="12.44140625" style="315" bestFit="1" customWidth="1"/>
    <col min="3079" max="3079" width="11.33203125" style="315" bestFit="1" customWidth="1"/>
    <col min="3080" max="3080" width="8.44140625" style="315" bestFit="1" customWidth="1"/>
    <col min="3081" max="3081" width="13.44140625" style="315" customWidth="1"/>
    <col min="3082" max="3082" width="16.109375" style="315" customWidth="1"/>
    <col min="3083" max="3328" width="11.44140625" style="315"/>
    <col min="3329" max="3329" width="4.44140625" style="315" bestFit="1" customWidth="1"/>
    <col min="3330" max="3330" width="32.6640625" style="315" bestFit="1" customWidth="1"/>
    <col min="3331" max="3331" width="7.44140625" style="315" bestFit="1" customWidth="1"/>
    <col min="3332" max="3332" width="12.44140625" style="315" bestFit="1" customWidth="1"/>
    <col min="3333" max="3333" width="9.88671875" style="315" customWidth="1"/>
    <col min="3334" max="3334" width="12.44140625" style="315" bestFit="1" customWidth="1"/>
    <col min="3335" max="3335" width="11.33203125" style="315" bestFit="1" customWidth="1"/>
    <col min="3336" max="3336" width="8.44140625" style="315" bestFit="1" customWidth="1"/>
    <col min="3337" max="3337" width="13.44140625" style="315" customWidth="1"/>
    <col min="3338" max="3338" width="16.109375" style="315" customWidth="1"/>
    <col min="3339" max="3584" width="11.44140625" style="315"/>
    <col min="3585" max="3585" width="4.44140625" style="315" bestFit="1" customWidth="1"/>
    <col min="3586" max="3586" width="32.6640625" style="315" bestFit="1" customWidth="1"/>
    <col min="3587" max="3587" width="7.44140625" style="315" bestFit="1" customWidth="1"/>
    <col min="3588" max="3588" width="12.44140625" style="315" bestFit="1" customWidth="1"/>
    <col min="3589" max="3589" width="9.88671875" style="315" customWidth="1"/>
    <col min="3590" max="3590" width="12.44140625" style="315" bestFit="1" customWidth="1"/>
    <col min="3591" max="3591" width="11.33203125" style="315" bestFit="1" customWidth="1"/>
    <col min="3592" max="3592" width="8.44140625" style="315" bestFit="1" customWidth="1"/>
    <col min="3593" max="3593" width="13.44140625" style="315" customWidth="1"/>
    <col min="3594" max="3594" width="16.109375" style="315" customWidth="1"/>
    <col min="3595" max="3840" width="11.44140625" style="315"/>
    <col min="3841" max="3841" width="4.44140625" style="315" bestFit="1" customWidth="1"/>
    <col min="3842" max="3842" width="32.6640625" style="315" bestFit="1" customWidth="1"/>
    <col min="3843" max="3843" width="7.44140625" style="315" bestFit="1" customWidth="1"/>
    <col min="3844" max="3844" width="12.44140625" style="315" bestFit="1" customWidth="1"/>
    <col min="3845" max="3845" width="9.88671875" style="315" customWidth="1"/>
    <col min="3846" max="3846" width="12.44140625" style="315" bestFit="1" customWidth="1"/>
    <col min="3847" max="3847" width="11.33203125" style="315" bestFit="1" customWidth="1"/>
    <col min="3848" max="3848" width="8.44140625" style="315" bestFit="1" customWidth="1"/>
    <col min="3849" max="3849" width="13.44140625" style="315" customWidth="1"/>
    <col min="3850" max="3850" width="16.109375" style="315" customWidth="1"/>
    <col min="3851" max="4096" width="11.44140625" style="315"/>
    <col min="4097" max="4097" width="4.44140625" style="315" bestFit="1" customWidth="1"/>
    <col min="4098" max="4098" width="32.6640625" style="315" bestFit="1" customWidth="1"/>
    <col min="4099" max="4099" width="7.44140625" style="315" bestFit="1" customWidth="1"/>
    <col min="4100" max="4100" width="12.44140625" style="315" bestFit="1" customWidth="1"/>
    <col min="4101" max="4101" width="9.88671875" style="315" customWidth="1"/>
    <col min="4102" max="4102" width="12.44140625" style="315" bestFit="1" customWidth="1"/>
    <col min="4103" max="4103" width="11.33203125" style="315" bestFit="1" customWidth="1"/>
    <col min="4104" max="4104" width="8.44140625" style="315" bestFit="1" customWidth="1"/>
    <col min="4105" max="4105" width="13.44140625" style="315" customWidth="1"/>
    <col min="4106" max="4106" width="16.109375" style="315" customWidth="1"/>
    <col min="4107" max="4352" width="11.44140625" style="315"/>
    <col min="4353" max="4353" width="4.44140625" style="315" bestFit="1" customWidth="1"/>
    <col min="4354" max="4354" width="32.6640625" style="315" bestFit="1" customWidth="1"/>
    <col min="4355" max="4355" width="7.44140625" style="315" bestFit="1" customWidth="1"/>
    <col min="4356" max="4356" width="12.44140625" style="315" bestFit="1" customWidth="1"/>
    <col min="4357" max="4357" width="9.88671875" style="315" customWidth="1"/>
    <col min="4358" max="4358" width="12.44140625" style="315" bestFit="1" customWidth="1"/>
    <col min="4359" max="4359" width="11.33203125" style="315" bestFit="1" customWidth="1"/>
    <col min="4360" max="4360" width="8.44140625" style="315" bestFit="1" customWidth="1"/>
    <col min="4361" max="4361" width="13.44140625" style="315" customWidth="1"/>
    <col min="4362" max="4362" width="16.109375" style="315" customWidth="1"/>
    <col min="4363" max="4608" width="11.44140625" style="315"/>
    <col min="4609" max="4609" width="4.44140625" style="315" bestFit="1" customWidth="1"/>
    <col min="4610" max="4610" width="32.6640625" style="315" bestFit="1" customWidth="1"/>
    <col min="4611" max="4611" width="7.44140625" style="315" bestFit="1" customWidth="1"/>
    <col min="4612" max="4612" width="12.44140625" style="315" bestFit="1" customWidth="1"/>
    <col min="4613" max="4613" width="9.88671875" style="315" customWidth="1"/>
    <col min="4614" max="4614" width="12.44140625" style="315" bestFit="1" customWidth="1"/>
    <col min="4615" max="4615" width="11.33203125" style="315" bestFit="1" customWidth="1"/>
    <col min="4616" max="4616" width="8.44140625" style="315" bestFit="1" customWidth="1"/>
    <col min="4617" max="4617" width="13.44140625" style="315" customWidth="1"/>
    <col min="4618" max="4618" width="16.109375" style="315" customWidth="1"/>
    <col min="4619" max="4864" width="11.44140625" style="315"/>
    <col min="4865" max="4865" width="4.44140625" style="315" bestFit="1" customWidth="1"/>
    <col min="4866" max="4866" width="32.6640625" style="315" bestFit="1" customWidth="1"/>
    <col min="4867" max="4867" width="7.44140625" style="315" bestFit="1" customWidth="1"/>
    <col min="4868" max="4868" width="12.44140625" style="315" bestFit="1" customWidth="1"/>
    <col min="4869" max="4869" width="9.88671875" style="315" customWidth="1"/>
    <col min="4870" max="4870" width="12.44140625" style="315" bestFit="1" customWidth="1"/>
    <col min="4871" max="4871" width="11.33203125" style="315" bestFit="1" customWidth="1"/>
    <col min="4872" max="4872" width="8.44140625" style="315" bestFit="1" customWidth="1"/>
    <col min="4873" max="4873" width="13.44140625" style="315" customWidth="1"/>
    <col min="4874" max="4874" width="16.109375" style="315" customWidth="1"/>
    <col min="4875" max="5120" width="11.44140625" style="315"/>
    <col min="5121" max="5121" width="4.44140625" style="315" bestFit="1" customWidth="1"/>
    <col min="5122" max="5122" width="32.6640625" style="315" bestFit="1" customWidth="1"/>
    <col min="5123" max="5123" width="7.44140625" style="315" bestFit="1" customWidth="1"/>
    <col min="5124" max="5124" width="12.44140625" style="315" bestFit="1" customWidth="1"/>
    <col min="5125" max="5125" width="9.88671875" style="315" customWidth="1"/>
    <col min="5126" max="5126" width="12.44140625" style="315" bestFit="1" customWidth="1"/>
    <col min="5127" max="5127" width="11.33203125" style="315" bestFit="1" customWidth="1"/>
    <col min="5128" max="5128" width="8.44140625" style="315" bestFit="1" customWidth="1"/>
    <col min="5129" max="5129" width="13.44140625" style="315" customWidth="1"/>
    <col min="5130" max="5130" width="16.109375" style="315" customWidth="1"/>
    <col min="5131" max="5376" width="11.44140625" style="315"/>
    <col min="5377" max="5377" width="4.44140625" style="315" bestFit="1" customWidth="1"/>
    <col min="5378" max="5378" width="32.6640625" style="315" bestFit="1" customWidth="1"/>
    <col min="5379" max="5379" width="7.44140625" style="315" bestFit="1" customWidth="1"/>
    <col min="5380" max="5380" width="12.44140625" style="315" bestFit="1" customWidth="1"/>
    <col min="5381" max="5381" width="9.88671875" style="315" customWidth="1"/>
    <col min="5382" max="5382" width="12.44140625" style="315" bestFit="1" customWidth="1"/>
    <col min="5383" max="5383" width="11.33203125" style="315" bestFit="1" customWidth="1"/>
    <col min="5384" max="5384" width="8.44140625" style="315" bestFit="1" customWidth="1"/>
    <col min="5385" max="5385" width="13.44140625" style="315" customWidth="1"/>
    <col min="5386" max="5386" width="16.109375" style="315" customWidth="1"/>
    <col min="5387" max="5632" width="11.44140625" style="315"/>
    <col min="5633" max="5633" width="4.44140625" style="315" bestFit="1" customWidth="1"/>
    <col min="5634" max="5634" width="32.6640625" style="315" bestFit="1" customWidth="1"/>
    <col min="5635" max="5635" width="7.44140625" style="315" bestFit="1" customWidth="1"/>
    <col min="5636" max="5636" width="12.44140625" style="315" bestFit="1" customWidth="1"/>
    <col min="5637" max="5637" width="9.88671875" style="315" customWidth="1"/>
    <col min="5638" max="5638" width="12.44140625" style="315" bestFit="1" customWidth="1"/>
    <col min="5639" max="5639" width="11.33203125" style="315" bestFit="1" customWidth="1"/>
    <col min="5640" max="5640" width="8.44140625" style="315" bestFit="1" customWidth="1"/>
    <col min="5641" max="5641" width="13.44140625" style="315" customWidth="1"/>
    <col min="5642" max="5642" width="16.109375" style="315" customWidth="1"/>
    <col min="5643" max="5888" width="11.44140625" style="315"/>
    <col min="5889" max="5889" width="4.44140625" style="315" bestFit="1" customWidth="1"/>
    <col min="5890" max="5890" width="32.6640625" style="315" bestFit="1" customWidth="1"/>
    <col min="5891" max="5891" width="7.44140625" style="315" bestFit="1" customWidth="1"/>
    <col min="5892" max="5892" width="12.44140625" style="315" bestFit="1" customWidth="1"/>
    <col min="5893" max="5893" width="9.88671875" style="315" customWidth="1"/>
    <col min="5894" max="5894" width="12.44140625" style="315" bestFit="1" customWidth="1"/>
    <col min="5895" max="5895" width="11.33203125" style="315" bestFit="1" customWidth="1"/>
    <col min="5896" max="5896" width="8.44140625" style="315" bestFit="1" customWidth="1"/>
    <col min="5897" max="5897" width="13.44140625" style="315" customWidth="1"/>
    <col min="5898" max="5898" width="16.109375" style="315" customWidth="1"/>
    <col min="5899" max="6144" width="11.44140625" style="315"/>
    <col min="6145" max="6145" width="4.44140625" style="315" bestFit="1" customWidth="1"/>
    <col min="6146" max="6146" width="32.6640625" style="315" bestFit="1" customWidth="1"/>
    <col min="6147" max="6147" width="7.44140625" style="315" bestFit="1" customWidth="1"/>
    <col min="6148" max="6148" width="12.44140625" style="315" bestFit="1" customWidth="1"/>
    <col min="6149" max="6149" width="9.88671875" style="315" customWidth="1"/>
    <col min="6150" max="6150" width="12.44140625" style="315" bestFit="1" customWidth="1"/>
    <col min="6151" max="6151" width="11.33203125" style="315" bestFit="1" customWidth="1"/>
    <col min="6152" max="6152" width="8.44140625" style="315" bestFit="1" customWidth="1"/>
    <col min="6153" max="6153" width="13.44140625" style="315" customWidth="1"/>
    <col min="6154" max="6154" width="16.109375" style="315" customWidth="1"/>
    <col min="6155" max="6400" width="11.44140625" style="315"/>
    <col min="6401" max="6401" width="4.44140625" style="315" bestFit="1" customWidth="1"/>
    <col min="6402" max="6402" width="32.6640625" style="315" bestFit="1" customWidth="1"/>
    <col min="6403" max="6403" width="7.44140625" style="315" bestFit="1" customWidth="1"/>
    <col min="6404" max="6404" width="12.44140625" style="315" bestFit="1" customWidth="1"/>
    <col min="6405" max="6405" width="9.88671875" style="315" customWidth="1"/>
    <col min="6406" max="6406" width="12.44140625" style="315" bestFit="1" customWidth="1"/>
    <col min="6407" max="6407" width="11.33203125" style="315" bestFit="1" customWidth="1"/>
    <col min="6408" max="6408" width="8.44140625" style="315" bestFit="1" customWidth="1"/>
    <col min="6409" max="6409" width="13.44140625" style="315" customWidth="1"/>
    <col min="6410" max="6410" width="16.109375" style="315" customWidth="1"/>
    <col min="6411" max="6656" width="11.44140625" style="315"/>
    <col min="6657" max="6657" width="4.44140625" style="315" bestFit="1" customWidth="1"/>
    <col min="6658" max="6658" width="32.6640625" style="315" bestFit="1" customWidth="1"/>
    <col min="6659" max="6659" width="7.44140625" style="315" bestFit="1" customWidth="1"/>
    <col min="6660" max="6660" width="12.44140625" style="315" bestFit="1" customWidth="1"/>
    <col min="6661" max="6661" width="9.88671875" style="315" customWidth="1"/>
    <col min="6662" max="6662" width="12.44140625" style="315" bestFit="1" customWidth="1"/>
    <col min="6663" max="6663" width="11.33203125" style="315" bestFit="1" customWidth="1"/>
    <col min="6664" max="6664" width="8.44140625" style="315" bestFit="1" customWidth="1"/>
    <col min="6665" max="6665" width="13.44140625" style="315" customWidth="1"/>
    <col min="6666" max="6666" width="16.109375" style="315" customWidth="1"/>
    <col min="6667" max="6912" width="11.44140625" style="315"/>
    <col min="6913" max="6913" width="4.44140625" style="315" bestFit="1" customWidth="1"/>
    <col min="6914" max="6914" width="32.6640625" style="315" bestFit="1" customWidth="1"/>
    <col min="6915" max="6915" width="7.44140625" style="315" bestFit="1" customWidth="1"/>
    <col min="6916" max="6916" width="12.44140625" style="315" bestFit="1" customWidth="1"/>
    <col min="6917" max="6917" width="9.88671875" style="315" customWidth="1"/>
    <col min="6918" max="6918" width="12.44140625" style="315" bestFit="1" customWidth="1"/>
    <col min="6919" max="6919" width="11.33203125" style="315" bestFit="1" customWidth="1"/>
    <col min="6920" max="6920" width="8.44140625" style="315" bestFit="1" customWidth="1"/>
    <col min="6921" max="6921" width="13.44140625" style="315" customWidth="1"/>
    <col min="6922" max="6922" width="16.109375" style="315" customWidth="1"/>
    <col min="6923" max="7168" width="11.44140625" style="315"/>
    <col min="7169" max="7169" width="4.44140625" style="315" bestFit="1" customWidth="1"/>
    <col min="7170" max="7170" width="32.6640625" style="315" bestFit="1" customWidth="1"/>
    <col min="7171" max="7171" width="7.44140625" style="315" bestFit="1" customWidth="1"/>
    <col min="7172" max="7172" width="12.44140625" style="315" bestFit="1" customWidth="1"/>
    <col min="7173" max="7173" width="9.88671875" style="315" customWidth="1"/>
    <col min="7174" max="7174" width="12.44140625" style="315" bestFit="1" customWidth="1"/>
    <col min="7175" max="7175" width="11.33203125" style="315" bestFit="1" customWidth="1"/>
    <col min="7176" max="7176" width="8.44140625" style="315" bestFit="1" customWidth="1"/>
    <col min="7177" max="7177" width="13.44140625" style="315" customWidth="1"/>
    <col min="7178" max="7178" width="16.109375" style="315" customWidth="1"/>
    <col min="7179" max="7424" width="11.44140625" style="315"/>
    <col min="7425" max="7425" width="4.44140625" style="315" bestFit="1" customWidth="1"/>
    <col min="7426" max="7426" width="32.6640625" style="315" bestFit="1" customWidth="1"/>
    <col min="7427" max="7427" width="7.44140625" style="315" bestFit="1" customWidth="1"/>
    <col min="7428" max="7428" width="12.44140625" style="315" bestFit="1" customWidth="1"/>
    <col min="7429" max="7429" width="9.88671875" style="315" customWidth="1"/>
    <col min="7430" max="7430" width="12.44140625" style="315" bestFit="1" customWidth="1"/>
    <col min="7431" max="7431" width="11.33203125" style="315" bestFit="1" customWidth="1"/>
    <col min="7432" max="7432" width="8.44140625" style="315" bestFit="1" customWidth="1"/>
    <col min="7433" max="7433" width="13.44140625" style="315" customWidth="1"/>
    <col min="7434" max="7434" width="16.109375" style="315" customWidth="1"/>
    <col min="7435" max="7680" width="11.44140625" style="315"/>
    <col min="7681" max="7681" width="4.44140625" style="315" bestFit="1" customWidth="1"/>
    <col min="7682" max="7682" width="32.6640625" style="315" bestFit="1" customWidth="1"/>
    <col min="7683" max="7683" width="7.44140625" style="315" bestFit="1" customWidth="1"/>
    <col min="7684" max="7684" width="12.44140625" style="315" bestFit="1" customWidth="1"/>
    <col min="7685" max="7685" width="9.88671875" style="315" customWidth="1"/>
    <col min="7686" max="7686" width="12.44140625" style="315" bestFit="1" customWidth="1"/>
    <col min="7687" max="7687" width="11.33203125" style="315" bestFit="1" customWidth="1"/>
    <col min="7688" max="7688" width="8.44140625" style="315" bestFit="1" customWidth="1"/>
    <col min="7689" max="7689" width="13.44140625" style="315" customWidth="1"/>
    <col min="7690" max="7690" width="16.109375" style="315" customWidth="1"/>
    <col min="7691" max="7936" width="11.44140625" style="315"/>
    <col min="7937" max="7937" width="4.44140625" style="315" bestFit="1" customWidth="1"/>
    <col min="7938" max="7938" width="32.6640625" style="315" bestFit="1" customWidth="1"/>
    <col min="7939" max="7939" width="7.44140625" style="315" bestFit="1" customWidth="1"/>
    <col min="7940" max="7940" width="12.44140625" style="315" bestFit="1" customWidth="1"/>
    <col min="7941" max="7941" width="9.88671875" style="315" customWidth="1"/>
    <col min="7942" max="7942" width="12.44140625" style="315" bestFit="1" customWidth="1"/>
    <col min="7943" max="7943" width="11.33203125" style="315" bestFit="1" customWidth="1"/>
    <col min="7944" max="7944" width="8.44140625" style="315" bestFit="1" customWidth="1"/>
    <col min="7945" max="7945" width="13.44140625" style="315" customWidth="1"/>
    <col min="7946" max="7946" width="16.109375" style="315" customWidth="1"/>
    <col min="7947" max="8192" width="11.44140625" style="315"/>
    <col min="8193" max="8193" width="4.44140625" style="315" bestFit="1" customWidth="1"/>
    <col min="8194" max="8194" width="32.6640625" style="315" bestFit="1" customWidth="1"/>
    <col min="8195" max="8195" width="7.44140625" style="315" bestFit="1" customWidth="1"/>
    <col min="8196" max="8196" width="12.44140625" style="315" bestFit="1" customWidth="1"/>
    <col min="8197" max="8197" width="9.88671875" style="315" customWidth="1"/>
    <col min="8198" max="8198" width="12.44140625" style="315" bestFit="1" customWidth="1"/>
    <col min="8199" max="8199" width="11.33203125" style="315" bestFit="1" customWidth="1"/>
    <col min="8200" max="8200" width="8.44140625" style="315" bestFit="1" customWidth="1"/>
    <col min="8201" max="8201" width="13.44140625" style="315" customWidth="1"/>
    <col min="8202" max="8202" width="16.109375" style="315" customWidth="1"/>
    <col min="8203" max="8448" width="11.44140625" style="315"/>
    <col min="8449" max="8449" width="4.44140625" style="315" bestFit="1" customWidth="1"/>
    <col min="8450" max="8450" width="32.6640625" style="315" bestFit="1" customWidth="1"/>
    <col min="8451" max="8451" width="7.44140625" style="315" bestFit="1" customWidth="1"/>
    <col min="8452" max="8452" width="12.44140625" style="315" bestFit="1" customWidth="1"/>
    <col min="8453" max="8453" width="9.88671875" style="315" customWidth="1"/>
    <col min="8454" max="8454" width="12.44140625" style="315" bestFit="1" customWidth="1"/>
    <col min="8455" max="8455" width="11.33203125" style="315" bestFit="1" customWidth="1"/>
    <col min="8456" max="8456" width="8.44140625" style="315" bestFit="1" customWidth="1"/>
    <col min="8457" max="8457" width="13.44140625" style="315" customWidth="1"/>
    <col min="8458" max="8458" width="16.109375" style="315" customWidth="1"/>
    <col min="8459" max="8704" width="11.44140625" style="315"/>
    <col min="8705" max="8705" width="4.44140625" style="315" bestFit="1" customWidth="1"/>
    <col min="8706" max="8706" width="32.6640625" style="315" bestFit="1" customWidth="1"/>
    <col min="8707" max="8707" width="7.44140625" style="315" bestFit="1" customWidth="1"/>
    <col min="8708" max="8708" width="12.44140625" style="315" bestFit="1" customWidth="1"/>
    <col min="8709" max="8709" width="9.88671875" style="315" customWidth="1"/>
    <col min="8710" max="8710" width="12.44140625" style="315" bestFit="1" customWidth="1"/>
    <col min="8711" max="8711" width="11.33203125" style="315" bestFit="1" customWidth="1"/>
    <col min="8712" max="8712" width="8.44140625" style="315" bestFit="1" customWidth="1"/>
    <col min="8713" max="8713" width="13.44140625" style="315" customWidth="1"/>
    <col min="8714" max="8714" width="16.109375" style="315" customWidth="1"/>
    <col min="8715" max="8960" width="11.44140625" style="315"/>
    <col min="8961" max="8961" width="4.44140625" style="315" bestFit="1" customWidth="1"/>
    <col min="8962" max="8962" width="32.6640625" style="315" bestFit="1" customWidth="1"/>
    <col min="8963" max="8963" width="7.44140625" style="315" bestFit="1" customWidth="1"/>
    <col min="8964" max="8964" width="12.44140625" style="315" bestFit="1" customWidth="1"/>
    <col min="8965" max="8965" width="9.88671875" style="315" customWidth="1"/>
    <col min="8966" max="8966" width="12.44140625" style="315" bestFit="1" customWidth="1"/>
    <col min="8967" max="8967" width="11.33203125" style="315" bestFit="1" customWidth="1"/>
    <col min="8968" max="8968" width="8.44140625" style="315" bestFit="1" customWidth="1"/>
    <col min="8969" max="8969" width="13.44140625" style="315" customWidth="1"/>
    <col min="8970" max="8970" width="16.109375" style="315" customWidth="1"/>
    <col min="8971" max="9216" width="11.44140625" style="315"/>
    <col min="9217" max="9217" width="4.44140625" style="315" bestFit="1" customWidth="1"/>
    <col min="9218" max="9218" width="32.6640625" style="315" bestFit="1" customWidth="1"/>
    <col min="9219" max="9219" width="7.44140625" style="315" bestFit="1" customWidth="1"/>
    <col min="9220" max="9220" width="12.44140625" style="315" bestFit="1" customWidth="1"/>
    <col min="9221" max="9221" width="9.88671875" style="315" customWidth="1"/>
    <col min="9222" max="9222" width="12.44140625" style="315" bestFit="1" customWidth="1"/>
    <col min="9223" max="9223" width="11.33203125" style="315" bestFit="1" customWidth="1"/>
    <col min="9224" max="9224" width="8.44140625" style="315" bestFit="1" customWidth="1"/>
    <col min="9225" max="9225" width="13.44140625" style="315" customWidth="1"/>
    <col min="9226" max="9226" width="16.109375" style="315" customWidth="1"/>
    <col min="9227" max="9472" width="11.44140625" style="315"/>
    <col min="9473" max="9473" width="4.44140625" style="315" bestFit="1" customWidth="1"/>
    <col min="9474" max="9474" width="32.6640625" style="315" bestFit="1" customWidth="1"/>
    <col min="9475" max="9475" width="7.44140625" style="315" bestFit="1" customWidth="1"/>
    <col min="9476" max="9476" width="12.44140625" style="315" bestFit="1" customWidth="1"/>
    <col min="9477" max="9477" width="9.88671875" style="315" customWidth="1"/>
    <col min="9478" max="9478" width="12.44140625" style="315" bestFit="1" customWidth="1"/>
    <col min="9479" max="9479" width="11.33203125" style="315" bestFit="1" customWidth="1"/>
    <col min="9480" max="9480" width="8.44140625" style="315" bestFit="1" customWidth="1"/>
    <col min="9481" max="9481" width="13.44140625" style="315" customWidth="1"/>
    <col min="9482" max="9482" width="16.109375" style="315" customWidth="1"/>
    <col min="9483" max="9728" width="11.44140625" style="315"/>
    <col min="9729" max="9729" width="4.44140625" style="315" bestFit="1" customWidth="1"/>
    <col min="9730" max="9730" width="32.6640625" style="315" bestFit="1" customWidth="1"/>
    <col min="9731" max="9731" width="7.44140625" style="315" bestFit="1" customWidth="1"/>
    <col min="9732" max="9732" width="12.44140625" style="315" bestFit="1" customWidth="1"/>
    <col min="9733" max="9733" width="9.88671875" style="315" customWidth="1"/>
    <col min="9734" max="9734" width="12.44140625" style="315" bestFit="1" customWidth="1"/>
    <col min="9735" max="9735" width="11.33203125" style="315" bestFit="1" customWidth="1"/>
    <col min="9736" max="9736" width="8.44140625" style="315" bestFit="1" customWidth="1"/>
    <col min="9737" max="9737" width="13.44140625" style="315" customWidth="1"/>
    <col min="9738" max="9738" width="16.109375" style="315" customWidth="1"/>
    <col min="9739" max="9984" width="11.44140625" style="315"/>
    <col min="9985" max="9985" width="4.44140625" style="315" bestFit="1" customWidth="1"/>
    <col min="9986" max="9986" width="32.6640625" style="315" bestFit="1" customWidth="1"/>
    <col min="9987" max="9987" width="7.44140625" style="315" bestFit="1" customWidth="1"/>
    <col min="9988" max="9988" width="12.44140625" style="315" bestFit="1" customWidth="1"/>
    <col min="9989" max="9989" width="9.88671875" style="315" customWidth="1"/>
    <col min="9990" max="9990" width="12.44140625" style="315" bestFit="1" customWidth="1"/>
    <col min="9991" max="9991" width="11.33203125" style="315" bestFit="1" customWidth="1"/>
    <col min="9992" max="9992" width="8.44140625" style="315" bestFit="1" customWidth="1"/>
    <col min="9993" max="9993" width="13.44140625" style="315" customWidth="1"/>
    <col min="9994" max="9994" width="16.109375" style="315" customWidth="1"/>
    <col min="9995" max="10240" width="11.44140625" style="315"/>
    <col min="10241" max="10241" width="4.44140625" style="315" bestFit="1" customWidth="1"/>
    <col min="10242" max="10242" width="32.6640625" style="315" bestFit="1" customWidth="1"/>
    <col min="10243" max="10243" width="7.44140625" style="315" bestFit="1" customWidth="1"/>
    <col min="10244" max="10244" width="12.44140625" style="315" bestFit="1" customWidth="1"/>
    <col min="10245" max="10245" width="9.88671875" style="315" customWidth="1"/>
    <col min="10246" max="10246" width="12.44140625" style="315" bestFit="1" customWidth="1"/>
    <col min="10247" max="10247" width="11.33203125" style="315" bestFit="1" customWidth="1"/>
    <col min="10248" max="10248" width="8.44140625" style="315" bestFit="1" customWidth="1"/>
    <col min="10249" max="10249" width="13.44140625" style="315" customWidth="1"/>
    <col min="10250" max="10250" width="16.109375" style="315" customWidth="1"/>
    <col min="10251" max="10496" width="11.44140625" style="315"/>
    <col min="10497" max="10497" width="4.44140625" style="315" bestFit="1" customWidth="1"/>
    <col min="10498" max="10498" width="32.6640625" style="315" bestFit="1" customWidth="1"/>
    <col min="10499" max="10499" width="7.44140625" style="315" bestFit="1" customWidth="1"/>
    <col min="10500" max="10500" width="12.44140625" style="315" bestFit="1" customWidth="1"/>
    <col min="10501" max="10501" width="9.88671875" style="315" customWidth="1"/>
    <col min="10502" max="10502" width="12.44140625" style="315" bestFit="1" customWidth="1"/>
    <col min="10503" max="10503" width="11.33203125" style="315" bestFit="1" customWidth="1"/>
    <col min="10504" max="10504" width="8.44140625" style="315" bestFit="1" customWidth="1"/>
    <col min="10505" max="10505" width="13.44140625" style="315" customWidth="1"/>
    <col min="10506" max="10506" width="16.109375" style="315" customWidth="1"/>
    <col min="10507" max="10752" width="11.44140625" style="315"/>
    <col min="10753" max="10753" width="4.44140625" style="315" bestFit="1" customWidth="1"/>
    <col min="10754" max="10754" width="32.6640625" style="315" bestFit="1" customWidth="1"/>
    <col min="10755" max="10755" width="7.44140625" style="315" bestFit="1" customWidth="1"/>
    <col min="10756" max="10756" width="12.44140625" style="315" bestFit="1" customWidth="1"/>
    <col min="10757" max="10757" width="9.88671875" style="315" customWidth="1"/>
    <col min="10758" max="10758" width="12.44140625" style="315" bestFit="1" customWidth="1"/>
    <col min="10759" max="10759" width="11.33203125" style="315" bestFit="1" customWidth="1"/>
    <col min="10760" max="10760" width="8.44140625" style="315" bestFit="1" customWidth="1"/>
    <col min="10761" max="10761" width="13.44140625" style="315" customWidth="1"/>
    <col min="10762" max="10762" width="16.109375" style="315" customWidth="1"/>
    <col min="10763" max="11008" width="11.44140625" style="315"/>
    <col min="11009" max="11009" width="4.44140625" style="315" bestFit="1" customWidth="1"/>
    <col min="11010" max="11010" width="32.6640625" style="315" bestFit="1" customWidth="1"/>
    <col min="11011" max="11011" width="7.44140625" style="315" bestFit="1" customWidth="1"/>
    <col min="11012" max="11012" width="12.44140625" style="315" bestFit="1" customWidth="1"/>
    <col min="11013" max="11013" width="9.88671875" style="315" customWidth="1"/>
    <col min="11014" max="11014" width="12.44140625" style="315" bestFit="1" customWidth="1"/>
    <col min="11015" max="11015" width="11.33203125" style="315" bestFit="1" customWidth="1"/>
    <col min="11016" max="11016" width="8.44140625" style="315" bestFit="1" customWidth="1"/>
    <col min="11017" max="11017" width="13.44140625" style="315" customWidth="1"/>
    <col min="11018" max="11018" width="16.109375" style="315" customWidth="1"/>
    <col min="11019" max="11264" width="11.44140625" style="315"/>
    <col min="11265" max="11265" width="4.44140625" style="315" bestFit="1" customWidth="1"/>
    <col min="11266" max="11266" width="32.6640625" style="315" bestFit="1" customWidth="1"/>
    <col min="11267" max="11267" width="7.44140625" style="315" bestFit="1" customWidth="1"/>
    <col min="11268" max="11268" width="12.44140625" style="315" bestFit="1" customWidth="1"/>
    <col min="11269" max="11269" width="9.88671875" style="315" customWidth="1"/>
    <col min="11270" max="11270" width="12.44140625" style="315" bestFit="1" customWidth="1"/>
    <col min="11271" max="11271" width="11.33203125" style="315" bestFit="1" customWidth="1"/>
    <col min="11272" max="11272" width="8.44140625" style="315" bestFit="1" customWidth="1"/>
    <col min="11273" max="11273" width="13.44140625" style="315" customWidth="1"/>
    <col min="11274" max="11274" width="16.109375" style="315" customWidth="1"/>
    <col min="11275" max="11520" width="11.44140625" style="315"/>
    <col min="11521" max="11521" width="4.44140625" style="315" bestFit="1" customWidth="1"/>
    <col min="11522" max="11522" width="32.6640625" style="315" bestFit="1" customWidth="1"/>
    <col min="11523" max="11523" width="7.44140625" style="315" bestFit="1" customWidth="1"/>
    <col min="11524" max="11524" width="12.44140625" style="315" bestFit="1" customWidth="1"/>
    <col min="11525" max="11525" width="9.88671875" style="315" customWidth="1"/>
    <col min="11526" max="11526" width="12.44140625" style="315" bestFit="1" customWidth="1"/>
    <col min="11527" max="11527" width="11.33203125" style="315" bestFit="1" customWidth="1"/>
    <col min="11528" max="11528" width="8.44140625" style="315" bestFit="1" customWidth="1"/>
    <col min="11529" max="11529" width="13.44140625" style="315" customWidth="1"/>
    <col min="11530" max="11530" width="16.109375" style="315" customWidth="1"/>
    <col min="11531" max="11776" width="11.44140625" style="315"/>
    <col min="11777" max="11777" width="4.44140625" style="315" bestFit="1" customWidth="1"/>
    <col min="11778" max="11778" width="32.6640625" style="315" bestFit="1" customWidth="1"/>
    <col min="11779" max="11779" width="7.44140625" style="315" bestFit="1" customWidth="1"/>
    <col min="11780" max="11780" width="12.44140625" style="315" bestFit="1" customWidth="1"/>
    <col min="11781" max="11781" width="9.88671875" style="315" customWidth="1"/>
    <col min="11782" max="11782" width="12.44140625" style="315" bestFit="1" customWidth="1"/>
    <col min="11783" max="11783" width="11.33203125" style="315" bestFit="1" customWidth="1"/>
    <col min="11784" max="11784" width="8.44140625" style="315" bestFit="1" customWidth="1"/>
    <col min="11785" max="11785" width="13.44140625" style="315" customWidth="1"/>
    <col min="11786" max="11786" width="16.109375" style="315" customWidth="1"/>
    <col min="11787" max="12032" width="11.44140625" style="315"/>
    <col min="12033" max="12033" width="4.44140625" style="315" bestFit="1" customWidth="1"/>
    <col min="12034" max="12034" width="32.6640625" style="315" bestFit="1" customWidth="1"/>
    <col min="12035" max="12035" width="7.44140625" style="315" bestFit="1" customWidth="1"/>
    <col min="12036" max="12036" width="12.44140625" style="315" bestFit="1" customWidth="1"/>
    <col min="12037" max="12037" width="9.88671875" style="315" customWidth="1"/>
    <col min="12038" max="12038" width="12.44140625" style="315" bestFit="1" customWidth="1"/>
    <col min="12039" max="12039" width="11.33203125" style="315" bestFit="1" customWidth="1"/>
    <col min="12040" max="12040" width="8.44140625" style="315" bestFit="1" customWidth="1"/>
    <col min="12041" max="12041" width="13.44140625" style="315" customWidth="1"/>
    <col min="12042" max="12042" width="16.109375" style="315" customWidth="1"/>
    <col min="12043" max="12288" width="11.44140625" style="315"/>
    <col min="12289" max="12289" width="4.44140625" style="315" bestFit="1" customWidth="1"/>
    <col min="12290" max="12290" width="32.6640625" style="315" bestFit="1" customWidth="1"/>
    <col min="12291" max="12291" width="7.44140625" style="315" bestFit="1" customWidth="1"/>
    <col min="12292" max="12292" width="12.44140625" style="315" bestFit="1" customWidth="1"/>
    <col min="12293" max="12293" width="9.88671875" style="315" customWidth="1"/>
    <col min="12294" max="12294" width="12.44140625" style="315" bestFit="1" customWidth="1"/>
    <col min="12295" max="12295" width="11.33203125" style="315" bestFit="1" customWidth="1"/>
    <col min="12296" max="12296" width="8.44140625" style="315" bestFit="1" customWidth="1"/>
    <col min="12297" max="12297" width="13.44140625" style="315" customWidth="1"/>
    <col min="12298" max="12298" width="16.109375" style="315" customWidth="1"/>
    <col min="12299" max="12544" width="11.44140625" style="315"/>
    <col min="12545" max="12545" width="4.44140625" style="315" bestFit="1" customWidth="1"/>
    <col min="12546" max="12546" width="32.6640625" style="315" bestFit="1" customWidth="1"/>
    <col min="12547" max="12547" width="7.44140625" style="315" bestFit="1" customWidth="1"/>
    <col min="12548" max="12548" width="12.44140625" style="315" bestFit="1" customWidth="1"/>
    <col min="12549" max="12549" width="9.88671875" style="315" customWidth="1"/>
    <col min="12550" max="12550" width="12.44140625" style="315" bestFit="1" customWidth="1"/>
    <col min="12551" max="12551" width="11.33203125" style="315" bestFit="1" customWidth="1"/>
    <col min="12552" max="12552" width="8.44140625" style="315" bestFit="1" customWidth="1"/>
    <col min="12553" max="12553" width="13.44140625" style="315" customWidth="1"/>
    <col min="12554" max="12554" width="16.109375" style="315" customWidth="1"/>
    <col min="12555" max="12800" width="11.44140625" style="315"/>
    <col min="12801" max="12801" width="4.44140625" style="315" bestFit="1" customWidth="1"/>
    <col min="12802" max="12802" width="32.6640625" style="315" bestFit="1" customWidth="1"/>
    <col min="12803" max="12803" width="7.44140625" style="315" bestFit="1" customWidth="1"/>
    <col min="12804" max="12804" width="12.44140625" style="315" bestFit="1" customWidth="1"/>
    <col min="12805" max="12805" width="9.88671875" style="315" customWidth="1"/>
    <col min="12806" max="12806" width="12.44140625" style="315" bestFit="1" customWidth="1"/>
    <col min="12807" max="12807" width="11.33203125" style="315" bestFit="1" customWidth="1"/>
    <col min="12808" max="12808" width="8.44140625" style="315" bestFit="1" customWidth="1"/>
    <col min="12809" max="12809" width="13.44140625" style="315" customWidth="1"/>
    <col min="12810" max="12810" width="16.109375" style="315" customWidth="1"/>
    <col min="12811" max="13056" width="11.44140625" style="315"/>
    <col min="13057" max="13057" width="4.44140625" style="315" bestFit="1" customWidth="1"/>
    <col min="13058" max="13058" width="32.6640625" style="315" bestFit="1" customWidth="1"/>
    <col min="13059" max="13059" width="7.44140625" style="315" bestFit="1" customWidth="1"/>
    <col min="13060" max="13060" width="12.44140625" style="315" bestFit="1" customWidth="1"/>
    <col min="13061" max="13061" width="9.88671875" style="315" customWidth="1"/>
    <col min="13062" max="13062" width="12.44140625" style="315" bestFit="1" customWidth="1"/>
    <col min="13063" max="13063" width="11.33203125" style="315" bestFit="1" customWidth="1"/>
    <col min="13064" max="13064" width="8.44140625" style="315" bestFit="1" customWidth="1"/>
    <col min="13065" max="13065" width="13.44140625" style="315" customWidth="1"/>
    <col min="13066" max="13066" width="16.109375" style="315" customWidth="1"/>
    <col min="13067" max="13312" width="11.44140625" style="315"/>
    <col min="13313" max="13313" width="4.44140625" style="315" bestFit="1" customWidth="1"/>
    <col min="13314" max="13314" width="32.6640625" style="315" bestFit="1" customWidth="1"/>
    <col min="13315" max="13315" width="7.44140625" style="315" bestFit="1" customWidth="1"/>
    <col min="13316" max="13316" width="12.44140625" style="315" bestFit="1" customWidth="1"/>
    <col min="13317" max="13317" width="9.88671875" style="315" customWidth="1"/>
    <col min="13318" max="13318" width="12.44140625" style="315" bestFit="1" customWidth="1"/>
    <col min="13319" max="13319" width="11.33203125" style="315" bestFit="1" customWidth="1"/>
    <col min="13320" max="13320" width="8.44140625" style="315" bestFit="1" customWidth="1"/>
    <col min="13321" max="13321" width="13.44140625" style="315" customWidth="1"/>
    <col min="13322" max="13322" width="16.109375" style="315" customWidth="1"/>
    <col min="13323" max="13568" width="11.44140625" style="315"/>
    <col min="13569" max="13569" width="4.44140625" style="315" bestFit="1" customWidth="1"/>
    <col min="13570" max="13570" width="32.6640625" style="315" bestFit="1" customWidth="1"/>
    <col min="13571" max="13571" width="7.44140625" style="315" bestFit="1" customWidth="1"/>
    <col min="13572" max="13572" width="12.44140625" style="315" bestFit="1" customWidth="1"/>
    <col min="13573" max="13573" width="9.88671875" style="315" customWidth="1"/>
    <col min="13574" max="13574" width="12.44140625" style="315" bestFit="1" customWidth="1"/>
    <col min="13575" max="13575" width="11.33203125" style="315" bestFit="1" customWidth="1"/>
    <col min="13576" max="13576" width="8.44140625" style="315" bestFit="1" customWidth="1"/>
    <col min="13577" max="13577" width="13.44140625" style="315" customWidth="1"/>
    <col min="13578" max="13578" width="16.109375" style="315" customWidth="1"/>
    <col min="13579" max="13824" width="11.44140625" style="315"/>
    <col min="13825" max="13825" width="4.44140625" style="315" bestFit="1" customWidth="1"/>
    <col min="13826" max="13826" width="32.6640625" style="315" bestFit="1" customWidth="1"/>
    <col min="13827" max="13827" width="7.44140625" style="315" bestFit="1" customWidth="1"/>
    <col min="13828" max="13828" width="12.44140625" style="315" bestFit="1" customWidth="1"/>
    <col min="13829" max="13829" width="9.88671875" style="315" customWidth="1"/>
    <col min="13830" max="13830" width="12.44140625" style="315" bestFit="1" customWidth="1"/>
    <col min="13831" max="13831" width="11.33203125" style="315" bestFit="1" customWidth="1"/>
    <col min="13832" max="13832" width="8.44140625" style="315" bestFit="1" customWidth="1"/>
    <col min="13833" max="13833" width="13.44140625" style="315" customWidth="1"/>
    <col min="13834" max="13834" width="16.109375" style="315" customWidth="1"/>
    <col min="13835" max="14080" width="11.44140625" style="315"/>
    <col min="14081" max="14081" width="4.44140625" style="315" bestFit="1" customWidth="1"/>
    <col min="14082" max="14082" width="32.6640625" style="315" bestFit="1" customWidth="1"/>
    <col min="14083" max="14083" width="7.44140625" style="315" bestFit="1" customWidth="1"/>
    <col min="14084" max="14084" width="12.44140625" style="315" bestFit="1" customWidth="1"/>
    <col min="14085" max="14085" width="9.88671875" style="315" customWidth="1"/>
    <col min="14086" max="14086" width="12.44140625" style="315" bestFit="1" customWidth="1"/>
    <col min="14087" max="14087" width="11.33203125" style="315" bestFit="1" customWidth="1"/>
    <col min="14088" max="14088" width="8.44140625" style="315" bestFit="1" customWidth="1"/>
    <col min="14089" max="14089" width="13.44140625" style="315" customWidth="1"/>
    <col min="14090" max="14090" width="16.109375" style="315" customWidth="1"/>
    <col min="14091" max="14336" width="11.44140625" style="315"/>
    <col min="14337" max="14337" width="4.44140625" style="315" bestFit="1" customWidth="1"/>
    <col min="14338" max="14338" width="32.6640625" style="315" bestFit="1" customWidth="1"/>
    <col min="14339" max="14339" width="7.44140625" style="315" bestFit="1" customWidth="1"/>
    <col min="14340" max="14340" width="12.44140625" style="315" bestFit="1" customWidth="1"/>
    <col min="14341" max="14341" width="9.88671875" style="315" customWidth="1"/>
    <col min="14342" max="14342" width="12.44140625" style="315" bestFit="1" customWidth="1"/>
    <col min="14343" max="14343" width="11.33203125" style="315" bestFit="1" customWidth="1"/>
    <col min="14344" max="14344" width="8.44140625" style="315" bestFit="1" customWidth="1"/>
    <col min="14345" max="14345" width="13.44140625" style="315" customWidth="1"/>
    <col min="14346" max="14346" width="16.109375" style="315" customWidth="1"/>
    <col min="14347" max="14592" width="11.44140625" style="315"/>
    <col min="14593" max="14593" width="4.44140625" style="315" bestFit="1" customWidth="1"/>
    <col min="14594" max="14594" width="32.6640625" style="315" bestFit="1" customWidth="1"/>
    <col min="14595" max="14595" width="7.44140625" style="315" bestFit="1" customWidth="1"/>
    <col min="14596" max="14596" width="12.44140625" style="315" bestFit="1" customWidth="1"/>
    <col min="14597" max="14597" width="9.88671875" style="315" customWidth="1"/>
    <col min="14598" max="14598" width="12.44140625" style="315" bestFit="1" customWidth="1"/>
    <col min="14599" max="14599" width="11.33203125" style="315" bestFit="1" customWidth="1"/>
    <col min="14600" max="14600" width="8.44140625" style="315" bestFit="1" customWidth="1"/>
    <col min="14601" max="14601" width="13.44140625" style="315" customWidth="1"/>
    <col min="14602" max="14602" width="16.109375" style="315" customWidth="1"/>
    <col min="14603" max="14848" width="11.44140625" style="315"/>
    <col min="14849" max="14849" width="4.44140625" style="315" bestFit="1" customWidth="1"/>
    <col min="14850" max="14850" width="32.6640625" style="315" bestFit="1" customWidth="1"/>
    <col min="14851" max="14851" width="7.44140625" style="315" bestFit="1" customWidth="1"/>
    <col min="14852" max="14852" width="12.44140625" style="315" bestFit="1" customWidth="1"/>
    <col min="14853" max="14853" width="9.88671875" style="315" customWidth="1"/>
    <col min="14854" max="14854" width="12.44140625" style="315" bestFit="1" customWidth="1"/>
    <col min="14855" max="14855" width="11.33203125" style="315" bestFit="1" customWidth="1"/>
    <col min="14856" max="14856" width="8.44140625" style="315" bestFit="1" customWidth="1"/>
    <col min="14857" max="14857" width="13.44140625" style="315" customWidth="1"/>
    <col min="14858" max="14858" width="16.109375" style="315" customWidth="1"/>
    <col min="14859" max="15104" width="11.44140625" style="315"/>
    <col min="15105" max="15105" width="4.44140625" style="315" bestFit="1" customWidth="1"/>
    <col min="15106" max="15106" width="32.6640625" style="315" bestFit="1" customWidth="1"/>
    <col min="15107" max="15107" width="7.44140625" style="315" bestFit="1" customWidth="1"/>
    <col min="15108" max="15108" width="12.44140625" style="315" bestFit="1" customWidth="1"/>
    <col min="15109" max="15109" width="9.88671875" style="315" customWidth="1"/>
    <col min="15110" max="15110" width="12.44140625" style="315" bestFit="1" customWidth="1"/>
    <col min="15111" max="15111" width="11.33203125" style="315" bestFit="1" customWidth="1"/>
    <col min="15112" max="15112" width="8.44140625" style="315" bestFit="1" customWidth="1"/>
    <col min="15113" max="15113" width="13.44140625" style="315" customWidth="1"/>
    <col min="15114" max="15114" width="16.109375" style="315" customWidth="1"/>
    <col min="15115" max="15360" width="11.44140625" style="315"/>
    <col min="15361" max="15361" width="4.44140625" style="315" bestFit="1" customWidth="1"/>
    <col min="15362" max="15362" width="32.6640625" style="315" bestFit="1" customWidth="1"/>
    <col min="15363" max="15363" width="7.44140625" style="315" bestFit="1" customWidth="1"/>
    <col min="15364" max="15364" width="12.44140625" style="315" bestFit="1" customWidth="1"/>
    <col min="15365" max="15365" width="9.88671875" style="315" customWidth="1"/>
    <col min="15366" max="15366" width="12.44140625" style="315" bestFit="1" customWidth="1"/>
    <col min="15367" max="15367" width="11.33203125" style="315" bestFit="1" customWidth="1"/>
    <col min="15368" max="15368" width="8.44140625" style="315" bestFit="1" customWidth="1"/>
    <col min="15369" max="15369" width="13.44140625" style="315" customWidth="1"/>
    <col min="15370" max="15370" width="16.109375" style="315" customWidth="1"/>
    <col min="15371" max="15616" width="11.44140625" style="315"/>
    <col min="15617" max="15617" width="4.44140625" style="315" bestFit="1" customWidth="1"/>
    <col min="15618" max="15618" width="32.6640625" style="315" bestFit="1" customWidth="1"/>
    <col min="15619" max="15619" width="7.44140625" style="315" bestFit="1" customWidth="1"/>
    <col min="15620" max="15620" width="12.44140625" style="315" bestFit="1" customWidth="1"/>
    <col min="15621" max="15621" width="9.88671875" style="315" customWidth="1"/>
    <col min="15622" max="15622" width="12.44140625" style="315" bestFit="1" customWidth="1"/>
    <col min="15623" max="15623" width="11.33203125" style="315" bestFit="1" customWidth="1"/>
    <col min="15624" max="15624" width="8.44140625" style="315" bestFit="1" customWidth="1"/>
    <col min="15625" max="15625" width="13.44140625" style="315" customWidth="1"/>
    <col min="15626" max="15626" width="16.109375" style="315" customWidth="1"/>
    <col min="15627" max="15872" width="11.44140625" style="315"/>
    <col min="15873" max="15873" width="4.44140625" style="315" bestFit="1" customWidth="1"/>
    <col min="15874" max="15874" width="32.6640625" style="315" bestFit="1" customWidth="1"/>
    <col min="15875" max="15875" width="7.44140625" style="315" bestFit="1" customWidth="1"/>
    <col min="15876" max="15876" width="12.44140625" style="315" bestFit="1" customWidth="1"/>
    <col min="15877" max="15877" width="9.88671875" style="315" customWidth="1"/>
    <col min="15878" max="15878" width="12.44140625" style="315" bestFit="1" customWidth="1"/>
    <col min="15879" max="15879" width="11.33203125" style="315" bestFit="1" customWidth="1"/>
    <col min="15880" max="15880" width="8.44140625" style="315" bestFit="1" customWidth="1"/>
    <col min="15881" max="15881" width="13.44140625" style="315" customWidth="1"/>
    <col min="15882" max="15882" width="16.109375" style="315" customWidth="1"/>
    <col min="15883" max="16128" width="11.44140625" style="315"/>
    <col min="16129" max="16129" width="4.44140625" style="315" bestFit="1" customWidth="1"/>
    <col min="16130" max="16130" width="32.6640625" style="315" bestFit="1" customWidth="1"/>
    <col min="16131" max="16131" width="7.44140625" style="315" bestFit="1" customWidth="1"/>
    <col min="16132" max="16132" width="12.44140625" style="315" bestFit="1" customWidth="1"/>
    <col min="16133" max="16133" width="9.88671875" style="315" customWidth="1"/>
    <col min="16134" max="16134" width="12.44140625" style="315" bestFit="1" customWidth="1"/>
    <col min="16135" max="16135" width="11.33203125" style="315" bestFit="1" customWidth="1"/>
    <col min="16136" max="16136" width="8.44140625" style="315" bestFit="1" customWidth="1"/>
    <col min="16137" max="16137" width="13.44140625" style="315" customWidth="1"/>
    <col min="16138" max="16138" width="16.109375" style="315" customWidth="1"/>
    <col min="16139" max="16384" width="11.44140625" style="315"/>
  </cols>
  <sheetData>
    <row r="1" spans="1:10" ht="20.399999999999999">
      <c r="A1" s="911" t="s">
        <v>2284</v>
      </c>
      <c r="B1" s="912"/>
      <c r="C1" s="912"/>
      <c r="D1" s="912"/>
      <c r="E1" s="912"/>
      <c r="F1" s="912"/>
      <c r="G1" s="912"/>
      <c r="H1" s="912"/>
      <c r="I1" s="912"/>
      <c r="J1" s="912"/>
    </row>
    <row r="2" spans="1:10" ht="17.399999999999999">
      <c r="B2" s="316"/>
      <c r="C2" s="316"/>
      <c r="D2" s="317"/>
      <c r="E2" s="317"/>
      <c r="F2" s="317"/>
      <c r="G2" s="317"/>
      <c r="H2" s="317"/>
      <c r="I2" s="913" t="s">
        <v>2285</v>
      </c>
      <c r="J2" s="913"/>
    </row>
    <row r="3" spans="1:10" s="318" customFormat="1" ht="15.6">
      <c r="A3" s="914" t="s">
        <v>3</v>
      </c>
      <c r="B3" s="916" t="s">
        <v>2286</v>
      </c>
      <c r="C3" s="918" t="s">
        <v>2204</v>
      </c>
      <c r="D3" s="918" t="s">
        <v>2287</v>
      </c>
      <c r="E3" s="918" t="s">
        <v>2288</v>
      </c>
      <c r="F3" s="917" t="s">
        <v>2289</v>
      </c>
      <c r="G3" s="920"/>
      <c r="H3" s="921"/>
      <c r="I3" s="918" t="s">
        <v>2290</v>
      </c>
      <c r="J3" s="918" t="s">
        <v>8</v>
      </c>
    </row>
    <row r="4" spans="1:10" s="318" customFormat="1" ht="15.6">
      <c r="A4" s="915"/>
      <c r="B4" s="917"/>
      <c r="C4" s="919"/>
      <c r="D4" s="919"/>
      <c r="E4" s="919"/>
      <c r="F4" s="319" t="s">
        <v>2291</v>
      </c>
      <c r="G4" s="319" t="s">
        <v>2292</v>
      </c>
      <c r="H4" s="319" t="s">
        <v>2244</v>
      </c>
      <c r="I4" s="919"/>
      <c r="J4" s="919"/>
    </row>
    <row r="5" spans="1:10" ht="31.2">
      <c r="A5" s="320">
        <v>1</v>
      </c>
      <c r="B5" s="321" t="s">
        <v>2293</v>
      </c>
      <c r="C5" s="322" t="s">
        <v>2294</v>
      </c>
      <c r="D5" s="323">
        <v>13500000</v>
      </c>
      <c r="E5" s="324">
        <v>8</v>
      </c>
      <c r="F5" s="324">
        <f>D5/E5</f>
        <v>1687500</v>
      </c>
      <c r="G5" s="325">
        <f>F5/12</f>
        <v>140625</v>
      </c>
      <c r="H5" s="325">
        <f>G5/26</f>
        <v>5408.6538461538457</v>
      </c>
      <c r="I5" s="325">
        <f>H5</f>
        <v>5408.6538461538457</v>
      </c>
      <c r="J5" s="907" t="s">
        <v>2295</v>
      </c>
    </row>
    <row r="6" spans="1:10" ht="15.6">
      <c r="A6" s="320">
        <v>2</v>
      </c>
      <c r="B6" s="326" t="s">
        <v>2296</v>
      </c>
      <c r="C6" s="327" t="s">
        <v>2297</v>
      </c>
      <c r="D6" s="323">
        <v>8500000</v>
      </c>
      <c r="E6" s="323">
        <v>8</v>
      </c>
      <c r="F6" s="325">
        <f>D6/E6</f>
        <v>1062500</v>
      </c>
      <c r="G6" s="325">
        <f>F6/12</f>
        <v>88541.666666666672</v>
      </c>
      <c r="H6" s="325">
        <f t="shared" ref="H6:H8" si="0">G6/26</f>
        <v>3405.4487179487182</v>
      </c>
      <c r="I6" s="325">
        <f t="shared" ref="I6:I9" si="1">H6</f>
        <v>3405.4487179487182</v>
      </c>
      <c r="J6" s="908"/>
    </row>
    <row r="7" spans="1:10" ht="15.6">
      <c r="A7" s="320">
        <v>3</v>
      </c>
      <c r="B7" s="326" t="s">
        <v>2272</v>
      </c>
      <c r="C7" s="327" t="s">
        <v>2297</v>
      </c>
      <c r="D7" s="323">
        <v>25000000</v>
      </c>
      <c r="E7" s="323">
        <v>10</v>
      </c>
      <c r="F7" s="325">
        <f>D7/E7</f>
        <v>2500000</v>
      </c>
      <c r="G7" s="325">
        <f>F7/12</f>
        <v>208333.33333333334</v>
      </c>
      <c r="H7" s="325">
        <f t="shared" si="0"/>
        <v>8012.8205128205136</v>
      </c>
      <c r="I7" s="325">
        <f t="shared" si="1"/>
        <v>8012.8205128205136</v>
      </c>
      <c r="J7" s="908"/>
    </row>
    <row r="8" spans="1:10" ht="15.6">
      <c r="A8" s="320">
        <v>4</v>
      </c>
      <c r="B8" s="326" t="s">
        <v>2298</v>
      </c>
      <c r="C8" s="327" t="s">
        <v>2297</v>
      </c>
      <c r="D8" s="323">
        <v>90000000</v>
      </c>
      <c r="E8" s="323">
        <v>10</v>
      </c>
      <c r="F8" s="325">
        <f>D8/E8</f>
        <v>9000000</v>
      </c>
      <c r="G8" s="325">
        <f>F8/12</f>
        <v>750000</v>
      </c>
      <c r="H8" s="325">
        <f t="shared" si="0"/>
        <v>28846.153846153848</v>
      </c>
      <c r="I8" s="325">
        <f t="shared" si="1"/>
        <v>28846.153846153848</v>
      </c>
      <c r="J8" s="908"/>
    </row>
    <row r="9" spans="1:10" ht="15.6">
      <c r="A9" s="320">
        <v>5</v>
      </c>
      <c r="B9" s="326" t="s">
        <v>2247</v>
      </c>
      <c r="C9" s="327" t="s">
        <v>2248</v>
      </c>
      <c r="D9" s="323">
        <v>55000</v>
      </c>
      <c r="E9" s="323"/>
      <c r="F9" s="328"/>
      <c r="G9" s="328"/>
      <c r="H9" s="325">
        <v>55000</v>
      </c>
      <c r="I9" s="325">
        <f t="shared" si="1"/>
        <v>55000</v>
      </c>
      <c r="J9" s="909"/>
    </row>
    <row r="10" spans="1:10">
      <c r="I10" s="910"/>
      <c r="J10" s="910"/>
    </row>
  </sheetData>
  <mergeCells count="12">
    <mergeCell ref="J5:J9"/>
    <mergeCell ref="I10:J10"/>
    <mergeCell ref="A1:J1"/>
    <mergeCell ref="I2:J2"/>
    <mergeCell ref="A3:A4"/>
    <mergeCell ref="B3:B4"/>
    <mergeCell ref="C3:C4"/>
    <mergeCell ref="D3:D4"/>
    <mergeCell ref="E3:E4"/>
    <mergeCell ref="F3:H3"/>
    <mergeCell ref="I3:I4"/>
    <mergeCell ref="J3:J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79FDE-CFC7-4F6B-987D-7C88F03646B2}">
  <dimension ref="A1:M1757"/>
  <sheetViews>
    <sheetView topLeftCell="A1317" zoomScale="90" zoomScaleNormal="90" workbookViewId="0">
      <selection activeCell="C1324" sqref="C1324"/>
    </sheetView>
  </sheetViews>
  <sheetFormatPr defaultColWidth="9.109375" defaultRowHeight="15.6"/>
  <cols>
    <col min="1" max="1" width="9.109375" style="541"/>
    <col min="2" max="2" width="20.109375" style="456" customWidth="1"/>
    <col min="3" max="3" width="12.6640625" style="405" customWidth="1"/>
    <col min="4" max="4" width="42.33203125" style="45" customWidth="1"/>
    <col min="5" max="5" width="9.109375" style="46"/>
    <col min="6" max="6" width="11.5546875" style="46" bestFit="1" customWidth="1"/>
    <col min="7" max="7" width="9.109375" style="46"/>
    <col min="8" max="8" width="7.88671875" style="46" bestFit="1" customWidth="1"/>
    <col min="9" max="9" width="9.109375" style="407"/>
    <col min="10" max="10" width="9.109375" style="45"/>
    <col min="11" max="11" width="9.109375" style="388"/>
    <col min="12" max="12" width="9.109375" style="389"/>
    <col min="13" max="16384" width="9.109375" style="45"/>
  </cols>
  <sheetData>
    <row r="1" spans="1:13" ht="29.4" customHeight="1">
      <c r="A1" s="922" t="s">
        <v>6285</v>
      </c>
      <c r="B1" s="922"/>
      <c r="C1" s="922"/>
      <c r="D1" s="922"/>
      <c r="E1" s="922"/>
      <c r="F1" s="922"/>
      <c r="G1" s="922"/>
      <c r="H1" s="922"/>
      <c r="I1" s="923"/>
      <c r="J1" s="166"/>
      <c r="K1"/>
      <c r="L1"/>
      <c r="M1" s="166"/>
    </row>
    <row r="2" spans="1:13" ht="62.4">
      <c r="A2" s="823" t="s">
        <v>3</v>
      </c>
      <c r="B2" s="824" t="s">
        <v>6280</v>
      </c>
      <c r="C2" s="823" t="s">
        <v>6281</v>
      </c>
      <c r="D2" s="823" t="s">
        <v>6282</v>
      </c>
      <c r="E2" s="823" t="s">
        <v>6283</v>
      </c>
      <c r="F2" s="823" t="s">
        <v>6284</v>
      </c>
      <c r="G2" s="18" t="s">
        <v>74</v>
      </c>
      <c r="H2" s="18" t="s">
        <v>75</v>
      </c>
      <c r="I2" s="18" t="s">
        <v>76</v>
      </c>
      <c r="J2" s="166"/>
      <c r="K2"/>
      <c r="L2" s="635" t="s">
        <v>8</v>
      </c>
      <c r="M2" s="166"/>
    </row>
    <row r="3" spans="1:13" ht="16.8">
      <c r="A3" s="924" t="s">
        <v>2451</v>
      </c>
      <c r="B3" s="925"/>
      <c r="C3" s="925"/>
      <c r="D3" s="926"/>
      <c r="E3" s="19"/>
      <c r="F3" s="19"/>
      <c r="G3" s="19"/>
      <c r="H3" s="19"/>
      <c r="I3" s="19"/>
      <c r="J3" s="166"/>
      <c r="K3"/>
      <c r="L3"/>
      <c r="M3" s="166"/>
    </row>
    <row r="4" spans="1:13" ht="16.8">
      <c r="A4" s="636" t="s">
        <v>150</v>
      </c>
      <c r="B4" s="637" t="s">
        <v>4708</v>
      </c>
      <c r="C4" s="710"/>
      <c r="D4" s="638"/>
      <c r="E4" s="639"/>
      <c r="F4" s="639"/>
      <c r="G4" s="639"/>
      <c r="H4" s="639"/>
      <c r="I4" s="639"/>
      <c r="J4" s="640"/>
      <c r="K4" s="705"/>
      <c r="L4" s="634"/>
      <c r="M4" s="640"/>
    </row>
    <row r="5" spans="1:13" ht="33.6">
      <c r="A5" s="641" t="s">
        <v>13</v>
      </c>
      <c r="B5" s="642" t="s">
        <v>4709</v>
      </c>
      <c r="C5" s="643"/>
      <c r="D5" s="644"/>
      <c r="E5" s="645"/>
      <c r="F5" s="645"/>
      <c r="G5" s="645"/>
      <c r="H5" s="645"/>
      <c r="I5" s="645"/>
      <c r="J5" s="166"/>
      <c r="K5"/>
      <c r="L5"/>
      <c r="M5" s="166"/>
    </row>
    <row r="6" spans="1:13" ht="33.6">
      <c r="A6" s="646" t="s">
        <v>4710</v>
      </c>
      <c r="B6" s="49" t="s">
        <v>4711</v>
      </c>
      <c r="C6" s="646" t="s">
        <v>4712</v>
      </c>
      <c r="D6" s="197"/>
      <c r="E6" s="736" t="s">
        <v>78</v>
      </c>
      <c r="F6" s="19" t="s">
        <v>107</v>
      </c>
      <c r="G6" s="19" t="s">
        <v>79</v>
      </c>
      <c r="H6" s="19"/>
      <c r="I6" s="19"/>
      <c r="J6" s="166"/>
      <c r="K6"/>
      <c r="L6"/>
      <c r="M6" s="166"/>
    </row>
    <row r="7" spans="1:13" ht="84">
      <c r="A7" s="646"/>
      <c r="B7" s="49"/>
      <c r="C7" s="646"/>
      <c r="D7" s="49" t="s">
        <v>4713</v>
      </c>
      <c r="E7" s="20"/>
      <c r="F7" s="19"/>
      <c r="G7" s="19"/>
      <c r="H7" s="19"/>
      <c r="I7" s="19"/>
      <c r="J7" s="166"/>
      <c r="K7"/>
      <c r="L7"/>
      <c r="M7" s="166"/>
    </row>
    <row r="8" spans="1:13" ht="100.8">
      <c r="A8" s="646"/>
      <c r="B8" s="49"/>
      <c r="C8" s="646"/>
      <c r="D8" s="358" t="s">
        <v>4714</v>
      </c>
      <c r="E8" s="20"/>
      <c r="F8" s="19"/>
      <c r="G8" s="19"/>
      <c r="H8" s="19"/>
      <c r="I8" s="19"/>
      <c r="J8" s="166"/>
      <c r="K8"/>
      <c r="L8"/>
      <c r="M8" s="166"/>
    </row>
    <row r="9" spans="1:13" ht="33.6">
      <c r="A9" s="646" t="s">
        <v>4715</v>
      </c>
      <c r="B9" s="49" t="s">
        <v>4716</v>
      </c>
      <c r="C9" s="646" t="s">
        <v>4712</v>
      </c>
      <c r="D9" s="49"/>
      <c r="E9" s="20" t="s">
        <v>78</v>
      </c>
      <c r="F9" s="19" t="s">
        <v>107</v>
      </c>
      <c r="G9" s="19" t="s">
        <v>79</v>
      </c>
      <c r="H9" s="19"/>
      <c r="I9" s="19"/>
      <c r="J9" s="166"/>
      <c r="K9"/>
      <c r="L9"/>
      <c r="M9" s="166"/>
    </row>
    <row r="10" spans="1:13" ht="67.2">
      <c r="A10" s="646"/>
      <c r="B10" s="49"/>
      <c r="C10" s="646"/>
      <c r="D10" s="647" t="s">
        <v>4717</v>
      </c>
      <c r="E10" s="20"/>
      <c r="F10" s="19"/>
      <c r="G10" s="19"/>
      <c r="H10" s="19"/>
      <c r="I10" s="19"/>
      <c r="J10" s="166"/>
      <c r="K10"/>
      <c r="L10"/>
      <c r="M10" s="166"/>
    </row>
    <row r="11" spans="1:13" ht="33.6">
      <c r="A11" s="646" t="s">
        <v>4718</v>
      </c>
      <c r="B11" s="49" t="s">
        <v>4719</v>
      </c>
      <c r="C11" s="646" t="s">
        <v>4712</v>
      </c>
      <c r="D11" s="358"/>
      <c r="E11" s="20" t="s">
        <v>78</v>
      </c>
      <c r="F11" s="19" t="s">
        <v>111</v>
      </c>
      <c r="G11" s="19"/>
      <c r="H11" s="19"/>
      <c r="I11" s="19" t="s">
        <v>79</v>
      </c>
      <c r="J11" s="166"/>
      <c r="K11"/>
      <c r="L11"/>
      <c r="M11" s="166"/>
    </row>
    <row r="12" spans="1:13" ht="84">
      <c r="A12" s="646"/>
      <c r="B12" s="49"/>
      <c r="C12" s="71"/>
      <c r="D12" s="358" t="s">
        <v>4720</v>
      </c>
      <c r="E12" s="20"/>
      <c r="F12" s="19"/>
      <c r="G12" s="19"/>
      <c r="H12" s="19"/>
      <c r="I12" s="19"/>
      <c r="J12" s="166"/>
      <c r="K12"/>
      <c r="L12"/>
      <c r="M12" s="166"/>
    </row>
    <row r="13" spans="1:13" ht="100.8">
      <c r="A13" s="646"/>
      <c r="B13" s="49"/>
      <c r="C13" s="721"/>
      <c r="D13" s="358" t="s">
        <v>4721</v>
      </c>
      <c r="E13" s="20"/>
      <c r="F13" s="19"/>
      <c r="G13" s="19"/>
      <c r="H13" s="19"/>
      <c r="I13" s="19"/>
      <c r="J13" s="166"/>
      <c r="K13"/>
      <c r="L13"/>
      <c r="M13" s="166"/>
    </row>
    <row r="14" spans="1:13" ht="134.4">
      <c r="A14" s="646"/>
      <c r="B14" s="49"/>
      <c r="C14" s="721"/>
      <c r="D14" s="358" t="s">
        <v>4722</v>
      </c>
      <c r="E14" s="20"/>
      <c r="F14" s="19"/>
      <c r="G14" s="19"/>
      <c r="H14" s="19"/>
      <c r="I14" s="19"/>
      <c r="J14" s="166"/>
      <c r="K14"/>
      <c r="L14"/>
      <c r="M14" s="166"/>
    </row>
    <row r="15" spans="1:13" ht="134.4">
      <c r="A15" s="646"/>
      <c r="B15" s="49"/>
      <c r="C15" s="721"/>
      <c r="D15" s="358" t="s">
        <v>4723</v>
      </c>
      <c r="E15" s="20"/>
      <c r="F15" s="19"/>
      <c r="G15" s="19"/>
      <c r="H15" s="19"/>
      <c r="I15" s="19"/>
      <c r="J15" s="166"/>
      <c r="K15"/>
      <c r="L15"/>
      <c r="M15" s="166"/>
    </row>
    <row r="16" spans="1:13" ht="134.4">
      <c r="A16" s="646"/>
      <c r="B16" s="49"/>
      <c r="C16" s="721"/>
      <c r="D16" s="358" t="s">
        <v>4723</v>
      </c>
      <c r="E16" s="20"/>
      <c r="F16" s="19"/>
      <c r="G16" s="19"/>
      <c r="H16" s="19"/>
      <c r="I16" s="19"/>
      <c r="J16" s="166"/>
      <c r="K16"/>
      <c r="L16"/>
      <c r="M16" s="166"/>
    </row>
    <row r="17" spans="1:13" ht="184.8">
      <c r="A17" s="646"/>
      <c r="B17" s="49"/>
      <c r="C17" s="721"/>
      <c r="D17" s="358" t="s">
        <v>4724</v>
      </c>
      <c r="E17" s="20"/>
      <c r="F17" s="19"/>
      <c r="G17" s="19"/>
      <c r="H17" s="19"/>
      <c r="I17" s="19"/>
      <c r="J17" s="166"/>
      <c r="K17"/>
      <c r="L17"/>
      <c r="M17" s="166"/>
    </row>
    <row r="18" spans="1:13" ht="168">
      <c r="A18" s="646"/>
      <c r="B18" s="49"/>
      <c r="C18" s="721"/>
      <c r="D18" s="358" t="s">
        <v>4725</v>
      </c>
      <c r="E18" s="20"/>
      <c r="F18" s="19"/>
      <c r="G18" s="19"/>
      <c r="H18" s="19"/>
      <c r="I18" s="19"/>
      <c r="J18" s="166"/>
      <c r="K18"/>
      <c r="L18"/>
      <c r="M18" s="166"/>
    </row>
    <row r="19" spans="1:13" ht="84">
      <c r="A19" s="646"/>
      <c r="B19" s="49"/>
      <c r="C19" s="721"/>
      <c r="D19" s="164" t="s">
        <v>4726</v>
      </c>
      <c r="E19" s="20"/>
      <c r="F19" s="19"/>
      <c r="G19" s="19"/>
      <c r="H19" s="19"/>
      <c r="I19" s="19"/>
      <c r="J19" s="166"/>
      <c r="K19"/>
      <c r="L19"/>
      <c r="M19" s="166"/>
    </row>
    <row r="20" spans="1:13" ht="33.6">
      <c r="A20" s="646" t="s">
        <v>4727</v>
      </c>
      <c r="B20" s="49" t="s">
        <v>4728</v>
      </c>
      <c r="C20" s="646" t="s">
        <v>4729</v>
      </c>
      <c r="D20" s="358"/>
      <c r="E20" s="20" t="s">
        <v>78</v>
      </c>
      <c r="F20" s="19" t="s">
        <v>107</v>
      </c>
      <c r="G20" s="19" t="s">
        <v>79</v>
      </c>
      <c r="H20" s="19"/>
      <c r="I20" s="649"/>
      <c r="J20" s="166"/>
      <c r="K20"/>
      <c r="L20"/>
      <c r="M20" s="166"/>
    </row>
    <row r="21" spans="1:13" ht="67.2">
      <c r="A21" s="646"/>
      <c r="B21" s="49"/>
      <c r="C21" s="721"/>
      <c r="D21" s="358" t="s">
        <v>4730</v>
      </c>
      <c r="E21" s="20"/>
      <c r="F21" s="19"/>
      <c r="G21" s="19"/>
      <c r="H21" s="649"/>
      <c r="I21" s="649"/>
      <c r="J21" s="166"/>
      <c r="K21"/>
      <c r="L21"/>
      <c r="M21" s="166"/>
    </row>
    <row r="22" spans="1:13" ht="33.6">
      <c r="A22" s="646" t="s">
        <v>4731</v>
      </c>
      <c r="B22" s="49" t="s">
        <v>4732</v>
      </c>
      <c r="C22" s="646" t="s">
        <v>4712</v>
      </c>
      <c r="D22" s="358"/>
      <c r="E22" s="20" t="s">
        <v>78</v>
      </c>
      <c r="F22" s="19" t="s">
        <v>107</v>
      </c>
      <c r="G22" s="19" t="s">
        <v>79</v>
      </c>
      <c r="H22" s="19"/>
      <c r="I22" s="649"/>
      <c r="J22" s="166"/>
      <c r="K22"/>
      <c r="L22"/>
      <c r="M22" s="166"/>
    </row>
    <row r="23" spans="1:13" ht="67.2">
      <c r="A23" s="646"/>
      <c r="B23" s="49"/>
      <c r="C23" s="721"/>
      <c r="D23" s="358" t="s">
        <v>4733</v>
      </c>
      <c r="E23" s="20"/>
      <c r="F23" s="19"/>
      <c r="G23" s="19"/>
      <c r="H23" s="649"/>
      <c r="I23" s="649"/>
      <c r="J23" s="166"/>
      <c r="K23"/>
      <c r="L23"/>
      <c r="M23" s="166"/>
    </row>
    <row r="24" spans="1:13" ht="33.6">
      <c r="A24" s="646" t="s">
        <v>4734</v>
      </c>
      <c r="B24" s="49" t="s">
        <v>4735</v>
      </c>
      <c r="C24" s="646" t="s">
        <v>4712</v>
      </c>
      <c r="D24" s="358"/>
      <c r="E24" s="20" t="s">
        <v>78</v>
      </c>
      <c r="F24" s="19" t="s">
        <v>107</v>
      </c>
      <c r="G24" s="19" t="s">
        <v>79</v>
      </c>
      <c r="H24" s="649"/>
      <c r="I24" s="649"/>
      <c r="J24" s="166"/>
      <c r="K24"/>
      <c r="L24"/>
      <c r="M24" s="166"/>
    </row>
    <row r="25" spans="1:13" ht="67.2">
      <c r="A25" s="646"/>
      <c r="B25" s="49"/>
      <c r="C25" s="721"/>
      <c r="D25" s="358" t="s">
        <v>4736</v>
      </c>
      <c r="E25" s="20"/>
      <c r="F25" s="19"/>
      <c r="G25" s="19"/>
      <c r="H25" s="649"/>
      <c r="I25" s="649"/>
      <c r="J25" s="166"/>
      <c r="K25"/>
      <c r="L25"/>
      <c r="M25" s="166"/>
    </row>
    <row r="26" spans="1:13" ht="16.8">
      <c r="A26" s="650" t="s">
        <v>16</v>
      </c>
      <c r="B26" s="651" t="s">
        <v>77</v>
      </c>
      <c r="C26" s="712"/>
      <c r="D26" s="652"/>
      <c r="E26" s="643"/>
      <c r="F26" s="645"/>
      <c r="G26" s="653"/>
      <c r="H26" s="653"/>
      <c r="I26" s="653"/>
      <c r="J26" s="166"/>
      <c r="K26"/>
      <c r="L26"/>
      <c r="M26" s="166"/>
    </row>
    <row r="27" spans="1:13" ht="16.8">
      <c r="A27" s="646" t="s">
        <v>4737</v>
      </c>
      <c r="B27" s="722" t="s">
        <v>4738</v>
      </c>
      <c r="C27" s="721" t="s">
        <v>2454</v>
      </c>
      <c r="D27" s="358"/>
      <c r="E27" s="20" t="s">
        <v>78</v>
      </c>
      <c r="F27" s="19" t="s">
        <v>111</v>
      </c>
      <c r="G27" s="19"/>
      <c r="H27" s="19"/>
      <c r="I27" s="19" t="s">
        <v>79</v>
      </c>
      <c r="J27" s="166"/>
      <c r="K27"/>
      <c r="L27"/>
      <c r="M27" s="166"/>
    </row>
    <row r="28" spans="1:13" ht="50.4">
      <c r="A28" s="646"/>
      <c r="B28" s="722"/>
      <c r="C28" s="721"/>
      <c r="D28" s="358" t="s">
        <v>4739</v>
      </c>
      <c r="E28" s="20"/>
      <c r="F28" s="19"/>
      <c r="G28" s="19"/>
      <c r="H28" s="19"/>
      <c r="I28" s="19"/>
      <c r="J28" s="166"/>
      <c r="K28"/>
      <c r="L28"/>
      <c r="M28" s="166"/>
    </row>
    <row r="29" spans="1:13" ht="50.4">
      <c r="A29" s="646"/>
      <c r="B29" s="722"/>
      <c r="C29" s="721"/>
      <c r="D29" s="358" t="s">
        <v>4740</v>
      </c>
      <c r="E29" s="20"/>
      <c r="F29" s="19"/>
      <c r="G29" s="19"/>
      <c r="H29" s="19"/>
      <c r="I29" s="19"/>
      <c r="J29" s="166"/>
      <c r="K29"/>
      <c r="L29"/>
      <c r="M29" s="166"/>
    </row>
    <row r="30" spans="1:13" ht="67.2">
      <c r="A30" s="646"/>
      <c r="B30" s="722"/>
      <c r="C30" s="721"/>
      <c r="D30" s="358" t="s">
        <v>4741</v>
      </c>
      <c r="E30" s="20"/>
      <c r="F30" s="19"/>
      <c r="G30" s="19"/>
      <c r="H30" s="19"/>
      <c r="I30" s="19"/>
      <c r="J30" s="166"/>
      <c r="K30"/>
      <c r="L30"/>
      <c r="M30" s="166"/>
    </row>
    <row r="31" spans="1:13" ht="67.2">
      <c r="A31" s="646"/>
      <c r="B31" s="722"/>
      <c r="C31" s="721"/>
      <c r="D31" s="358" t="s">
        <v>4742</v>
      </c>
      <c r="E31" s="20"/>
      <c r="F31" s="19"/>
      <c r="G31" s="19"/>
      <c r="H31" s="19"/>
      <c r="I31" s="19"/>
      <c r="J31" s="166"/>
      <c r="K31"/>
      <c r="L31"/>
      <c r="M31" s="166"/>
    </row>
    <row r="32" spans="1:13" ht="67.2">
      <c r="A32" s="646"/>
      <c r="B32" s="722"/>
      <c r="C32" s="721"/>
      <c r="D32" s="358" t="s">
        <v>4743</v>
      </c>
      <c r="E32" s="20"/>
      <c r="F32" s="19"/>
      <c r="G32" s="19"/>
      <c r="H32" s="19"/>
      <c r="I32" s="19"/>
      <c r="J32" s="166"/>
      <c r="K32"/>
      <c r="L32"/>
      <c r="M32" s="166"/>
    </row>
    <row r="33" spans="1:13" ht="67.2">
      <c r="A33" s="646"/>
      <c r="B33" s="722"/>
      <c r="C33" s="721"/>
      <c r="D33" s="358" t="s">
        <v>4744</v>
      </c>
      <c r="E33" s="20"/>
      <c r="F33" s="19"/>
      <c r="G33" s="19"/>
      <c r="H33" s="19"/>
      <c r="I33" s="19"/>
      <c r="J33" s="166"/>
      <c r="K33"/>
      <c r="L33"/>
      <c r="M33" s="166"/>
    </row>
    <row r="34" spans="1:13" ht="67.2">
      <c r="A34" s="646"/>
      <c r="B34" s="722"/>
      <c r="C34" s="721"/>
      <c r="D34" s="358" t="s">
        <v>4745</v>
      </c>
      <c r="E34" s="20"/>
      <c r="F34" s="19"/>
      <c r="G34" s="19"/>
      <c r="H34" s="19"/>
      <c r="I34" s="19"/>
      <c r="J34" s="166"/>
      <c r="K34"/>
      <c r="L34"/>
      <c r="M34" s="166"/>
    </row>
    <row r="35" spans="1:13" ht="67.2">
      <c r="A35" s="646"/>
      <c r="B35" s="722"/>
      <c r="C35" s="721"/>
      <c r="D35" s="164" t="s">
        <v>4746</v>
      </c>
      <c r="E35" s="20"/>
      <c r="F35" s="19"/>
      <c r="G35" s="19"/>
      <c r="H35" s="19"/>
      <c r="I35" s="19"/>
      <c r="J35" s="166"/>
      <c r="K35"/>
      <c r="L35"/>
      <c r="M35" s="166"/>
    </row>
    <row r="36" spans="1:13" ht="16.8">
      <c r="A36" s="646" t="s">
        <v>4747</v>
      </c>
      <c r="B36" s="722" t="s">
        <v>4748</v>
      </c>
      <c r="C36" s="721" t="s">
        <v>2454</v>
      </c>
      <c r="D36" s="358"/>
      <c r="E36" s="20" t="s">
        <v>78</v>
      </c>
      <c r="F36" s="19" t="s">
        <v>111</v>
      </c>
      <c r="G36" s="19"/>
      <c r="H36" s="19"/>
      <c r="I36" s="19" t="s">
        <v>79</v>
      </c>
      <c r="J36" s="166"/>
      <c r="K36"/>
      <c r="L36"/>
      <c r="M36" s="166"/>
    </row>
    <row r="37" spans="1:13" ht="50.4">
      <c r="A37" s="646"/>
      <c r="B37" s="722"/>
      <c r="C37" s="721"/>
      <c r="D37" s="358" t="s">
        <v>4749</v>
      </c>
      <c r="E37" s="20"/>
      <c r="F37" s="19"/>
      <c r="G37" s="19"/>
      <c r="H37" s="19"/>
      <c r="I37" s="19"/>
      <c r="J37" s="166"/>
      <c r="K37"/>
      <c r="L37"/>
      <c r="M37" s="166"/>
    </row>
    <row r="38" spans="1:13" ht="50.4">
      <c r="A38" s="646"/>
      <c r="B38" s="722"/>
      <c r="C38" s="721"/>
      <c r="D38" s="358" t="s">
        <v>4750</v>
      </c>
      <c r="E38" s="20"/>
      <c r="F38" s="19"/>
      <c r="G38" s="19"/>
      <c r="H38" s="19"/>
      <c r="I38" s="19"/>
      <c r="J38" s="166"/>
      <c r="K38"/>
      <c r="L38"/>
      <c r="M38" s="166"/>
    </row>
    <row r="39" spans="1:13" ht="67.2">
      <c r="A39" s="646"/>
      <c r="B39" s="722"/>
      <c r="C39" s="721"/>
      <c r="D39" s="358" t="s">
        <v>4751</v>
      </c>
      <c r="E39" s="20"/>
      <c r="F39" s="19"/>
      <c r="G39" s="19"/>
      <c r="H39" s="19"/>
      <c r="I39" s="19"/>
      <c r="J39" s="166"/>
      <c r="K39"/>
      <c r="L39"/>
      <c r="M39" s="166"/>
    </row>
    <row r="40" spans="1:13" ht="67.2">
      <c r="A40" s="646"/>
      <c r="B40" s="722"/>
      <c r="C40" s="721"/>
      <c r="D40" s="358" t="s">
        <v>4752</v>
      </c>
      <c r="E40" s="20"/>
      <c r="F40" s="19"/>
      <c r="G40" s="19"/>
      <c r="H40" s="19"/>
      <c r="I40" s="19"/>
      <c r="J40" s="166"/>
      <c r="K40"/>
      <c r="L40"/>
      <c r="M40" s="166"/>
    </row>
    <row r="41" spans="1:13" ht="67.2">
      <c r="A41" s="646"/>
      <c r="B41" s="722"/>
      <c r="C41" s="721"/>
      <c r="D41" s="358" t="s">
        <v>4753</v>
      </c>
      <c r="E41" s="20"/>
      <c r="F41" s="19"/>
      <c r="G41" s="19"/>
      <c r="H41" s="19"/>
      <c r="I41" s="19"/>
      <c r="J41" s="166"/>
      <c r="K41"/>
      <c r="L41"/>
      <c r="M41" s="166"/>
    </row>
    <row r="42" spans="1:13" ht="67.2">
      <c r="A42" s="646"/>
      <c r="B42" s="722"/>
      <c r="C42" s="721"/>
      <c r="D42" s="358" t="s">
        <v>4754</v>
      </c>
      <c r="E42" s="20"/>
      <c r="F42" s="19"/>
      <c r="G42" s="19"/>
      <c r="H42" s="19"/>
      <c r="I42" s="19"/>
      <c r="J42" s="166"/>
      <c r="K42"/>
      <c r="L42"/>
      <c r="M42" s="166"/>
    </row>
    <row r="43" spans="1:13" ht="67.2">
      <c r="A43" s="646"/>
      <c r="B43" s="722"/>
      <c r="C43" s="721"/>
      <c r="D43" s="358" t="s">
        <v>4755</v>
      </c>
      <c r="E43" s="20"/>
      <c r="F43" s="19"/>
      <c r="G43" s="19"/>
      <c r="H43" s="19"/>
      <c r="I43" s="19"/>
      <c r="J43" s="166"/>
      <c r="K43"/>
      <c r="L43"/>
      <c r="M43" s="166"/>
    </row>
    <row r="44" spans="1:13" ht="67.2">
      <c r="A44" s="646"/>
      <c r="B44" s="722"/>
      <c r="C44" s="721"/>
      <c r="D44" s="358" t="s">
        <v>4756</v>
      </c>
      <c r="E44" s="20"/>
      <c r="F44" s="19"/>
      <c r="G44" s="19"/>
      <c r="H44" s="19"/>
      <c r="I44" s="19"/>
      <c r="J44" s="166"/>
      <c r="K44"/>
      <c r="L44"/>
      <c r="M44" s="166"/>
    </row>
    <row r="45" spans="1:13" ht="33.6">
      <c r="A45" s="646" t="s">
        <v>4757</v>
      </c>
      <c r="B45" s="722" t="s">
        <v>4758</v>
      </c>
      <c r="C45" s="721" t="s">
        <v>2454</v>
      </c>
      <c r="D45" s="358"/>
      <c r="E45" s="20" t="s">
        <v>78</v>
      </c>
      <c r="F45" s="19" t="s">
        <v>109</v>
      </c>
      <c r="G45" s="19"/>
      <c r="H45" s="19" t="s">
        <v>79</v>
      </c>
      <c r="I45" s="649"/>
      <c r="J45" s="166"/>
      <c r="K45"/>
      <c r="L45"/>
      <c r="M45" s="166"/>
    </row>
    <row r="46" spans="1:13" ht="50.4">
      <c r="A46" s="648"/>
      <c r="B46" s="722"/>
      <c r="C46" s="721"/>
      <c r="D46" s="358" t="s">
        <v>4759</v>
      </c>
      <c r="E46" s="20"/>
      <c r="F46" s="19"/>
      <c r="G46" s="19"/>
      <c r="H46" s="19"/>
      <c r="I46" s="649"/>
      <c r="J46" s="166"/>
      <c r="K46"/>
      <c r="L46"/>
      <c r="M46" s="166"/>
    </row>
    <row r="47" spans="1:13" ht="50.4">
      <c r="A47" s="648"/>
      <c r="B47" s="722"/>
      <c r="C47" s="721"/>
      <c r="D47" s="358" t="s">
        <v>4760</v>
      </c>
      <c r="E47" s="20"/>
      <c r="F47" s="19"/>
      <c r="G47" s="19"/>
      <c r="H47" s="19"/>
      <c r="I47" s="649"/>
      <c r="J47" s="166"/>
      <c r="K47"/>
      <c r="L47"/>
      <c r="M47" s="166"/>
    </row>
    <row r="48" spans="1:13" ht="84">
      <c r="A48" s="648"/>
      <c r="B48" s="722"/>
      <c r="C48" s="721"/>
      <c r="D48" s="358" t="s">
        <v>4761</v>
      </c>
      <c r="E48" s="20"/>
      <c r="F48" s="19"/>
      <c r="G48" s="19"/>
      <c r="H48" s="19"/>
      <c r="I48" s="649"/>
      <c r="J48" s="166"/>
      <c r="K48"/>
      <c r="L48"/>
      <c r="M48" s="166"/>
    </row>
    <row r="49" spans="1:13" ht="84">
      <c r="A49" s="648"/>
      <c r="B49" s="722"/>
      <c r="C49" s="721"/>
      <c r="D49" s="358" t="s">
        <v>4762</v>
      </c>
      <c r="E49" s="20"/>
      <c r="F49" s="19"/>
      <c r="G49" s="19"/>
      <c r="H49" s="19"/>
      <c r="I49" s="649"/>
      <c r="J49" s="166"/>
      <c r="K49"/>
      <c r="L49"/>
      <c r="M49" s="166"/>
    </row>
    <row r="50" spans="1:13" ht="16.8">
      <c r="A50" s="646" t="s">
        <v>4763</v>
      </c>
      <c r="B50" s="722" t="s">
        <v>4764</v>
      </c>
      <c r="C50" s="721" t="s">
        <v>2454</v>
      </c>
      <c r="D50" s="358"/>
      <c r="E50" s="20" t="s">
        <v>78</v>
      </c>
      <c r="F50" s="19" t="s">
        <v>109</v>
      </c>
      <c r="G50" s="19"/>
      <c r="H50" s="19" t="s">
        <v>79</v>
      </c>
      <c r="I50" s="19"/>
      <c r="J50" s="166"/>
      <c r="K50"/>
      <c r="L50"/>
      <c r="M50" s="166"/>
    </row>
    <row r="51" spans="1:13" ht="50.4">
      <c r="A51" s="646"/>
      <c r="B51" s="722"/>
      <c r="C51" s="721"/>
      <c r="D51" s="358" t="s">
        <v>4765</v>
      </c>
      <c r="E51" s="20"/>
      <c r="F51" s="19"/>
      <c r="G51" s="19"/>
      <c r="H51" s="19"/>
      <c r="I51" s="19"/>
      <c r="J51" s="166"/>
      <c r="K51"/>
      <c r="L51"/>
      <c r="M51" s="166"/>
    </row>
    <row r="52" spans="1:13" ht="50.4">
      <c r="A52" s="646"/>
      <c r="B52" s="722"/>
      <c r="C52" s="721"/>
      <c r="D52" s="358" t="s">
        <v>4766</v>
      </c>
      <c r="E52" s="20"/>
      <c r="F52" s="19"/>
      <c r="G52" s="19"/>
      <c r="H52" s="19"/>
      <c r="I52" s="19"/>
      <c r="J52" s="166"/>
      <c r="K52"/>
      <c r="L52"/>
      <c r="M52" s="166"/>
    </row>
    <row r="53" spans="1:13" ht="50.4">
      <c r="A53" s="646"/>
      <c r="B53" s="722"/>
      <c r="C53" s="721"/>
      <c r="D53" s="358" t="s">
        <v>4767</v>
      </c>
      <c r="E53" s="20"/>
      <c r="F53" s="19"/>
      <c r="G53" s="19"/>
      <c r="H53" s="19"/>
      <c r="I53" s="19"/>
      <c r="J53" s="166"/>
      <c r="K53"/>
      <c r="L53"/>
      <c r="M53" s="166"/>
    </row>
    <row r="54" spans="1:13" ht="50.4">
      <c r="A54" s="646"/>
      <c r="B54" s="722"/>
      <c r="C54" s="721"/>
      <c r="D54" s="358" t="s">
        <v>4768</v>
      </c>
      <c r="E54" s="20"/>
      <c r="F54" s="19"/>
      <c r="G54" s="19"/>
      <c r="H54" s="19"/>
      <c r="I54" s="19"/>
      <c r="J54" s="166"/>
      <c r="K54"/>
      <c r="L54"/>
      <c r="M54" s="166"/>
    </row>
    <row r="55" spans="1:13" ht="16.8">
      <c r="A55" s="646" t="s">
        <v>4769</v>
      </c>
      <c r="B55" s="722" t="s">
        <v>4770</v>
      </c>
      <c r="C55" s="721" t="s">
        <v>2454</v>
      </c>
      <c r="D55" s="358"/>
      <c r="E55" s="20" t="s">
        <v>78</v>
      </c>
      <c r="F55" s="19" t="s">
        <v>109</v>
      </c>
      <c r="G55" s="19"/>
      <c r="H55" s="19" t="s">
        <v>79</v>
      </c>
      <c r="I55" s="19"/>
      <c r="J55" s="166"/>
      <c r="K55"/>
      <c r="L55"/>
      <c r="M55" s="166"/>
    </row>
    <row r="56" spans="1:13" ht="50.4">
      <c r="A56" s="646"/>
      <c r="B56" s="722"/>
      <c r="C56" s="721"/>
      <c r="D56" s="358" t="s">
        <v>4771</v>
      </c>
      <c r="E56" s="20"/>
      <c r="F56" s="19"/>
      <c r="G56" s="19"/>
      <c r="H56" s="19"/>
      <c r="I56" s="19"/>
      <c r="J56" s="166"/>
      <c r="K56"/>
      <c r="L56"/>
      <c r="M56" s="166"/>
    </row>
    <row r="57" spans="1:13" ht="50.4">
      <c r="A57" s="648"/>
      <c r="B57" s="655"/>
      <c r="C57" s="711"/>
      <c r="D57" s="358" t="s">
        <v>4766</v>
      </c>
      <c r="E57" s="219"/>
      <c r="F57" s="649"/>
      <c r="G57" s="649"/>
      <c r="H57" s="649"/>
      <c r="I57" s="649"/>
      <c r="J57" s="166"/>
      <c r="K57"/>
      <c r="L57"/>
      <c r="M57" s="166"/>
    </row>
    <row r="58" spans="1:13" ht="50.4">
      <c r="A58" s="646"/>
      <c r="B58" s="722"/>
      <c r="C58" s="721"/>
      <c r="D58" s="358" t="s">
        <v>4767</v>
      </c>
      <c r="E58" s="20"/>
      <c r="F58" s="19"/>
      <c r="G58" s="19"/>
      <c r="H58" s="19"/>
      <c r="I58" s="19"/>
      <c r="J58" s="166"/>
      <c r="K58"/>
      <c r="L58"/>
      <c r="M58" s="166"/>
    </row>
    <row r="59" spans="1:13" ht="50.4">
      <c r="A59" s="646"/>
      <c r="B59" s="722"/>
      <c r="C59" s="721"/>
      <c r="D59" s="358" t="s">
        <v>4772</v>
      </c>
      <c r="E59" s="20"/>
      <c r="F59" s="19"/>
      <c r="G59" s="19"/>
      <c r="H59" s="19"/>
      <c r="I59" s="19"/>
      <c r="J59" s="166"/>
      <c r="K59"/>
      <c r="L59"/>
      <c r="M59" s="166"/>
    </row>
    <row r="60" spans="1:13" ht="16.8">
      <c r="A60" s="646" t="s">
        <v>4773</v>
      </c>
      <c r="B60" s="722" t="s">
        <v>4774</v>
      </c>
      <c r="C60" s="721" t="s">
        <v>2454</v>
      </c>
      <c r="D60" s="358"/>
      <c r="E60" s="20" t="s">
        <v>78</v>
      </c>
      <c r="F60" s="19" t="s">
        <v>109</v>
      </c>
      <c r="G60" s="19"/>
      <c r="H60" s="19" t="s">
        <v>79</v>
      </c>
      <c r="I60" s="19"/>
      <c r="J60" s="166"/>
      <c r="K60"/>
      <c r="L60"/>
      <c r="M60" s="166"/>
    </row>
    <row r="61" spans="1:13" ht="50.4">
      <c r="A61" s="646"/>
      <c r="B61" s="722"/>
      <c r="C61" s="721"/>
      <c r="D61" s="358" t="s">
        <v>4775</v>
      </c>
      <c r="E61" s="20"/>
      <c r="F61" s="19"/>
      <c r="G61" s="19"/>
      <c r="H61" s="19"/>
      <c r="I61" s="19"/>
      <c r="J61" s="166"/>
      <c r="K61"/>
      <c r="L61"/>
      <c r="M61" s="166"/>
    </row>
    <row r="62" spans="1:13" ht="50.4">
      <c r="A62" s="646"/>
      <c r="B62" s="722"/>
      <c r="C62" s="721"/>
      <c r="D62" s="358" t="s">
        <v>4766</v>
      </c>
      <c r="E62" s="20"/>
      <c r="F62" s="19"/>
      <c r="G62" s="19"/>
      <c r="H62" s="19"/>
      <c r="I62" s="19"/>
      <c r="J62" s="166"/>
      <c r="K62"/>
      <c r="L62"/>
      <c r="M62" s="166"/>
    </row>
    <row r="63" spans="1:13" ht="50.4">
      <c r="A63" s="646"/>
      <c r="B63" s="722"/>
      <c r="C63" s="721"/>
      <c r="D63" s="358" t="s">
        <v>4767</v>
      </c>
      <c r="E63" s="20"/>
      <c r="F63" s="19"/>
      <c r="G63" s="19"/>
      <c r="H63" s="19"/>
      <c r="I63" s="19"/>
      <c r="J63" s="166"/>
      <c r="K63"/>
      <c r="L63"/>
      <c r="M63" s="166"/>
    </row>
    <row r="64" spans="1:13" ht="50.4">
      <c r="A64" s="646"/>
      <c r="B64" s="722"/>
      <c r="C64" s="721"/>
      <c r="D64" s="358" t="s">
        <v>4776</v>
      </c>
      <c r="E64" s="20"/>
      <c r="F64" s="19"/>
      <c r="G64" s="19"/>
      <c r="H64" s="19"/>
      <c r="I64" s="19"/>
      <c r="J64" s="166"/>
      <c r="K64"/>
      <c r="L64"/>
      <c r="M64" s="166"/>
    </row>
    <row r="65" spans="1:13" ht="16.8">
      <c r="A65" s="646" t="s">
        <v>4777</v>
      </c>
      <c r="B65" s="722" t="s">
        <v>4778</v>
      </c>
      <c r="C65" s="721" t="s">
        <v>2454</v>
      </c>
      <c r="D65" s="358"/>
      <c r="E65" s="20" t="s">
        <v>78</v>
      </c>
      <c r="F65" s="19" t="s">
        <v>109</v>
      </c>
      <c r="G65" s="19"/>
      <c r="H65" s="19" t="s">
        <v>79</v>
      </c>
      <c r="I65" s="19"/>
      <c r="J65" s="166"/>
      <c r="K65"/>
      <c r="L65"/>
      <c r="M65" s="166"/>
    </row>
    <row r="66" spans="1:13" ht="50.4">
      <c r="A66" s="646"/>
      <c r="B66" s="722"/>
      <c r="C66" s="721"/>
      <c r="D66" s="358" t="s">
        <v>4779</v>
      </c>
      <c r="E66" s="20"/>
      <c r="F66" s="19"/>
      <c r="G66" s="19"/>
      <c r="H66" s="19"/>
      <c r="I66" s="19"/>
      <c r="J66" s="166"/>
      <c r="K66"/>
      <c r="L66"/>
      <c r="M66" s="166"/>
    </row>
    <row r="67" spans="1:13" ht="50.4">
      <c r="A67" s="646"/>
      <c r="B67" s="722"/>
      <c r="C67" s="721"/>
      <c r="D67" s="358" t="s">
        <v>4766</v>
      </c>
      <c r="E67" s="20"/>
      <c r="F67" s="19"/>
      <c r="G67" s="19"/>
      <c r="H67" s="19"/>
      <c r="I67" s="19"/>
      <c r="J67" s="166"/>
      <c r="K67"/>
      <c r="L67"/>
      <c r="M67" s="166"/>
    </row>
    <row r="68" spans="1:13" ht="50.4">
      <c r="A68" s="646"/>
      <c r="B68" s="722"/>
      <c r="C68" s="721"/>
      <c r="D68" s="358" t="s">
        <v>4780</v>
      </c>
      <c r="E68" s="20"/>
      <c r="F68" s="19"/>
      <c r="G68" s="19"/>
      <c r="H68" s="19"/>
      <c r="I68" s="19"/>
      <c r="J68" s="166"/>
      <c r="K68"/>
      <c r="L68"/>
      <c r="M68" s="166"/>
    </row>
    <row r="69" spans="1:13" ht="50.4">
      <c r="A69" s="646"/>
      <c r="B69" s="722"/>
      <c r="C69" s="721"/>
      <c r="D69" s="358" t="s">
        <v>4781</v>
      </c>
      <c r="E69" s="20"/>
      <c r="F69" s="19"/>
      <c r="G69" s="19"/>
      <c r="H69" s="19"/>
      <c r="I69" s="19"/>
      <c r="J69" s="166"/>
      <c r="K69"/>
      <c r="L69"/>
      <c r="M69" s="166"/>
    </row>
    <row r="70" spans="1:13" ht="16.8">
      <c r="A70" s="646" t="s">
        <v>4782</v>
      </c>
      <c r="B70" s="722" t="s">
        <v>4783</v>
      </c>
      <c r="C70" s="721" t="s">
        <v>2454</v>
      </c>
      <c r="D70" s="358"/>
      <c r="E70" s="20" t="s">
        <v>78</v>
      </c>
      <c r="F70" s="19" t="s">
        <v>107</v>
      </c>
      <c r="G70" s="19" t="s">
        <v>79</v>
      </c>
      <c r="H70" s="19"/>
      <c r="I70" s="19"/>
      <c r="J70" s="166"/>
      <c r="K70" s="188"/>
      <c r="L70" s="735"/>
      <c r="M70" s="166"/>
    </row>
    <row r="71" spans="1:13" ht="67.2">
      <c r="A71" s="646"/>
      <c r="B71" s="722"/>
      <c r="C71" s="721"/>
      <c r="D71" s="358" t="s">
        <v>4784</v>
      </c>
      <c r="E71" s="20"/>
      <c r="F71" s="19"/>
      <c r="G71" s="19"/>
      <c r="H71" s="19"/>
      <c r="I71" s="19"/>
      <c r="J71" s="166"/>
      <c r="K71" s="188"/>
      <c r="L71" s="735"/>
      <c r="M71" s="166"/>
    </row>
    <row r="72" spans="1:13" ht="67.2">
      <c r="A72" s="646"/>
      <c r="B72" s="722"/>
      <c r="C72" s="721"/>
      <c r="D72" s="358" t="s">
        <v>4785</v>
      </c>
      <c r="E72" s="20"/>
      <c r="F72" s="19"/>
      <c r="G72" s="19"/>
      <c r="H72" s="19"/>
      <c r="I72" s="19"/>
      <c r="J72" s="166"/>
      <c r="K72" s="188"/>
      <c r="L72" s="735"/>
      <c r="M72" s="166"/>
    </row>
    <row r="73" spans="1:13" ht="50.4">
      <c r="A73" s="646"/>
      <c r="B73" s="722"/>
      <c r="C73" s="721"/>
      <c r="D73" s="358" t="s">
        <v>4786</v>
      </c>
      <c r="E73" s="20"/>
      <c r="F73" s="19"/>
      <c r="G73" s="19"/>
      <c r="H73" s="19"/>
      <c r="I73" s="19"/>
      <c r="J73" s="166"/>
      <c r="K73" s="188"/>
      <c r="L73" s="735"/>
      <c r="M73" s="166"/>
    </row>
    <row r="74" spans="1:13" ht="33.6">
      <c r="A74" s="646" t="s">
        <v>4787</v>
      </c>
      <c r="B74" s="722" t="s">
        <v>4788</v>
      </c>
      <c r="C74" s="721" t="s">
        <v>2454</v>
      </c>
      <c r="D74" s="358"/>
      <c r="E74" s="20" t="s">
        <v>78</v>
      </c>
      <c r="F74" s="19" t="s">
        <v>109</v>
      </c>
      <c r="G74" s="19"/>
      <c r="H74" s="19" t="s">
        <v>79</v>
      </c>
      <c r="I74" s="19"/>
      <c r="J74" s="166"/>
      <c r="K74"/>
      <c r="L74"/>
      <c r="M74" s="166"/>
    </row>
    <row r="75" spans="1:13" ht="50.4">
      <c r="A75" s="646"/>
      <c r="B75" s="722"/>
      <c r="C75" s="721"/>
      <c r="D75" s="358" t="s">
        <v>4789</v>
      </c>
      <c r="E75" s="20"/>
      <c r="F75" s="19"/>
      <c r="G75" s="19"/>
      <c r="H75" s="19"/>
      <c r="I75" s="19"/>
      <c r="J75" s="166"/>
      <c r="K75"/>
      <c r="L75"/>
      <c r="M75" s="166"/>
    </row>
    <row r="76" spans="1:13" ht="67.2">
      <c r="A76" s="646"/>
      <c r="B76" s="722"/>
      <c r="C76" s="721"/>
      <c r="D76" s="358" t="s">
        <v>4790</v>
      </c>
      <c r="E76" s="20"/>
      <c r="F76" s="19"/>
      <c r="G76" s="19"/>
      <c r="H76" s="19"/>
      <c r="I76" s="19"/>
      <c r="J76" s="166"/>
      <c r="K76"/>
      <c r="L76"/>
      <c r="M76" s="166"/>
    </row>
    <row r="77" spans="1:13" ht="50.4">
      <c r="A77" s="646"/>
      <c r="B77" s="722"/>
      <c r="C77" s="721"/>
      <c r="D77" s="358" t="s">
        <v>4791</v>
      </c>
      <c r="E77" s="20"/>
      <c r="F77" s="19"/>
      <c r="G77" s="19"/>
      <c r="H77" s="19"/>
      <c r="I77" s="19"/>
      <c r="J77" s="166"/>
      <c r="K77"/>
      <c r="L77"/>
      <c r="M77" s="166"/>
    </row>
    <row r="78" spans="1:13" ht="67.2">
      <c r="A78" s="646"/>
      <c r="B78" s="722"/>
      <c r="C78" s="721"/>
      <c r="D78" s="358" t="s">
        <v>4792</v>
      </c>
      <c r="E78" s="20"/>
      <c r="F78" s="19"/>
      <c r="G78" s="19"/>
      <c r="H78" s="19"/>
      <c r="I78" s="19"/>
      <c r="J78" s="166"/>
      <c r="K78"/>
      <c r="L78"/>
      <c r="M78" s="166"/>
    </row>
    <row r="79" spans="1:13" ht="16.8">
      <c r="A79" s="646" t="s">
        <v>4793</v>
      </c>
      <c r="B79" s="722" t="s">
        <v>4794</v>
      </c>
      <c r="C79" s="721" t="s">
        <v>2454</v>
      </c>
      <c r="D79" s="358"/>
      <c r="E79" s="20" t="s">
        <v>78</v>
      </c>
      <c r="F79" s="19" t="s">
        <v>109</v>
      </c>
      <c r="G79" s="19"/>
      <c r="H79" s="19" t="s">
        <v>79</v>
      </c>
      <c r="I79" s="19"/>
      <c r="J79" s="166"/>
      <c r="K79"/>
      <c r="L79"/>
      <c r="M79" s="166"/>
    </row>
    <row r="80" spans="1:13" ht="50.4">
      <c r="A80" s="646"/>
      <c r="B80" s="722"/>
      <c r="C80" s="721"/>
      <c r="D80" s="358" t="s">
        <v>4795</v>
      </c>
      <c r="E80" s="20"/>
      <c r="F80" s="19"/>
      <c r="G80" s="19"/>
      <c r="H80" s="19"/>
      <c r="I80" s="19"/>
      <c r="J80" s="166"/>
      <c r="K80"/>
      <c r="L80"/>
      <c r="M80" s="166"/>
    </row>
    <row r="81" spans="1:13" ht="50.4">
      <c r="A81" s="646"/>
      <c r="B81" s="722"/>
      <c r="C81" s="721"/>
      <c r="D81" s="358" t="s">
        <v>4796</v>
      </c>
      <c r="E81" s="20"/>
      <c r="F81" s="19"/>
      <c r="G81" s="19"/>
      <c r="H81" s="19"/>
      <c r="I81" s="19"/>
      <c r="J81" s="166"/>
      <c r="K81"/>
      <c r="L81"/>
      <c r="M81" s="166"/>
    </row>
    <row r="82" spans="1:13" ht="67.2">
      <c r="A82" s="646"/>
      <c r="B82" s="722"/>
      <c r="C82" s="721"/>
      <c r="D82" s="358" t="s">
        <v>4797</v>
      </c>
      <c r="E82" s="20"/>
      <c r="F82" s="19"/>
      <c r="G82" s="19"/>
      <c r="H82" s="19"/>
      <c r="I82" s="19"/>
      <c r="J82" s="166"/>
      <c r="K82"/>
      <c r="L82"/>
      <c r="M82" s="166"/>
    </row>
    <row r="83" spans="1:13" ht="50.4">
      <c r="A83" s="646"/>
      <c r="B83" s="722"/>
      <c r="C83" s="721"/>
      <c r="D83" s="358" t="s">
        <v>4798</v>
      </c>
      <c r="E83" s="20"/>
      <c r="F83" s="19"/>
      <c r="G83" s="19"/>
      <c r="H83" s="19"/>
      <c r="I83" s="19"/>
      <c r="J83" s="166"/>
      <c r="K83"/>
      <c r="L83"/>
      <c r="M83" s="166"/>
    </row>
    <row r="84" spans="1:13" ht="16.8">
      <c r="A84" s="646" t="s">
        <v>4799</v>
      </c>
      <c r="B84" s="722" t="s">
        <v>4800</v>
      </c>
      <c r="C84" s="721" t="s">
        <v>2454</v>
      </c>
      <c r="D84" s="358"/>
      <c r="E84" s="20" t="s">
        <v>78</v>
      </c>
      <c r="F84" s="19" t="s">
        <v>109</v>
      </c>
      <c r="G84" s="19"/>
      <c r="H84" s="19" t="s">
        <v>79</v>
      </c>
      <c r="I84" s="19"/>
      <c r="J84" s="166"/>
      <c r="K84"/>
      <c r="L84"/>
      <c r="M84" s="166"/>
    </row>
    <row r="85" spans="1:13" ht="50.4">
      <c r="A85" s="646"/>
      <c r="B85" s="722"/>
      <c r="C85" s="721"/>
      <c r="D85" s="358" t="s">
        <v>4801</v>
      </c>
      <c r="E85" s="20"/>
      <c r="F85" s="19"/>
      <c r="G85" s="19"/>
      <c r="H85" s="19"/>
      <c r="I85" s="19"/>
      <c r="J85" s="166"/>
      <c r="K85"/>
      <c r="L85"/>
      <c r="M85" s="166"/>
    </row>
    <row r="86" spans="1:13" ht="50.4">
      <c r="A86" s="646"/>
      <c r="B86" s="722"/>
      <c r="C86" s="721"/>
      <c r="D86" s="358" t="s">
        <v>4802</v>
      </c>
      <c r="E86" s="20"/>
      <c r="F86" s="19"/>
      <c r="G86" s="19"/>
      <c r="H86" s="19"/>
      <c r="I86" s="19"/>
      <c r="J86" s="166"/>
      <c r="K86"/>
      <c r="L86"/>
      <c r="M86" s="166"/>
    </row>
    <row r="87" spans="1:13" ht="67.2">
      <c r="A87" s="646"/>
      <c r="B87" s="722"/>
      <c r="C87" s="721"/>
      <c r="D87" s="358" t="s">
        <v>4803</v>
      </c>
      <c r="E87" s="20"/>
      <c r="F87" s="19"/>
      <c r="G87" s="19"/>
      <c r="H87" s="19"/>
      <c r="I87" s="19"/>
      <c r="J87" s="166"/>
      <c r="K87"/>
      <c r="L87"/>
      <c r="M87" s="166"/>
    </row>
    <row r="88" spans="1:13" ht="50.4">
      <c r="A88" s="646"/>
      <c r="B88" s="722"/>
      <c r="C88" s="721"/>
      <c r="D88" s="358" t="s">
        <v>4804</v>
      </c>
      <c r="E88" s="20"/>
      <c r="F88" s="19"/>
      <c r="G88" s="19"/>
      <c r="H88" s="19"/>
      <c r="I88" s="19"/>
      <c r="J88" s="166"/>
      <c r="K88"/>
      <c r="L88"/>
      <c r="M88" s="166"/>
    </row>
    <row r="89" spans="1:13" ht="16.8">
      <c r="A89" s="646" t="s">
        <v>4805</v>
      </c>
      <c r="B89" s="722" t="s">
        <v>4806</v>
      </c>
      <c r="C89" s="721" t="s">
        <v>2454</v>
      </c>
      <c r="D89" s="358"/>
      <c r="E89" s="20" t="s">
        <v>78</v>
      </c>
      <c r="F89" s="19" t="s">
        <v>109</v>
      </c>
      <c r="G89" s="19"/>
      <c r="H89" s="19" t="s">
        <v>79</v>
      </c>
      <c r="I89" s="19"/>
      <c r="J89" s="166"/>
      <c r="K89"/>
      <c r="L89"/>
      <c r="M89" s="166"/>
    </row>
    <row r="90" spans="1:13" ht="50.4">
      <c r="A90" s="646"/>
      <c r="B90" s="722"/>
      <c r="C90" s="721"/>
      <c r="D90" s="358" t="s">
        <v>4807</v>
      </c>
      <c r="E90" s="20"/>
      <c r="F90" s="19"/>
      <c r="G90" s="19"/>
      <c r="H90" s="19"/>
      <c r="I90" s="19"/>
      <c r="J90" s="166"/>
      <c r="K90"/>
      <c r="L90"/>
      <c r="M90" s="166"/>
    </row>
    <row r="91" spans="1:13" ht="50.4">
      <c r="A91" s="646"/>
      <c r="B91" s="722"/>
      <c r="C91" s="721"/>
      <c r="D91" s="358" t="s">
        <v>4808</v>
      </c>
      <c r="E91" s="20"/>
      <c r="F91" s="19"/>
      <c r="G91" s="19"/>
      <c r="H91" s="19"/>
      <c r="I91" s="19"/>
      <c r="J91" s="166"/>
      <c r="K91"/>
      <c r="L91"/>
      <c r="M91" s="166"/>
    </row>
    <row r="92" spans="1:13" ht="67.2">
      <c r="A92" s="646"/>
      <c r="B92" s="722"/>
      <c r="C92" s="721"/>
      <c r="D92" s="358" t="s">
        <v>4809</v>
      </c>
      <c r="E92" s="20"/>
      <c r="F92" s="19"/>
      <c r="G92" s="19"/>
      <c r="H92" s="19"/>
      <c r="I92" s="19"/>
      <c r="J92" s="166"/>
      <c r="K92"/>
      <c r="L92"/>
      <c r="M92" s="166"/>
    </row>
    <row r="93" spans="1:13" ht="50.4">
      <c r="A93" s="646"/>
      <c r="B93" s="722"/>
      <c r="C93" s="721"/>
      <c r="D93" s="358" t="s">
        <v>4810</v>
      </c>
      <c r="E93" s="20"/>
      <c r="F93" s="19"/>
      <c r="G93" s="19"/>
      <c r="H93" s="19"/>
      <c r="I93" s="19"/>
      <c r="J93" s="166"/>
      <c r="K93"/>
      <c r="L93"/>
      <c r="M93" s="166"/>
    </row>
    <row r="94" spans="1:13" ht="16.8">
      <c r="A94" s="646" t="s">
        <v>4811</v>
      </c>
      <c r="B94" s="654" t="s">
        <v>4812</v>
      </c>
      <c r="C94" s="713" t="s">
        <v>2454</v>
      </c>
      <c r="D94"/>
      <c r="E94" s="20" t="s">
        <v>78</v>
      </c>
      <c r="F94" s="19" t="s">
        <v>109</v>
      </c>
      <c r="G94" s="19"/>
      <c r="H94" s="19" t="s">
        <v>79</v>
      </c>
      <c r="I94" s="19"/>
      <c r="J94" s="166"/>
      <c r="K94"/>
      <c r="L94"/>
      <c r="M94" s="166"/>
    </row>
    <row r="95" spans="1:13" ht="67.2">
      <c r="A95" s="646"/>
      <c r="B95" s="654"/>
      <c r="C95" s="713"/>
      <c r="D95" s="647" t="s">
        <v>4813</v>
      </c>
      <c r="E95" s="20"/>
      <c r="F95" s="19"/>
      <c r="G95" s="19"/>
      <c r="H95" s="19"/>
      <c r="I95" s="19"/>
      <c r="J95" s="166"/>
      <c r="K95"/>
      <c r="L95"/>
      <c r="M95" s="166"/>
    </row>
    <row r="96" spans="1:13" ht="67.2">
      <c r="A96" s="646"/>
      <c r="B96" s="654"/>
      <c r="C96" s="713"/>
      <c r="D96" s="647" t="s">
        <v>4814</v>
      </c>
      <c r="E96" s="20"/>
      <c r="F96" s="19"/>
      <c r="G96" s="19"/>
      <c r="H96" s="19"/>
      <c r="I96" s="19"/>
      <c r="J96" s="166"/>
      <c r="K96"/>
      <c r="L96"/>
      <c r="M96" s="166"/>
    </row>
    <row r="97" spans="1:13" ht="67.2">
      <c r="A97" s="646"/>
      <c r="B97" s="654"/>
      <c r="C97" s="713"/>
      <c r="D97" s="647" t="s">
        <v>4815</v>
      </c>
      <c r="E97" s="20"/>
      <c r="F97" s="19"/>
      <c r="G97" s="19"/>
      <c r="H97" s="19"/>
      <c r="I97" s="19"/>
      <c r="J97" s="166"/>
      <c r="K97"/>
      <c r="L97"/>
      <c r="M97" s="166"/>
    </row>
    <row r="98" spans="1:13" ht="67.2">
      <c r="A98" s="646"/>
      <c r="B98" s="654"/>
      <c r="C98" s="713"/>
      <c r="D98" s="647" t="s">
        <v>4816</v>
      </c>
      <c r="E98" s="20"/>
      <c r="F98" s="19"/>
      <c r="G98" s="19"/>
      <c r="H98" s="19"/>
      <c r="I98" s="19"/>
      <c r="J98" s="166"/>
      <c r="K98"/>
      <c r="L98"/>
      <c r="M98" s="166"/>
    </row>
    <row r="99" spans="1:13" ht="16.8">
      <c r="A99" s="646" t="s">
        <v>4817</v>
      </c>
      <c r="B99" s="722" t="s">
        <v>4818</v>
      </c>
      <c r="C99" s="721" t="s">
        <v>2454</v>
      </c>
      <c r="D99" s="358"/>
      <c r="E99" s="20" t="s">
        <v>78</v>
      </c>
      <c r="F99" s="19" t="s">
        <v>109</v>
      </c>
      <c r="G99" s="19"/>
      <c r="H99" s="19" t="s">
        <v>79</v>
      </c>
      <c r="I99" s="649"/>
      <c r="J99" s="166"/>
      <c r="K99"/>
      <c r="L99"/>
      <c r="M99" s="166"/>
    </row>
    <row r="100" spans="1:13" ht="50.4">
      <c r="A100" s="646"/>
      <c r="B100" s="722"/>
      <c r="C100" s="721"/>
      <c r="D100" s="358" t="s">
        <v>4819</v>
      </c>
      <c r="E100" s="20"/>
      <c r="F100" s="19"/>
      <c r="G100" s="19"/>
      <c r="H100" s="19"/>
      <c r="I100" s="649"/>
      <c r="J100" s="166"/>
      <c r="K100"/>
      <c r="L100"/>
      <c r="M100" s="166"/>
    </row>
    <row r="101" spans="1:13" ht="67.2">
      <c r="A101" s="646"/>
      <c r="B101" s="722"/>
      <c r="C101" s="721"/>
      <c r="D101" s="358" t="s">
        <v>4820</v>
      </c>
      <c r="E101" s="20"/>
      <c r="F101" s="19"/>
      <c r="G101" s="19"/>
      <c r="H101" s="19"/>
      <c r="I101" s="649"/>
      <c r="J101" s="166"/>
      <c r="K101"/>
      <c r="L101"/>
      <c r="M101" s="166"/>
    </row>
    <row r="102" spans="1:13" ht="67.2">
      <c r="A102" s="646"/>
      <c r="B102" s="722"/>
      <c r="C102" s="721"/>
      <c r="D102" s="358" t="s">
        <v>4821</v>
      </c>
      <c r="E102" s="20"/>
      <c r="F102" s="19"/>
      <c r="G102" s="19"/>
      <c r="H102" s="19"/>
      <c r="I102" s="649"/>
      <c r="J102" s="166"/>
      <c r="K102"/>
      <c r="L102"/>
      <c r="M102" s="166"/>
    </row>
    <row r="103" spans="1:13" ht="67.2">
      <c r="A103" s="646"/>
      <c r="B103" s="57"/>
      <c r="C103" s="721"/>
      <c r="D103" s="358" t="s">
        <v>4822</v>
      </c>
      <c r="E103" s="20"/>
      <c r="F103" s="19"/>
      <c r="G103" s="19"/>
      <c r="H103" s="19"/>
      <c r="I103" s="649"/>
      <c r="J103" s="166"/>
      <c r="K103"/>
      <c r="L103"/>
      <c r="M103" s="166"/>
    </row>
    <row r="104" spans="1:13" ht="16.8">
      <c r="A104" s="646" t="s">
        <v>4823</v>
      </c>
      <c r="B104" s="654" t="s">
        <v>4824</v>
      </c>
      <c r="C104" s="713" t="s">
        <v>2454</v>
      </c>
      <c r="D104" s="647"/>
      <c r="E104" s="20" t="s">
        <v>78</v>
      </c>
      <c r="F104" s="19" t="s">
        <v>109</v>
      </c>
      <c r="G104" s="19"/>
      <c r="H104" s="19" t="s">
        <v>79</v>
      </c>
      <c r="I104" s="19"/>
      <c r="J104" s="166"/>
      <c r="K104"/>
      <c r="L104"/>
      <c r="M104" s="166"/>
    </row>
    <row r="105" spans="1:13" ht="67.2">
      <c r="A105" s="646"/>
      <c r="B105" s="654"/>
      <c r="C105" s="713"/>
      <c r="D105" s="647" t="s">
        <v>4825</v>
      </c>
      <c r="E105" s="20"/>
      <c r="F105" s="19"/>
      <c r="G105" s="19"/>
      <c r="H105" s="19"/>
      <c r="I105" s="19"/>
      <c r="J105" s="166"/>
      <c r="K105"/>
      <c r="L105"/>
      <c r="M105" s="166"/>
    </row>
    <row r="106" spans="1:13" ht="84">
      <c r="A106" s="646"/>
      <c r="B106" s="654"/>
      <c r="C106" s="713"/>
      <c r="D106" s="647" t="s">
        <v>4826</v>
      </c>
      <c r="E106" s="20"/>
      <c r="F106" s="19"/>
      <c r="G106" s="19"/>
      <c r="H106" s="19"/>
      <c r="I106" s="19"/>
      <c r="J106" s="166"/>
      <c r="K106"/>
      <c r="L106"/>
      <c r="M106" s="166"/>
    </row>
    <row r="107" spans="1:13" ht="84">
      <c r="A107" s="646"/>
      <c r="B107" s="654"/>
      <c r="C107" s="713"/>
      <c r="D107" s="647" t="s">
        <v>4827</v>
      </c>
      <c r="E107" s="20"/>
      <c r="F107" s="19"/>
      <c r="G107" s="19"/>
      <c r="H107" s="19"/>
      <c r="I107" s="19"/>
      <c r="J107" s="166"/>
      <c r="K107"/>
      <c r="L107"/>
      <c r="M107" s="166"/>
    </row>
    <row r="108" spans="1:13" ht="84">
      <c r="A108" s="646"/>
      <c r="B108" s="654"/>
      <c r="C108" s="713"/>
      <c r="D108" s="647" t="s">
        <v>4828</v>
      </c>
      <c r="E108" s="20"/>
      <c r="F108" s="19"/>
      <c r="G108" s="19"/>
      <c r="H108" s="19"/>
      <c r="I108" s="19"/>
      <c r="J108" s="166"/>
      <c r="K108"/>
      <c r="L108"/>
      <c r="M108" s="166"/>
    </row>
    <row r="109" spans="1:13" ht="16.8">
      <c r="A109" s="646" t="s">
        <v>4829</v>
      </c>
      <c r="B109" s="654" t="s">
        <v>4830</v>
      </c>
      <c r="C109" s="713" t="s">
        <v>2454</v>
      </c>
      <c r="D109"/>
      <c r="E109" s="20" t="s">
        <v>78</v>
      </c>
      <c r="F109" s="19" t="s">
        <v>109</v>
      </c>
      <c r="G109" s="19"/>
      <c r="H109" s="19" t="s">
        <v>79</v>
      </c>
      <c r="I109" s="19"/>
      <c r="J109" s="166"/>
      <c r="K109"/>
      <c r="L109"/>
      <c r="M109" s="166"/>
    </row>
    <row r="110" spans="1:13" ht="50.4">
      <c r="A110" s="646"/>
      <c r="B110" s="654"/>
      <c r="C110" s="713"/>
      <c r="D110" s="647" t="s">
        <v>4831</v>
      </c>
      <c r="E110" s="20"/>
      <c r="F110" s="19"/>
      <c r="G110" s="19"/>
      <c r="H110" s="19"/>
      <c r="I110" s="19"/>
      <c r="J110" s="166"/>
      <c r="K110"/>
      <c r="L110"/>
      <c r="M110" s="166"/>
    </row>
    <row r="111" spans="1:13" ht="50.4">
      <c r="A111" s="646"/>
      <c r="B111" s="654"/>
      <c r="C111" s="713"/>
      <c r="D111" s="647" t="s">
        <v>4832</v>
      </c>
      <c r="E111" s="20"/>
      <c r="F111" s="19"/>
      <c r="G111" s="19"/>
      <c r="H111" s="19"/>
      <c r="I111" s="19"/>
      <c r="J111" s="166"/>
      <c r="K111"/>
      <c r="L111"/>
      <c r="M111" s="166"/>
    </row>
    <row r="112" spans="1:13" ht="67.2">
      <c r="A112" s="646"/>
      <c r="B112" s="654"/>
      <c r="C112" s="713"/>
      <c r="D112" s="647" t="s">
        <v>4833</v>
      </c>
      <c r="E112" s="20"/>
      <c r="F112" s="19"/>
      <c r="G112" s="19"/>
      <c r="H112" s="19"/>
      <c r="I112" s="19"/>
      <c r="J112" s="166"/>
      <c r="K112"/>
      <c r="L112"/>
      <c r="M112" s="166"/>
    </row>
    <row r="113" spans="1:13" ht="67.2">
      <c r="A113" s="646"/>
      <c r="B113" s="654"/>
      <c r="C113" s="713"/>
      <c r="D113" s="647" t="s">
        <v>4834</v>
      </c>
      <c r="E113" s="20"/>
      <c r="F113" s="19"/>
      <c r="G113" s="19"/>
      <c r="H113" s="19"/>
      <c r="I113" s="19"/>
      <c r="J113" s="166"/>
      <c r="K113"/>
      <c r="L113"/>
      <c r="M113" s="166"/>
    </row>
    <row r="114" spans="1:13" ht="16.8">
      <c r="A114" s="646" t="s">
        <v>4835</v>
      </c>
      <c r="B114" s="654" t="s">
        <v>4836</v>
      </c>
      <c r="C114" s="713" t="s">
        <v>2454</v>
      </c>
      <c r="D114" s="647"/>
      <c r="E114" s="20" t="s">
        <v>78</v>
      </c>
      <c r="F114" s="19" t="s">
        <v>109</v>
      </c>
      <c r="G114" s="19"/>
      <c r="H114" s="19" t="s">
        <v>79</v>
      </c>
      <c r="I114" s="19"/>
      <c r="J114" s="166"/>
      <c r="K114"/>
      <c r="L114"/>
      <c r="M114" s="166"/>
    </row>
    <row r="115" spans="1:13" ht="50.4">
      <c r="A115" s="646"/>
      <c r="B115" s="654"/>
      <c r="C115" s="713"/>
      <c r="D115" s="358" t="s">
        <v>4837</v>
      </c>
      <c r="E115" s="20"/>
      <c r="F115" s="19"/>
      <c r="G115" s="19"/>
      <c r="H115" s="19"/>
      <c r="I115" s="19"/>
      <c r="J115" s="166"/>
      <c r="K115"/>
      <c r="L115"/>
      <c r="M115" s="166"/>
    </row>
    <row r="116" spans="1:13" ht="67.2">
      <c r="A116" s="646"/>
      <c r="B116" s="654"/>
      <c r="C116" s="713"/>
      <c r="D116" s="647" t="s">
        <v>4838</v>
      </c>
      <c r="E116" s="20"/>
      <c r="F116" s="19"/>
      <c r="G116" s="19"/>
      <c r="H116" s="19"/>
      <c r="I116" s="19"/>
      <c r="J116" s="166"/>
      <c r="K116"/>
      <c r="L116"/>
      <c r="M116" s="166"/>
    </row>
    <row r="117" spans="1:13" ht="67.2">
      <c r="A117" s="646"/>
      <c r="B117" s="654"/>
      <c r="C117" s="713"/>
      <c r="D117" s="647" t="s">
        <v>4839</v>
      </c>
      <c r="E117" s="20"/>
      <c r="F117" s="19"/>
      <c r="G117" s="19"/>
      <c r="H117" s="19"/>
      <c r="I117" s="19"/>
      <c r="J117" s="166"/>
      <c r="K117"/>
      <c r="L117"/>
      <c r="M117" s="166"/>
    </row>
    <row r="118" spans="1:13" ht="67.2">
      <c r="A118" s="646"/>
      <c r="B118" s="654"/>
      <c r="C118" s="713"/>
      <c r="D118" s="647" t="s">
        <v>4840</v>
      </c>
      <c r="E118" s="20"/>
      <c r="F118" s="19"/>
      <c r="G118" s="19"/>
      <c r="H118" s="19"/>
      <c r="I118" s="19"/>
      <c r="J118" s="166"/>
      <c r="K118"/>
      <c r="L118"/>
      <c r="M118" s="166"/>
    </row>
    <row r="119" spans="1:13" ht="33.6">
      <c r="A119" s="646" t="s">
        <v>4841</v>
      </c>
      <c r="B119" s="654" t="s">
        <v>4842</v>
      </c>
      <c r="C119" s="713" t="s">
        <v>2454</v>
      </c>
      <c r="D119" s="647"/>
      <c r="E119" s="20" t="s">
        <v>78</v>
      </c>
      <c r="F119" s="19" t="s">
        <v>109</v>
      </c>
      <c r="G119" s="19"/>
      <c r="H119" s="19" t="s">
        <v>79</v>
      </c>
      <c r="I119" s="19"/>
      <c r="J119" s="166"/>
      <c r="K119"/>
      <c r="L119"/>
      <c r="M119" s="166"/>
    </row>
    <row r="120" spans="1:13" ht="84">
      <c r="A120" s="646"/>
      <c r="B120" s="654"/>
      <c r="C120" s="713"/>
      <c r="D120" s="647" t="s">
        <v>4843</v>
      </c>
      <c r="E120" s="20"/>
      <c r="F120" s="19"/>
      <c r="G120" s="19"/>
      <c r="H120" s="19"/>
      <c r="I120" s="19"/>
      <c r="J120" s="166"/>
      <c r="K120"/>
      <c r="L120"/>
      <c r="M120" s="166"/>
    </row>
    <row r="121" spans="1:13" ht="67.2">
      <c r="A121" s="646"/>
      <c r="B121" s="654"/>
      <c r="C121" s="713"/>
      <c r="D121" s="647" t="s">
        <v>4844</v>
      </c>
      <c r="E121" s="20"/>
      <c r="F121" s="19"/>
      <c r="G121" s="19"/>
      <c r="H121" s="19"/>
      <c r="I121" s="19"/>
      <c r="J121" s="166"/>
      <c r="K121"/>
      <c r="L121"/>
      <c r="M121" s="166"/>
    </row>
    <row r="122" spans="1:13" ht="67.2">
      <c r="A122" s="646"/>
      <c r="B122" s="654"/>
      <c r="C122" s="713"/>
      <c r="D122" s="647" t="s">
        <v>4845</v>
      </c>
      <c r="E122" s="20"/>
      <c r="F122" s="19"/>
      <c r="G122" s="19"/>
      <c r="H122" s="19"/>
      <c r="I122" s="19"/>
      <c r="J122" s="166"/>
      <c r="K122"/>
      <c r="L122"/>
      <c r="M122" s="166"/>
    </row>
    <row r="123" spans="1:13" ht="67.2">
      <c r="A123" s="646"/>
      <c r="B123" s="654"/>
      <c r="C123" s="713"/>
      <c r="D123" s="647" t="s">
        <v>4846</v>
      </c>
      <c r="E123" s="20"/>
      <c r="F123" s="19"/>
      <c r="G123" s="19"/>
      <c r="H123" s="19"/>
      <c r="I123" s="19"/>
      <c r="J123" s="166"/>
      <c r="K123"/>
      <c r="L123"/>
      <c r="M123" s="166"/>
    </row>
    <row r="124" spans="1:13" ht="16.8">
      <c r="A124" s="646" t="s">
        <v>4847</v>
      </c>
      <c r="B124" s="654" t="s">
        <v>4848</v>
      </c>
      <c r="C124" s="713" t="s">
        <v>2454</v>
      </c>
      <c r="D124" s="647"/>
      <c r="E124" s="20" t="s">
        <v>78</v>
      </c>
      <c r="F124" s="19" t="s">
        <v>109</v>
      </c>
      <c r="G124" s="19"/>
      <c r="H124" s="19" t="s">
        <v>79</v>
      </c>
      <c r="I124" s="19"/>
      <c r="J124" s="166"/>
      <c r="K124"/>
      <c r="L124"/>
      <c r="M124" s="166"/>
    </row>
    <row r="125" spans="1:13" ht="67.2">
      <c r="A125" s="646"/>
      <c r="B125" s="654"/>
      <c r="C125" s="713"/>
      <c r="D125" s="647" t="s">
        <v>4849</v>
      </c>
      <c r="E125" s="20"/>
      <c r="F125" s="19"/>
      <c r="G125" s="19"/>
      <c r="H125" s="19"/>
      <c r="I125" s="19"/>
      <c r="J125" s="166"/>
      <c r="K125"/>
      <c r="L125"/>
      <c r="M125" s="166"/>
    </row>
    <row r="126" spans="1:13" ht="67.2">
      <c r="A126" s="646"/>
      <c r="B126" s="654"/>
      <c r="C126" s="713"/>
      <c r="D126" s="647" t="s">
        <v>4850</v>
      </c>
      <c r="E126" s="20"/>
      <c r="F126" s="19"/>
      <c r="G126" s="19"/>
      <c r="H126" s="19"/>
      <c r="I126" s="19"/>
      <c r="J126" s="166"/>
      <c r="K126"/>
      <c r="L126"/>
      <c r="M126" s="166"/>
    </row>
    <row r="127" spans="1:13" ht="67.2">
      <c r="A127" s="646"/>
      <c r="B127" s="654"/>
      <c r="C127" s="713"/>
      <c r="D127" s="647" t="s">
        <v>4851</v>
      </c>
      <c r="E127" s="20"/>
      <c r="F127" s="19"/>
      <c r="G127" s="19"/>
      <c r="H127" s="19"/>
      <c r="I127" s="19"/>
      <c r="J127" s="166"/>
      <c r="K127"/>
      <c r="L127"/>
      <c r="M127" s="166"/>
    </row>
    <row r="128" spans="1:13" ht="67.2">
      <c r="A128" s="646"/>
      <c r="B128" s="654"/>
      <c r="C128" s="713"/>
      <c r="D128" s="647" t="s">
        <v>4852</v>
      </c>
      <c r="E128" s="20"/>
      <c r="F128" s="19"/>
      <c r="G128" s="19"/>
      <c r="H128" s="19"/>
      <c r="I128" s="19"/>
      <c r="J128" s="166"/>
      <c r="K128"/>
      <c r="L128"/>
      <c r="M128" s="166"/>
    </row>
    <row r="129" spans="1:13" ht="16.8">
      <c r="A129" s="650" t="s">
        <v>18</v>
      </c>
      <c r="B129" s="757" t="s">
        <v>4853</v>
      </c>
      <c r="C129" s="650"/>
      <c r="D129" s="650"/>
      <c r="E129" s="650"/>
      <c r="F129" s="650"/>
      <c r="G129" s="650"/>
      <c r="H129" s="650"/>
      <c r="I129" s="650"/>
      <c r="J129" s="166"/>
      <c r="K129"/>
      <c r="L129"/>
      <c r="M129" s="166"/>
    </row>
    <row r="130" spans="1:13" ht="16.8">
      <c r="A130" s="646" t="s">
        <v>4854</v>
      </c>
      <c r="B130" s="654" t="s">
        <v>4855</v>
      </c>
      <c r="C130" s="20" t="s">
        <v>3373</v>
      </c>
      <c r="D130" s="647"/>
      <c r="E130" s="20" t="s">
        <v>78</v>
      </c>
      <c r="F130" s="671" t="s">
        <v>109</v>
      </c>
      <c r="G130" s="19"/>
      <c r="H130" s="19" t="s">
        <v>79</v>
      </c>
      <c r="I130" s="19"/>
      <c r="J130" s="166"/>
      <c r="K130"/>
      <c r="L130"/>
      <c r="M130" s="166"/>
    </row>
    <row r="131" spans="1:13" ht="67.2">
      <c r="A131" s="646"/>
      <c r="B131" s="654"/>
      <c r="C131" s="713"/>
      <c r="D131" s="647" t="s">
        <v>4856</v>
      </c>
      <c r="E131" s="20"/>
      <c r="F131" s="671"/>
      <c r="G131" s="19"/>
      <c r="H131" s="19"/>
      <c r="I131" s="19"/>
      <c r="J131" s="166"/>
      <c r="K131"/>
      <c r="L131"/>
      <c r="M131" s="166"/>
    </row>
    <row r="132" spans="1:13" ht="67.2">
      <c r="A132" s="646"/>
      <c r="B132" s="654"/>
      <c r="C132" s="713"/>
      <c r="D132" s="647" t="s">
        <v>4857</v>
      </c>
      <c r="E132" s="20"/>
      <c r="F132" s="671"/>
      <c r="G132" s="19"/>
      <c r="H132" s="19"/>
      <c r="I132" s="19"/>
      <c r="J132" s="166"/>
      <c r="K132"/>
      <c r="L132"/>
      <c r="M132" s="166"/>
    </row>
    <row r="133" spans="1:13" ht="67.2">
      <c r="A133" s="646"/>
      <c r="B133" s="654"/>
      <c r="C133" s="713"/>
      <c r="D133" s="647" t="s">
        <v>4858</v>
      </c>
      <c r="E133" s="20"/>
      <c r="F133" s="671"/>
      <c r="G133" s="19"/>
      <c r="H133" s="19"/>
      <c r="I133" s="19"/>
      <c r="J133" s="166"/>
      <c r="K133"/>
      <c r="L133"/>
      <c r="M133" s="166"/>
    </row>
    <row r="134" spans="1:13" ht="67.2">
      <c r="A134" s="646"/>
      <c r="B134" s="654"/>
      <c r="C134" s="713"/>
      <c r="D134" s="647" t="s">
        <v>4859</v>
      </c>
      <c r="E134" s="20"/>
      <c r="F134" s="671"/>
      <c r="G134" s="19"/>
      <c r="H134" s="19"/>
      <c r="I134" s="19"/>
      <c r="J134" s="166"/>
      <c r="K134"/>
      <c r="L134"/>
      <c r="M134" s="166"/>
    </row>
    <row r="135" spans="1:13" ht="16.8">
      <c r="A135" s="646" t="s">
        <v>4860</v>
      </c>
      <c r="B135" s="722" t="s">
        <v>4861</v>
      </c>
      <c r="C135" s="20" t="s">
        <v>3373</v>
      </c>
      <c r="D135" s="358"/>
      <c r="E135" s="20" t="s">
        <v>78</v>
      </c>
      <c r="F135" s="671" t="s">
        <v>109</v>
      </c>
      <c r="G135" s="19"/>
      <c r="H135" s="19" t="s">
        <v>79</v>
      </c>
      <c r="I135" s="19"/>
      <c r="J135" s="166"/>
      <c r="K135"/>
      <c r="L135"/>
      <c r="M135" s="166"/>
    </row>
    <row r="136" spans="1:13" ht="50.4">
      <c r="A136" s="646"/>
      <c r="B136" s="722"/>
      <c r="C136" s="721"/>
      <c r="D136" s="358" t="s">
        <v>4862</v>
      </c>
      <c r="E136" s="20"/>
      <c r="F136" s="671"/>
      <c r="G136" s="19"/>
      <c r="H136" s="19"/>
      <c r="I136" s="19"/>
      <c r="J136" s="166"/>
      <c r="K136"/>
      <c r="L136"/>
      <c r="M136" s="166"/>
    </row>
    <row r="137" spans="1:13" ht="67.2">
      <c r="A137" s="646"/>
      <c r="B137" s="722"/>
      <c r="C137" s="721"/>
      <c r="D137" s="358" t="s">
        <v>4863</v>
      </c>
      <c r="E137" s="20"/>
      <c r="F137" s="671"/>
      <c r="G137" s="19"/>
      <c r="H137" s="19"/>
      <c r="I137" s="19"/>
      <c r="J137" s="166"/>
      <c r="K137"/>
      <c r="L137"/>
      <c r="M137" s="166"/>
    </row>
    <row r="138" spans="1:13" ht="67.2">
      <c r="A138" s="646"/>
      <c r="B138" s="722"/>
      <c r="C138" s="721"/>
      <c r="D138" s="358" t="s">
        <v>4864</v>
      </c>
      <c r="E138" s="20"/>
      <c r="F138" s="671"/>
      <c r="G138" s="19"/>
      <c r="H138" s="19"/>
      <c r="I138" s="19"/>
      <c r="J138" s="166"/>
      <c r="K138"/>
      <c r="L138"/>
      <c r="M138" s="166"/>
    </row>
    <row r="139" spans="1:13" ht="50.4">
      <c r="A139" s="646"/>
      <c r="B139" s="722"/>
      <c r="C139" s="721"/>
      <c r="D139" s="358" t="s">
        <v>4865</v>
      </c>
      <c r="E139" s="20"/>
      <c r="F139" s="671"/>
      <c r="G139" s="19"/>
      <c r="H139" s="19"/>
      <c r="I139" s="19"/>
      <c r="J139" s="166"/>
      <c r="K139"/>
      <c r="L139"/>
      <c r="M139" s="166"/>
    </row>
    <row r="140" spans="1:13" ht="16.8">
      <c r="A140" s="646" t="s">
        <v>4866</v>
      </c>
      <c r="B140" s="722" t="s">
        <v>4867</v>
      </c>
      <c r="C140" s="20" t="s">
        <v>3373</v>
      </c>
      <c r="D140" s="358"/>
      <c r="E140" s="20" t="s">
        <v>78</v>
      </c>
      <c r="F140" s="671" t="s">
        <v>109</v>
      </c>
      <c r="G140" s="19"/>
      <c r="H140" s="19" t="s">
        <v>79</v>
      </c>
      <c r="I140" s="19"/>
      <c r="J140" s="166"/>
      <c r="K140"/>
      <c r="L140"/>
      <c r="M140" s="166"/>
    </row>
    <row r="141" spans="1:13" ht="67.2">
      <c r="A141" s="646"/>
      <c r="B141" s="722"/>
      <c r="C141" s="721"/>
      <c r="D141" s="358" t="s">
        <v>4868</v>
      </c>
      <c r="E141" s="20"/>
      <c r="F141" s="671"/>
      <c r="G141" s="19"/>
      <c r="H141" s="19"/>
      <c r="I141" s="19"/>
      <c r="J141" s="166"/>
      <c r="K141"/>
      <c r="L141"/>
      <c r="M141" s="166"/>
    </row>
    <row r="142" spans="1:13" ht="67.2">
      <c r="A142" s="646"/>
      <c r="B142" s="722"/>
      <c r="C142" s="721"/>
      <c r="D142" s="358" t="s">
        <v>4869</v>
      </c>
      <c r="E142" s="20"/>
      <c r="F142" s="671"/>
      <c r="G142" s="19"/>
      <c r="H142" s="19"/>
      <c r="I142" s="19"/>
      <c r="J142" s="166"/>
      <c r="K142"/>
      <c r="L142"/>
      <c r="M142" s="166"/>
    </row>
    <row r="143" spans="1:13" ht="67.2">
      <c r="A143" s="646"/>
      <c r="B143" s="722"/>
      <c r="C143" s="721"/>
      <c r="D143" s="358" t="s">
        <v>4870</v>
      </c>
      <c r="E143" s="20"/>
      <c r="F143" s="671"/>
      <c r="G143" s="19"/>
      <c r="H143" s="19"/>
      <c r="I143" s="19"/>
      <c r="J143" s="166"/>
      <c r="K143"/>
      <c r="L143"/>
      <c r="M143" s="166"/>
    </row>
    <row r="144" spans="1:13" ht="67.2">
      <c r="A144" s="646"/>
      <c r="B144" s="722"/>
      <c r="C144" s="721"/>
      <c r="D144" s="358" t="s">
        <v>4871</v>
      </c>
      <c r="E144" s="20"/>
      <c r="F144" s="671"/>
      <c r="G144" s="19"/>
      <c r="H144" s="19"/>
      <c r="I144" s="19"/>
      <c r="J144" s="166"/>
      <c r="K144"/>
      <c r="L144"/>
      <c r="M144" s="166"/>
    </row>
    <row r="145" spans="1:13" ht="16.8">
      <c r="A145" s="646" t="s">
        <v>4872</v>
      </c>
      <c r="B145" s="654" t="s">
        <v>4873</v>
      </c>
      <c r="C145" s="20" t="s">
        <v>3373</v>
      </c>
      <c r="D145" s="647"/>
      <c r="E145" s="20" t="s">
        <v>78</v>
      </c>
      <c r="F145" s="671" t="s">
        <v>109</v>
      </c>
      <c r="G145" s="19"/>
      <c r="H145" s="19" t="s">
        <v>79</v>
      </c>
      <c r="I145" s="19"/>
      <c r="J145" s="166"/>
      <c r="K145"/>
      <c r="L145"/>
      <c r="M145" s="166"/>
    </row>
    <row r="146" spans="1:13" ht="50.4">
      <c r="A146" s="646"/>
      <c r="B146" s="654"/>
      <c r="C146" s="713"/>
      <c r="D146" s="647" t="s">
        <v>4874</v>
      </c>
      <c r="E146" s="20"/>
      <c r="F146" s="671"/>
      <c r="G146" s="19"/>
      <c r="H146" s="19"/>
      <c r="I146" s="19"/>
      <c r="J146" s="166"/>
      <c r="K146"/>
      <c r="L146"/>
      <c r="M146" s="166"/>
    </row>
    <row r="147" spans="1:13" ht="67.2">
      <c r="A147" s="646"/>
      <c r="B147" s="654"/>
      <c r="C147" s="713"/>
      <c r="D147" s="647" t="s">
        <v>4875</v>
      </c>
      <c r="E147" s="20"/>
      <c r="F147" s="671"/>
      <c r="G147" s="19"/>
      <c r="H147" s="19"/>
      <c r="I147" s="19"/>
      <c r="J147" s="166"/>
      <c r="K147"/>
      <c r="L147"/>
      <c r="M147" s="166"/>
    </row>
    <row r="148" spans="1:13" ht="67.2">
      <c r="A148" s="646"/>
      <c r="B148" s="654"/>
      <c r="C148" s="713"/>
      <c r="D148" s="647" t="s">
        <v>4876</v>
      </c>
      <c r="E148" s="20"/>
      <c r="F148" s="671"/>
      <c r="G148" s="19"/>
      <c r="H148" s="19"/>
      <c r="I148" s="19"/>
      <c r="J148" s="166"/>
      <c r="K148"/>
      <c r="L148"/>
      <c r="M148" s="166"/>
    </row>
    <row r="149" spans="1:13" ht="67.2">
      <c r="A149" s="646"/>
      <c r="B149" s="654"/>
      <c r="C149" s="713"/>
      <c r="D149" s="647" t="s">
        <v>4877</v>
      </c>
      <c r="E149" s="20"/>
      <c r="F149" s="671"/>
      <c r="G149" s="19"/>
      <c r="H149" s="19"/>
      <c r="I149" s="19"/>
      <c r="J149" s="166"/>
      <c r="K149"/>
      <c r="L149"/>
      <c r="M149" s="166"/>
    </row>
    <row r="150" spans="1:13" ht="16.8">
      <c r="A150" s="646" t="s">
        <v>4878</v>
      </c>
      <c r="B150" s="654" t="s">
        <v>4879</v>
      </c>
      <c r="C150" s="20" t="s">
        <v>3373</v>
      </c>
      <c r="D150" s="647"/>
      <c r="E150" s="20" t="s">
        <v>78</v>
      </c>
      <c r="F150" s="671" t="s">
        <v>107</v>
      </c>
      <c r="G150" s="19" t="s">
        <v>79</v>
      </c>
      <c r="H150" s="19"/>
      <c r="I150" s="19"/>
      <c r="J150" s="166"/>
      <c r="K150"/>
      <c r="L150"/>
      <c r="M150" s="166"/>
    </row>
    <row r="151" spans="1:13" ht="67.2">
      <c r="A151" s="646"/>
      <c r="B151" s="654"/>
      <c r="C151" s="713"/>
      <c r="D151" s="647" t="s">
        <v>4880</v>
      </c>
      <c r="E151" s="20"/>
      <c r="F151" s="671"/>
      <c r="G151" s="19"/>
      <c r="H151" s="19"/>
      <c r="I151" s="19"/>
      <c r="J151" s="166"/>
      <c r="K151"/>
      <c r="L151"/>
      <c r="M151" s="166"/>
    </row>
    <row r="152" spans="1:13" ht="16.8">
      <c r="A152" s="646" t="s">
        <v>4881</v>
      </c>
      <c r="B152" s="654" t="s">
        <v>4882</v>
      </c>
      <c r="C152" s="20" t="s">
        <v>3373</v>
      </c>
      <c r="D152" s="647"/>
      <c r="E152" s="20" t="s">
        <v>78</v>
      </c>
      <c r="F152" s="671" t="s">
        <v>107</v>
      </c>
      <c r="G152" s="19" t="s">
        <v>79</v>
      </c>
      <c r="H152" s="19"/>
      <c r="I152" s="19"/>
      <c r="J152" s="166"/>
      <c r="K152"/>
      <c r="L152"/>
      <c r="M152" s="166"/>
    </row>
    <row r="153" spans="1:13" ht="67.2">
      <c r="A153" s="646"/>
      <c r="B153" s="654"/>
      <c r="C153" s="713"/>
      <c r="D153" s="647" t="s">
        <v>4883</v>
      </c>
      <c r="E153" s="20"/>
      <c r="F153" s="671"/>
      <c r="G153" s="19"/>
      <c r="H153" s="19"/>
      <c r="I153" s="19"/>
      <c r="J153" s="166"/>
      <c r="K153"/>
      <c r="L153"/>
      <c r="M153" s="166"/>
    </row>
    <row r="154" spans="1:13" ht="33.6">
      <c r="A154" s="646" t="s">
        <v>4884</v>
      </c>
      <c r="B154" s="654" t="s">
        <v>4885</v>
      </c>
      <c r="C154" s="20" t="s">
        <v>3373</v>
      </c>
      <c r="D154" s="647"/>
      <c r="E154" s="20" t="s">
        <v>78</v>
      </c>
      <c r="F154" s="671" t="s">
        <v>109</v>
      </c>
      <c r="G154" s="19"/>
      <c r="H154" s="19" t="s">
        <v>79</v>
      </c>
      <c r="I154" s="19"/>
      <c r="J154" s="166"/>
      <c r="K154"/>
      <c r="L154"/>
      <c r="M154" s="166"/>
    </row>
    <row r="155" spans="1:13" ht="50.4">
      <c r="A155" s="646"/>
      <c r="B155" s="654"/>
      <c r="C155" s="713"/>
      <c r="D155" s="647" t="s">
        <v>4886</v>
      </c>
      <c r="E155" s="20"/>
      <c r="F155" s="671"/>
      <c r="G155" s="19"/>
      <c r="H155" s="19"/>
      <c r="I155" s="19"/>
      <c r="J155" s="166"/>
      <c r="K155"/>
      <c r="L155"/>
      <c r="M155" s="166"/>
    </row>
    <row r="156" spans="1:13" ht="67.2">
      <c r="A156" s="646"/>
      <c r="B156" s="654"/>
      <c r="C156" s="713"/>
      <c r="D156" s="647" t="s">
        <v>4887</v>
      </c>
      <c r="E156" s="20"/>
      <c r="F156" s="671"/>
      <c r="G156" s="19"/>
      <c r="H156" s="19"/>
      <c r="I156" s="19"/>
      <c r="J156" s="166"/>
      <c r="K156"/>
      <c r="L156"/>
      <c r="M156" s="166"/>
    </row>
    <row r="157" spans="1:13" ht="50.4">
      <c r="A157" s="646"/>
      <c r="B157" s="654"/>
      <c r="C157" s="713"/>
      <c r="D157" s="647" t="s">
        <v>4888</v>
      </c>
      <c r="E157" s="20"/>
      <c r="F157" s="671"/>
      <c r="G157" s="19"/>
      <c r="H157" s="19"/>
      <c r="I157" s="19"/>
      <c r="J157" s="166"/>
      <c r="K157"/>
      <c r="L157"/>
      <c r="M157" s="166"/>
    </row>
    <row r="158" spans="1:13" ht="50.4">
      <c r="A158" s="646"/>
      <c r="B158" s="654"/>
      <c r="C158" s="713"/>
      <c r="D158" s="647" t="s">
        <v>4889</v>
      </c>
      <c r="E158" s="20"/>
      <c r="F158" s="671"/>
      <c r="G158" s="19"/>
      <c r="H158" s="19"/>
      <c r="I158" s="19"/>
      <c r="J158" s="166"/>
      <c r="K158"/>
      <c r="L158"/>
      <c r="M158" s="166"/>
    </row>
    <row r="159" spans="1:13" ht="16.8">
      <c r="A159" s="646" t="s">
        <v>4890</v>
      </c>
      <c r="B159" s="654" t="s">
        <v>4891</v>
      </c>
      <c r="C159" s="20" t="s">
        <v>3373</v>
      </c>
      <c r="D159" s="647"/>
      <c r="E159" s="20" t="s">
        <v>78</v>
      </c>
      <c r="F159" s="671" t="s">
        <v>109</v>
      </c>
      <c r="G159" s="19"/>
      <c r="H159" s="19" t="s">
        <v>79</v>
      </c>
      <c r="I159" s="19"/>
      <c r="J159" s="166"/>
      <c r="K159"/>
      <c r="L159"/>
      <c r="M159" s="166"/>
    </row>
    <row r="160" spans="1:13" ht="50.4">
      <c r="A160" s="646"/>
      <c r="B160" s="654"/>
      <c r="C160" s="713"/>
      <c r="D160" s="647" t="s">
        <v>4892</v>
      </c>
      <c r="E160" s="20"/>
      <c r="F160" s="671"/>
      <c r="G160" s="19"/>
      <c r="H160" s="19"/>
      <c r="I160" s="19"/>
      <c r="J160" s="166"/>
      <c r="K160"/>
      <c r="L160"/>
      <c r="M160" s="166"/>
    </row>
    <row r="161" spans="1:13" ht="67.2">
      <c r="A161" s="646"/>
      <c r="B161" s="654"/>
      <c r="C161" s="713"/>
      <c r="D161" s="647" t="s">
        <v>4893</v>
      </c>
      <c r="E161" s="20"/>
      <c r="F161" s="671"/>
      <c r="G161" s="19"/>
      <c r="H161" s="19"/>
      <c r="I161" s="19"/>
      <c r="J161" s="166"/>
      <c r="K161"/>
      <c r="L161"/>
      <c r="M161" s="166"/>
    </row>
    <row r="162" spans="1:13" ht="50.4">
      <c r="A162" s="646"/>
      <c r="B162" s="654"/>
      <c r="C162" s="713"/>
      <c r="D162" s="647" t="s">
        <v>4894</v>
      </c>
      <c r="E162" s="20"/>
      <c r="F162" s="671"/>
      <c r="G162" s="19"/>
      <c r="H162" s="19"/>
      <c r="I162" s="19"/>
      <c r="J162" s="166"/>
      <c r="K162"/>
      <c r="L162"/>
      <c r="M162" s="166"/>
    </row>
    <row r="163" spans="1:13" ht="50.4">
      <c r="A163" s="646"/>
      <c r="B163" s="654"/>
      <c r="C163" s="713"/>
      <c r="D163" s="647" t="s">
        <v>4895</v>
      </c>
      <c r="E163" s="20"/>
      <c r="F163" s="671"/>
      <c r="G163" s="19"/>
      <c r="H163" s="19"/>
      <c r="I163" s="19"/>
      <c r="J163" s="166"/>
      <c r="K163"/>
      <c r="L163"/>
      <c r="M163" s="166"/>
    </row>
    <row r="164" spans="1:13" ht="33.6">
      <c r="A164" s="646" t="s">
        <v>4896</v>
      </c>
      <c r="B164" s="654" t="s">
        <v>4897</v>
      </c>
      <c r="C164" s="20" t="s">
        <v>3373</v>
      </c>
      <c r="D164" s="647"/>
      <c r="E164" s="20" t="s">
        <v>78</v>
      </c>
      <c r="F164" s="671" t="s">
        <v>109</v>
      </c>
      <c r="G164" s="19"/>
      <c r="H164" s="19" t="s">
        <v>79</v>
      </c>
      <c r="I164" s="19"/>
      <c r="J164" s="166"/>
      <c r="K164"/>
      <c r="L164"/>
      <c r="M164" s="166"/>
    </row>
    <row r="165" spans="1:13" ht="50.4">
      <c r="A165" s="646"/>
      <c r="B165" s="654"/>
      <c r="C165" s="713"/>
      <c r="D165" s="647" t="s">
        <v>4898</v>
      </c>
      <c r="E165" s="20"/>
      <c r="F165" s="671"/>
      <c r="G165" s="19"/>
      <c r="H165" s="19"/>
      <c r="I165" s="19"/>
      <c r="J165" s="166"/>
      <c r="K165"/>
      <c r="L165"/>
      <c r="M165" s="166"/>
    </row>
    <row r="166" spans="1:13" ht="67.2">
      <c r="A166" s="646"/>
      <c r="B166" s="654"/>
      <c r="C166" s="713"/>
      <c r="D166" s="647" t="s">
        <v>4899</v>
      </c>
      <c r="E166" s="20"/>
      <c r="F166" s="671"/>
      <c r="G166" s="19"/>
      <c r="H166" s="19"/>
      <c r="I166" s="19"/>
      <c r="J166" s="166"/>
      <c r="K166"/>
      <c r="L166"/>
      <c r="M166" s="166"/>
    </row>
    <row r="167" spans="1:13" ht="50.4">
      <c r="A167" s="646"/>
      <c r="B167" s="654"/>
      <c r="C167" s="713"/>
      <c r="D167" s="647" t="s">
        <v>4900</v>
      </c>
      <c r="E167" s="20"/>
      <c r="F167" s="671"/>
      <c r="G167" s="19"/>
      <c r="H167" s="19"/>
      <c r="I167" s="19"/>
      <c r="J167" s="166"/>
      <c r="K167"/>
      <c r="L167"/>
      <c r="M167" s="166"/>
    </row>
    <row r="168" spans="1:13" ht="50.4">
      <c r="A168" s="646"/>
      <c r="B168" s="654"/>
      <c r="C168" s="713"/>
      <c r="D168" s="647" t="s">
        <v>4901</v>
      </c>
      <c r="E168" s="20"/>
      <c r="F168" s="671"/>
      <c r="G168" s="19"/>
      <c r="H168" s="19"/>
      <c r="I168" s="19"/>
      <c r="J168" s="166"/>
      <c r="K168"/>
      <c r="L168"/>
      <c r="M168" s="166"/>
    </row>
    <row r="169" spans="1:13" ht="16.8">
      <c r="A169" s="646" t="s">
        <v>4902</v>
      </c>
      <c r="B169" s="722" t="s">
        <v>4903</v>
      </c>
      <c r="C169" s="20" t="s">
        <v>3373</v>
      </c>
      <c r="D169" s="358"/>
      <c r="E169" s="20" t="s">
        <v>78</v>
      </c>
      <c r="F169" s="671" t="s">
        <v>109</v>
      </c>
      <c r="G169" s="19"/>
      <c r="H169" s="19" t="s">
        <v>79</v>
      </c>
      <c r="I169" s="649"/>
      <c r="J169" s="166"/>
      <c r="K169"/>
      <c r="L169"/>
      <c r="M169" s="166"/>
    </row>
    <row r="170" spans="1:13" ht="50.4">
      <c r="A170" s="648"/>
      <c r="B170" s="722"/>
      <c r="C170" s="721"/>
      <c r="D170" s="358" t="s">
        <v>4904</v>
      </c>
      <c r="E170" s="20"/>
      <c r="F170" s="671"/>
      <c r="G170" s="19"/>
      <c r="H170" s="19"/>
      <c r="I170" s="649"/>
      <c r="J170" s="166"/>
      <c r="K170"/>
      <c r="L170"/>
      <c r="M170" s="166"/>
    </row>
    <row r="171" spans="1:13" ht="67.2">
      <c r="A171" s="648"/>
      <c r="B171" s="722"/>
      <c r="C171" s="721"/>
      <c r="D171" s="358" t="s">
        <v>4905</v>
      </c>
      <c r="E171" s="20"/>
      <c r="F171" s="671"/>
      <c r="G171" s="19"/>
      <c r="H171" s="19"/>
      <c r="I171" s="649"/>
      <c r="J171" s="166"/>
      <c r="K171"/>
      <c r="L171"/>
      <c r="M171" s="166"/>
    </row>
    <row r="172" spans="1:13" ht="67.2">
      <c r="A172" s="648"/>
      <c r="B172" s="655"/>
      <c r="C172" s="711"/>
      <c r="D172" s="647" t="s">
        <v>4906</v>
      </c>
      <c r="E172" s="219"/>
      <c r="F172" s="707"/>
      <c r="G172" s="649"/>
      <c r="H172" s="649"/>
      <c r="I172" s="649"/>
      <c r="J172" s="166"/>
      <c r="K172"/>
      <c r="L172"/>
      <c r="M172" s="166"/>
    </row>
    <row r="173" spans="1:13" ht="67.2">
      <c r="A173" s="648"/>
      <c r="B173" s="655"/>
      <c r="C173" s="711"/>
      <c r="D173" s="647" t="s">
        <v>4907</v>
      </c>
      <c r="E173" s="219"/>
      <c r="F173" s="707"/>
      <c r="G173" s="649"/>
      <c r="H173" s="649"/>
      <c r="I173" s="649"/>
      <c r="J173" s="166"/>
      <c r="K173"/>
      <c r="L173"/>
      <c r="M173" s="166"/>
    </row>
    <row r="174" spans="1:13" ht="16.8">
      <c r="A174" s="646" t="s">
        <v>4908</v>
      </c>
      <c r="B174" s="654" t="s">
        <v>4909</v>
      </c>
      <c r="C174" s="20" t="s">
        <v>3373</v>
      </c>
      <c r="D174" s="647"/>
      <c r="E174" s="20" t="s">
        <v>78</v>
      </c>
      <c r="F174" s="671" t="s">
        <v>109</v>
      </c>
      <c r="G174" s="19"/>
      <c r="H174" s="19" t="s">
        <v>79</v>
      </c>
      <c r="I174" s="19"/>
      <c r="J174" s="166"/>
      <c r="K174"/>
      <c r="L174"/>
      <c r="M174" s="166"/>
    </row>
    <row r="175" spans="1:13" ht="50.4">
      <c r="A175" s="646"/>
      <c r="B175" s="654"/>
      <c r="C175" s="713"/>
      <c r="D175" s="647" t="s">
        <v>4910</v>
      </c>
      <c r="E175" s="20"/>
      <c r="F175" s="671"/>
      <c r="G175" s="19"/>
      <c r="H175" s="19"/>
      <c r="I175" s="19"/>
      <c r="J175" s="166"/>
      <c r="K175"/>
      <c r="L175"/>
      <c r="M175" s="166"/>
    </row>
    <row r="176" spans="1:13" ht="67.2">
      <c r="A176" s="646"/>
      <c r="B176" s="654"/>
      <c r="C176" s="713"/>
      <c r="D176" s="647" t="s">
        <v>4911</v>
      </c>
      <c r="E176" s="20"/>
      <c r="F176" s="671"/>
      <c r="G176" s="19"/>
      <c r="H176" s="19"/>
      <c r="I176" s="19"/>
      <c r="J176" s="166"/>
      <c r="K176"/>
      <c r="L176"/>
      <c r="M176" s="166"/>
    </row>
    <row r="177" spans="1:13" ht="50.4">
      <c r="A177" s="646"/>
      <c r="B177" s="654"/>
      <c r="C177" s="713"/>
      <c r="D177" s="647" t="s">
        <v>4912</v>
      </c>
      <c r="E177" s="20"/>
      <c r="F177" s="671"/>
      <c r="G177" s="19"/>
      <c r="H177" s="19"/>
      <c r="I177" s="19"/>
      <c r="J177" s="166"/>
      <c r="K177"/>
      <c r="L177"/>
      <c r="M177" s="166"/>
    </row>
    <row r="178" spans="1:13" ht="50.4">
      <c r="A178" s="646"/>
      <c r="B178" s="654"/>
      <c r="C178" s="713"/>
      <c r="D178" s="647" t="s">
        <v>4913</v>
      </c>
      <c r="E178" s="20"/>
      <c r="F178" s="671"/>
      <c r="G178" s="19"/>
      <c r="H178" s="19"/>
      <c r="I178" s="19"/>
      <c r="J178" s="166"/>
      <c r="K178"/>
      <c r="L178"/>
      <c r="M178" s="166"/>
    </row>
    <row r="179" spans="1:13" ht="16.8">
      <c r="A179" s="646" t="s">
        <v>4914</v>
      </c>
      <c r="B179" s="722" t="s">
        <v>4915</v>
      </c>
      <c r="C179" s="20" t="s">
        <v>3373</v>
      </c>
      <c r="D179" s="358"/>
      <c r="E179" s="20" t="s">
        <v>78</v>
      </c>
      <c r="F179" s="671" t="s">
        <v>109</v>
      </c>
      <c r="G179" s="19"/>
      <c r="H179" s="19" t="s">
        <v>79</v>
      </c>
      <c r="I179" s="19"/>
      <c r="J179" s="166"/>
      <c r="K179"/>
      <c r="L179"/>
      <c r="M179" s="166"/>
    </row>
    <row r="180" spans="1:13" ht="50.4">
      <c r="A180" s="648"/>
      <c r="B180" s="722"/>
      <c r="C180" s="721"/>
      <c r="D180" s="206" t="s">
        <v>4916</v>
      </c>
      <c r="E180" s="20"/>
      <c r="F180" s="671"/>
      <c r="G180" s="19"/>
      <c r="H180" s="19"/>
      <c r="I180" s="19"/>
      <c r="J180" s="166"/>
      <c r="K180"/>
      <c r="L180"/>
      <c r="M180" s="166"/>
    </row>
    <row r="181" spans="1:13" ht="67.2">
      <c r="A181" s="648"/>
      <c r="B181" s="722"/>
      <c r="C181" s="721"/>
      <c r="D181" s="206" t="s">
        <v>4917</v>
      </c>
      <c r="E181" s="20"/>
      <c r="F181" s="671"/>
      <c r="G181" s="19"/>
      <c r="H181" s="19"/>
      <c r="I181" s="19"/>
      <c r="J181" s="166"/>
      <c r="K181"/>
      <c r="L181"/>
      <c r="M181" s="166"/>
    </row>
    <row r="182" spans="1:13" ht="67.2">
      <c r="A182" s="648"/>
      <c r="B182" s="722"/>
      <c r="C182" s="721"/>
      <c r="D182" s="206" t="s">
        <v>4918</v>
      </c>
      <c r="E182" s="20"/>
      <c r="F182" s="671"/>
      <c r="G182" s="19"/>
      <c r="H182" s="19"/>
      <c r="I182" s="19"/>
      <c r="J182" s="166"/>
      <c r="K182"/>
      <c r="L182"/>
      <c r="M182" s="166"/>
    </row>
    <row r="183" spans="1:13" ht="50.4">
      <c r="A183" s="646"/>
      <c r="B183" s="722"/>
      <c r="C183" s="721"/>
      <c r="D183" s="206" t="s">
        <v>4919</v>
      </c>
      <c r="E183" s="20"/>
      <c r="F183" s="671"/>
      <c r="G183" s="19"/>
      <c r="H183" s="19"/>
      <c r="I183" s="19"/>
      <c r="J183" s="166"/>
      <c r="K183"/>
      <c r="L183"/>
      <c r="M183" s="166"/>
    </row>
    <row r="184" spans="1:13" ht="16.8">
      <c r="A184" s="646" t="s">
        <v>4920</v>
      </c>
      <c r="B184" s="722" t="s">
        <v>4921</v>
      </c>
      <c r="C184" s="20" t="s">
        <v>3373</v>
      </c>
      <c r="D184" s="358"/>
      <c r="E184" s="20" t="s">
        <v>78</v>
      </c>
      <c r="F184" s="671" t="s">
        <v>109</v>
      </c>
      <c r="G184" s="19"/>
      <c r="H184" s="19" t="s">
        <v>79</v>
      </c>
      <c r="I184" s="19"/>
      <c r="J184" s="166"/>
      <c r="K184"/>
      <c r="L184"/>
      <c r="M184" s="166"/>
    </row>
    <row r="185" spans="1:13" ht="50.4">
      <c r="A185" s="648"/>
      <c r="B185" s="722"/>
      <c r="C185" s="721"/>
      <c r="D185" s="206" t="s">
        <v>4922</v>
      </c>
      <c r="E185" s="20"/>
      <c r="F185" s="671"/>
      <c r="G185" s="19"/>
      <c r="H185" s="19"/>
      <c r="I185" s="19"/>
      <c r="J185" s="166"/>
      <c r="K185"/>
      <c r="L185"/>
      <c r="M185" s="166"/>
    </row>
    <row r="186" spans="1:13" ht="67.2">
      <c r="A186" s="648"/>
      <c r="B186" s="722"/>
      <c r="C186" s="721"/>
      <c r="D186" s="206" t="s">
        <v>4923</v>
      </c>
      <c r="E186" s="20"/>
      <c r="F186" s="671"/>
      <c r="G186" s="19"/>
      <c r="H186" s="19"/>
      <c r="I186" s="19"/>
      <c r="J186" s="166"/>
      <c r="K186"/>
      <c r="L186"/>
      <c r="M186" s="166"/>
    </row>
    <row r="187" spans="1:13" ht="67.2">
      <c r="A187" s="648"/>
      <c r="B187" s="655"/>
      <c r="C187" s="711"/>
      <c r="D187" s="206" t="s">
        <v>4924</v>
      </c>
      <c r="E187" s="219"/>
      <c r="F187" s="707"/>
      <c r="G187" s="649"/>
      <c r="H187" s="649"/>
      <c r="I187" s="649"/>
      <c r="J187" s="166"/>
      <c r="K187"/>
      <c r="L187"/>
      <c r="M187" s="166"/>
    </row>
    <row r="188" spans="1:13" ht="67.2">
      <c r="A188" s="646"/>
      <c r="B188" s="654"/>
      <c r="C188" s="713"/>
      <c r="D188" s="206" t="s">
        <v>4925</v>
      </c>
      <c r="E188" s="20"/>
      <c r="F188" s="671"/>
      <c r="G188" s="19"/>
      <c r="H188" s="19"/>
      <c r="I188" s="19"/>
      <c r="J188" s="166"/>
      <c r="K188"/>
      <c r="L188"/>
      <c r="M188" s="166"/>
    </row>
    <row r="189" spans="1:13" ht="16.8">
      <c r="A189" s="646" t="s">
        <v>4926</v>
      </c>
      <c r="B189" s="722" t="s">
        <v>4927</v>
      </c>
      <c r="C189" s="20" t="s">
        <v>3373</v>
      </c>
      <c r="D189" s="358"/>
      <c r="E189" s="20" t="s">
        <v>78</v>
      </c>
      <c r="F189" s="671" t="s">
        <v>109</v>
      </c>
      <c r="G189" s="19"/>
      <c r="H189" s="19" t="s">
        <v>79</v>
      </c>
      <c r="I189" s="19"/>
      <c r="J189" s="166"/>
      <c r="K189"/>
      <c r="L189"/>
      <c r="M189" s="166"/>
    </row>
    <row r="190" spans="1:13" ht="50.4">
      <c r="A190" s="648"/>
      <c r="B190" s="655"/>
      <c r="C190" s="711"/>
      <c r="D190" s="206" t="s">
        <v>4928</v>
      </c>
      <c r="E190" s="219"/>
      <c r="F190" s="707"/>
      <c r="G190" s="649"/>
      <c r="H190" s="649"/>
      <c r="I190" s="649"/>
      <c r="J190" s="166"/>
      <c r="K190"/>
      <c r="L190"/>
      <c r="M190" s="166"/>
    </row>
    <row r="191" spans="1:13" ht="67.2">
      <c r="A191" s="648"/>
      <c r="B191" s="655"/>
      <c r="C191" s="711"/>
      <c r="D191" s="206" t="s">
        <v>4929</v>
      </c>
      <c r="E191" s="219"/>
      <c r="F191" s="707"/>
      <c r="G191" s="649"/>
      <c r="H191" s="649"/>
      <c r="I191" s="649"/>
      <c r="J191" s="166"/>
      <c r="K191"/>
      <c r="L191"/>
      <c r="M191" s="166"/>
    </row>
    <row r="192" spans="1:13" ht="67.2">
      <c r="A192" s="648"/>
      <c r="B192" s="655"/>
      <c r="C192" s="711"/>
      <c r="D192" s="206" t="s">
        <v>4930</v>
      </c>
      <c r="E192" s="219"/>
      <c r="F192" s="707"/>
      <c r="G192" s="649"/>
      <c r="H192" s="649"/>
      <c r="I192" s="649"/>
      <c r="J192" s="166"/>
      <c r="K192"/>
      <c r="L192"/>
      <c r="M192" s="166"/>
    </row>
    <row r="193" spans="1:13" ht="67.2">
      <c r="A193" s="646"/>
      <c r="B193" s="654"/>
      <c r="C193" s="713"/>
      <c r="D193" s="206" t="s">
        <v>4931</v>
      </c>
      <c r="E193" s="20"/>
      <c r="F193" s="671"/>
      <c r="G193" s="19"/>
      <c r="H193" s="19"/>
      <c r="I193" s="19"/>
      <c r="J193" s="166"/>
      <c r="K193"/>
      <c r="L193"/>
      <c r="M193" s="166"/>
    </row>
    <row r="194" spans="1:13" ht="33.6">
      <c r="A194" s="646" t="s">
        <v>4932</v>
      </c>
      <c r="B194" s="654" t="s">
        <v>4933</v>
      </c>
      <c r="C194" s="20" t="s">
        <v>3373</v>
      </c>
      <c r="D194" s="647"/>
      <c r="E194" s="20" t="s">
        <v>78</v>
      </c>
      <c r="F194" s="671" t="s">
        <v>109</v>
      </c>
      <c r="G194" s="19"/>
      <c r="H194" s="19" t="s">
        <v>79</v>
      </c>
      <c r="I194" s="19"/>
      <c r="J194" s="166"/>
      <c r="K194"/>
      <c r="L194"/>
      <c r="M194" s="166"/>
    </row>
    <row r="195" spans="1:13" ht="50.4">
      <c r="A195" s="646"/>
      <c r="B195" s="654"/>
      <c r="C195" s="713"/>
      <c r="D195" s="206" t="s">
        <v>4934</v>
      </c>
      <c r="E195" s="20"/>
      <c r="F195" s="671"/>
      <c r="G195" s="19"/>
      <c r="H195" s="19"/>
      <c r="I195" s="19"/>
      <c r="J195" s="166"/>
      <c r="K195"/>
      <c r="L195"/>
      <c r="M195" s="166"/>
    </row>
    <row r="196" spans="1:13" ht="67.2">
      <c r="A196" s="646"/>
      <c r="B196" s="654"/>
      <c r="C196" s="713"/>
      <c r="D196" s="206" t="s">
        <v>4935</v>
      </c>
      <c r="E196" s="20"/>
      <c r="F196" s="671"/>
      <c r="G196" s="19"/>
      <c r="H196" s="19"/>
      <c r="I196" s="19"/>
      <c r="J196" s="166"/>
      <c r="K196"/>
      <c r="L196"/>
      <c r="M196" s="166"/>
    </row>
    <row r="197" spans="1:13" ht="67.2">
      <c r="A197" s="646"/>
      <c r="B197" s="654"/>
      <c r="C197" s="713"/>
      <c r="D197" s="206" t="s">
        <v>4936</v>
      </c>
      <c r="E197" s="20"/>
      <c r="F197" s="671"/>
      <c r="G197" s="19"/>
      <c r="H197" s="19"/>
      <c r="I197" s="19"/>
      <c r="J197" s="166"/>
      <c r="K197"/>
      <c r="L197"/>
      <c r="M197" s="166"/>
    </row>
    <row r="198" spans="1:13" ht="67.2">
      <c r="A198" s="646"/>
      <c r="B198" s="654"/>
      <c r="C198" s="713"/>
      <c r="D198" s="206" t="s">
        <v>4937</v>
      </c>
      <c r="E198" s="20"/>
      <c r="F198" s="671"/>
      <c r="G198" s="19"/>
      <c r="H198" s="19"/>
      <c r="I198" s="19"/>
      <c r="J198" s="166"/>
      <c r="K198"/>
      <c r="L198"/>
      <c r="M198" s="166"/>
    </row>
    <row r="199" spans="1:13" ht="50.4">
      <c r="A199" s="758" t="s">
        <v>4938</v>
      </c>
      <c r="B199" s="654" t="s">
        <v>4939</v>
      </c>
      <c r="C199" s="20" t="s">
        <v>3373</v>
      </c>
      <c r="D199" s="647"/>
      <c r="E199" s="20" t="s">
        <v>78</v>
      </c>
      <c r="F199" s="671" t="s">
        <v>109</v>
      </c>
      <c r="G199" s="19"/>
      <c r="H199" s="19" t="s">
        <v>79</v>
      </c>
      <c r="I199" s="19"/>
      <c r="J199" s="166"/>
      <c r="K199"/>
      <c r="L199"/>
      <c r="M199" s="166"/>
    </row>
    <row r="200" spans="1:13" ht="67.2">
      <c r="A200" s="646"/>
      <c r="B200" s="654"/>
      <c r="C200" s="713"/>
      <c r="D200" s="206" t="s">
        <v>4940</v>
      </c>
      <c r="E200" s="20"/>
      <c r="F200" s="671"/>
      <c r="G200" s="19"/>
      <c r="H200" s="19"/>
      <c r="I200" s="19"/>
      <c r="J200" s="166"/>
      <c r="K200"/>
      <c r="L200"/>
      <c r="M200" s="166"/>
    </row>
    <row r="201" spans="1:13" ht="67.2">
      <c r="A201" s="646"/>
      <c r="B201" s="654"/>
      <c r="C201" s="713"/>
      <c r="D201" s="206" t="s">
        <v>4941</v>
      </c>
      <c r="E201" s="20"/>
      <c r="F201" s="671"/>
      <c r="G201" s="19"/>
      <c r="H201" s="19"/>
      <c r="I201" s="19"/>
      <c r="J201" s="166"/>
      <c r="K201"/>
      <c r="L201"/>
      <c r="M201" s="166"/>
    </row>
    <row r="202" spans="1:13" ht="67.2">
      <c r="A202" s="646"/>
      <c r="B202" s="654"/>
      <c r="C202" s="713"/>
      <c r="D202" s="206" t="s">
        <v>4942</v>
      </c>
      <c r="E202" s="20"/>
      <c r="F202" s="671"/>
      <c r="G202" s="19"/>
      <c r="H202" s="19"/>
      <c r="I202" s="19"/>
      <c r="J202" s="166"/>
      <c r="K202"/>
      <c r="L202"/>
      <c r="M202" s="166"/>
    </row>
    <row r="203" spans="1:13" ht="67.2">
      <c r="A203" s="646"/>
      <c r="B203" s="654"/>
      <c r="C203" s="713"/>
      <c r="D203" s="206" t="s">
        <v>4943</v>
      </c>
      <c r="E203" s="20"/>
      <c r="F203" s="671"/>
      <c r="G203" s="19"/>
      <c r="H203" s="19"/>
      <c r="I203" s="19"/>
      <c r="J203" s="166"/>
      <c r="K203"/>
      <c r="L203"/>
      <c r="M203" s="166"/>
    </row>
    <row r="204" spans="1:13" ht="33.6">
      <c r="A204" s="758" t="s">
        <v>4944</v>
      </c>
      <c r="B204" s="654" t="s">
        <v>4945</v>
      </c>
      <c r="C204" s="20" t="s">
        <v>3373</v>
      </c>
      <c r="D204" s="647"/>
      <c r="E204" s="20" t="s">
        <v>78</v>
      </c>
      <c r="F204" s="671" t="s">
        <v>109</v>
      </c>
      <c r="G204" s="19"/>
      <c r="H204" s="19" t="s">
        <v>79</v>
      </c>
      <c r="I204" s="19"/>
      <c r="J204" s="166"/>
      <c r="K204"/>
      <c r="L204"/>
      <c r="M204" s="166"/>
    </row>
    <row r="205" spans="1:13" ht="67.2">
      <c r="A205" s="646"/>
      <c r="B205" s="654"/>
      <c r="C205" s="713"/>
      <c r="D205" s="206" t="s">
        <v>4946</v>
      </c>
      <c r="E205" s="20"/>
      <c r="F205" s="671"/>
      <c r="G205" s="19"/>
      <c r="H205" s="19"/>
      <c r="I205" s="19"/>
      <c r="J205" s="166"/>
      <c r="K205"/>
      <c r="L205"/>
      <c r="M205" s="166"/>
    </row>
    <row r="206" spans="1:13" ht="67.2">
      <c r="A206" s="646"/>
      <c r="B206" s="654"/>
      <c r="C206" s="713"/>
      <c r="D206" s="206" t="s">
        <v>4947</v>
      </c>
      <c r="E206" s="20"/>
      <c r="F206" s="671"/>
      <c r="G206" s="19"/>
      <c r="H206" s="19"/>
      <c r="I206" s="19"/>
      <c r="J206" s="166"/>
      <c r="K206"/>
      <c r="L206"/>
      <c r="M206" s="166"/>
    </row>
    <row r="207" spans="1:13" ht="67.2">
      <c r="A207" s="646"/>
      <c r="B207" s="654"/>
      <c r="C207" s="713"/>
      <c r="D207" s="206" t="s">
        <v>4948</v>
      </c>
      <c r="E207" s="20"/>
      <c r="F207" s="671"/>
      <c r="G207" s="19"/>
      <c r="H207" s="19"/>
      <c r="I207" s="19"/>
      <c r="J207" s="166"/>
      <c r="K207"/>
      <c r="L207"/>
      <c r="M207" s="166"/>
    </row>
    <row r="208" spans="1:13" ht="67.2">
      <c r="A208" s="646"/>
      <c r="B208" s="654"/>
      <c r="C208" s="713"/>
      <c r="D208" s="206" t="s">
        <v>4949</v>
      </c>
      <c r="E208" s="20"/>
      <c r="F208" s="671"/>
      <c r="G208" s="19"/>
      <c r="H208" s="19"/>
      <c r="I208" s="19"/>
      <c r="J208" s="166"/>
      <c r="K208"/>
      <c r="L208"/>
      <c r="M208" s="166"/>
    </row>
    <row r="209" spans="1:13" ht="16.8">
      <c r="A209" s="758" t="s">
        <v>4950</v>
      </c>
      <c r="B209" s="654" t="s">
        <v>4951</v>
      </c>
      <c r="C209" s="20" t="s">
        <v>3373</v>
      </c>
      <c r="D209" s="647"/>
      <c r="E209" s="20" t="s">
        <v>78</v>
      </c>
      <c r="F209" s="671" t="s">
        <v>107</v>
      </c>
      <c r="G209" s="19" t="s">
        <v>79</v>
      </c>
      <c r="H209" s="19"/>
      <c r="I209" s="19"/>
      <c r="J209" s="166"/>
      <c r="K209"/>
      <c r="L209"/>
      <c r="M209" s="166"/>
    </row>
    <row r="210" spans="1:13" ht="67.2">
      <c r="A210" s="646"/>
      <c r="B210" s="654"/>
      <c r="C210" s="713"/>
      <c r="D210" s="206" t="s">
        <v>4952</v>
      </c>
      <c r="E210" s="20"/>
      <c r="F210" s="671"/>
      <c r="G210" s="19"/>
      <c r="H210" s="19"/>
      <c r="I210" s="19"/>
      <c r="J210" s="166"/>
      <c r="K210"/>
      <c r="L210"/>
      <c r="M210" s="166"/>
    </row>
    <row r="211" spans="1:13" ht="16.8">
      <c r="A211" s="758" t="s">
        <v>4953</v>
      </c>
      <c r="B211" s="654" t="s">
        <v>4954</v>
      </c>
      <c r="C211" s="20" t="s">
        <v>3373</v>
      </c>
      <c r="D211" s="647"/>
      <c r="E211" s="20" t="s">
        <v>78</v>
      </c>
      <c r="F211" s="671" t="s">
        <v>109</v>
      </c>
      <c r="G211" s="19"/>
      <c r="H211" s="19" t="s">
        <v>79</v>
      </c>
      <c r="I211" s="19"/>
      <c r="J211" s="166"/>
      <c r="K211"/>
      <c r="L211"/>
      <c r="M211" s="166"/>
    </row>
    <row r="212" spans="1:13" ht="50.4">
      <c r="A212" s="646"/>
      <c r="B212" s="654"/>
      <c r="C212" s="713"/>
      <c r="D212" s="206" t="s">
        <v>4955</v>
      </c>
      <c r="E212" s="20"/>
      <c r="F212" s="671"/>
      <c r="G212" s="19"/>
      <c r="H212" s="19"/>
      <c r="I212" s="19"/>
      <c r="J212" s="166"/>
      <c r="K212"/>
      <c r="L212"/>
      <c r="M212" s="166"/>
    </row>
    <row r="213" spans="1:13" ht="67.2">
      <c r="A213" s="646"/>
      <c r="B213" s="654"/>
      <c r="C213" s="713"/>
      <c r="D213" s="206" t="s">
        <v>4956</v>
      </c>
      <c r="E213" s="20"/>
      <c r="F213" s="671"/>
      <c r="G213" s="19"/>
      <c r="H213" s="19"/>
      <c r="I213" s="19"/>
      <c r="J213" s="166"/>
      <c r="K213"/>
      <c r="L213"/>
      <c r="M213" s="166"/>
    </row>
    <row r="214" spans="1:13" ht="67.2">
      <c r="A214" s="646"/>
      <c r="B214" s="654"/>
      <c r="C214" s="713"/>
      <c r="D214" s="206" t="s">
        <v>4957</v>
      </c>
      <c r="E214" s="20"/>
      <c r="F214" s="671"/>
      <c r="G214" s="19"/>
      <c r="H214" s="19"/>
      <c r="I214" s="19"/>
      <c r="J214" s="166"/>
      <c r="K214"/>
      <c r="L214"/>
      <c r="M214" s="166"/>
    </row>
    <row r="215" spans="1:13" ht="67.2">
      <c r="A215" s="646"/>
      <c r="B215" s="654"/>
      <c r="C215" s="713"/>
      <c r="D215" s="206" t="s">
        <v>4958</v>
      </c>
      <c r="E215" s="20"/>
      <c r="F215" s="671"/>
      <c r="G215" s="19"/>
      <c r="H215" s="19"/>
      <c r="I215" s="19"/>
      <c r="J215" s="166"/>
      <c r="K215"/>
      <c r="L215"/>
      <c r="M215" s="166"/>
    </row>
    <row r="216" spans="1:13" ht="16.8">
      <c r="A216" s="758" t="s">
        <v>4959</v>
      </c>
      <c r="B216" s="722" t="s">
        <v>4960</v>
      </c>
      <c r="C216" s="20" t="s">
        <v>3373</v>
      </c>
      <c r="D216" s="358"/>
      <c r="E216" s="20" t="s">
        <v>78</v>
      </c>
      <c r="F216" s="671" t="s">
        <v>109</v>
      </c>
      <c r="G216" s="19"/>
      <c r="H216" s="19" t="s">
        <v>79</v>
      </c>
      <c r="I216" s="19"/>
      <c r="J216" s="166"/>
      <c r="K216"/>
      <c r="L216"/>
      <c r="M216" s="166"/>
    </row>
    <row r="217" spans="1:13" ht="50.4">
      <c r="A217" s="648"/>
      <c r="B217" s="722"/>
      <c r="C217" s="721"/>
      <c r="D217" s="206" t="s">
        <v>4961</v>
      </c>
      <c r="E217" s="20"/>
      <c r="F217" s="671"/>
      <c r="G217" s="19"/>
      <c r="H217" s="19"/>
      <c r="I217" s="19"/>
      <c r="J217" s="166"/>
      <c r="K217"/>
      <c r="L217"/>
      <c r="M217" s="166"/>
    </row>
    <row r="218" spans="1:13" ht="67.2">
      <c r="A218" s="648"/>
      <c r="B218" s="655"/>
      <c r="C218" s="711"/>
      <c r="D218" s="206" t="s">
        <v>4962</v>
      </c>
      <c r="E218" s="219"/>
      <c r="F218" s="707"/>
      <c r="G218" s="649"/>
      <c r="H218" s="649"/>
      <c r="I218" s="649"/>
      <c r="J218" s="166"/>
      <c r="K218"/>
      <c r="L218"/>
      <c r="M218" s="166"/>
    </row>
    <row r="219" spans="1:13" ht="50.4">
      <c r="A219" s="648"/>
      <c r="B219" s="655"/>
      <c r="C219" s="711"/>
      <c r="D219" s="206" t="s">
        <v>4963</v>
      </c>
      <c r="E219" s="219"/>
      <c r="F219" s="707"/>
      <c r="G219" s="649"/>
      <c r="H219" s="649"/>
      <c r="I219" s="649"/>
      <c r="J219" s="166"/>
      <c r="K219"/>
      <c r="L219"/>
      <c r="M219" s="166"/>
    </row>
    <row r="220" spans="1:13" ht="50.4">
      <c r="A220" s="648"/>
      <c r="B220" s="655"/>
      <c r="C220" s="711"/>
      <c r="D220" s="206" t="s">
        <v>4964</v>
      </c>
      <c r="E220" s="219"/>
      <c r="F220" s="707"/>
      <c r="G220" s="649"/>
      <c r="H220" s="649"/>
      <c r="I220" s="649"/>
      <c r="J220" s="166"/>
      <c r="K220"/>
      <c r="L220"/>
      <c r="M220" s="166"/>
    </row>
    <row r="221" spans="1:13" ht="33.6">
      <c r="A221" s="758" t="s">
        <v>4965</v>
      </c>
      <c r="B221" s="654" t="s">
        <v>4966</v>
      </c>
      <c r="C221" s="20" t="s">
        <v>3373</v>
      </c>
      <c r="D221" s="647"/>
      <c r="E221" s="20" t="s">
        <v>78</v>
      </c>
      <c r="F221" s="671" t="s">
        <v>109</v>
      </c>
      <c r="G221" s="19"/>
      <c r="H221" s="19" t="s">
        <v>79</v>
      </c>
      <c r="I221" s="19"/>
      <c r="J221" s="166"/>
      <c r="K221"/>
      <c r="L221"/>
      <c r="M221" s="166"/>
    </row>
    <row r="222" spans="1:13" ht="50.4">
      <c r="A222" s="646"/>
      <c r="B222" s="654"/>
      <c r="C222" s="713"/>
      <c r="D222" s="206" t="s">
        <v>4967</v>
      </c>
      <c r="E222" s="20"/>
      <c r="F222" s="671"/>
      <c r="G222" s="19"/>
      <c r="H222" s="19"/>
      <c r="I222" s="19"/>
      <c r="J222" s="166"/>
      <c r="K222"/>
      <c r="L222"/>
      <c r="M222" s="166"/>
    </row>
    <row r="223" spans="1:13" ht="67.2">
      <c r="A223" s="646"/>
      <c r="B223" s="654"/>
      <c r="C223" s="713"/>
      <c r="D223" s="206" t="s">
        <v>4968</v>
      </c>
      <c r="E223" s="20"/>
      <c r="F223" s="671"/>
      <c r="G223" s="19"/>
      <c r="H223" s="19"/>
      <c r="I223" s="19"/>
      <c r="J223" s="166"/>
      <c r="K223"/>
      <c r="L223"/>
      <c r="M223" s="166"/>
    </row>
    <row r="224" spans="1:13" ht="67.2">
      <c r="A224" s="646"/>
      <c r="B224" s="654"/>
      <c r="C224" s="713"/>
      <c r="D224" s="206" t="s">
        <v>4969</v>
      </c>
      <c r="E224" s="20"/>
      <c r="F224" s="671"/>
      <c r="G224" s="19"/>
      <c r="H224" s="19"/>
      <c r="I224" s="19"/>
      <c r="J224" s="166"/>
      <c r="K224"/>
      <c r="L224"/>
      <c r="M224" s="166"/>
    </row>
    <row r="225" spans="1:13" ht="67.2">
      <c r="A225" s="646"/>
      <c r="B225" s="654"/>
      <c r="C225" s="713"/>
      <c r="D225" s="206" t="s">
        <v>4970</v>
      </c>
      <c r="E225" s="20"/>
      <c r="F225" s="671"/>
      <c r="G225" s="19"/>
      <c r="H225" s="19"/>
      <c r="I225" s="19"/>
      <c r="J225" s="166"/>
      <c r="K225"/>
      <c r="L225"/>
      <c r="M225" s="166"/>
    </row>
    <row r="226" spans="1:13" ht="16.8">
      <c r="A226" s="758" t="s">
        <v>4971</v>
      </c>
      <c r="B226" s="722" t="s">
        <v>4972</v>
      </c>
      <c r="C226" s="20" t="s">
        <v>3373</v>
      </c>
      <c r="D226" s="759"/>
      <c r="E226" s="20" t="s">
        <v>78</v>
      </c>
      <c r="F226" s="671" t="s">
        <v>107</v>
      </c>
      <c r="G226" s="19" t="s">
        <v>79</v>
      </c>
      <c r="H226" s="19"/>
      <c r="I226" s="649"/>
      <c r="J226" s="166"/>
      <c r="K226"/>
      <c r="L226"/>
      <c r="M226" s="166"/>
    </row>
    <row r="227" spans="1:13" ht="67.2">
      <c r="A227" s="756"/>
      <c r="B227"/>
      <c r="C227" s="760"/>
      <c r="D227" s="727" t="s">
        <v>4973</v>
      </c>
      <c r="E227" s="657"/>
      <c r="F227" s="761"/>
      <c r="G227" s="549"/>
      <c r="H227" s="549"/>
      <c r="I227" s="668"/>
      <c r="J227" s="166"/>
      <c r="K227"/>
      <c r="L227"/>
      <c r="M227" s="166"/>
    </row>
    <row r="228" spans="1:13" ht="16.8">
      <c r="A228" s="758" t="s">
        <v>4974</v>
      </c>
      <c r="B228" s="57" t="s">
        <v>4975</v>
      </c>
      <c r="C228" s="20" t="s">
        <v>3373</v>
      </c>
      <c r="D228" s="358"/>
      <c r="E228" s="20" t="s">
        <v>78</v>
      </c>
      <c r="F228" s="19" t="s">
        <v>109</v>
      </c>
      <c r="G228" s="19"/>
      <c r="H228" s="19" t="s">
        <v>79</v>
      </c>
      <c r="I228" s="19"/>
      <c r="J228" s="166"/>
      <c r="K228"/>
      <c r="L228"/>
      <c r="M228" s="166"/>
    </row>
    <row r="229" spans="1:13" ht="50.4">
      <c r="A229" s="648"/>
      <c r="B229" s="663"/>
      <c r="C229" s="219"/>
      <c r="D229" s="206" t="s">
        <v>4976</v>
      </c>
      <c r="E229" s="219"/>
      <c r="F229" s="649"/>
      <c r="G229" s="649"/>
      <c r="H229" s="649"/>
      <c r="I229" s="649"/>
      <c r="J229" s="166"/>
      <c r="K229"/>
      <c r="L229"/>
      <c r="M229" s="166"/>
    </row>
    <row r="230" spans="1:13" ht="50.4">
      <c r="A230" s="648"/>
      <c r="B230" s="663"/>
      <c r="C230" s="219"/>
      <c r="D230" s="206" t="s">
        <v>4977</v>
      </c>
      <c r="E230" s="219"/>
      <c r="F230" s="649"/>
      <c r="G230" s="649"/>
      <c r="H230" s="649"/>
      <c r="I230" s="649"/>
      <c r="J230" s="166"/>
      <c r="K230"/>
      <c r="L230"/>
      <c r="M230" s="166"/>
    </row>
    <row r="231" spans="1:13" ht="67.2">
      <c r="A231" s="648"/>
      <c r="B231" s="663"/>
      <c r="C231" s="219"/>
      <c r="D231" s="206" t="s">
        <v>4978</v>
      </c>
      <c r="E231" s="219"/>
      <c r="F231" s="649"/>
      <c r="G231" s="649"/>
      <c r="H231" s="649"/>
      <c r="I231" s="649"/>
      <c r="J231" s="166"/>
      <c r="K231"/>
      <c r="L231"/>
      <c r="M231" s="166"/>
    </row>
    <row r="232" spans="1:13" ht="50.4">
      <c r="A232" s="648"/>
      <c r="B232" s="218"/>
      <c r="C232" s="648"/>
      <c r="D232" s="206" t="s">
        <v>4979</v>
      </c>
      <c r="E232" s="219"/>
      <c r="F232" s="649"/>
      <c r="G232" s="649"/>
      <c r="H232" s="649"/>
      <c r="I232" s="649"/>
      <c r="J232" s="166"/>
      <c r="K232"/>
      <c r="L232"/>
      <c r="M232" s="166"/>
    </row>
    <row r="233" spans="1:13" ht="16.8">
      <c r="A233" s="641" t="s">
        <v>21</v>
      </c>
      <c r="B233" s="747" t="s">
        <v>4980</v>
      </c>
      <c r="C233" s="641"/>
      <c r="D233" s="641"/>
      <c r="E233" s="708"/>
      <c r="F233" s="708"/>
      <c r="G233" s="641"/>
      <c r="H233" s="641"/>
      <c r="I233" s="641"/>
      <c r="J233" s="166"/>
      <c r="K233"/>
      <c r="L233"/>
      <c r="M233" s="166"/>
    </row>
    <row r="234" spans="1:13" ht="16.8">
      <c r="A234" s="658" t="s">
        <v>2198</v>
      </c>
      <c r="B234" s="754" t="s">
        <v>4981</v>
      </c>
      <c r="C234" s="20" t="s">
        <v>3373</v>
      </c>
      <c r="D234"/>
      <c r="E234" s="659" t="s">
        <v>78</v>
      </c>
      <c r="F234" s="671" t="s">
        <v>109</v>
      </c>
      <c r="G234" s="659"/>
      <c r="H234" s="1" t="s">
        <v>79</v>
      </c>
      <c r="I234" s="659"/>
      <c r="J234" s="166"/>
      <c r="K234"/>
      <c r="L234"/>
      <c r="M234" s="166"/>
    </row>
    <row r="235" spans="1:13" ht="50.4">
      <c r="A235" s="658"/>
      <c r="B235" s="748"/>
      <c r="C235" s="753"/>
      <c r="D235" s="660" t="s">
        <v>4982</v>
      </c>
      <c r="E235" s="661"/>
      <c r="F235" s="661"/>
      <c r="G235" s="661"/>
      <c r="H235" s="661"/>
      <c r="I235" s="661"/>
      <c r="J235" s="166"/>
      <c r="K235"/>
      <c r="L235"/>
      <c r="M235" s="166"/>
    </row>
    <row r="236" spans="1:13" ht="50.4">
      <c r="A236" s="658"/>
      <c r="B236" s="748"/>
      <c r="C236" s="753"/>
      <c r="D236" s="660" t="s">
        <v>4983</v>
      </c>
      <c r="E236" s="661"/>
      <c r="F236" s="661"/>
      <c r="G236" s="661"/>
      <c r="H236" s="661"/>
      <c r="I236" s="661"/>
      <c r="J236" s="166"/>
      <c r="K236"/>
      <c r="L236"/>
      <c r="M236" s="166"/>
    </row>
    <row r="237" spans="1:13" ht="50.4">
      <c r="A237" s="658"/>
      <c r="B237" s="748"/>
      <c r="C237" s="753"/>
      <c r="D237" s="660" t="s">
        <v>4984</v>
      </c>
      <c r="E237" s="661"/>
      <c r="F237" s="661"/>
      <c r="G237" s="661"/>
      <c r="H237" s="661"/>
      <c r="I237" s="661"/>
      <c r="J237" s="166"/>
      <c r="K237"/>
      <c r="L237"/>
      <c r="M237" s="166"/>
    </row>
    <row r="238" spans="1:13" ht="50.4">
      <c r="A238" s="658"/>
      <c r="B238" s="748"/>
      <c r="C238" s="753"/>
      <c r="D238" s="660" t="s">
        <v>4985</v>
      </c>
      <c r="E238" s="661"/>
      <c r="F238" s="661"/>
      <c r="G238" s="661"/>
      <c r="H238" s="661"/>
      <c r="I238" s="661"/>
      <c r="J238" s="166"/>
      <c r="K238"/>
      <c r="L238"/>
      <c r="M238" s="166"/>
    </row>
    <row r="239" spans="1:13" ht="16.8">
      <c r="A239" s="658" t="s">
        <v>4986</v>
      </c>
      <c r="B239" s="57" t="s">
        <v>4987</v>
      </c>
      <c r="C239" s="20" t="s">
        <v>3373</v>
      </c>
      <c r="D239"/>
      <c r="E239" s="659" t="s">
        <v>78</v>
      </c>
      <c r="F239" s="671" t="s">
        <v>111</v>
      </c>
      <c r="G239" s="659"/>
      <c r="H239"/>
      <c r="I239" s="659" t="s">
        <v>79</v>
      </c>
      <c r="J239" s="166"/>
      <c r="K239"/>
      <c r="L239"/>
      <c r="M239" s="166"/>
    </row>
    <row r="240" spans="1:13" ht="67.2">
      <c r="A240" s="661"/>
      <c r="B240" s="57"/>
      <c r="C240" s="20"/>
      <c r="D240" s="57" t="s">
        <v>4988</v>
      </c>
      <c r="E240" s="6"/>
      <c r="F240" s="19"/>
      <c r="G240" s="6"/>
      <c r="H240" s="6"/>
      <c r="I240"/>
      <c r="J240" s="166"/>
      <c r="K240"/>
      <c r="L240"/>
      <c r="M240" s="166"/>
    </row>
    <row r="241" spans="1:13" ht="67.2">
      <c r="A241" s="661"/>
      <c r="B241" s="57"/>
      <c r="C241" s="20"/>
      <c r="D241" s="57" t="s">
        <v>4989</v>
      </c>
      <c r="E241" s="6"/>
      <c r="F241" s="19"/>
      <c r="G241" s="6"/>
      <c r="H241" s="6"/>
      <c r="I241"/>
      <c r="J241" s="166"/>
      <c r="K241"/>
      <c r="L241"/>
      <c r="M241" s="166"/>
    </row>
    <row r="242" spans="1:13" ht="67.2">
      <c r="A242" s="661"/>
      <c r="B242" s="57"/>
      <c r="C242" s="20"/>
      <c r="D242" s="57" t="s">
        <v>4990</v>
      </c>
      <c r="E242" s="6"/>
      <c r="F242" s="19"/>
      <c r="G242" s="6"/>
      <c r="H242" s="6"/>
      <c r="I242"/>
      <c r="J242" s="166"/>
      <c r="K242"/>
      <c r="L242"/>
      <c r="M242" s="166"/>
    </row>
    <row r="243" spans="1:13" ht="117.6">
      <c r="A243" s="661"/>
      <c r="B243" s="57"/>
      <c r="C243" s="20"/>
      <c r="D243" s="57" t="s">
        <v>4991</v>
      </c>
      <c r="E243" s="6"/>
      <c r="F243" s="19"/>
      <c r="G243" s="6"/>
      <c r="H243" s="6"/>
      <c r="I243"/>
      <c r="J243" s="166"/>
      <c r="K243"/>
      <c r="L243"/>
      <c r="M243" s="166"/>
    </row>
    <row r="244" spans="1:13" ht="67.2">
      <c r="A244" s="661"/>
      <c r="B244" s="57"/>
      <c r="C244" s="20"/>
      <c r="D244" s="57" t="s">
        <v>4992</v>
      </c>
      <c r="E244" s="6"/>
      <c r="F244" s="19"/>
      <c r="G244" s="6"/>
      <c r="H244" s="6"/>
      <c r="I244"/>
      <c r="J244" s="166"/>
      <c r="K244"/>
      <c r="L244"/>
      <c r="M244" s="166"/>
    </row>
    <row r="245" spans="1:13" ht="67.2">
      <c r="A245" s="661"/>
      <c r="B245" s="57"/>
      <c r="C245" s="20"/>
      <c r="D245" s="57" t="s">
        <v>4993</v>
      </c>
      <c r="E245" s="6"/>
      <c r="F245" s="19"/>
      <c r="G245" s="6"/>
      <c r="H245" s="6"/>
      <c r="I245"/>
      <c r="J245" s="166"/>
      <c r="K245"/>
      <c r="L245"/>
      <c r="M245" s="166"/>
    </row>
    <row r="246" spans="1:13" ht="67.2">
      <c r="A246" s="661"/>
      <c r="B246" s="57"/>
      <c r="C246" s="20"/>
      <c r="D246" s="57" t="s">
        <v>4994</v>
      </c>
      <c r="E246" s="6"/>
      <c r="F246" s="19"/>
      <c r="G246" s="6"/>
      <c r="H246" s="6"/>
      <c r="I246"/>
      <c r="J246" s="166"/>
      <c r="K246"/>
      <c r="L246"/>
      <c r="M246" s="166"/>
    </row>
    <row r="247" spans="1:13" ht="67.2">
      <c r="A247" s="661"/>
      <c r="B247" s="57"/>
      <c r="C247" s="20"/>
      <c r="D247" s="57" t="s">
        <v>4995</v>
      </c>
      <c r="E247" s="6"/>
      <c r="F247" s="19"/>
      <c r="G247" s="6"/>
      <c r="H247" s="6"/>
      <c r="I247"/>
      <c r="J247" s="166"/>
      <c r="K247"/>
      <c r="L247"/>
      <c r="M247" s="166"/>
    </row>
    <row r="248" spans="1:13" ht="16.8">
      <c r="A248" s="658" t="s">
        <v>4996</v>
      </c>
      <c r="B248" s="57" t="s">
        <v>4997</v>
      </c>
      <c r="C248" s="20" t="s">
        <v>3373</v>
      </c>
      <c r="D248" s="57"/>
      <c r="E248" s="6" t="s">
        <v>78</v>
      </c>
      <c r="F248" s="19" t="s">
        <v>111</v>
      </c>
      <c r="G248" s="6"/>
      <c r="H248" s="6"/>
      <c r="I248" s="6" t="s">
        <v>79</v>
      </c>
      <c r="J248" s="166"/>
      <c r="K248"/>
      <c r="L248"/>
      <c r="M248" s="166"/>
    </row>
    <row r="249" spans="1:13" ht="50.4">
      <c r="A249" s="661"/>
      <c r="B249" s="57"/>
      <c r="C249" s="20"/>
      <c r="D249" s="57" t="s">
        <v>4998</v>
      </c>
      <c r="E249" s="6"/>
      <c r="F249" s="19"/>
      <c r="G249" s="6"/>
      <c r="H249" s="6"/>
      <c r="I249"/>
      <c r="J249" s="166"/>
      <c r="K249"/>
      <c r="L249"/>
      <c r="M249" s="166"/>
    </row>
    <row r="250" spans="1:13" ht="50.4">
      <c r="A250" s="661"/>
      <c r="B250" s="57"/>
      <c r="C250" s="20"/>
      <c r="D250" s="57" t="s">
        <v>4999</v>
      </c>
      <c r="E250" s="6"/>
      <c r="F250" s="19"/>
      <c r="G250" s="6"/>
      <c r="H250" s="6"/>
      <c r="I250"/>
      <c r="J250" s="166"/>
      <c r="K250"/>
      <c r="L250"/>
      <c r="M250" s="166"/>
    </row>
    <row r="251" spans="1:13" ht="67.2">
      <c r="A251" s="661"/>
      <c r="B251" s="57"/>
      <c r="C251" s="20"/>
      <c r="D251" s="57" t="s">
        <v>5000</v>
      </c>
      <c r="E251" s="6"/>
      <c r="F251" s="19"/>
      <c r="G251" s="6"/>
      <c r="H251" s="6"/>
      <c r="I251"/>
      <c r="J251" s="166"/>
      <c r="K251"/>
      <c r="L251"/>
      <c r="M251" s="166"/>
    </row>
    <row r="252" spans="1:13" ht="67.2">
      <c r="A252" s="661"/>
      <c r="B252" s="57"/>
      <c r="C252" s="20"/>
      <c r="D252" s="57" t="s">
        <v>5001</v>
      </c>
      <c r="E252" s="6"/>
      <c r="F252" s="19"/>
      <c r="G252" s="6"/>
      <c r="H252" s="6"/>
      <c r="I252"/>
      <c r="J252" s="166"/>
      <c r="K252"/>
      <c r="L252"/>
      <c r="M252" s="166"/>
    </row>
    <row r="253" spans="1:13" ht="67.2">
      <c r="A253" s="661"/>
      <c r="B253" s="57"/>
      <c r="C253" s="20"/>
      <c r="D253" s="57" t="s">
        <v>5002</v>
      </c>
      <c r="E253" s="6"/>
      <c r="F253" s="19"/>
      <c r="G253" s="6"/>
      <c r="H253" s="6"/>
      <c r="I253"/>
      <c r="J253" s="166"/>
      <c r="K253"/>
      <c r="L253"/>
      <c r="M253" s="166"/>
    </row>
    <row r="254" spans="1:13" ht="67.2">
      <c r="A254" s="661"/>
      <c r="B254" s="57"/>
      <c r="C254" s="20"/>
      <c r="D254" s="57" t="s">
        <v>5003</v>
      </c>
      <c r="E254" s="6"/>
      <c r="F254" s="19"/>
      <c r="G254" s="6"/>
      <c r="H254" s="6"/>
      <c r="I254"/>
      <c r="J254" s="166"/>
      <c r="K254"/>
      <c r="L254"/>
      <c r="M254" s="166"/>
    </row>
    <row r="255" spans="1:13" ht="50.4">
      <c r="A255" s="661"/>
      <c r="B255" s="57"/>
      <c r="C255" s="20"/>
      <c r="D255" s="57" t="s">
        <v>5004</v>
      </c>
      <c r="E255" s="6"/>
      <c r="F255" s="19"/>
      <c r="G255" s="6"/>
      <c r="H255" s="6"/>
      <c r="I255"/>
      <c r="J255" s="166"/>
      <c r="K255"/>
      <c r="L255"/>
      <c r="M255" s="166"/>
    </row>
    <row r="256" spans="1:13" ht="50.4">
      <c r="A256" s="661"/>
      <c r="B256" s="57"/>
      <c r="C256" s="20"/>
      <c r="D256" s="57" t="s">
        <v>5005</v>
      </c>
      <c r="E256" s="6"/>
      <c r="F256" s="19"/>
      <c r="G256" s="6"/>
      <c r="H256" s="6"/>
      <c r="I256"/>
      <c r="J256" s="166"/>
      <c r="K256"/>
      <c r="L256"/>
      <c r="M256" s="166"/>
    </row>
    <row r="257" spans="1:13" ht="16.8">
      <c r="A257" s="658" t="s">
        <v>5006</v>
      </c>
      <c r="B257" s="57" t="s">
        <v>5007</v>
      </c>
      <c r="C257" s="20" t="s">
        <v>3373</v>
      </c>
      <c r="D257" s="57"/>
      <c r="E257" s="6" t="s">
        <v>78</v>
      </c>
      <c r="F257" s="19" t="s">
        <v>109</v>
      </c>
      <c r="G257" s="6"/>
      <c r="H257" s="6" t="s">
        <v>79</v>
      </c>
      <c r="I257"/>
      <c r="J257" s="166"/>
      <c r="K257"/>
      <c r="L257"/>
      <c r="M257" s="166"/>
    </row>
    <row r="258" spans="1:13" ht="50.4">
      <c r="A258" s="658"/>
      <c r="B258" s="57"/>
      <c r="C258" s="20"/>
      <c r="D258" s="57" t="s">
        <v>5008</v>
      </c>
      <c r="E258" s="6"/>
      <c r="F258" s="19"/>
      <c r="G258" s="6"/>
      <c r="H258" s="6"/>
      <c r="I258"/>
      <c r="J258" s="166"/>
      <c r="K258"/>
      <c r="L258"/>
      <c r="M258" s="166"/>
    </row>
    <row r="259" spans="1:13" ht="50.4">
      <c r="A259" s="658"/>
      <c r="B259" s="57"/>
      <c r="C259" s="20"/>
      <c r="D259" s="57" t="s">
        <v>5009</v>
      </c>
      <c r="E259" s="6"/>
      <c r="F259" s="19"/>
      <c r="G259" s="6"/>
      <c r="H259" s="6"/>
      <c r="I259"/>
      <c r="J259" s="166"/>
      <c r="K259"/>
      <c r="L259"/>
      <c r="M259" s="166"/>
    </row>
    <row r="260" spans="1:13" ht="67.2">
      <c r="A260" s="658"/>
      <c r="B260" s="57"/>
      <c r="C260" s="20"/>
      <c r="D260" s="57" t="s">
        <v>5010</v>
      </c>
      <c r="E260" s="6"/>
      <c r="F260" s="19"/>
      <c r="G260" s="6"/>
      <c r="H260" s="6"/>
      <c r="I260"/>
      <c r="J260" s="166"/>
      <c r="K260"/>
      <c r="L260"/>
      <c r="M260" s="166"/>
    </row>
    <row r="261" spans="1:13" ht="50.4">
      <c r="A261" s="658"/>
      <c r="B261" s="57"/>
      <c r="C261" s="20"/>
      <c r="D261" s="57" t="s">
        <v>5011</v>
      </c>
      <c r="E261" s="6"/>
      <c r="F261" s="19"/>
      <c r="G261" s="6"/>
      <c r="H261" s="6"/>
      <c r="I261"/>
      <c r="J261" s="166"/>
      <c r="K261"/>
      <c r="L261"/>
      <c r="M261" s="166"/>
    </row>
    <row r="262" spans="1:13" ht="16.8">
      <c r="A262" s="658" t="s">
        <v>5012</v>
      </c>
      <c r="B262" s="57" t="s">
        <v>5013</v>
      </c>
      <c r="C262" s="20" t="s">
        <v>3373</v>
      </c>
      <c r="D262" s="660"/>
      <c r="E262" s="6" t="s">
        <v>78</v>
      </c>
      <c r="F262" s="19" t="s">
        <v>109</v>
      </c>
      <c r="G262" s="6"/>
      <c r="H262" s="6" t="s">
        <v>79</v>
      </c>
      <c r="I262"/>
      <c r="J262" s="166"/>
      <c r="K262"/>
      <c r="L262"/>
      <c r="M262" s="166"/>
    </row>
    <row r="263" spans="1:13" ht="50.4">
      <c r="A263" s="658"/>
      <c r="B263" s="57"/>
      <c r="C263" s="20"/>
      <c r="D263" s="57" t="s">
        <v>5014</v>
      </c>
      <c r="E263" s="6"/>
      <c r="F263" s="19"/>
      <c r="G263" s="6"/>
      <c r="H263" s="6"/>
      <c r="I263"/>
      <c r="J263" s="166"/>
      <c r="K263"/>
      <c r="L263"/>
      <c r="M263" s="166"/>
    </row>
    <row r="264" spans="1:13" ht="50.4">
      <c r="A264" s="658"/>
      <c r="B264" s="57"/>
      <c r="C264" s="20"/>
      <c r="D264" s="57" t="s">
        <v>5015</v>
      </c>
      <c r="E264" s="6"/>
      <c r="F264" s="19"/>
      <c r="G264" s="6"/>
      <c r="H264" s="6"/>
      <c r="I264"/>
      <c r="J264" s="166"/>
      <c r="K264"/>
      <c r="L264"/>
      <c r="M264" s="166"/>
    </row>
    <row r="265" spans="1:13" ht="50.4">
      <c r="A265" s="658"/>
      <c r="B265" s="57"/>
      <c r="C265" s="20"/>
      <c r="D265" s="57" t="s">
        <v>5016</v>
      </c>
      <c r="E265" s="6"/>
      <c r="F265" s="19"/>
      <c r="G265" s="6"/>
      <c r="H265" s="6"/>
      <c r="I265"/>
      <c r="J265" s="166"/>
      <c r="K265"/>
      <c r="L265"/>
      <c r="M265" s="166"/>
    </row>
    <row r="266" spans="1:13" ht="50.4">
      <c r="A266" s="658"/>
      <c r="B266" s="57"/>
      <c r="C266" s="20"/>
      <c r="D266" s="57" t="s">
        <v>5017</v>
      </c>
      <c r="E266" s="6"/>
      <c r="F266" s="19"/>
      <c r="G266" s="6"/>
      <c r="H266" s="6"/>
      <c r="I266"/>
      <c r="J266" s="166"/>
      <c r="K266"/>
      <c r="L266"/>
      <c r="M266" s="166"/>
    </row>
    <row r="267" spans="1:13" ht="16.8">
      <c r="A267" s="658" t="s">
        <v>5018</v>
      </c>
      <c r="B267" s="57" t="s">
        <v>5019</v>
      </c>
      <c r="C267" s="20" t="s">
        <v>3373</v>
      </c>
      <c r="D267" s="660"/>
      <c r="E267" s="6" t="s">
        <v>78</v>
      </c>
      <c r="F267" s="19" t="s">
        <v>109</v>
      </c>
      <c r="G267" s="6"/>
      <c r="H267" s="6" t="s">
        <v>79</v>
      </c>
      <c r="I267"/>
      <c r="J267" s="166"/>
      <c r="K267"/>
      <c r="L267"/>
      <c r="M267" s="166"/>
    </row>
    <row r="268" spans="1:13" ht="50.4">
      <c r="A268" s="658"/>
      <c r="B268" s="57"/>
      <c r="C268" s="20"/>
      <c r="D268" s="660" t="s">
        <v>5020</v>
      </c>
      <c r="E268" s="6"/>
      <c r="F268" s="19"/>
      <c r="G268" s="6"/>
      <c r="H268" s="6"/>
      <c r="I268"/>
      <c r="J268" s="166"/>
      <c r="K268"/>
      <c r="L268"/>
      <c r="M268" s="166"/>
    </row>
    <row r="269" spans="1:13" ht="50.4">
      <c r="A269" s="658"/>
      <c r="B269" s="57"/>
      <c r="C269" s="20"/>
      <c r="D269" s="660" t="s">
        <v>5021</v>
      </c>
      <c r="E269" s="6"/>
      <c r="F269" s="19"/>
      <c r="G269" s="6"/>
      <c r="H269" s="6"/>
      <c r="I269"/>
      <c r="J269" s="166"/>
      <c r="K269"/>
      <c r="L269"/>
      <c r="M269" s="166"/>
    </row>
    <row r="270" spans="1:13" ht="50.4">
      <c r="A270" s="658"/>
      <c r="B270" s="57"/>
      <c r="C270" s="20"/>
      <c r="D270" s="660" t="s">
        <v>5022</v>
      </c>
      <c r="E270" s="6"/>
      <c r="F270" s="19"/>
      <c r="G270" s="6"/>
      <c r="H270" s="6"/>
      <c r="I270"/>
      <c r="J270" s="166"/>
      <c r="K270"/>
      <c r="L270"/>
      <c r="M270" s="166"/>
    </row>
    <row r="271" spans="1:13" ht="50.4">
      <c r="A271" s="658"/>
      <c r="B271" s="57"/>
      <c r="C271" s="20"/>
      <c r="D271" s="660" t="s">
        <v>5023</v>
      </c>
      <c r="E271" s="6"/>
      <c r="F271" s="19"/>
      <c r="G271" s="6"/>
      <c r="H271" s="6"/>
      <c r="I271"/>
      <c r="J271" s="166"/>
      <c r="K271"/>
      <c r="L271"/>
      <c r="M271" s="166"/>
    </row>
    <row r="272" spans="1:13" ht="33.6">
      <c r="A272" s="658" t="s">
        <v>5024</v>
      </c>
      <c r="B272" s="57" t="s">
        <v>5025</v>
      </c>
      <c r="C272" s="20" t="s">
        <v>3373</v>
      </c>
      <c r="D272" s="660"/>
      <c r="E272" s="6" t="s">
        <v>78</v>
      </c>
      <c r="F272" s="19" t="s">
        <v>109</v>
      </c>
      <c r="G272" s="6"/>
      <c r="H272" s="6" t="s">
        <v>79</v>
      </c>
      <c r="I272"/>
      <c r="J272" s="166"/>
      <c r="K272"/>
      <c r="L272"/>
      <c r="M272" s="166"/>
    </row>
    <row r="273" spans="1:13" ht="50.4">
      <c r="A273" s="658"/>
      <c r="B273" s="57"/>
      <c r="C273" s="20"/>
      <c r="D273" s="660" t="s">
        <v>5026</v>
      </c>
      <c r="E273" s="6"/>
      <c r="F273" s="19"/>
      <c r="G273" s="6"/>
      <c r="H273" s="6"/>
      <c r="I273"/>
      <c r="J273" s="166"/>
      <c r="K273"/>
      <c r="L273"/>
      <c r="M273" s="166"/>
    </row>
    <row r="274" spans="1:13" ht="50.4">
      <c r="A274" s="658"/>
      <c r="B274" s="57"/>
      <c r="C274" s="20"/>
      <c r="D274" s="660" t="s">
        <v>5027</v>
      </c>
      <c r="E274" s="6"/>
      <c r="F274" s="19"/>
      <c r="G274" s="6"/>
      <c r="H274" s="6"/>
      <c r="I274"/>
      <c r="J274" s="166"/>
      <c r="K274"/>
      <c r="L274"/>
      <c r="M274" s="166"/>
    </row>
    <row r="275" spans="1:13" ht="50.4">
      <c r="A275" s="658"/>
      <c r="B275" s="57"/>
      <c r="C275" s="20"/>
      <c r="D275" s="660" t="s">
        <v>5028</v>
      </c>
      <c r="E275" s="6"/>
      <c r="F275" s="19"/>
      <c r="G275" s="6"/>
      <c r="H275" s="6"/>
      <c r="I275"/>
      <c r="J275" s="166"/>
      <c r="K275"/>
      <c r="L275"/>
      <c r="M275" s="166"/>
    </row>
    <row r="276" spans="1:13" ht="50.4">
      <c r="A276" s="658"/>
      <c r="B276" s="57"/>
      <c r="C276" s="20"/>
      <c r="D276" s="660" t="s">
        <v>5029</v>
      </c>
      <c r="E276" s="6"/>
      <c r="F276" s="19"/>
      <c r="G276" s="6"/>
      <c r="H276" s="6"/>
      <c r="I276"/>
      <c r="J276" s="166"/>
      <c r="K276"/>
      <c r="L276"/>
      <c r="M276" s="166"/>
    </row>
    <row r="277" spans="1:13" ht="33.6">
      <c r="A277" s="658" t="s">
        <v>5030</v>
      </c>
      <c r="B277" s="57" t="s">
        <v>5031</v>
      </c>
      <c r="C277" s="20" t="s">
        <v>3373</v>
      </c>
      <c r="D277" s="660"/>
      <c r="E277" s="6" t="s">
        <v>78</v>
      </c>
      <c r="F277" s="19" t="s">
        <v>109</v>
      </c>
      <c r="G277" s="6"/>
      <c r="H277" s="6" t="s">
        <v>79</v>
      </c>
      <c r="I277"/>
      <c r="J277" s="166"/>
      <c r="K277"/>
      <c r="L277"/>
      <c r="M277" s="166"/>
    </row>
    <row r="278" spans="1:13" ht="50.4">
      <c r="A278" s="658"/>
      <c r="B278" s="57"/>
      <c r="C278" s="20"/>
      <c r="D278" s="660" t="s">
        <v>5032</v>
      </c>
      <c r="E278" s="6"/>
      <c r="F278" s="19"/>
      <c r="G278" s="6"/>
      <c r="H278" s="6"/>
      <c r="I278"/>
      <c r="J278" s="166"/>
      <c r="K278"/>
      <c r="L278"/>
      <c r="M278" s="166"/>
    </row>
    <row r="279" spans="1:13" ht="50.4">
      <c r="A279" s="658"/>
      <c r="B279" s="57"/>
      <c r="C279" s="20"/>
      <c r="D279" s="660" t="s">
        <v>5033</v>
      </c>
      <c r="E279" s="6"/>
      <c r="F279" s="19"/>
      <c r="G279" s="6"/>
      <c r="H279" s="6"/>
      <c r="I279"/>
      <c r="J279" s="166"/>
      <c r="K279"/>
      <c r="L279"/>
      <c r="M279" s="166"/>
    </row>
    <row r="280" spans="1:13" ht="50.4">
      <c r="A280" s="658"/>
      <c r="B280" s="57"/>
      <c r="C280" s="20"/>
      <c r="D280" s="660" t="s">
        <v>5034</v>
      </c>
      <c r="E280" s="6"/>
      <c r="F280" s="19"/>
      <c r="G280" s="6"/>
      <c r="H280" s="6"/>
      <c r="I280"/>
      <c r="J280" s="166"/>
      <c r="K280"/>
      <c r="L280"/>
      <c r="M280" s="166"/>
    </row>
    <row r="281" spans="1:13" ht="67.2">
      <c r="A281" s="658"/>
      <c r="B281" s="57"/>
      <c r="C281" s="20"/>
      <c r="D281" s="660" t="s">
        <v>5035</v>
      </c>
      <c r="E281" s="6"/>
      <c r="F281" s="19"/>
      <c r="G281" s="6"/>
      <c r="H281" s="6"/>
      <c r="I281"/>
      <c r="J281" s="166"/>
      <c r="K281"/>
      <c r="L281"/>
      <c r="M281" s="166"/>
    </row>
    <row r="282" spans="1:13" ht="16.8">
      <c r="A282" s="658" t="s">
        <v>5036</v>
      </c>
      <c r="B282" s="57" t="s">
        <v>5037</v>
      </c>
      <c r="C282" s="20" t="s">
        <v>3373</v>
      </c>
      <c r="D282" s="56"/>
      <c r="E282" s="6" t="s">
        <v>78</v>
      </c>
      <c r="F282" s="19" t="s">
        <v>109</v>
      </c>
      <c r="G282" s="6"/>
      <c r="H282" s="6" t="s">
        <v>79</v>
      </c>
      <c r="I282"/>
      <c r="J282" s="166"/>
      <c r="K282"/>
      <c r="L282"/>
      <c r="M282" s="166"/>
    </row>
    <row r="283" spans="1:13" ht="50.4">
      <c r="A283" s="658"/>
      <c r="B283" s="57"/>
      <c r="C283" s="20"/>
      <c r="D283" s="358" t="s">
        <v>5038</v>
      </c>
      <c r="E283" s="6"/>
      <c r="F283" s="19"/>
      <c r="G283" s="6"/>
      <c r="H283" s="6"/>
      <c r="I283"/>
      <c r="J283" s="166"/>
      <c r="K283"/>
      <c r="L283"/>
      <c r="M283" s="166"/>
    </row>
    <row r="284" spans="1:13" ht="67.2">
      <c r="A284" s="658"/>
      <c r="B284" s="57"/>
      <c r="C284" s="20"/>
      <c r="D284" s="358" t="s">
        <v>5039</v>
      </c>
      <c r="E284" s="6"/>
      <c r="F284" s="19"/>
      <c r="G284" s="6"/>
      <c r="H284" s="6"/>
      <c r="I284"/>
      <c r="J284" s="166"/>
      <c r="K284"/>
      <c r="L284"/>
      <c r="M284" s="166"/>
    </row>
    <row r="285" spans="1:13" ht="67.2">
      <c r="A285" s="658"/>
      <c r="B285" s="57"/>
      <c r="C285" s="20"/>
      <c r="D285" s="358" t="s">
        <v>5040</v>
      </c>
      <c r="E285" s="6"/>
      <c r="F285" s="19"/>
      <c r="G285" s="6"/>
      <c r="H285" s="6"/>
      <c r="I285"/>
      <c r="J285" s="166"/>
      <c r="K285"/>
      <c r="L285"/>
      <c r="M285" s="166"/>
    </row>
    <row r="286" spans="1:13" ht="67.2">
      <c r="A286" s="658"/>
      <c r="B286" s="57"/>
      <c r="C286" s="20"/>
      <c r="D286" s="358" t="s">
        <v>5041</v>
      </c>
      <c r="E286" s="6"/>
      <c r="F286" s="19"/>
      <c r="G286" s="6"/>
      <c r="H286" s="6"/>
      <c r="I286"/>
      <c r="J286" s="166"/>
      <c r="K286"/>
      <c r="L286"/>
      <c r="M286" s="166"/>
    </row>
    <row r="287" spans="1:13" ht="16.8">
      <c r="A287" s="658" t="s">
        <v>5042</v>
      </c>
      <c r="B287" s="57" t="s">
        <v>5043</v>
      </c>
      <c r="C287" s="20" t="s">
        <v>3373</v>
      </c>
      <c r="D287" s="57"/>
      <c r="E287" s="6" t="s">
        <v>78</v>
      </c>
      <c r="F287" s="19" t="s">
        <v>109</v>
      </c>
      <c r="G287" s="6"/>
      <c r="H287" s="6" t="s">
        <v>79</v>
      </c>
      <c r="I287"/>
      <c r="J287" s="166"/>
      <c r="K287"/>
      <c r="L287"/>
      <c r="M287" s="166"/>
    </row>
    <row r="288" spans="1:13" ht="50.4">
      <c r="A288" s="658"/>
      <c r="B288" s="57"/>
      <c r="C288" s="20"/>
      <c r="D288" s="57" t="s">
        <v>5044</v>
      </c>
      <c r="E288" s="6"/>
      <c r="F288" s="19"/>
      <c r="G288" s="6"/>
      <c r="H288" s="6"/>
      <c r="I288"/>
      <c r="J288" s="166"/>
      <c r="K288"/>
      <c r="L288"/>
      <c r="M288" s="166"/>
    </row>
    <row r="289" spans="1:13" ht="67.2">
      <c r="A289" s="658"/>
      <c r="B289" s="57"/>
      <c r="C289" s="20"/>
      <c r="D289" s="57" t="s">
        <v>5045</v>
      </c>
      <c r="E289" s="6"/>
      <c r="F289" s="19"/>
      <c r="G289" s="6"/>
      <c r="H289" s="6"/>
      <c r="I289"/>
      <c r="J289" s="166"/>
      <c r="K289"/>
      <c r="L289"/>
      <c r="M289" s="166"/>
    </row>
    <row r="290" spans="1:13" ht="50.4">
      <c r="A290" s="658"/>
      <c r="B290" s="57"/>
      <c r="C290" s="20"/>
      <c r="D290" s="57" t="s">
        <v>5046</v>
      </c>
      <c r="E290" s="6"/>
      <c r="F290" s="19"/>
      <c r="G290" s="6"/>
      <c r="H290" s="6"/>
      <c r="I290"/>
      <c r="J290" s="166"/>
      <c r="K290"/>
      <c r="L290"/>
      <c r="M290" s="166"/>
    </row>
    <row r="291" spans="1:13" ht="50.4">
      <c r="A291" s="658"/>
      <c r="B291" s="57"/>
      <c r="C291" s="20"/>
      <c r="D291" s="57" t="s">
        <v>5047</v>
      </c>
      <c r="E291" s="6"/>
      <c r="F291" s="19"/>
      <c r="G291" s="6"/>
      <c r="H291" s="6"/>
      <c r="I291"/>
      <c r="J291" s="166"/>
      <c r="K291"/>
      <c r="L291"/>
      <c r="M291" s="166"/>
    </row>
    <row r="292" spans="1:13" ht="16.8">
      <c r="A292" s="658" t="s">
        <v>5048</v>
      </c>
      <c r="B292" s="57" t="s">
        <v>5049</v>
      </c>
      <c r="C292" s="20" t="s">
        <v>3373</v>
      </c>
      <c r="D292" s="57"/>
      <c r="E292" s="6" t="s">
        <v>78</v>
      </c>
      <c r="F292" s="19" t="s">
        <v>109</v>
      </c>
      <c r="G292" s="6"/>
      <c r="H292" s="6" t="s">
        <v>79</v>
      </c>
      <c r="I292"/>
      <c r="J292" s="166"/>
      <c r="K292"/>
      <c r="L292"/>
      <c r="M292" s="166"/>
    </row>
    <row r="293" spans="1:13" ht="50.4">
      <c r="A293" s="658"/>
      <c r="B293" s="57"/>
      <c r="C293" s="20"/>
      <c r="D293" s="57" t="s">
        <v>5050</v>
      </c>
      <c r="E293" s="6"/>
      <c r="F293" s="19"/>
      <c r="G293" s="6"/>
      <c r="H293" s="6"/>
      <c r="I293"/>
      <c r="J293" s="166"/>
      <c r="K293"/>
      <c r="L293"/>
      <c r="M293" s="166"/>
    </row>
    <row r="294" spans="1:13" ht="33.6">
      <c r="A294" s="658"/>
      <c r="B294" s="57"/>
      <c r="C294" s="20"/>
      <c r="D294" s="57" t="s">
        <v>5051</v>
      </c>
      <c r="E294" s="6"/>
      <c r="F294" s="19"/>
      <c r="G294" s="6"/>
      <c r="H294" s="6"/>
      <c r="I294"/>
      <c r="J294" s="166"/>
      <c r="K294"/>
      <c r="L294"/>
      <c r="M294" s="166"/>
    </row>
    <row r="295" spans="1:13" ht="67.2">
      <c r="A295" s="658"/>
      <c r="B295" s="57"/>
      <c r="C295" s="20"/>
      <c r="D295" s="57" t="s">
        <v>5052</v>
      </c>
      <c r="E295" s="6"/>
      <c r="F295" s="19"/>
      <c r="G295" s="6"/>
      <c r="H295" s="6"/>
      <c r="I295"/>
      <c r="J295" s="166"/>
      <c r="K295"/>
      <c r="L295"/>
      <c r="M295" s="166"/>
    </row>
    <row r="296" spans="1:13" ht="67.2">
      <c r="A296" s="658"/>
      <c r="B296" s="57"/>
      <c r="C296" s="20"/>
      <c r="D296" s="57" t="s">
        <v>5053</v>
      </c>
      <c r="E296" s="6"/>
      <c r="F296" s="19"/>
      <c r="G296" s="6"/>
      <c r="H296" s="6"/>
      <c r="I296"/>
      <c r="J296" s="166"/>
      <c r="K296"/>
      <c r="L296"/>
      <c r="M296" s="166"/>
    </row>
    <row r="297" spans="1:13" ht="16.8">
      <c r="A297" s="658" t="s">
        <v>5054</v>
      </c>
      <c r="B297" s="57" t="s">
        <v>5055</v>
      </c>
      <c r="C297" s="20" t="s">
        <v>3373</v>
      </c>
      <c r="D297" s="57"/>
      <c r="E297" s="6" t="s">
        <v>78</v>
      </c>
      <c r="F297" s="19" t="s">
        <v>109</v>
      </c>
      <c r="G297" s="6"/>
      <c r="H297" s="6" t="s">
        <v>79</v>
      </c>
      <c r="I297"/>
      <c r="J297" s="166"/>
      <c r="K297"/>
      <c r="L297"/>
      <c r="M297" s="166"/>
    </row>
    <row r="298" spans="1:13" ht="50.4">
      <c r="A298" s="658"/>
      <c r="B298" s="57"/>
      <c r="C298" s="20"/>
      <c r="D298" s="57" t="s">
        <v>5056</v>
      </c>
      <c r="E298" s="6"/>
      <c r="F298" s="19"/>
      <c r="G298" s="6"/>
      <c r="H298" s="6"/>
      <c r="I298"/>
      <c r="J298" s="166"/>
      <c r="K298"/>
      <c r="L298"/>
      <c r="M298" s="166"/>
    </row>
    <row r="299" spans="1:13" ht="67.2">
      <c r="A299" s="658"/>
      <c r="B299" s="57"/>
      <c r="C299" s="20"/>
      <c r="D299" s="57" t="s">
        <v>5057</v>
      </c>
      <c r="E299" s="6"/>
      <c r="F299" s="19"/>
      <c r="G299" s="6"/>
      <c r="H299" s="6"/>
      <c r="I299"/>
      <c r="J299" s="166"/>
      <c r="K299"/>
      <c r="L299"/>
      <c r="M299" s="166"/>
    </row>
    <row r="300" spans="1:13" ht="50.4">
      <c r="A300" s="658"/>
      <c r="B300" s="57"/>
      <c r="C300" s="20"/>
      <c r="D300" s="57" t="s">
        <v>5058</v>
      </c>
      <c r="E300" s="6"/>
      <c r="F300" s="19"/>
      <c r="G300" s="6"/>
      <c r="H300" s="6"/>
      <c r="I300"/>
      <c r="J300" s="166"/>
      <c r="K300"/>
      <c r="L300"/>
      <c r="M300" s="166"/>
    </row>
    <row r="301" spans="1:13" ht="50.4">
      <c r="A301" s="658"/>
      <c r="B301" s="57"/>
      <c r="C301" s="20"/>
      <c r="D301" s="57" t="s">
        <v>5059</v>
      </c>
      <c r="E301" s="6"/>
      <c r="F301" s="19"/>
      <c r="G301" s="6"/>
      <c r="H301" s="6"/>
      <c r="I301"/>
      <c r="J301" s="166"/>
      <c r="K301"/>
      <c r="L301"/>
      <c r="M301" s="166"/>
    </row>
    <row r="302" spans="1:13" ht="16.8">
      <c r="A302" s="658" t="s">
        <v>5060</v>
      </c>
      <c r="B302" s="57" t="s">
        <v>5061</v>
      </c>
      <c r="C302" s="20" t="s">
        <v>3373</v>
      </c>
      <c r="D302" s="57"/>
      <c r="E302" s="6" t="s">
        <v>78</v>
      </c>
      <c r="F302" s="19" t="s">
        <v>109</v>
      </c>
      <c r="G302" s="6"/>
      <c r="H302" s="6" t="s">
        <v>79</v>
      </c>
      <c r="I302"/>
      <c r="J302" s="166"/>
      <c r="K302"/>
      <c r="L302"/>
      <c r="M302" s="166"/>
    </row>
    <row r="303" spans="1:13" ht="50.4">
      <c r="A303" s="658"/>
      <c r="B303" s="57"/>
      <c r="C303" s="20"/>
      <c r="D303" s="57" t="s">
        <v>5062</v>
      </c>
      <c r="E303" s="6"/>
      <c r="F303" s="19"/>
      <c r="G303" s="6"/>
      <c r="H303" s="6"/>
      <c r="I303"/>
      <c r="J303" s="166"/>
      <c r="K303"/>
      <c r="L303"/>
      <c r="M303" s="166"/>
    </row>
    <row r="304" spans="1:13" ht="67.2">
      <c r="A304" s="658"/>
      <c r="B304" s="57"/>
      <c r="C304" s="20"/>
      <c r="D304" s="57" t="s">
        <v>5063</v>
      </c>
      <c r="E304" s="6"/>
      <c r="F304" s="19"/>
      <c r="G304" s="6"/>
      <c r="H304" s="6"/>
      <c r="I304"/>
      <c r="J304" s="166"/>
      <c r="K304"/>
      <c r="L304"/>
      <c r="M304" s="166"/>
    </row>
    <row r="305" spans="1:13" ht="50.4">
      <c r="A305" s="658"/>
      <c r="B305" s="57"/>
      <c r="C305" s="20"/>
      <c r="D305" s="57" t="s">
        <v>5064</v>
      </c>
      <c r="E305" s="6"/>
      <c r="F305" s="19"/>
      <c r="G305" s="6"/>
      <c r="H305" s="6"/>
      <c r="I305"/>
      <c r="J305" s="166"/>
      <c r="K305"/>
      <c r="L305"/>
      <c r="M305" s="166"/>
    </row>
    <row r="306" spans="1:13" ht="50.4">
      <c r="A306" s="658"/>
      <c r="B306" s="57"/>
      <c r="C306" s="20"/>
      <c r="D306" s="57" t="s">
        <v>5065</v>
      </c>
      <c r="E306" s="6"/>
      <c r="F306" s="19"/>
      <c r="G306" s="6"/>
      <c r="H306" s="6"/>
      <c r="I306"/>
      <c r="J306" s="166"/>
      <c r="K306"/>
      <c r="L306"/>
      <c r="M306" s="166"/>
    </row>
    <row r="307" spans="1:13" ht="16.8">
      <c r="A307" s="658" t="s">
        <v>5066</v>
      </c>
      <c r="B307" s="57" t="s">
        <v>5067</v>
      </c>
      <c r="C307" s="20" t="s">
        <v>3373</v>
      </c>
      <c r="D307"/>
      <c r="E307" s="6" t="s">
        <v>78</v>
      </c>
      <c r="F307" s="19" t="s">
        <v>109</v>
      </c>
      <c r="G307" s="6"/>
      <c r="H307" s="6" t="s">
        <v>79</v>
      </c>
      <c r="I307"/>
      <c r="J307" s="166"/>
      <c r="K307"/>
      <c r="L307"/>
      <c r="M307" s="166"/>
    </row>
    <row r="308" spans="1:13" ht="50.4">
      <c r="A308" s="658"/>
      <c r="B308" s="57"/>
      <c r="C308" s="20"/>
      <c r="D308" s="57" t="s">
        <v>5068</v>
      </c>
      <c r="E308" s="6"/>
      <c r="F308" s="19"/>
      <c r="G308" s="6"/>
      <c r="H308" s="6"/>
      <c r="I308"/>
      <c r="J308" s="166"/>
      <c r="K308"/>
      <c r="L308"/>
      <c r="M308" s="166"/>
    </row>
    <row r="309" spans="1:13" ht="67.2">
      <c r="A309" s="658"/>
      <c r="B309" s="57"/>
      <c r="C309" s="20"/>
      <c r="D309" s="57" t="s">
        <v>5069</v>
      </c>
      <c r="E309" s="6"/>
      <c r="F309" s="19"/>
      <c r="G309" s="6"/>
      <c r="H309" s="6"/>
      <c r="I309"/>
      <c r="J309" s="166"/>
      <c r="K309"/>
      <c r="L309"/>
      <c r="M309" s="166"/>
    </row>
    <row r="310" spans="1:13" ht="50.4">
      <c r="A310" s="658"/>
      <c r="B310" s="57"/>
      <c r="C310" s="20"/>
      <c r="D310" s="57" t="s">
        <v>5070</v>
      </c>
      <c r="E310" s="6"/>
      <c r="F310" s="19"/>
      <c r="G310" s="6"/>
      <c r="H310" s="6"/>
      <c r="I310"/>
      <c r="J310" s="166"/>
      <c r="K310"/>
      <c r="L310"/>
      <c r="M310" s="166"/>
    </row>
    <row r="311" spans="1:13" ht="50.4">
      <c r="A311" s="658"/>
      <c r="B311" s="57"/>
      <c r="C311" s="20"/>
      <c r="D311" s="57" t="s">
        <v>5071</v>
      </c>
      <c r="E311" s="6"/>
      <c r="F311" s="19"/>
      <c r="G311" s="6"/>
      <c r="H311" s="6"/>
      <c r="I311"/>
      <c r="J311" s="166"/>
      <c r="K311"/>
      <c r="L311"/>
      <c r="M311" s="166"/>
    </row>
    <row r="312" spans="1:13" ht="50.4">
      <c r="A312" s="762" t="s">
        <v>5072</v>
      </c>
      <c r="B312" s="665" t="s">
        <v>5073</v>
      </c>
      <c r="C312" s="646" t="s">
        <v>3373</v>
      </c>
      <c r="D312" s="56"/>
      <c r="E312" s="6" t="s">
        <v>78</v>
      </c>
      <c r="F312" s="19" t="s">
        <v>109</v>
      </c>
      <c r="G312" s="6"/>
      <c r="H312" s="6" t="s">
        <v>79</v>
      </c>
      <c r="I312"/>
      <c r="J312" s="166"/>
      <c r="K312"/>
      <c r="L312"/>
      <c r="M312" s="166"/>
    </row>
    <row r="313" spans="1:13" ht="50.4">
      <c r="A313" s="658"/>
      <c r="B313" s="665"/>
      <c r="C313" s="714"/>
      <c r="D313" s="57" t="s">
        <v>5074</v>
      </c>
      <c r="E313" s="6"/>
      <c r="F313" s="19"/>
      <c r="G313" s="6"/>
      <c r="H313" s="6"/>
      <c r="I313"/>
      <c r="J313" s="166"/>
      <c r="K313"/>
      <c r="L313"/>
      <c r="M313" s="166"/>
    </row>
    <row r="314" spans="1:13" ht="50.4">
      <c r="A314" s="658"/>
      <c r="B314" s="665"/>
      <c r="C314" s="714"/>
      <c r="D314" s="57" t="s">
        <v>5075</v>
      </c>
      <c r="E314" s="6"/>
      <c r="F314" s="19"/>
      <c r="G314" s="6"/>
      <c r="H314" s="6"/>
      <c r="I314"/>
      <c r="J314" s="166"/>
      <c r="K314"/>
      <c r="L314"/>
      <c r="M314" s="166"/>
    </row>
    <row r="315" spans="1:13" ht="67.2">
      <c r="A315" s="658"/>
      <c r="B315" s="665"/>
      <c r="C315" s="714"/>
      <c r="D315" s="57" t="s">
        <v>5076</v>
      </c>
      <c r="E315" s="6"/>
      <c r="F315" s="19"/>
      <c r="G315" s="6"/>
      <c r="H315" s="6"/>
      <c r="I315"/>
      <c r="J315" s="166"/>
      <c r="K315"/>
      <c r="L315"/>
      <c r="M315" s="166"/>
    </row>
    <row r="316" spans="1:13" ht="50.4">
      <c r="A316" s="658"/>
      <c r="B316" s="57"/>
      <c r="C316" s="20"/>
      <c r="D316" s="57" t="s">
        <v>5077</v>
      </c>
      <c r="E316" s="6"/>
      <c r="F316" s="19"/>
      <c r="G316" s="6"/>
      <c r="H316" s="6"/>
      <c r="I316"/>
      <c r="J316" s="166"/>
      <c r="K316"/>
      <c r="L316"/>
      <c r="M316" s="166"/>
    </row>
    <row r="317" spans="1:13" ht="50.4">
      <c r="A317" s="762" t="s">
        <v>5078</v>
      </c>
      <c r="B317" s="665" t="s">
        <v>5079</v>
      </c>
      <c r="C317" s="646" t="s">
        <v>3373</v>
      </c>
      <c r="D317" s="56"/>
      <c r="E317" s="19" t="s">
        <v>78</v>
      </c>
      <c r="F317" s="19" t="s">
        <v>109</v>
      </c>
      <c r="G317" s="6"/>
      <c r="H317" s="6" t="s">
        <v>79</v>
      </c>
      <c r="I317"/>
      <c r="J317" s="166"/>
      <c r="K317"/>
      <c r="L317"/>
      <c r="M317" s="166"/>
    </row>
    <row r="318" spans="1:13" ht="67.2">
      <c r="A318" s="658"/>
      <c r="B318" s="665"/>
      <c r="C318" s="714"/>
      <c r="D318" s="57" t="s">
        <v>5080</v>
      </c>
      <c r="E318" s="6"/>
      <c r="F318" s="19"/>
      <c r="G318" s="6"/>
      <c r="H318" s="6"/>
      <c r="I318"/>
      <c r="J318" s="166"/>
      <c r="K318"/>
      <c r="L318"/>
      <c r="M318" s="166"/>
    </row>
    <row r="319" spans="1:13" ht="67.2">
      <c r="A319" s="658"/>
      <c r="B319" s="665"/>
      <c r="C319" s="714"/>
      <c r="D319" s="57" t="s">
        <v>5081</v>
      </c>
      <c r="E319" s="6"/>
      <c r="F319" s="19"/>
      <c r="G319" s="6"/>
      <c r="H319" s="6"/>
      <c r="I319"/>
      <c r="J319" s="166"/>
      <c r="K319"/>
      <c r="L319"/>
      <c r="M319" s="166"/>
    </row>
    <row r="320" spans="1:13" ht="67.2">
      <c r="A320" s="658"/>
      <c r="B320" s="665"/>
      <c r="C320" s="714"/>
      <c r="D320" s="57" t="s">
        <v>5082</v>
      </c>
      <c r="E320" s="6"/>
      <c r="F320" s="19"/>
      <c r="G320" s="6"/>
      <c r="H320" s="6"/>
      <c r="I320"/>
      <c r="J320" s="166"/>
      <c r="K320"/>
      <c r="L320"/>
      <c r="M320" s="166"/>
    </row>
    <row r="321" spans="1:13" ht="67.2">
      <c r="A321" s="658"/>
      <c r="B321" s="57"/>
      <c r="C321" s="20"/>
      <c r="D321" s="49" t="s">
        <v>5083</v>
      </c>
      <c r="E321" s="6"/>
      <c r="F321" s="19"/>
      <c r="G321" s="6"/>
      <c r="H321" s="6"/>
      <c r="I321"/>
      <c r="J321" s="166"/>
      <c r="K321"/>
      <c r="L321"/>
      <c r="M321" s="166"/>
    </row>
    <row r="322" spans="1:13" ht="33.6">
      <c r="A322" s="658" t="s">
        <v>5084</v>
      </c>
      <c r="B322" s="665" t="s">
        <v>5085</v>
      </c>
      <c r="C322" s="646" t="s">
        <v>3373</v>
      </c>
      <c r="D322" s="56"/>
      <c r="E322" s="6" t="s">
        <v>78</v>
      </c>
      <c r="F322" s="19" t="s">
        <v>111</v>
      </c>
      <c r="G322" s="6"/>
      <c r="H322" s="6"/>
      <c r="I322" s="6" t="s">
        <v>79</v>
      </c>
      <c r="J322" s="166"/>
      <c r="K322"/>
      <c r="L322"/>
      <c r="M322" s="166"/>
    </row>
    <row r="323" spans="1:13" ht="67.2">
      <c r="A323" s="658"/>
      <c r="B323" s="665"/>
      <c r="C323" s="714"/>
      <c r="D323" s="57" t="s">
        <v>5086</v>
      </c>
      <c r="E323" s="6"/>
      <c r="F323" s="19"/>
      <c r="G323" s="6"/>
      <c r="H323" s="6"/>
      <c r="I323"/>
      <c r="J323" s="166"/>
      <c r="K323"/>
      <c r="L323"/>
      <c r="M323" s="166"/>
    </row>
    <row r="324" spans="1:13" ht="67.2">
      <c r="A324" s="658"/>
      <c r="B324" s="665"/>
      <c r="C324" s="714"/>
      <c r="D324" s="57" t="s">
        <v>5087</v>
      </c>
      <c r="E324" s="6"/>
      <c r="F324" s="19"/>
      <c r="G324" s="6"/>
      <c r="H324" s="6"/>
      <c r="I324"/>
      <c r="J324" s="166"/>
      <c r="K324"/>
      <c r="L324"/>
      <c r="M324" s="166"/>
    </row>
    <row r="325" spans="1:13" ht="67.2">
      <c r="A325" s="658"/>
      <c r="B325" s="57"/>
      <c r="C325" s="19"/>
      <c r="D325" s="57" t="s">
        <v>5088</v>
      </c>
      <c r="E325" s="6"/>
      <c r="F325" s="19"/>
      <c r="G325" s="6"/>
      <c r="H325" s="6"/>
      <c r="I325"/>
      <c r="J325" s="166"/>
      <c r="K325"/>
      <c r="L325"/>
      <c r="M325" s="166"/>
    </row>
    <row r="326" spans="1:13" ht="67.2">
      <c r="A326" s="658"/>
      <c r="B326" s="57"/>
      <c r="C326" s="19"/>
      <c r="D326" s="57" t="s">
        <v>5089</v>
      </c>
      <c r="E326" s="6"/>
      <c r="F326" s="19"/>
      <c r="G326" s="6"/>
      <c r="H326" s="6"/>
      <c r="I326"/>
      <c r="J326" s="166"/>
      <c r="K326"/>
      <c r="L326"/>
      <c r="M326" s="166"/>
    </row>
    <row r="327" spans="1:13" ht="84">
      <c r="A327" s="658"/>
      <c r="B327" s="57"/>
      <c r="C327" s="19"/>
      <c r="D327" s="57" t="s">
        <v>5090</v>
      </c>
      <c r="E327" s="6"/>
      <c r="F327" s="19"/>
      <c r="G327" s="6"/>
      <c r="H327" s="6"/>
      <c r="I327"/>
      <c r="J327" s="166"/>
      <c r="K327"/>
      <c r="L327"/>
      <c r="M327" s="166"/>
    </row>
    <row r="328" spans="1:13" ht="67.2">
      <c r="A328" s="658"/>
      <c r="B328" s="57"/>
      <c r="C328" s="19"/>
      <c r="D328" s="57" t="s">
        <v>5091</v>
      </c>
      <c r="E328" s="6"/>
      <c r="F328" s="19"/>
      <c r="G328" s="6"/>
      <c r="H328" s="6"/>
      <c r="I328"/>
      <c r="J328" s="166"/>
      <c r="K328"/>
      <c r="L328"/>
      <c r="M328" s="166"/>
    </row>
    <row r="329" spans="1:13" ht="67.2">
      <c r="A329" s="658"/>
      <c r="B329" s="57"/>
      <c r="C329" s="19"/>
      <c r="D329" s="57" t="s">
        <v>5092</v>
      </c>
      <c r="E329" s="6"/>
      <c r="F329" s="19"/>
      <c r="G329" s="6"/>
      <c r="H329" s="6"/>
      <c r="I329"/>
      <c r="J329" s="166"/>
      <c r="K329"/>
      <c r="L329"/>
      <c r="M329" s="166"/>
    </row>
    <row r="330" spans="1:13" ht="67.2">
      <c r="A330" s="658"/>
      <c r="B330" s="57"/>
      <c r="C330" s="20"/>
      <c r="D330" s="57" t="s">
        <v>5093</v>
      </c>
      <c r="E330" s="6"/>
      <c r="F330" s="19"/>
      <c r="G330" s="6"/>
      <c r="H330" s="6"/>
      <c r="I330"/>
      <c r="J330" s="166"/>
      <c r="K330"/>
      <c r="L330"/>
      <c r="M330" s="166"/>
    </row>
    <row r="331" spans="1:13" ht="16.8">
      <c r="A331" s="658"/>
      <c r="B331" s="57"/>
      <c r="C331" s="20"/>
      <c r="D331"/>
      <c r="E331" s="6"/>
      <c r="F331" s="19"/>
      <c r="G331" s="6"/>
      <c r="H331" s="6"/>
      <c r="I331"/>
      <c r="J331" s="166"/>
      <c r="K331"/>
      <c r="L331"/>
      <c r="M331" s="166"/>
    </row>
    <row r="332" spans="1:13" ht="16.8">
      <c r="A332" s="641" t="s">
        <v>24</v>
      </c>
      <c r="B332" s="747" t="s">
        <v>5094</v>
      </c>
      <c r="C332" s="641"/>
      <c r="D332" s="641"/>
      <c r="E332" s="708"/>
      <c r="F332" s="708"/>
      <c r="G332" s="641"/>
      <c r="H332" s="641"/>
      <c r="I332" s="641"/>
      <c r="J332" s="166"/>
      <c r="K332"/>
      <c r="L332"/>
      <c r="M332" s="166"/>
    </row>
    <row r="333" spans="1:13" ht="33.6">
      <c r="A333" s="658" t="s">
        <v>49</v>
      </c>
      <c r="B333" s="665" t="s">
        <v>5095</v>
      </c>
      <c r="C333" s="646" t="s">
        <v>3373</v>
      </c>
      <c r="D333" s="56"/>
      <c r="E333" s="6" t="s">
        <v>78</v>
      </c>
      <c r="F333" s="19" t="s">
        <v>109</v>
      </c>
      <c r="G333" s="6"/>
      <c r="H333" s="6" t="s">
        <v>79</v>
      </c>
      <c r="I333" s="662"/>
      <c r="J333" s="166"/>
      <c r="K333"/>
      <c r="L333"/>
      <c r="M333" s="166"/>
    </row>
    <row r="334" spans="1:13" ht="67.2">
      <c r="A334" s="661"/>
      <c r="B334" s="665"/>
      <c r="C334" s="646"/>
      <c r="D334" s="57" t="s">
        <v>5096</v>
      </c>
      <c r="E334" s="6"/>
      <c r="F334" s="19"/>
      <c r="G334" s="6"/>
      <c r="H334" s="6"/>
      <c r="I334" s="662"/>
      <c r="J334" s="166"/>
      <c r="K334"/>
      <c r="L334"/>
      <c r="M334" s="166"/>
    </row>
    <row r="335" spans="1:13" ht="67.2">
      <c r="A335" s="661"/>
      <c r="B335" s="665"/>
      <c r="C335" s="646"/>
      <c r="D335" s="57" t="s">
        <v>5097</v>
      </c>
      <c r="E335" s="6"/>
      <c r="F335" s="19"/>
      <c r="G335" s="6"/>
      <c r="H335" s="6"/>
      <c r="I335" s="662"/>
      <c r="J335" s="166"/>
      <c r="K335"/>
      <c r="L335"/>
      <c r="M335" s="166"/>
    </row>
    <row r="336" spans="1:13" ht="67.2">
      <c r="A336" s="661"/>
      <c r="B336" s="665"/>
      <c r="C336" s="646"/>
      <c r="D336" s="57" t="s">
        <v>5098</v>
      </c>
      <c r="E336" s="6"/>
      <c r="F336" s="19"/>
      <c r="G336" s="6"/>
      <c r="H336" s="6"/>
      <c r="I336" s="662"/>
      <c r="J336" s="166"/>
      <c r="K336"/>
      <c r="L336"/>
      <c r="M336" s="166"/>
    </row>
    <row r="337" spans="1:13" ht="67.2">
      <c r="A337" s="661"/>
      <c r="B337" s="665"/>
      <c r="C337" s="646"/>
      <c r="D337" s="57" t="s">
        <v>5099</v>
      </c>
      <c r="E337" s="6"/>
      <c r="F337" s="19"/>
      <c r="G337" s="6"/>
      <c r="H337" s="6"/>
      <c r="I337" s="662"/>
      <c r="J337" s="166"/>
      <c r="K337"/>
      <c r="L337"/>
      <c r="M337" s="166"/>
    </row>
    <row r="338" spans="1:13" ht="16.8">
      <c r="A338" s="658" t="s">
        <v>2416</v>
      </c>
      <c r="B338" s="665" t="s">
        <v>5100</v>
      </c>
      <c r="C338" s="646" t="s">
        <v>3373</v>
      </c>
      <c r="D338" s="57"/>
      <c r="E338" s="6" t="s">
        <v>78</v>
      </c>
      <c r="F338" s="19" t="s">
        <v>109</v>
      </c>
      <c r="G338" s="6"/>
      <c r="H338" s="6" t="s">
        <v>79</v>
      </c>
      <c r="I338" s="662"/>
      <c r="J338" s="166"/>
      <c r="K338"/>
      <c r="L338"/>
      <c r="M338" s="166"/>
    </row>
    <row r="339" spans="1:13" ht="67.2">
      <c r="A339" s="661"/>
      <c r="B339" s="665"/>
      <c r="C339" s="646"/>
      <c r="D339" s="57" t="s">
        <v>5101</v>
      </c>
      <c r="E339" s="6"/>
      <c r="F339" s="19"/>
      <c r="G339" s="6"/>
      <c r="H339" s="6"/>
      <c r="I339" s="662"/>
      <c r="J339" s="166"/>
      <c r="K339"/>
      <c r="L339"/>
      <c r="M339" s="166"/>
    </row>
    <row r="340" spans="1:13" ht="50.4">
      <c r="A340" s="661"/>
      <c r="B340" s="665"/>
      <c r="C340" s="646"/>
      <c r="D340" s="57" t="s">
        <v>5102</v>
      </c>
      <c r="E340" s="6"/>
      <c r="F340" s="19"/>
      <c r="G340" s="6"/>
      <c r="H340" s="6"/>
      <c r="I340" s="662"/>
      <c r="J340" s="166"/>
      <c r="K340"/>
      <c r="L340"/>
      <c r="M340" s="166"/>
    </row>
    <row r="341" spans="1:13" ht="50.4">
      <c r="A341" s="661"/>
      <c r="B341" s="665"/>
      <c r="C341" s="646"/>
      <c r="D341" s="57" t="s">
        <v>5103</v>
      </c>
      <c r="E341" s="6"/>
      <c r="F341" s="19"/>
      <c r="G341" s="6"/>
      <c r="H341" s="6"/>
      <c r="I341" s="662"/>
      <c r="J341" s="166"/>
      <c r="K341"/>
      <c r="L341"/>
      <c r="M341" s="166"/>
    </row>
    <row r="342" spans="1:13" ht="67.2">
      <c r="A342" s="661"/>
      <c r="B342" s="665"/>
      <c r="C342" s="646"/>
      <c r="D342" s="57" t="s">
        <v>5104</v>
      </c>
      <c r="E342" s="6"/>
      <c r="F342" s="19"/>
      <c r="G342" s="6"/>
      <c r="H342" s="6"/>
      <c r="I342" s="662"/>
      <c r="J342" s="166"/>
      <c r="K342"/>
      <c r="L342"/>
      <c r="M342" s="166"/>
    </row>
    <row r="343" spans="1:13" ht="16.8">
      <c r="A343" s="658" t="s">
        <v>5105</v>
      </c>
      <c r="B343" s="665" t="s">
        <v>5106</v>
      </c>
      <c r="C343" s="646" t="s">
        <v>3373</v>
      </c>
      <c r="D343" s="57"/>
      <c r="E343" s="6" t="s">
        <v>78</v>
      </c>
      <c r="F343" s="19" t="s">
        <v>109</v>
      </c>
      <c r="G343" s="6"/>
      <c r="H343" s="6" t="s">
        <v>79</v>
      </c>
      <c r="I343" s="662"/>
      <c r="J343" s="166"/>
      <c r="K343"/>
      <c r="L343"/>
      <c r="M343" s="166"/>
    </row>
    <row r="344" spans="1:13" ht="67.2">
      <c r="A344" s="661"/>
      <c r="B344" s="665"/>
      <c r="C344" s="646"/>
      <c r="D344" s="57" t="s">
        <v>5107</v>
      </c>
      <c r="E344" s="6"/>
      <c r="F344" s="19"/>
      <c r="G344" s="6"/>
      <c r="H344" s="6"/>
      <c r="I344" s="662"/>
      <c r="J344" s="166"/>
      <c r="K344"/>
      <c r="L344"/>
      <c r="M344" s="166"/>
    </row>
    <row r="345" spans="1:13" ht="50.4">
      <c r="A345" s="661"/>
      <c r="B345" s="665"/>
      <c r="C345" s="646"/>
      <c r="D345" s="57" t="s">
        <v>5108</v>
      </c>
      <c r="E345" s="6"/>
      <c r="F345" s="19"/>
      <c r="G345" s="6"/>
      <c r="H345" s="6"/>
      <c r="I345" s="662"/>
      <c r="J345" s="166"/>
      <c r="K345"/>
      <c r="L345"/>
      <c r="M345" s="166"/>
    </row>
    <row r="346" spans="1:13" ht="50.4">
      <c r="A346" s="661"/>
      <c r="B346" s="665"/>
      <c r="C346" s="646"/>
      <c r="D346" s="57" t="s">
        <v>5109</v>
      </c>
      <c r="E346" s="6"/>
      <c r="F346" s="19"/>
      <c r="G346" s="6"/>
      <c r="H346" s="6"/>
      <c r="I346" s="662"/>
      <c r="J346" s="166"/>
      <c r="K346"/>
      <c r="L346"/>
      <c r="M346" s="166"/>
    </row>
    <row r="347" spans="1:13" ht="50.4">
      <c r="A347" s="661"/>
      <c r="B347" s="665"/>
      <c r="C347" s="646"/>
      <c r="D347" s="57" t="s">
        <v>5110</v>
      </c>
      <c r="E347" s="6"/>
      <c r="F347" s="19"/>
      <c r="G347" s="6"/>
      <c r="H347" s="6"/>
      <c r="I347" s="662"/>
      <c r="J347" s="166"/>
      <c r="K347"/>
      <c r="L347"/>
      <c r="M347" s="166"/>
    </row>
    <row r="348" spans="1:13" ht="33.6">
      <c r="A348" s="658" t="s">
        <v>5111</v>
      </c>
      <c r="B348" s="665" t="s">
        <v>5112</v>
      </c>
      <c r="C348" s="646" t="s">
        <v>3373</v>
      </c>
      <c r="D348" s="57"/>
      <c r="E348" s="6" t="s">
        <v>78</v>
      </c>
      <c r="F348" s="19" t="s">
        <v>109</v>
      </c>
      <c r="G348" s="6"/>
      <c r="H348" s="6" t="s">
        <v>79</v>
      </c>
      <c r="I348" s="662"/>
      <c r="J348" s="166"/>
      <c r="K348"/>
      <c r="L348"/>
      <c r="M348" s="166"/>
    </row>
    <row r="349" spans="1:13" ht="67.2">
      <c r="A349" s="661"/>
      <c r="B349" s="665"/>
      <c r="C349" s="646"/>
      <c r="D349" s="57" t="s">
        <v>5113</v>
      </c>
      <c r="E349" s="6"/>
      <c r="F349" s="19"/>
      <c r="G349" s="6"/>
      <c r="H349" s="6"/>
      <c r="I349" s="662"/>
      <c r="J349" s="166"/>
      <c r="K349"/>
      <c r="L349"/>
      <c r="M349" s="166"/>
    </row>
    <row r="350" spans="1:13" ht="50.4">
      <c r="A350" s="661"/>
      <c r="B350" s="665"/>
      <c r="C350" s="646"/>
      <c r="D350" s="57" t="s">
        <v>5114</v>
      </c>
      <c r="E350" s="6"/>
      <c r="F350" s="19"/>
      <c r="G350" s="6"/>
      <c r="H350" s="6"/>
      <c r="I350" s="662"/>
      <c r="J350" s="166"/>
      <c r="K350"/>
      <c r="L350"/>
      <c r="M350" s="166"/>
    </row>
    <row r="351" spans="1:13" ht="67.2">
      <c r="A351" s="661"/>
      <c r="B351" s="665"/>
      <c r="C351" s="646"/>
      <c r="D351" s="57" t="s">
        <v>5115</v>
      </c>
      <c r="E351" s="6"/>
      <c r="F351" s="19"/>
      <c r="G351" s="6"/>
      <c r="H351" s="6"/>
      <c r="I351" s="662"/>
      <c r="J351" s="166"/>
      <c r="K351"/>
      <c r="L351"/>
      <c r="M351" s="166"/>
    </row>
    <row r="352" spans="1:13" ht="67.2">
      <c r="A352" s="661"/>
      <c r="B352" s="665"/>
      <c r="C352" s="714"/>
      <c r="D352" s="57" t="s">
        <v>5116</v>
      </c>
      <c r="E352" s="56"/>
      <c r="F352" s="19"/>
      <c r="G352" s="6"/>
      <c r="H352" s="6"/>
      <c r="I352" s="662"/>
      <c r="J352" s="166"/>
      <c r="K352"/>
      <c r="L352"/>
      <c r="M352" s="166"/>
    </row>
    <row r="353" spans="1:13" ht="33.6">
      <c r="A353" s="658" t="s">
        <v>5117</v>
      </c>
      <c r="B353" s="665" t="s">
        <v>5118</v>
      </c>
      <c r="C353" s="646" t="s">
        <v>3373</v>
      </c>
      <c r="D353" s="57"/>
      <c r="E353" s="6" t="s">
        <v>78</v>
      </c>
      <c r="F353" s="19" t="s">
        <v>109</v>
      </c>
      <c r="G353" s="6"/>
      <c r="H353" s="6" t="s">
        <v>79</v>
      </c>
      <c r="I353" s="662"/>
      <c r="J353" s="166"/>
      <c r="K353"/>
      <c r="L353"/>
      <c r="M353" s="166"/>
    </row>
    <row r="354" spans="1:13" ht="50.4">
      <c r="A354" s="661"/>
      <c r="B354" s="665"/>
      <c r="C354" s="646"/>
      <c r="D354" s="57" t="s">
        <v>5119</v>
      </c>
      <c r="E354" s="6"/>
      <c r="F354" s="19"/>
      <c r="G354" s="6"/>
      <c r="H354" s="6"/>
      <c r="I354" s="662"/>
      <c r="J354" s="166"/>
      <c r="K354"/>
      <c r="L354"/>
      <c r="M354" s="166"/>
    </row>
    <row r="355" spans="1:13" ht="67.2">
      <c r="A355" s="661"/>
      <c r="B355" s="665"/>
      <c r="C355" s="646"/>
      <c r="D355" s="57" t="s">
        <v>5120</v>
      </c>
      <c r="E355" s="6"/>
      <c r="F355" s="19"/>
      <c r="G355" s="6"/>
      <c r="H355" s="6"/>
      <c r="I355" s="662"/>
      <c r="J355" s="166"/>
      <c r="K355"/>
      <c r="L355"/>
      <c r="M355" s="166"/>
    </row>
    <row r="356" spans="1:13" ht="67.2">
      <c r="A356" s="661"/>
      <c r="B356" s="665"/>
      <c r="C356" s="646"/>
      <c r="D356" s="57" t="s">
        <v>5121</v>
      </c>
      <c r="E356" s="6"/>
      <c r="F356" s="19"/>
      <c r="G356" s="6"/>
      <c r="H356" s="6"/>
      <c r="I356" s="662"/>
      <c r="J356" s="166"/>
      <c r="K356"/>
      <c r="L356"/>
      <c r="M356" s="166"/>
    </row>
    <row r="357" spans="1:13" ht="67.2">
      <c r="A357" s="661"/>
      <c r="B357" s="665"/>
      <c r="C357" s="714"/>
      <c r="D357" s="57" t="s">
        <v>5122</v>
      </c>
      <c r="E357" s="56"/>
      <c r="F357" s="19"/>
      <c r="G357" s="6"/>
      <c r="H357" s="6"/>
      <c r="I357" s="662"/>
      <c r="J357" s="166"/>
      <c r="K357"/>
      <c r="L357"/>
      <c r="M357" s="166"/>
    </row>
    <row r="358" spans="1:13" ht="16.8">
      <c r="A358" s="658" t="s">
        <v>5123</v>
      </c>
      <c r="B358" s="57" t="s">
        <v>5124</v>
      </c>
      <c r="C358" s="20" t="s">
        <v>3373</v>
      </c>
      <c r="D358" s="57"/>
      <c r="E358" s="6" t="s">
        <v>78</v>
      </c>
      <c r="F358" s="19" t="s">
        <v>109</v>
      </c>
      <c r="G358" s="6"/>
      <c r="H358" s="6" t="s">
        <v>79</v>
      </c>
      <c r="I358" s="662"/>
      <c r="J358" s="166"/>
      <c r="K358"/>
      <c r="L358" s="705"/>
      <c r="M358" s="166"/>
    </row>
    <row r="359" spans="1:13" ht="67.2">
      <c r="A359" s="661"/>
      <c r="B359" s="57"/>
      <c r="C359" s="20"/>
      <c r="D359" s="660" t="s">
        <v>5125</v>
      </c>
      <c r="E359" s="6"/>
      <c r="F359" s="19"/>
      <c r="G359" s="6"/>
      <c r="H359" s="6"/>
      <c r="I359" s="662"/>
      <c r="J359" s="166"/>
      <c r="K359"/>
      <c r="L359"/>
      <c r="M359" s="166"/>
    </row>
    <row r="360" spans="1:13" ht="67.2">
      <c r="A360" s="661"/>
      <c r="B360" s="57"/>
      <c r="C360" s="20"/>
      <c r="D360" s="660" t="s">
        <v>5126</v>
      </c>
      <c r="E360" s="6"/>
      <c r="F360" s="19"/>
      <c r="G360" s="6"/>
      <c r="H360" s="6"/>
      <c r="I360" s="662"/>
      <c r="J360" s="166"/>
      <c r="K360"/>
      <c r="L360"/>
      <c r="M360" s="166"/>
    </row>
    <row r="361" spans="1:13" ht="67.2">
      <c r="A361" s="661"/>
      <c r="B361" s="57"/>
      <c r="C361" s="20"/>
      <c r="D361" s="660" t="s">
        <v>5127</v>
      </c>
      <c r="E361" s="6"/>
      <c r="F361" s="19"/>
      <c r="G361" s="6"/>
      <c r="H361" s="6"/>
      <c r="I361" s="662"/>
      <c r="J361" s="166"/>
      <c r="K361"/>
      <c r="L361"/>
      <c r="M361" s="166"/>
    </row>
    <row r="362" spans="1:13" ht="67.2">
      <c r="A362" s="661"/>
      <c r="B362" s="57"/>
      <c r="C362" s="20"/>
      <c r="D362" s="660" t="s">
        <v>5128</v>
      </c>
      <c r="E362" s="6"/>
      <c r="F362" s="19"/>
      <c r="G362" s="6"/>
      <c r="H362" s="6"/>
      <c r="I362" s="662"/>
      <c r="J362" s="166"/>
      <c r="K362"/>
      <c r="L362"/>
      <c r="M362" s="166"/>
    </row>
    <row r="363" spans="1:13" ht="16.8">
      <c r="A363" s="658"/>
      <c r="B363" s="728" t="s">
        <v>5129</v>
      </c>
      <c r="C363" s="20"/>
      <c r="D363" s="56"/>
      <c r="E363" s="55"/>
      <c r="F363" s="55"/>
      <c r="G363" s="55"/>
      <c r="H363" s="55"/>
      <c r="I363"/>
      <c r="J363" s="166"/>
      <c r="K363"/>
      <c r="L363"/>
      <c r="M363" s="166"/>
    </row>
    <row r="364" spans="1:13" ht="16.8">
      <c r="A364" s="658" t="s">
        <v>5130</v>
      </c>
      <c r="B364" s="57" t="s">
        <v>5131</v>
      </c>
      <c r="C364" s="20" t="s">
        <v>3373</v>
      </c>
      <c r="D364" s="660"/>
      <c r="E364" s="6" t="s">
        <v>78</v>
      </c>
      <c r="F364" s="19" t="s">
        <v>109</v>
      </c>
      <c r="G364" s="6"/>
      <c r="H364" s="6" t="s">
        <v>79</v>
      </c>
      <c r="I364" s="662"/>
      <c r="J364" s="166"/>
      <c r="K364"/>
      <c r="L364"/>
      <c r="M364" s="166"/>
    </row>
    <row r="365" spans="1:13" ht="67.2">
      <c r="A365" s="661"/>
      <c r="B365" s="57"/>
      <c r="C365" s="20"/>
      <c r="D365" s="660" t="s">
        <v>5132</v>
      </c>
      <c r="E365" s="6"/>
      <c r="F365" s="19"/>
      <c r="G365" s="6"/>
      <c r="H365" s="6"/>
      <c r="I365" s="662"/>
      <c r="J365" s="166"/>
      <c r="K365"/>
      <c r="L365"/>
      <c r="M365" s="166"/>
    </row>
    <row r="366" spans="1:13" ht="50.4">
      <c r="A366" s="661"/>
      <c r="B366" s="57"/>
      <c r="C366" s="20"/>
      <c r="D366" s="164" t="s">
        <v>5133</v>
      </c>
      <c r="E366" s="6"/>
      <c r="F366" s="19"/>
      <c r="G366" s="6"/>
      <c r="H366" s="6"/>
      <c r="I366" s="662"/>
      <c r="J366" s="166"/>
      <c r="K366"/>
      <c r="L366"/>
      <c r="M366" s="166"/>
    </row>
    <row r="367" spans="1:13" ht="50.4">
      <c r="A367" s="661"/>
      <c r="B367" s="57"/>
      <c r="C367" s="20"/>
      <c r="D367" s="660" t="s">
        <v>5134</v>
      </c>
      <c r="E367" s="6"/>
      <c r="F367" s="19"/>
      <c r="G367" s="6"/>
      <c r="H367" s="6"/>
      <c r="I367" s="662"/>
      <c r="J367" s="166"/>
      <c r="K367"/>
      <c r="L367"/>
      <c r="M367" s="166"/>
    </row>
    <row r="368" spans="1:13" ht="50.4">
      <c r="A368" s="661"/>
      <c r="B368" s="57"/>
      <c r="C368" s="20"/>
      <c r="D368" s="660" t="s">
        <v>5135</v>
      </c>
      <c r="E368" s="6"/>
      <c r="F368" s="19"/>
      <c r="G368" s="6"/>
      <c r="H368" s="6"/>
      <c r="I368" s="662"/>
      <c r="J368" s="166"/>
      <c r="K368"/>
      <c r="L368"/>
      <c r="M368" s="166"/>
    </row>
    <row r="369" spans="1:13" ht="16.8">
      <c r="A369" s="658" t="s">
        <v>5136</v>
      </c>
      <c r="B369" s="57" t="s">
        <v>5137</v>
      </c>
      <c r="C369" s="20" t="s">
        <v>3373</v>
      </c>
      <c r="D369" s="660"/>
      <c r="E369" s="6" t="s">
        <v>78</v>
      </c>
      <c r="F369" s="19" t="s">
        <v>109</v>
      </c>
      <c r="G369" s="6"/>
      <c r="H369" s="6" t="s">
        <v>79</v>
      </c>
      <c r="I369" s="662"/>
      <c r="J369" s="166"/>
      <c r="K369"/>
      <c r="L369"/>
      <c r="M369" s="166"/>
    </row>
    <row r="370" spans="1:13" ht="50.4">
      <c r="A370" s="661"/>
      <c r="B370" s="57"/>
      <c r="C370" s="20"/>
      <c r="D370" s="660" t="s">
        <v>5138</v>
      </c>
      <c r="E370" s="6"/>
      <c r="F370" s="19"/>
      <c r="G370" s="6"/>
      <c r="H370" s="6"/>
      <c r="I370" s="662"/>
      <c r="J370" s="166"/>
      <c r="K370"/>
      <c r="L370"/>
      <c r="M370" s="166"/>
    </row>
    <row r="371" spans="1:13" ht="50.4">
      <c r="A371" s="661"/>
      <c r="B371" s="57"/>
      <c r="C371" s="20"/>
      <c r="D371" s="660" t="s">
        <v>5139</v>
      </c>
      <c r="E371" s="6"/>
      <c r="F371" s="19"/>
      <c r="G371" s="6"/>
      <c r="H371" s="6"/>
      <c r="I371" s="662"/>
      <c r="J371" s="166"/>
      <c r="K371"/>
      <c r="L371"/>
      <c r="M371" s="166"/>
    </row>
    <row r="372" spans="1:13" ht="50.4">
      <c r="A372" s="661"/>
      <c r="B372" s="57"/>
      <c r="C372" s="20"/>
      <c r="D372" s="660" t="s">
        <v>5140</v>
      </c>
      <c r="E372" s="6"/>
      <c r="F372" s="19"/>
      <c r="G372" s="6"/>
      <c r="H372" s="6"/>
      <c r="I372" s="662"/>
      <c r="J372" s="166"/>
      <c r="K372"/>
      <c r="L372"/>
      <c r="M372" s="166"/>
    </row>
    <row r="373" spans="1:13" ht="50.4">
      <c r="A373" s="661"/>
      <c r="B373" s="57"/>
      <c r="C373" s="20"/>
      <c r="D373" s="660" t="s">
        <v>5141</v>
      </c>
      <c r="E373" s="6"/>
      <c r="F373" s="19"/>
      <c r="G373" s="6"/>
      <c r="H373" s="6"/>
      <c r="I373" s="662"/>
      <c r="J373" s="166"/>
      <c r="K373"/>
      <c r="L373"/>
      <c r="M373" s="166"/>
    </row>
    <row r="374" spans="1:13" ht="16.8">
      <c r="A374" s="658" t="s">
        <v>5142</v>
      </c>
      <c r="B374" s="57" t="s">
        <v>5143</v>
      </c>
      <c r="C374" s="20" t="s">
        <v>3373</v>
      </c>
      <c r="D374" s="660"/>
      <c r="E374" s="6" t="s">
        <v>78</v>
      </c>
      <c r="F374" s="19" t="s">
        <v>109</v>
      </c>
      <c r="G374" s="6"/>
      <c r="H374" s="6" t="s">
        <v>79</v>
      </c>
      <c r="I374" s="662"/>
      <c r="J374" s="166"/>
      <c r="K374"/>
      <c r="L374"/>
      <c r="M374" s="166"/>
    </row>
    <row r="375" spans="1:13" ht="50.4">
      <c r="A375" s="661"/>
      <c r="B375" s="57"/>
      <c r="C375" s="20"/>
      <c r="D375" s="49" t="s">
        <v>5144</v>
      </c>
      <c r="E375" s="6"/>
      <c r="F375" s="19"/>
      <c r="G375" s="6"/>
      <c r="H375" s="6"/>
      <c r="I375" s="662"/>
      <c r="J375" s="166"/>
      <c r="K375"/>
      <c r="L375"/>
      <c r="M375" s="166"/>
    </row>
    <row r="376" spans="1:13" ht="50.4">
      <c r="A376" s="661"/>
      <c r="B376" s="57"/>
      <c r="C376" s="20"/>
      <c r="D376" s="57" t="s">
        <v>5145</v>
      </c>
      <c r="E376" s="6"/>
      <c r="F376" s="19"/>
      <c r="G376" s="6"/>
      <c r="H376" s="6"/>
      <c r="I376" s="662"/>
      <c r="J376" s="166"/>
      <c r="K376"/>
      <c r="L376"/>
      <c r="M376" s="166"/>
    </row>
    <row r="377" spans="1:13" ht="50.4">
      <c r="A377" s="661"/>
      <c r="B377" s="57"/>
      <c r="C377" s="20"/>
      <c r="D377" s="57" t="s">
        <v>5146</v>
      </c>
      <c r="E377" s="6"/>
      <c r="F377" s="19"/>
      <c r="G377" s="6"/>
      <c r="H377" s="6"/>
      <c r="I377" s="662"/>
      <c r="J377" s="166"/>
      <c r="K377"/>
      <c r="L377"/>
      <c r="M377" s="166"/>
    </row>
    <row r="378" spans="1:13" ht="50.4">
      <c r="A378" s="661"/>
      <c r="B378" s="57"/>
      <c r="C378" s="20"/>
      <c r="D378" s="57" t="s">
        <v>5147</v>
      </c>
      <c r="E378" s="6"/>
      <c r="F378" s="19"/>
      <c r="G378" s="6"/>
      <c r="H378" s="6"/>
      <c r="I378" s="662"/>
      <c r="J378" s="166"/>
      <c r="K378"/>
      <c r="L378"/>
      <c r="M378" s="166"/>
    </row>
    <row r="379" spans="1:13" ht="16.8">
      <c r="A379" s="658" t="s">
        <v>5148</v>
      </c>
      <c r="B379" s="57" t="s">
        <v>5149</v>
      </c>
      <c r="C379" s="20" t="s">
        <v>3373</v>
      </c>
      <c r="D379" s="660"/>
      <c r="E379" s="6" t="s">
        <v>78</v>
      </c>
      <c r="F379" s="19" t="s">
        <v>109</v>
      </c>
      <c r="G379" s="6"/>
      <c r="H379" s="6" t="s">
        <v>79</v>
      </c>
      <c r="I379"/>
      <c r="J379" s="166"/>
      <c r="K379"/>
      <c r="L379"/>
      <c r="M379" s="166"/>
    </row>
    <row r="380" spans="1:13" ht="50.4">
      <c r="A380" s="661"/>
      <c r="B380" s="57"/>
      <c r="C380" s="20"/>
      <c r="D380" s="57" t="s">
        <v>5150</v>
      </c>
      <c r="E380" s="6"/>
      <c r="F380" s="19"/>
      <c r="G380" s="6"/>
      <c r="H380" s="6"/>
      <c r="I380"/>
      <c r="J380" s="166"/>
      <c r="K380"/>
      <c r="L380"/>
      <c r="M380" s="166"/>
    </row>
    <row r="381" spans="1:13" ht="67.2">
      <c r="A381" s="661"/>
      <c r="B381" s="663"/>
      <c r="C381" s="219"/>
      <c r="D381" s="57" t="s">
        <v>5151</v>
      </c>
      <c r="E381" s="662"/>
      <c r="F381" s="649"/>
      <c r="G381" s="662"/>
      <c r="H381" s="662"/>
      <c r="I381" s="662"/>
      <c r="J381" s="166"/>
      <c r="K381"/>
      <c r="L381"/>
      <c r="M381" s="166"/>
    </row>
    <row r="382" spans="1:13" ht="50.4">
      <c r="A382" s="661"/>
      <c r="B382" s="663"/>
      <c r="C382" s="219"/>
      <c r="D382" s="57" t="s">
        <v>5152</v>
      </c>
      <c r="E382" s="662"/>
      <c r="F382" s="649"/>
      <c r="G382" s="662"/>
      <c r="H382" s="662"/>
      <c r="I382" s="662"/>
      <c r="J382" s="166"/>
      <c r="K382"/>
      <c r="L382"/>
      <c r="M382" s="166"/>
    </row>
    <row r="383" spans="1:13" ht="50.4">
      <c r="A383" s="661"/>
      <c r="B383" s="663"/>
      <c r="C383" s="219"/>
      <c r="D383" s="57" t="s">
        <v>5153</v>
      </c>
      <c r="E383" s="662"/>
      <c r="F383" s="649"/>
      <c r="G383" s="662"/>
      <c r="H383" s="662"/>
      <c r="I383" s="662"/>
      <c r="J383" s="166"/>
      <c r="K383"/>
      <c r="L383"/>
      <c r="M383" s="166"/>
    </row>
    <row r="384" spans="1:13" ht="16.8">
      <c r="A384" s="658" t="s">
        <v>5154</v>
      </c>
      <c r="B384" s="57" t="s">
        <v>5155</v>
      </c>
      <c r="C384" s="20" t="s">
        <v>3373</v>
      </c>
      <c r="D384" s="660"/>
      <c r="E384" s="6" t="s">
        <v>78</v>
      </c>
      <c r="F384" s="19" t="s">
        <v>109</v>
      </c>
      <c r="G384" s="6"/>
      <c r="H384" s="6" t="s">
        <v>79</v>
      </c>
      <c r="I384"/>
      <c r="J384" s="166"/>
      <c r="K384"/>
      <c r="L384"/>
      <c r="M384" s="166"/>
    </row>
    <row r="385" spans="1:13" ht="50.4">
      <c r="A385" s="661"/>
      <c r="B385" s="57"/>
      <c r="C385" s="20"/>
      <c r="D385" s="660" t="s">
        <v>5156</v>
      </c>
      <c r="E385" s="6"/>
      <c r="F385" s="19"/>
      <c r="G385" s="6"/>
      <c r="H385" s="6"/>
      <c r="I385"/>
      <c r="J385" s="166"/>
      <c r="K385"/>
      <c r="L385"/>
      <c r="M385" s="166"/>
    </row>
    <row r="386" spans="1:13" ht="50.4">
      <c r="A386" s="661"/>
      <c r="B386" s="57"/>
      <c r="C386" s="20"/>
      <c r="D386" s="164" t="s">
        <v>5157</v>
      </c>
      <c r="E386" s="6"/>
      <c r="F386" s="19"/>
      <c r="G386" s="6"/>
      <c r="H386" s="6"/>
      <c r="I386"/>
      <c r="J386" s="166"/>
      <c r="K386"/>
      <c r="L386"/>
      <c r="M386" s="166"/>
    </row>
    <row r="387" spans="1:13" ht="50.4">
      <c r="A387" s="661"/>
      <c r="B387" s="57"/>
      <c r="C387" s="20"/>
      <c r="D387" s="660" t="s">
        <v>5158</v>
      </c>
      <c r="E387" s="6"/>
      <c r="F387" s="19"/>
      <c r="G387" s="6"/>
      <c r="H387" s="6"/>
      <c r="I387"/>
      <c r="J387" s="166"/>
      <c r="K387"/>
      <c r="L387"/>
      <c r="M387" s="166"/>
    </row>
    <row r="388" spans="1:13" ht="50.4">
      <c r="A388" s="661"/>
      <c r="B388" s="57"/>
      <c r="C388" s="20"/>
      <c r="D388" s="660" t="s">
        <v>5159</v>
      </c>
      <c r="E388" s="6"/>
      <c r="F388" s="19"/>
      <c r="G388" s="6"/>
      <c r="H388" s="6"/>
      <c r="I388"/>
      <c r="J388" s="166"/>
      <c r="K388"/>
      <c r="L388"/>
      <c r="M388" s="166"/>
    </row>
    <row r="389" spans="1:13" ht="16.8">
      <c r="A389" s="661"/>
      <c r="B389" s="728" t="s">
        <v>5160</v>
      </c>
      <c r="C389" s="166"/>
      <c r="D389" s="666"/>
      <c r="E389" s="662"/>
      <c r="F389" s="649"/>
      <c r="G389" s="662"/>
      <c r="H389" s="662"/>
      <c r="I389" s="662"/>
      <c r="J389" s="166"/>
      <c r="K389"/>
      <c r="L389"/>
      <c r="M389" s="166"/>
    </row>
    <row r="390" spans="1:13" ht="16.8">
      <c r="A390" s="658" t="s">
        <v>5161</v>
      </c>
      <c r="B390" s="57" t="s">
        <v>5162</v>
      </c>
      <c r="C390" s="20" t="s">
        <v>3373</v>
      </c>
      <c r="D390" s="660"/>
      <c r="E390" s="6" t="s">
        <v>78</v>
      </c>
      <c r="F390" s="19" t="s">
        <v>109</v>
      </c>
      <c r="G390" s="6"/>
      <c r="H390" s="6" t="s">
        <v>79</v>
      </c>
      <c r="I390" s="662"/>
      <c r="J390" s="166"/>
      <c r="K390"/>
      <c r="L390"/>
      <c r="M390" s="166"/>
    </row>
    <row r="391" spans="1:13" ht="50.4">
      <c r="A391" s="661"/>
      <c r="B391" s="57"/>
      <c r="C391" s="20"/>
      <c r="D391" s="660" t="s">
        <v>5163</v>
      </c>
      <c r="E391" s="6"/>
      <c r="F391" s="19"/>
      <c r="G391" s="6"/>
      <c r="H391" s="6"/>
      <c r="I391" s="662"/>
      <c r="J391" s="166"/>
      <c r="K391"/>
      <c r="L391"/>
      <c r="M391" s="166"/>
    </row>
    <row r="392" spans="1:13" ht="67.2">
      <c r="A392" s="661"/>
      <c r="B392" s="57"/>
      <c r="C392" s="20"/>
      <c r="D392" s="660" t="s">
        <v>5164</v>
      </c>
      <c r="E392" s="6"/>
      <c r="F392" s="19"/>
      <c r="G392" s="6"/>
      <c r="H392" s="6"/>
      <c r="I392" s="662"/>
      <c r="J392" s="166"/>
      <c r="K392"/>
      <c r="L392"/>
      <c r="M392" s="166"/>
    </row>
    <row r="393" spans="1:13" ht="67.2">
      <c r="A393" s="661"/>
      <c r="B393" s="57"/>
      <c r="C393" s="20"/>
      <c r="D393" s="660" t="s">
        <v>5165</v>
      </c>
      <c r="E393" s="6"/>
      <c r="F393" s="19"/>
      <c r="G393" s="6"/>
      <c r="H393" s="6"/>
      <c r="I393" s="662"/>
      <c r="J393" s="166"/>
      <c r="K393"/>
      <c r="L393"/>
      <c r="M393" s="166"/>
    </row>
    <row r="394" spans="1:13" ht="50.4">
      <c r="A394" s="661"/>
      <c r="B394" s="57"/>
      <c r="C394" s="20"/>
      <c r="D394" s="660" t="s">
        <v>5166</v>
      </c>
      <c r="E394" s="6"/>
      <c r="F394" s="19"/>
      <c r="G394" s="6"/>
      <c r="H394" s="6"/>
      <c r="I394" s="662"/>
      <c r="J394" s="166"/>
      <c r="K394"/>
      <c r="L394"/>
      <c r="M394" s="166"/>
    </row>
    <row r="395" spans="1:13" ht="16.8">
      <c r="A395" s="658" t="s">
        <v>5167</v>
      </c>
      <c r="B395" s="57" t="s">
        <v>5168</v>
      </c>
      <c r="C395" s="20" t="s">
        <v>3373</v>
      </c>
      <c r="D395" s="660"/>
      <c r="E395" s="6" t="s">
        <v>78</v>
      </c>
      <c r="F395" s="19" t="s">
        <v>109</v>
      </c>
      <c r="G395" s="6"/>
      <c r="H395" s="6" t="s">
        <v>79</v>
      </c>
      <c r="I395" s="662"/>
      <c r="J395" s="166"/>
      <c r="K395"/>
      <c r="L395"/>
      <c r="M395" s="166"/>
    </row>
    <row r="396" spans="1:13" ht="50.4">
      <c r="A396" s="661"/>
      <c r="B396" s="57"/>
      <c r="C396" s="20"/>
      <c r="D396" s="660" t="s">
        <v>5169</v>
      </c>
      <c r="E396" s="6"/>
      <c r="F396" s="19"/>
      <c r="G396" s="6"/>
      <c r="H396" s="6"/>
      <c r="I396" s="662"/>
      <c r="J396" s="166"/>
      <c r="K396"/>
      <c r="L396"/>
      <c r="M396" s="166"/>
    </row>
    <row r="397" spans="1:13" ht="67.2">
      <c r="A397" s="661"/>
      <c r="B397" s="57"/>
      <c r="C397" s="20"/>
      <c r="D397" s="660" t="s">
        <v>5170</v>
      </c>
      <c r="E397" s="6"/>
      <c r="F397" s="19"/>
      <c r="G397" s="6"/>
      <c r="H397" s="6"/>
      <c r="I397" s="662"/>
      <c r="J397" s="166"/>
      <c r="K397"/>
      <c r="L397"/>
      <c r="M397" s="166"/>
    </row>
    <row r="398" spans="1:13" ht="50.4">
      <c r="A398" s="661"/>
      <c r="B398" s="57"/>
      <c r="C398" s="20"/>
      <c r="D398" s="660" t="s">
        <v>5171</v>
      </c>
      <c r="E398" s="6"/>
      <c r="F398" s="19"/>
      <c r="G398" s="6"/>
      <c r="H398" s="6"/>
      <c r="I398" s="662"/>
      <c r="J398" s="166"/>
      <c r="K398"/>
      <c r="L398"/>
      <c r="M398" s="166"/>
    </row>
    <row r="399" spans="1:13" ht="50.4">
      <c r="A399" s="661"/>
      <c r="B399" s="57"/>
      <c r="C399" s="48"/>
      <c r="D399" s="660" t="s">
        <v>5172</v>
      </c>
      <c r="E399" s="6"/>
      <c r="F399" s="19"/>
      <c r="G399" s="6"/>
      <c r="H399" s="6"/>
      <c r="I399" s="662"/>
      <c r="J399" s="166"/>
      <c r="K399"/>
      <c r="L399"/>
      <c r="M399" s="166"/>
    </row>
    <row r="400" spans="1:13" ht="16.8">
      <c r="A400" s="658" t="s">
        <v>5173</v>
      </c>
      <c r="B400" s="57" t="s">
        <v>5174</v>
      </c>
      <c r="C400" s="20" t="s">
        <v>3373</v>
      </c>
      <c r="D400" s="660"/>
      <c r="E400" s="6" t="s">
        <v>78</v>
      </c>
      <c r="F400" s="19" t="s">
        <v>109</v>
      </c>
      <c r="G400" s="6"/>
      <c r="H400" s="6" t="s">
        <v>79</v>
      </c>
      <c r="I400" s="662"/>
      <c r="J400" s="166"/>
      <c r="K400"/>
      <c r="L400"/>
      <c r="M400" s="166"/>
    </row>
    <row r="401" spans="1:13" ht="50.4">
      <c r="A401" s="661"/>
      <c r="B401" s="57"/>
      <c r="C401" s="20"/>
      <c r="D401" s="660" t="s">
        <v>5175</v>
      </c>
      <c r="E401" s="6"/>
      <c r="F401" s="19"/>
      <c r="G401" s="6"/>
      <c r="H401" s="6"/>
      <c r="I401" s="662"/>
      <c r="J401" s="166"/>
      <c r="K401"/>
      <c r="L401"/>
      <c r="M401" s="166"/>
    </row>
    <row r="402" spans="1:13" ht="67.2">
      <c r="A402" s="661"/>
      <c r="B402" s="57"/>
      <c r="C402" s="20"/>
      <c r="D402" s="660" t="s">
        <v>5176</v>
      </c>
      <c r="E402" s="6"/>
      <c r="F402" s="19"/>
      <c r="G402" s="6"/>
      <c r="H402" s="6"/>
      <c r="I402" s="662"/>
      <c r="J402" s="166"/>
      <c r="K402"/>
      <c r="L402"/>
      <c r="M402" s="166"/>
    </row>
    <row r="403" spans="1:13" ht="50.4">
      <c r="A403" s="661"/>
      <c r="B403" s="57"/>
      <c r="C403" s="20"/>
      <c r="D403" s="660" t="s">
        <v>5177</v>
      </c>
      <c r="E403" s="6"/>
      <c r="F403" s="19"/>
      <c r="G403" s="6"/>
      <c r="H403" s="6"/>
      <c r="I403" s="662"/>
      <c r="J403" s="166"/>
      <c r="K403"/>
      <c r="L403"/>
      <c r="M403" s="166"/>
    </row>
    <row r="404" spans="1:13" ht="50.4">
      <c r="A404" s="661"/>
      <c r="B404" s="57"/>
      <c r="C404" s="20"/>
      <c r="D404" s="660" t="s">
        <v>5178</v>
      </c>
      <c r="E404" s="6"/>
      <c r="F404" s="19"/>
      <c r="G404" s="6"/>
      <c r="H404" s="6"/>
      <c r="I404" s="662"/>
      <c r="J404" s="166"/>
      <c r="K404"/>
      <c r="L404"/>
      <c r="M404" s="166"/>
    </row>
    <row r="405" spans="1:13" ht="16.8">
      <c r="A405" s="641" t="s">
        <v>51</v>
      </c>
      <c r="B405" s="747" t="s">
        <v>5179</v>
      </c>
      <c r="C405" s="641"/>
      <c r="D405" s="641"/>
      <c r="E405" s="708"/>
      <c r="F405" s="708"/>
      <c r="G405" s="641"/>
      <c r="H405" s="641"/>
      <c r="I405" s="641"/>
      <c r="J405" s="166"/>
      <c r="K405"/>
      <c r="L405"/>
      <c r="M405" s="166"/>
    </row>
    <row r="406" spans="1:13" ht="16.8">
      <c r="A406" s="658" t="s">
        <v>5180</v>
      </c>
      <c r="B406" s="57" t="s">
        <v>5181</v>
      </c>
      <c r="C406" s="20" t="s">
        <v>3373</v>
      </c>
      <c r="D406" s="57"/>
      <c r="E406" s="6" t="s">
        <v>78</v>
      </c>
      <c r="F406" s="19" t="s">
        <v>109</v>
      </c>
      <c r="G406" s="6"/>
      <c r="H406" s="6" t="s">
        <v>79</v>
      </c>
      <c r="I406"/>
      <c r="J406" s="166"/>
      <c r="K406"/>
      <c r="L406"/>
      <c r="M406" s="166"/>
    </row>
    <row r="407" spans="1:13" ht="67.2">
      <c r="A407" s="658"/>
      <c r="B407" s="57"/>
      <c r="C407" s="20"/>
      <c r="D407" s="57" t="s">
        <v>5182</v>
      </c>
      <c r="E407" s="6"/>
      <c r="F407" s="19"/>
      <c r="G407" s="6"/>
      <c r="H407" s="6"/>
      <c r="I407"/>
      <c r="J407" s="166"/>
      <c r="K407"/>
      <c r="L407"/>
      <c r="M407" s="166"/>
    </row>
    <row r="408" spans="1:13" ht="67.2">
      <c r="A408" s="658"/>
      <c r="B408" s="57"/>
      <c r="C408" s="20"/>
      <c r="D408" s="57" t="s">
        <v>5183</v>
      </c>
      <c r="E408" s="6"/>
      <c r="F408" s="19"/>
      <c r="G408" s="6"/>
      <c r="H408" s="6"/>
      <c r="I408"/>
      <c r="J408" s="166"/>
      <c r="K408"/>
      <c r="L408"/>
      <c r="M408" s="166"/>
    </row>
    <row r="409" spans="1:13" ht="50.4">
      <c r="A409" s="658"/>
      <c r="B409" s="57"/>
      <c r="C409" s="20"/>
      <c r="D409" s="57" t="s">
        <v>5184</v>
      </c>
      <c r="E409" s="6"/>
      <c r="F409" s="19"/>
      <c r="G409" s="6"/>
      <c r="H409" s="6"/>
      <c r="I409"/>
      <c r="J409" s="166"/>
      <c r="K409"/>
      <c r="L409"/>
      <c r="M409" s="166"/>
    </row>
    <row r="410" spans="1:13" ht="50.4">
      <c r="A410" s="658"/>
      <c r="B410" s="57"/>
      <c r="C410" s="20"/>
      <c r="D410" s="57" t="s">
        <v>5185</v>
      </c>
      <c r="E410" s="6"/>
      <c r="F410" s="19"/>
      <c r="G410" s="6"/>
      <c r="H410" s="6"/>
      <c r="I410"/>
      <c r="J410" s="166"/>
      <c r="K410"/>
      <c r="L410"/>
      <c r="M410" s="166"/>
    </row>
    <row r="411" spans="1:13" ht="16.8">
      <c r="A411" s="658" t="s">
        <v>5186</v>
      </c>
      <c r="B411" s="57" t="s">
        <v>5187</v>
      </c>
      <c r="C411" s="646" t="s">
        <v>3373</v>
      </c>
      <c r="D411" s="57"/>
      <c r="E411" s="6" t="s">
        <v>78</v>
      </c>
      <c r="F411" s="19" t="s">
        <v>109</v>
      </c>
      <c r="G411" s="6"/>
      <c r="H411" s="6" t="s">
        <v>79</v>
      </c>
      <c r="I411"/>
      <c r="J411" s="166"/>
      <c r="K411"/>
      <c r="L411"/>
      <c r="M411" s="166"/>
    </row>
    <row r="412" spans="1:13" ht="50.4">
      <c r="A412" s="661"/>
      <c r="B412" s="57"/>
      <c r="C412" s="20"/>
      <c r="D412" s="57" t="s">
        <v>5188</v>
      </c>
      <c r="E412" s="6"/>
      <c r="F412" s="19"/>
      <c r="G412" s="6"/>
      <c r="H412" s="6"/>
      <c r="I412"/>
      <c r="J412" s="166"/>
      <c r="K412"/>
      <c r="L412"/>
      <c r="M412" s="166"/>
    </row>
    <row r="413" spans="1:13" ht="50.4">
      <c r="A413" s="661"/>
      <c r="B413" s="57"/>
      <c r="C413" s="20"/>
      <c r="D413" s="57" t="s">
        <v>5189</v>
      </c>
      <c r="E413" s="6"/>
      <c r="F413" s="19"/>
      <c r="G413" s="6"/>
      <c r="H413" s="6"/>
      <c r="I413"/>
      <c r="J413" s="166"/>
      <c r="K413"/>
      <c r="L413"/>
      <c r="M413" s="166"/>
    </row>
    <row r="414" spans="1:13" ht="50.4">
      <c r="A414" s="661"/>
      <c r="B414" s="57"/>
      <c r="C414" s="20"/>
      <c r="D414" s="57" t="s">
        <v>5190</v>
      </c>
      <c r="E414" s="6"/>
      <c r="F414" s="19"/>
      <c r="G414" s="6"/>
      <c r="H414" s="6"/>
      <c r="I414"/>
      <c r="J414" s="166"/>
      <c r="K414"/>
      <c r="L414"/>
      <c r="M414" s="166"/>
    </row>
    <row r="415" spans="1:13" ht="50.4">
      <c r="A415" s="661"/>
      <c r="B415" s="57"/>
      <c r="C415" s="20"/>
      <c r="D415" s="57" t="s">
        <v>5191</v>
      </c>
      <c r="E415" s="6"/>
      <c r="F415" s="19"/>
      <c r="G415" s="6"/>
      <c r="H415" s="6"/>
      <c r="I415"/>
      <c r="J415" s="166"/>
      <c r="K415"/>
      <c r="L415"/>
      <c r="M415" s="166"/>
    </row>
    <row r="416" spans="1:13" ht="33.6">
      <c r="A416" s="658" t="s">
        <v>5192</v>
      </c>
      <c r="B416" s="57" t="s">
        <v>5193</v>
      </c>
      <c r="C416" s="646" t="s">
        <v>3373</v>
      </c>
      <c r="D416" s="57"/>
      <c r="E416" s="6" t="s">
        <v>78</v>
      </c>
      <c r="F416" s="19" t="s">
        <v>109</v>
      </c>
      <c r="G416" s="6"/>
      <c r="H416" s="6" t="s">
        <v>79</v>
      </c>
      <c r="I416"/>
      <c r="J416" s="166"/>
      <c r="K416"/>
      <c r="L416"/>
      <c r="M416" s="166"/>
    </row>
    <row r="417" spans="1:13" ht="50.4">
      <c r="A417" s="658"/>
      <c r="B417" s="57"/>
      <c r="C417" s="20"/>
      <c r="D417" s="57" t="s">
        <v>5194</v>
      </c>
      <c r="E417" s="6"/>
      <c r="F417" s="6"/>
      <c r="G417" s="6"/>
      <c r="H417" s="6"/>
      <c r="I417"/>
      <c r="J417" s="166"/>
      <c r="K417"/>
      <c r="L417"/>
      <c r="M417" s="166"/>
    </row>
    <row r="418" spans="1:13" ht="67.2">
      <c r="A418" s="658"/>
      <c r="B418" s="57"/>
      <c r="C418" s="20"/>
      <c r="D418" s="57" t="s">
        <v>5195</v>
      </c>
      <c r="E418" s="6"/>
      <c r="F418" s="6"/>
      <c r="G418" s="6"/>
      <c r="H418" s="6"/>
      <c r="I418"/>
      <c r="J418" s="166"/>
      <c r="K418"/>
      <c r="L418"/>
      <c r="M418" s="166"/>
    </row>
    <row r="419" spans="1:13" ht="67.2">
      <c r="A419" s="658"/>
      <c r="B419" s="57"/>
      <c r="C419" s="20"/>
      <c r="D419" s="57" t="s">
        <v>5196</v>
      </c>
      <c r="E419" s="6"/>
      <c r="F419" s="6"/>
      <c r="G419" s="6"/>
      <c r="H419" s="6"/>
      <c r="I419"/>
      <c r="J419" s="166"/>
      <c r="K419"/>
      <c r="L419"/>
      <c r="M419" s="166"/>
    </row>
    <row r="420" spans="1:13" ht="67.2">
      <c r="A420" s="658"/>
      <c r="B420" s="57"/>
      <c r="C420" s="20"/>
      <c r="D420" s="57" t="s">
        <v>5197</v>
      </c>
      <c r="E420" s="6"/>
      <c r="F420" s="6"/>
      <c r="G420" s="6"/>
      <c r="H420" s="6"/>
      <c r="I420"/>
      <c r="J420" s="166"/>
      <c r="K420"/>
      <c r="L420"/>
      <c r="M420" s="166"/>
    </row>
    <row r="421" spans="1:13" ht="16.8">
      <c r="A421" s="658" t="s">
        <v>5198</v>
      </c>
      <c r="B421" s="57" t="s">
        <v>5199</v>
      </c>
      <c r="C421" s="646" t="s">
        <v>3373</v>
      </c>
      <c r="D421" s="57"/>
      <c r="E421" s="6" t="s">
        <v>78</v>
      </c>
      <c r="F421" s="19" t="s">
        <v>109</v>
      </c>
      <c r="G421" s="6"/>
      <c r="H421" s="6" t="s">
        <v>79</v>
      </c>
      <c r="I421"/>
      <c r="J421" s="166"/>
      <c r="K421"/>
      <c r="L421"/>
      <c r="M421" s="166"/>
    </row>
    <row r="422" spans="1:13" ht="50.4">
      <c r="A422" s="658"/>
      <c r="B422" s="57"/>
      <c r="C422" s="646"/>
      <c r="D422" s="57" t="s">
        <v>5200</v>
      </c>
      <c r="E422" s="6"/>
      <c r="F422" s="19"/>
      <c r="G422" s="6"/>
      <c r="H422" s="6"/>
      <c r="I422"/>
      <c r="J422" s="166"/>
      <c r="K422"/>
      <c r="L422"/>
      <c r="M422" s="166"/>
    </row>
    <row r="423" spans="1:13" ht="50.4">
      <c r="A423" s="658"/>
      <c r="B423" s="57"/>
      <c r="C423" s="646"/>
      <c r="D423" s="57" t="s">
        <v>5201</v>
      </c>
      <c r="E423" s="6"/>
      <c r="F423" s="19"/>
      <c r="G423" s="6"/>
      <c r="H423" s="6"/>
      <c r="I423"/>
      <c r="J423" s="166"/>
      <c r="K423"/>
      <c r="L423"/>
      <c r="M423" s="166"/>
    </row>
    <row r="424" spans="1:13" ht="50.4">
      <c r="A424" s="658"/>
      <c r="B424" s="57"/>
      <c r="C424" s="646"/>
      <c r="D424" s="57" t="s">
        <v>5202</v>
      </c>
      <c r="E424" s="6"/>
      <c r="F424" s="19"/>
      <c r="G424" s="6"/>
      <c r="H424" s="6"/>
      <c r="I424"/>
      <c r="J424" s="166"/>
      <c r="K424"/>
      <c r="L424"/>
      <c r="M424" s="166"/>
    </row>
    <row r="425" spans="1:13" ht="50.4">
      <c r="A425" s="658"/>
      <c r="B425" s="57"/>
      <c r="C425" s="20"/>
      <c r="D425" s="57" t="s">
        <v>5203</v>
      </c>
      <c r="E425" s="6"/>
      <c r="F425" s="6"/>
      <c r="G425" s="6"/>
      <c r="H425" s="6"/>
      <c r="I425"/>
      <c r="J425" s="166"/>
      <c r="K425"/>
      <c r="L425"/>
      <c r="M425" s="166"/>
    </row>
    <row r="426" spans="1:13" ht="16.8">
      <c r="A426" s="658" t="s">
        <v>5204</v>
      </c>
      <c r="B426" s="57" t="s">
        <v>5205</v>
      </c>
      <c r="C426" s="646" t="s">
        <v>3373</v>
      </c>
      <c r="D426" s="57"/>
      <c r="E426" s="6" t="s">
        <v>78</v>
      </c>
      <c r="F426" s="19" t="s">
        <v>109</v>
      </c>
      <c r="G426" s="6"/>
      <c r="H426" s="6" t="s">
        <v>79</v>
      </c>
      <c r="I426"/>
      <c r="J426" s="166"/>
      <c r="K426"/>
      <c r="L426"/>
      <c r="M426" s="166"/>
    </row>
    <row r="427" spans="1:13" ht="67.2">
      <c r="A427" s="658"/>
      <c r="B427" s="57"/>
      <c r="C427" s="646"/>
      <c r="D427" s="57" t="s">
        <v>5206</v>
      </c>
      <c r="E427" s="6"/>
      <c r="F427" s="19"/>
      <c r="G427" s="6"/>
      <c r="H427" s="6"/>
      <c r="I427"/>
      <c r="J427" s="166"/>
      <c r="K427"/>
      <c r="L427"/>
      <c r="M427" s="166"/>
    </row>
    <row r="428" spans="1:13" ht="50.4">
      <c r="A428" s="658"/>
      <c r="B428" s="57"/>
      <c r="C428" s="646"/>
      <c r="D428" s="57" t="s">
        <v>5207</v>
      </c>
      <c r="E428" s="6"/>
      <c r="F428" s="19"/>
      <c r="G428" s="6"/>
      <c r="H428" s="6"/>
      <c r="I428"/>
      <c r="J428" s="166"/>
      <c r="K428"/>
      <c r="L428"/>
      <c r="M428" s="166"/>
    </row>
    <row r="429" spans="1:13" ht="50.4">
      <c r="A429" s="658"/>
      <c r="B429" s="57"/>
      <c r="C429" s="20"/>
      <c r="D429" s="57" t="s">
        <v>5208</v>
      </c>
      <c r="E429" s="6"/>
      <c r="F429" s="6"/>
      <c r="G429" s="6"/>
      <c r="H429" s="6"/>
      <c r="I429"/>
      <c r="J429" s="166"/>
      <c r="K429"/>
      <c r="L429"/>
      <c r="M429" s="166"/>
    </row>
    <row r="430" spans="1:13" ht="50.4">
      <c r="A430" s="658"/>
      <c r="B430" s="57"/>
      <c r="C430" s="20"/>
      <c r="D430" s="57" t="s">
        <v>5209</v>
      </c>
      <c r="E430" s="6"/>
      <c r="F430" s="6"/>
      <c r="G430" s="6"/>
      <c r="H430" s="6"/>
      <c r="I430"/>
      <c r="J430" s="166"/>
      <c r="K430"/>
      <c r="L430"/>
      <c r="M430" s="166"/>
    </row>
    <row r="431" spans="1:13" ht="33.6">
      <c r="A431" s="658" t="s">
        <v>5210</v>
      </c>
      <c r="B431" s="57" t="s">
        <v>5211</v>
      </c>
      <c r="C431" s="646" t="s">
        <v>3373</v>
      </c>
      <c r="D431" s="57"/>
      <c r="E431" s="20" t="s">
        <v>78</v>
      </c>
      <c r="F431" s="19" t="s">
        <v>109</v>
      </c>
      <c r="G431" s="6"/>
      <c r="H431" s="19" t="s">
        <v>79</v>
      </c>
      <c r="I431"/>
      <c r="J431" s="166"/>
      <c r="K431"/>
      <c r="L431"/>
      <c r="M431" s="166"/>
    </row>
    <row r="432" spans="1:13" ht="67.2">
      <c r="A432" s="658"/>
      <c r="B432" s="57"/>
      <c r="C432" s="20"/>
      <c r="D432" s="57" t="s">
        <v>5212</v>
      </c>
      <c r="E432" s="6"/>
      <c r="F432" s="19"/>
      <c r="G432" s="6"/>
      <c r="H432" s="6"/>
      <c r="I432"/>
      <c r="J432" s="166"/>
      <c r="K432"/>
      <c r="L432"/>
      <c r="M432" s="166"/>
    </row>
    <row r="433" spans="1:13" ht="50.4">
      <c r="A433" s="658"/>
      <c r="B433" s="57"/>
      <c r="C433" s="20"/>
      <c r="D433" s="57" t="s">
        <v>5213</v>
      </c>
      <c r="E433" s="6"/>
      <c r="F433" s="19"/>
      <c r="G433" s="6"/>
      <c r="H433" s="6"/>
      <c r="I433"/>
      <c r="J433" s="166"/>
      <c r="K433"/>
      <c r="L433"/>
      <c r="M433" s="166"/>
    </row>
    <row r="434" spans="1:13" ht="50.4">
      <c r="A434" s="658"/>
      <c r="B434" s="57"/>
      <c r="C434" s="20"/>
      <c r="D434" s="57" t="s">
        <v>5214</v>
      </c>
      <c r="E434" s="6"/>
      <c r="F434" s="19"/>
      <c r="G434" s="6"/>
      <c r="H434" s="6"/>
      <c r="I434"/>
      <c r="J434" s="166"/>
      <c r="K434"/>
      <c r="L434"/>
      <c r="M434" s="166"/>
    </row>
    <row r="435" spans="1:13" ht="50.4">
      <c r="A435" s="658"/>
      <c r="B435" s="57"/>
      <c r="C435" s="20"/>
      <c r="D435" s="57" t="s">
        <v>5215</v>
      </c>
      <c r="E435" s="6"/>
      <c r="F435" s="19"/>
      <c r="G435" s="6"/>
      <c r="H435" s="6"/>
      <c r="I435"/>
      <c r="J435" s="166"/>
      <c r="K435"/>
      <c r="L435"/>
      <c r="M435" s="166"/>
    </row>
    <row r="436" spans="1:13" ht="16.8">
      <c r="A436" s="658" t="s">
        <v>5216</v>
      </c>
      <c r="B436" s="57" t="s">
        <v>5217</v>
      </c>
      <c r="C436" s="646" t="s">
        <v>3373</v>
      </c>
      <c r="D436" s="57"/>
      <c r="E436" s="6" t="s">
        <v>78</v>
      </c>
      <c r="F436" s="19" t="s">
        <v>109</v>
      </c>
      <c r="G436" s="6"/>
      <c r="H436" s="6" t="s">
        <v>79</v>
      </c>
      <c r="I436"/>
      <c r="J436" s="166"/>
      <c r="K436"/>
      <c r="L436"/>
      <c r="M436" s="166"/>
    </row>
    <row r="437" spans="1:13" ht="50.4">
      <c r="A437" s="658"/>
      <c r="B437" s="57"/>
      <c r="C437" s="646"/>
      <c r="D437" s="57" t="s">
        <v>5218</v>
      </c>
      <c r="E437" s="6"/>
      <c r="F437" s="19"/>
      <c r="G437" s="6"/>
      <c r="H437" s="6"/>
      <c r="I437"/>
      <c r="J437" s="166"/>
      <c r="K437"/>
      <c r="L437"/>
      <c r="M437" s="166"/>
    </row>
    <row r="438" spans="1:13" ht="50.4">
      <c r="A438" s="658"/>
      <c r="B438" s="57"/>
      <c r="C438" s="646"/>
      <c r="D438" s="57" t="s">
        <v>5219</v>
      </c>
      <c r="E438" s="6"/>
      <c r="F438" s="19"/>
      <c r="G438" s="6"/>
      <c r="H438" s="6"/>
      <c r="I438"/>
      <c r="J438" s="166"/>
      <c r="K438"/>
      <c r="L438"/>
      <c r="M438" s="166"/>
    </row>
    <row r="439" spans="1:13" ht="50.4">
      <c r="A439" s="658"/>
      <c r="B439" s="57"/>
      <c r="C439" s="646"/>
      <c r="D439" s="57" t="s">
        <v>5220</v>
      </c>
      <c r="E439" s="6"/>
      <c r="F439" s="19"/>
      <c r="G439" s="6"/>
      <c r="H439" s="6"/>
      <c r="I439"/>
      <c r="J439" s="166"/>
      <c r="K439"/>
      <c r="L439"/>
      <c r="M439" s="166"/>
    </row>
    <row r="440" spans="1:13" ht="67.2">
      <c r="A440" s="658"/>
      <c r="B440" s="57"/>
      <c r="C440" s="20"/>
      <c r="D440" s="49" t="s">
        <v>5221</v>
      </c>
      <c r="E440" s="6"/>
      <c r="F440" s="19"/>
      <c r="G440" s="6"/>
      <c r="H440" s="6"/>
      <c r="I440"/>
      <c r="J440" s="166"/>
      <c r="K440"/>
      <c r="L440"/>
      <c r="M440" s="166"/>
    </row>
    <row r="441" spans="1:13" ht="33.6">
      <c r="A441" s="658" t="s">
        <v>5222</v>
      </c>
      <c r="B441" s="57" t="s">
        <v>5223</v>
      </c>
      <c r="C441" s="646" t="s">
        <v>3373</v>
      </c>
      <c r="D441" s="57"/>
      <c r="E441" s="20" t="s">
        <v>78</v>
      </c>
      <c r="F441" s="19" t="s">
        <v>109</v>
      </c>
      <c r="G441" s="6"/>
      <c r="H441" s="19" t="s">
        <v>79</v>
      </c>
      <c r="I441"/>
      <c r="J441" s="166"/>
      <c r="K441"/>
      <c r="L441"/>
      <c r="M441" s="166"/>
    </row>
    <row r="442" spans="1:13" ht="67.2">
      <c r="A442" s="658"/>
      <c r="B442" s="663"/>
      <c r="C442" s="219"/>
      <c r="D442" s="57" t="s">
        <v>5224</v>
      </c>
      <c r="E442" s="662"/>
      <c r="F442" s="649"/>
      <c r="G442" s="662"/>
      <c r="H442" s="649"/>
      <c r="I442" s="662"/>
      <c r="J442" s="166"/>
      <c r="K442"/>
      <c r="L442"/>
      <c r="M442" s="166"/>
    </row>
    <row r="443" spans="1:13" ht="50.4">
      <c r="A443" s="658"/>
      <c r="B443" s="663"/>
      <c r="C443" s="219"/>
      <c r="D443" s="57" t="s">
        <v>5225</v>
      </c>
      <c r="E443" s="662"/>
      <c r="F443" s="649"/>
      <c r="G443" s="662"/>
      <c r="H443" s="649"/>
      <c r="I443" s="662"/>
      <c r="J443" s="166"/>
      <c r="K443"/>
      <c r="L443"/>
      <c r="M443" s="166"/>
    </row>
    <row r="444" spans="1:13" ht="67.2">
      <c r="A444" s="658"/>
      <c r="B444" s="663"/>
      <c r="C444" s="219"/>
      <c r="D444" s="57" t="s">
        <v>5226</v>
      </c>
      <c r="E444" s="662"/>
      <c r="F444" s="649"/>
      <c r="G444" s="662"/>
      <c r="H444" s="649"/>
      <c r="I444" s="662"/>
      <c r="J444" s="166"/>
      <c r="K444"/>
      <c r="L444"/>
      <c r="M444" s="166"/>
    </row>
    <row r="445" spans="1:13" ht="67.2">
      <c r="A445" s="658"/>
      <c r="B445" s="663"/>
      <c r="C445" s="219"/>
      <c r="D445" s="49" t="s">
        <v>5227</v>
      </c>
      <c r="E445" s="662"/>
      <c r="F445" s="649"/>
      <c r="G445" s="662"/>
      <c r="H445" s="649"/>
      <c r="I445" s="662"/>
      <c r="J445" s="166"/>
      <c r="K445"/>
      <c r="L445"/>
      <c r="M445" s="166"/>
    </row>
    <row r="446" spans="1:13" ht="16.8">
      <c r="A446" s="658" t="s">
        <v>5228</v>
      </c>
      <c r="B446" s="57" t="s">
        <v>5229</v>
      </c>
      <c r="C446" s="646" t="s">
        <v>3373</v>
      </c>
      <c r="D446" s="57"/>
      <c r="E446" s="6" t="s">
        <v>78</v>
      </c>
      <c r="F446" s="19" t="s">
        <v>109</v>
      </c>
      <c r="G446" s="6"/>
      <c r="H446" s="6" t="s">
        <v>79</v>
      </c>
      <c r="I446" s="662"/>
      <c r="J446" s="166"/>
      <c r="K446"/>
      <c r="L446"/>
      <c r="M446" s="166"/>
    </row>
    <row r="447" spans="1:13" ht="50.4">
      <c r="A447" s="658"/>
      <c r="B447" s="57"/>
      <c r="C447" s="646"/>
      <c r="D447" s="57" t="s">
        <v>5230</v>
      </c>
      <c r="E447" s="6"/>
      <c r="F447" s="19"/>
      <c r="G447" s="6"/>
      <c r="H447" s="6"/>
      <c r="I447" s="662"/>
      <c r="J447" s="166"/>
      <c r="K447"/>
      <c r="L447"/>
      <c r="M447" s="166"/>
    </row>
    <row r="448" spans="1:13" ht="50.4">
      <c r="A448" s="658"/>
      <c r="B448" s="57"/>
      <c r="C448" s="646"/>
      <c r="D448" s="57" t="s">
        <v>5231</v>
      </c>
      <c r="E448" s="6"/>
      <c r="F448" s="19"/>
      <c r="G448" s="6"/>
      <c r="H448" s="6"/>
      <c r="I448" s="662"/>
      <c r="J448" s="166"/>
      <c r="K448"/>
      <c r="L448"/>
      <c r="M448" s="166"/>
    </row>
    <row r="449" spans="1:13" ht="50.4">
      <c r="A449" s="658"/>
      <c r="B449" s="57"/>
      <c r="C449" s="646"/>
      <c r="D449" s="57" t="s">
        <v>5232</v>
      </c>
      <c r="E449" s="6"/>
      <c r="F449" s="19"/>
      <c r="G449" s="6"/>
      <c r="H449" s="6"/>
      <c r="I449" s="662"/>
      <c r="J449" s="166"/>
      <c r="K449"/>
      <c r="L449"/>
      <c r="M449" s="166"/>
    </row>
    <row r="450" spans="1:13" ht="50.4">
      <c r="A450" s="661"/>
      <c r="B450" s="57"/>
      <c r="C450" s="20"/>
      <c r="D450" s="57" t="s">
        <v>5233</v>
      </c>
      <c r="E450" s="6"/>
      <c r="F450" s="19"/>
      <c r="G450" s="6"/>
      <c r="H450" s="19"/>
      <c r="I450" s="662"/>
      <c r="J450" s="166"/>
      <c r="K450"/>
      <c r="L450"/>
      <c r="M450" s="166"/>
    </row>
    <row r="451" spans="1:13" ht="33.6">
      <c r="A451" s="658" t="s">
        <v>5234</v>
      </c>
      <c r="B451" s="49" t="s">
        <v>5235</v>
      </c>
      <c r="C451" s="646" t="s">
        <v>3373</v>
      </c>
      <c r="D451" s="57"/>
      <c r="E451" s="20" t="s">
        <v>78</v>
      </c>
      <c r="F451" s="19" t="s">
        <v>109</v>
      </c>
      <c r="G451" s="6"/>
      <c r="H451" s="19" t="s">
        <v>79</v>
      </c>
      <c r="I451"/>
      <c r="J451" s="166"/>
      <c r="K451"/>
      <c r="L451"/>
      <c r="M451" s="166"/>
    </row>
    <row r="452" spans="1:13" ht="67.2">
      <c r="A452" s="658"/>
      <c r="B452" s="57"/>
      <c r="C452" s="20"/>
      <c r="D452" s="57" t="s">
        <v>5236</v>
      </c>
      <c r="E452" s="6"/>
      <c r="F452" s="19"/>
      <c r="G452" s="6"/>
      <c r="H452" s="6"/>
      <c r="I452"/>
      <c r="J452" s="166"/>
      <c r="K452"/>
      <c r="L452"/>
      <c r="M452" s="166"/>
    </row>
    <row r="453" spans="1:13" ht="67.2">
      <c r="A453" s="658"/>
      <c r="B453" s="57"/>
      <c r="C453" s="20"/>
      <c r="D453" s="57" t="s">
        <v>5237</v>
      </c>
      <c r="E453" s="6"/>
      <c r="F453" s="19"/>
      <c r="G453" s="6"/>
      <c r="H453" s="6"/>
      <c r="I453"/>
      <c r="J453" s="166"/>
      <c r="K453"/>
      <c r="L453"/>
      <c r="M453" s="166"/>
    </row>
    <row r="454" spans="1:13" ht="67.2">
      <c r="A454" s="658"/>
      <c r="B454" s="57"/>
      <c r="C454" s="20"/>
      <c r="D454" s="57" t="s">
        <v>5238</v>
      </c>
      <c r="E454" s="6"/>
      <c r="F454" s="19"/>
      <c r="G454" s="6"/>
      <c r="H454" s="6"/>
      <c r="I454"/>
      <c r="J454" s="166"/>
      <c r="K454"/>
      <c r="L454"/>
      <c r="M454" s="166"/>
    </row>
    <row r="455" spans="1:13" ht="67.2">
      <c r="A455" s="658"/>
      <c r="B455" s="57"/>
      <c r="C455" s="20"/>
      <c r="D455" s="57" t="s">
        <v>5239</v>
      </c>
      <c r="E455" s="6"/>
      <c r="F455" s="19"/>
      <c r="G455" s="6"/>
      <c r="H455" s="6"/>
      <c r="I455"/>
      <c r="J455" s="166"/>
      <c r="K455"/>
      <c r="L455"/>
      <c r="M455" s="166"/>
    </row>
    <row r="456" spans="1:13" ht="33.6">
      <c r="A456" s="658" t="s">
        <v>5240</v>
      </c>
      <c r="B456" s="57" t="s">
        <v>5241</v>
      </c>
      <c r="C456" s="646" t="s">
        <v>3373</v>
      </c>
      <c r="D456" s="57"/>
      <c r="E456" s="20" t="s">
        <v>78</v>
      </c>
      <c r="F456" s="19" t="s">
        <v>109</v>
      </c>
      <c r="G456" s="6"/>
      <c r="H456" s="19" t="s">
        <v>79</v>
      </c>
      <c r="I456"/>
      <c r="J456" s="166"/>
      <c r="K456"/>
      <c r="L456"/>
      <c r="M456" s="166"/>
    </row>
    <row r="457" spans="1:13" ht="67.2">
      <c r="A457" s="658"/>
      <c r="B457" s="57"/>
      <c r="C457" s="20"/>
      <c r="D457" s="660" t="s">
        <v>5242</v>
      </c>
      <c r="E457" s="6"/>
      <c r="F457" s="19"/>
      <c r="G457" s="6"/>
      <c r="H457" s="19"/>
      <c r="I457"/>
      <c r="J457" s="166"/>
      <c r="K457"/>
      <c r="L457"/>
      <c r="M457" s="166"/>
    </row>
    <row r="458" spans="1:13" ht="67.2">
      <c r="A458" s="658"/>
      <c r="B458" s="57"/>
      <c r="C458" s="20"/>
      <c r="D458" s="660" t="s">
        <v>5243</v>
      </c>
      <c r="E458" s="6"/>
      <c r="F458" s="19"/>
      <c r="G458" s="6"/>
      <c r="H458" s="19"/>
      <c r="I458"/>
      <c r="J458" s="166"/>
      <c r="K458"/>
      <c r="L458"/>
      <c r="M458" s="166"/>
    </row>
    <row r="459" spans="1:13" ht="67.2">
      <c r="A459" s="658"/>
      <c r="B459" s="57"/>
      <c r="C459" s="20"/>
      <c r="D459" s="660" t="s">
        <v>5244</v>
      </c>
      <c r="E459" s="6"/>
      <c r="F459" s="19"/>
      <c r="G459" s="6"/>
      <c r="H459" s="19"/>
      <c r="I459"/>
      <c r="J459" s="166"/>
      <c r="K459"/>
      <c r="L459"/>
      <c r="M459" s="166"/>
    </row>
    <row r="460" spans="1:13" ht="67.2">
      <c r="A460" s="658"/>
      <c r="B460" s="57"/>
      <c r="C460" s="20"/>
      <c r="D460" s="660" t="s">
        <v>5245</v>
      </c>
      <c r="E460" s="6"/>
      <c r="F460" s="19"/>
      <c r="G460" s="6"/>
      <c r="H460" s="19"/>
      <c r="I460"/>
      <c r="J460" s="166"/>
      <c r="K460"/>
      <c r="L460"/>
      <c r="M460" s="166"/>
    </row>
    <row r="461" spans="1:13" ht="16.8">
      <c r="A461" s="658" t="s">
        <v>5246</v>
      </c>
      <c r="B461" s="57" t="s">
        <v>5247</v>
      </c>
      <c r="C461" s="646" t="s">
        <v>3373</v>
      </c>
      <c r="D461" s="57"/>
      <c r="E461" s="20" t="s">
        <v>78</v>
      </c>
      <c r="F461" s="19" t="s">
        <v>109</v>
      </c>
      <c r="G461" s="6"/>
      <c r="H461" s="19" t="s">
        <v>79</v>
      </c>
      <c r="I461"/>
      <c r="J461" s="166"/>
      <c r="K461"/>
      <c r="L461"/>
      <c r="M461" s="166"/>
    </row>
    <row r="462" spans="1:13" ht="50.4">
      <c r="A462" s="658"/>
      <c r="B462" s="57"/>
      <c r="C462" s="20"/>
      <c r="D462" s="660" t="s">
        <v>5248</v>
      </c>
      <c r="E462" s="6"/>
      <c r="F462" s="19"/>
      <c r="G462" s="6"/>
      <c r="H462" s="6"/>
      <c r="I462"/>
      <c r="J462" s="166"/>
      <c r="K462"/>
      <c r="L462"/>
      <c r="M462" s="166"/>
    </row>
    <row r="463" spans="1:13" ht="67.2">
      <c r="A463" s="658"/>
      <c r="B463" s="57"/>
      <c r="C463" s="20"/>
      <c r="D463" s="660" t="s">
        <v>5249</v>
      </c>
      <c r="E463" s="6"/>
      <c r="F463" s="19"/>
      <c r="G463" s="6"/>
      <c r="H463" s="6"/>
      <c r="I463"/>
      <c r="J463" s="166"/>
      <c r="K463"/>
      <c r="L463"/>
      <c r="M463" s="166"/>
    </row>
    <row r="464" spans="1:13" ht="67.2">
      <c r="A464" s="658"/>
      <c r="B464" s="57"/>
      <c r="C464" s="20"/>
      <c r="D464" s="660" t="s">
        <v>5250</v>
      </c>
      <c r="E464" s="6"/>
      <c r="F464" s="19"/>
      <c r="G464" s="6"/>
      <c r="H464" s="6"/>
      <c r="I464"/>
      <c r="J464" s="166"/>
      <c r="K464"/>
      <c r="L464"/>
      <c r="M464" s="166"/>
    </row>
    <row r="465" spans="1:13" ht="50.4">
      <c r="A465" s="658"/>
      <c r="B465" s="57"/>
      <c r="C465" s="20"/>
      <c r="D465" s="660" t="s">
        <v>5251</v>
      </c>
      <c r="E465" s="6"/>
      <c r="F465" s="19"/>
      <c r="G465" s="6"/>
      <c r="H465" s="6"/>
      <c r="I465"/>
      <c r="J465" s="166"/>
      <c r="K465"/>
      <c r="L465"/>
      <c r="M465" s="166"/>
    </row>
    <row r="466" spans="1:13" ht="16.8">
      <c r="A466" s="641" t="s">
        <v>1314</v>
      </c>
      <c r="B466" s="747" t="s">
        <v>5252</v>
      </c>
      <c r="C466" s="641"/>
      <c r="D466" s="641"/>
      <c r="E466" s="708"/>
      <c r="F466" s="708"/>
      <c r="G466" s="641"/>
      <c r="H466" s="641"/>
      <c r="I466" s="641"/>
      <c r="J466" s="166"/>
      <c r="K466"/>
      <c r="L466"/>
      <c r="M466" s="166"/>
    </row>
    <row r="467" spans="1:13" ht="16.8">
      <c r="A467" s="646" t="s">
        <v>5253</v>
      </c>
      <c r="B467" s="49" t="s">
        <v>5254</v>
      </c>
      <c r="C467" s="646" t="s">
        <v>3373</v>
      </c>
      <c r="D467" s="49"/>
      <c r="E467" s="20" t="s">
        <v>78</v>
      </c>
      <c r="F467" s="19" t="s">
        <v>109</v>
      </c>
      <c r="G467" s="19"/>
      <c r="H467" s="19" t="s">
        <v>79</v>
      </c>
      <c r="I467" s="19"/>
      <c r="J467" s="166"/>
      <c r="K467"/>
      <c r="L467"/>
      <c r="M467" s="166"/>
    </row>
    <row r="468" spans="1:13" ht="50.4">
      <c r="A468" s="646"/>
      <c r="B468" s="49"/>
      <c r="C468" s="646"/>
      <c r="D468" s="49" t="s">
        <v>5255</v>
      </c>
      <c r="E468" s="20"/>
      <c r="F468" s="19"/>
      <c r="G468" s="19"/>
      <c r="H468" s="19"/>
      <c r="I468" s="19"/>
      <c r="J468" s="166"/>
      <c r="K468"/>
      <c r="L468"/>
      <c r="M468" s="166"/>
    </row>
    <row r="469" spans="1:13" ht="67.2">
      <c r="A469" s="646"/>
      <c r="B469" s="49"/>
      <c r="C469" s="646"/>
      <c r="D469" s="660" t="s">
        <v>5256</v>
      </c>
      <c r="E469" s="20"/>
      <c r="F469" s="19"/>
      <c r="G469" s="19"/>
      <c r="H469" s="19"/>
      <c r="I469" s="19"/>
      <c r="J469" s="166"/>
      <c r="K469"/>
      <c r="L469"/>
      <c r="M469" s="166"/>
    </row>
    <row r="470" spans="1:13" ht="50.4">
      <c r="A470" s="646"/>
      <c r="B470" s="49"/>
      <c r="C470" s="646"/>
      <c r="D470" s="660" t="s">
        <v>5257</v>
      </c>
      <c r="E470" s="20"/>
      <c r="F470" s="19"/>
      <c r="G470" s="19"/>
      <c r="H470" s="19"/>
      <c r="I470" s="19"/>
      <c r="J470" s="166"/>
      <c r="K470"/>
      <c r="L470"/>
      <c r="M470" s="166"/>
    </row>
    <row r="471" spans="1:13" ht="50.4">
      <c r="A471" s="646"/>
      <c r="B471" s="49"/>
      <c r="C471" s="646"/>
      <c r="D471" s="660" t="s">
        <v>5258</v>
      </c>
      <c r="E471" s="20"/>
      <c r="F471" s="19"/>
      <c r="G471" s="19"/>
      <c r="H471" s="19"/>
      <c r="I471" s="19"/>
      <c r="J471" s="166"/>
      <c r="K471"/>
      <c r="L471"/>
      <c r="M471" s="166"/>
    </row>
    <row r="472" spans="1:13" ht="16.8">
      <c r="A472" s="646" t="s">
        <v>5259</v>
      </c>
      <c r="B472" s="49" t="s">
        <v>5260</v>
      </c>
      <c r="C472" s="646" t="s">
        <v>3373</v>
      </c>
      <c r="D472" s="49"/>
      <c r="E472" s="20" t="s">
        <v>78</v>
      </c>
      <c r="F472" s="19" t="s">
        <v>109</v>
      </c>
      <c r="G472" s="19"/>
      <c r="H472" s="19" t="s">
        <v>79</v>
      </c>
      <c r="I472" s="19"/>
      <c r="J472" s="166"/>
      <c r="K472"/>
      <c r="L472"/>
      <c r="M472" s="166"/>
    </row>
    <row r="473" spans="1:13" ht="50.4">
      <c r="A473" s="646"/>
      <c r="B473" s="49"/>
      <c r="C473" s="646"/>
      <c r="D473" s="49" t="s">
        <v>5261</v>
      </c>
      <c r="E473" s="20"/>
      <c r="F473" s="19"/>
      <c r="G473" s="19"/>
      <c r="H473" s="19"/>
      <c r="I473" s="19"/>
      <c r="J473" s="166"/>
      <c r="K473"/>
      <c r="L473"/>
      <c r="M473" s="166"/>
    </row>
    <row r="474" spans="1:13" ht="67.2">
      <c r="A474" s="646"/>
      <c r="B474" s="49"/>
      <c r="C474" s="646"/>
      <c r="D474" s="660" t="s">
        <v>5262</v>
      </c>
      <c r="E474" s="20"/>
      <c r="F474" s="19"/>
      <c r="G474" s="19"/>
      <c r="H474" s="19"/>
      <c r="I474" s="19"/>
      <c r="J474" s="166"/>
      <c r="K474"/>
      <c r="L474"/>
      <c r="M474" s="166"/>
    </row>
    <row r="475" spans="1:13" ht="50.4">
      <c r="A475" s="646"/>
      <c r="B475" s="49"/>
      <c r="C475" s="646"/>
      <c r="D475" s="660" t="s">
        <v>5263</v>
      </c>
      <c r="E475" s="20"/>
      <c r="F475" s="19"/>
      <c r="G475" s="19"/>
      <c r="H475" s="19"/>
      <c r="I475" s="19"/>
      <c r="J475" s="166"/>
      <c r="K475"/>
      <c r="L475"/>
      <c r="M475" s="166"/>
    </row>
    <row r="476" spans="1:13" ht="50.4">
      <c r="A476" s="646"/>
      <c r="B476" s="49"/>
      <c r="C476" s="646"/>
      <c r="D476" s="660" t="s">
        <v>5264</v>
      </c>
      <c r="E476" s="20"/>
      <c r="F476" s="19"/>
      <c r="G476" s="19"/>
      <c r="H476" s="19"/>
      <c r="I476" s="19"/>
      <c r="J476" s="166"/>
      <c r="K476"/>
      <c r="L476"/>
      <c r="M476" s="166"/>
    </row>
    <row r="477" spans="1:13" ht="33.6">
      <c r="A477" s="646" t="s">
        <v>5265</v>
      </c>
      <c r="B477" s="49" t="s">
        <v>5266</v>
      </c>
      <c r="C477" s="646" t="s">
        <v>3373</v>
      </c>
      <c r="D477" s="49"/>
      <c r="E477" s="20" t="s">
        <v>78</v>
      </c>
      <c r="F477" s="19" t="s">
        <v>109</v>
      </c>
      <c r="G477" s="19"/>
      <c r="H477" s="19" t="s">
        <v>79</v>
      </c>
      <c r="I477" s="19"/>
      <c r="J477" s="166"/>
      <c r="K477"/>
      <c r="L477"/>
      <c r="M477" s="166"/>
    </row>
    <row r="478" spans="1:13" ht="50.4">
      <c r="A478" s="646"/>
      <c r="B478" s="49"/>
      <c r="C478" s="646"/>
      <c r="D478" s="49" t="s">
        <v>5267</v>
      </c>
      <c r="E478" s="20"/>
      <c r="F478" s="19"/>
      <c r="G478" s="19"/>
      <c r="H478" s="19"/>
      <c r="I478" s="19"/>
      <c r="J478" s="166"/>
      <c r="K478"/>
      <c r="L478"/>
      <c r="M478" s="166"/>
    </row>
    <row r="479" spans="1:13" ht="67.2">
      <c r="A479" s="646"/>
      <c r="B479" s="49"/>
      <c r="C479" s="646"/>
      <c r="D479" s="49" t="s">
        <v>5268</v>
      </c>
      <c r="E479" s="20"/>
      <c r="F479" s="19"/>
      <c r="G479" s="19"/>
      <c r="H479" s="19"/>
      <c r="I479" s="19"/>
      <c r="J479" s="166"/>
      <c r="K479"/>
      <c r="L479"/>
      <c r="M479" s="166"/>
    </row>
    <row r="480" spans="1:13" ht="67.2">
      <c r="A480" s="646"/>
      <c r="B480" s="49"/>
      <c r="C480" s="646"/>
      <c r="D480" s="49" t="s">
        <v>5269</v>
      </c>
      <c r="E480" s="20"/>
      <c r="F480" s="19"/>
      <c r="G480" s="19"/>
      <c r="H480" s="19"/>
      <c r="I480" s="19"/>
      <c r="J480" s="166"/>
      <c r="K480"/>
      <c r="L480"/>
      <c r="M480" s="166"/>
    </row>
    <row r="481" spans="1:13" ht="50.4">
      <c r="A481" s="646"/>
      <c r="B481" s="49"/>
      <c r="C481" s="646"/>
      <c r="D481" s="49" t="s">
        <v>5270</v>
      </c>
      <c r="E481" s="20"/>
      <c r="F481" s="19"/>
      <c r="G481" s="19"/>
      <c r="H481" s="19"/>
      <c r="I481" s="19"/>
      <c r="J481" s="166"/>
      <c r="K481"/>
      <c r="L481"/>
      <c r="M481" s="166"/>
    </row>
    <row r="482" spans="1:13" ht="16.8">
      <c r="A482" s="646" t="s">
        <v>5271</v>
      </c>
      <c r="B482" s="49" t="s">
        <v>5272</v>
      </c>
      <c r="C482" s="646" t="s">
        <v>3373</v>
      </c>
      <c r="D482"/>
      <c r="E482" s="20" t="s">
        <v>78</v>
      </c>
      <c r="F482" s="19" t="s">
        <v>107</v>
      </c>
      <c r="G482" s="19" t="s">
        <v>79</v>
      </c>
      <c r="H482" s="19"/>
      <c r="I482" s="19"/>
      <c r="J482" s="166"/>
      <c r="K482"/>
      <c r="L482"/>
      <c r="M482" s="166"/>
    </row>
    <row r="483" spans="1:13" ht="67.2">
      <c r="A483" s="646"/>
      <c r="B483" s="49"/>
      <c r="C483" s="646"/>
      <c r="D483" s="660" t="s">
        <v>5273</v>
      </c>
      <c r="E483" s="20"/>
      <c r="F483" s="19"/>
      <c r="G483" s="19"/>
      <c r="H483" s="19"/>
      <c r="I483" s="19"/>
      <c r="J483" s="166"/>
      <c r="K483"/>
      <c r="L483"/>
      <c r="M483" s="166"/>
    </row>
    <row r="484" spans="1:13" ht="67.2">
      <c r="A484" s="646"/>
      <c r="B484" s="49"/>
      <c r="C484" s="646"/>
      <c r="D484" s="660" t="s">
        <v>5274</v>
      </c>
      <c r="E484" s="20"/>
      <c r="F484" s="19"/>
      <c r="G484" s="19"/>
      <c r="H484" s="19"/>
      <c r="I484" s="19"/>
      <c r="J484" s="166"/>
      <c r="K484"/>
      <c r="L484"/>
      <c r="M484" s="166"/>
    </row>
    <row r="485" spans="1:13" ht="16.8">
      <c r="A485" s="646" t="s">
        <v>5275</v>
      </c>
      <c r="B485" s="49" t="s">
        <v>5007</v>
      </c>
      <c r="C485" s="646" t="s">
        <v>3373</v>
      </c>
      <c r="D485"/>
      <c r="E485" s="20" t="s">
        <v>78</v>
      </c>
      <c r="F485" s="19" t="s">
        <v>107</v>
      </c>
      <c r="G485" s="19" t="s">
        <v>79</v>
      </c>
      <c r="H485" s="19"/>
      <c r="I485" s="19"/>
      <c r="J485" s="166"/>
      <c r="K485"/>
      <c r="L485"/>
      <c r="M485" s="166"/>
    </row>
    <row r="486" spans="1:13" ht="67.2">
      <c r="A486" s="646"/>
      <c r="B486" s="49"/>
      <c r="C486" s="646"/>
      <c r="D486" s="660" t="s">
        <v>5276</v>
      </c>
      <c r="E486" s="20"/>
      <c r="F486" s="19"/>
      <c r="G486" s="19"/>
      <c r="H486" s="19"/>
      <c r="I486" s="19"/>
      <c r="J486" s="166"/>
      <c r="K486"/>
      <c r="L486"/>
      <c r="M486" s="166"/>
    </row>
    <row r="487" spans="1:13" ht="67.2">
      <c r="A487" s="646"/>
      <c r="B487" s="49"/>
      <c r="C487" s="646"/>
      <c r="D487" s="660" t="s">
        <v>5277</v>
      </c>
      <c r="E487" s="20"/>
      <c r="F487" s="19"/>
      <c r="G487" s="19"/>
      <c r="H487" s="19"/>
      <c r="I487" s="19"/>
      <c r="J487" s="166"/>
      <c r="K487"/>
      <c r="L487"/>
      <c r="M487" s="166"/>
    </row>
    <row r="488" spans="1:13" ht="16.8">
      <c r="A488" s="646" t="s">
        <v>5278</v>
      </c>
      <c r="B488" s="49" t="s">
        <v>5279</v>
      </c>
      <c r="C488" s="646" t="s">
        <v>3373</v>
      </c>
      <c r="D488" s="660"/>
      <c r="E488" s="20" t="s">
        <v>78</v>
      </c>
      <c r="F488" s="19" t="s">
        <v>109</v>
      </c>
      <c r="G488" s="19"/>
      <c r="H488" s="19" t="s">
        <v>79</v>
      </c>
      <c r="I488" s="19"/>
      <c r="J488" s="166"/>
      <c r="K488"/>
      <c r="L488"/>
      <c r="M488" s="166"/>
    </row>
    <row r="489" spans="1:13" ht="50.4">
      <c r="A489" s="646"/>
      <c r="B489" s="49"/>
      <c r="C489" s="646"/>
      <c r="D489" s="660" t="s">
        <v>5280</v>
      </c>
      <c r="E489" s="20"/>
      <c r="F489" s="19"/>
      <c r="G489" s="19"/>
      <c r="H489" s="19"/>
      <c r="I489" s="19"/>
      <c r="J489" s="166"/>
      <c r="K489"/>
      <c r="L489"/>
      <c r="M489" s="166"/>
    </row>
    <row r="490" spans="1:13" ht="67.2">
      <c r="A490" s="646"/>
      <c r="B490" s="49"/>
      <c r="C490" s="646"/>
      <c r="D490" s="660" t="s">
        <v>5281</v>
      </c>
      <c r="E490" s="20"/>
      <c r="F490" s="19"/>
      <c r="G490" s="19"/>
      <c r="H490" s="19"/>
      <c r="I490" s="19"/>
      <c r="J490" s="166"/>
      <c r="K490"/>
      <c r="L490"/>
      <c r="M490" s="166"/>
    </row>
    <row r="491" spans="1:13" ht="67.2">
      <c r="A491" s="646"/>
      <c r="B491" s="49"/>
      <c r="C491" s="646"/>
      <c r="D491" s="660" t="s">
        <v>5282</v>
      </c>
      <c r="E491" s="20"/>
      <c r="F491" s="19"/>
      <c r="G491" s="19"/>
      <c r="H491" s="19"/>
      <c r="I491" s="19"/>
      <c r="J491" s="166"/>
      <c r="K491"/>
      <c r="L491"/>
      <c r="M491" s="166"/>
    </row>
    <row r="492" spans="1:13" ht="50.4">
      <c r="A492" s="646"/>
      <c r="B492" s="49"/>
      <c r="C492" s="646"/>
      <c r="D492" s="660" t="s">
        <v>5283</v>
      </c>
      <c r="E492" s="20"/>
      <c r="F492" s="19"/>
      <c r="G492" s="19"/>
      <c r="H492" s="19"/>
      <c r="I492" s="19"/>
      <c r="J492" s="166"/>
      <c r="K492"/>
      <c r="L492"/>
      <c r="M492" s="166"/>
    </row>
    <row r="493" spans="1:13" ht="33.6">
      <c r="A493" s="646" t="s">
        <v>5284</v>
      </c>
      <c r="B493" s="667" t="s">
        <v>5285</v>
      </c>
      <c r="C493" s="646" t="s">
        <v>3373</v>
      </c>
      <c r="D493" s="56"/>
      <c r="E493" s="20" t="s">
        <v>78</v>
      </c>
      <c r="F493" s="19" t="s">
        <v>109</v>
      </c>
      <c r="G493" s="19"/>
      <c r="H493" s="19" t="s">
        <v>79</v>
      </c>
      <c r="I493" s="19"/>
      <c r="J493" s="166"/>
      <c r="K493"/>
      <c r="L493"/>
      <c r="M493" s="166"/>
    </row>
    <row r="494" spans="1:13" ht="67.2">
      <c r="A494" s="646"/>
      <c r="B494" s="667"/>
      <c r="C494" s="208"/>
      <c r="D494" s="57" t="s">
        <v>5286</v>
      </c>
      <c r="E494" s="20"/>
      <c r="F494" s="19"/>
      <c r="G494" s="19"/>
      <c r="H494" s="19"/>
      <c r="I494" s="19"/>
      <c r="J494" s="166"/>
      <c r="K494"/>
      <c r="L494"/>
      <c r="M494" s="166"/>
    </row>
    <row r="495" spans="1:13" ht="67.2">
      <c r="A495" s="646"/>
      <c r="B495" s="667"/>
      <c r="C495" s="208"/>
      <c r="D495" s="57" t="s">
        <v>5287</v>
      </c>
      <c r="E495" s="20"/>
      <c r="F495" s="19"/>
      <c r="G495" s="19"/>
      <c r="H495" s="19"/>
      <c r="I495" s="19"/>
      <c r="J495" s="166"/>
      <c r="K495"/>
      <c r="L495"/>
      <c r="M495" s="166"/>
    </row>
    <row r="496" spans="1:13" ht="67.2">
      <c r="A496" s="646"/>
      <c r="B496" s="667"/>
      <c r="C496" s="208"/>
      <c r="D496" s="57" t="s">
        <v>5288</v>
      </c>
      <c r="E496" s="20"/>
      <c r="F496" s="19"/>
      <c r="G496" s="19"/>
      <c r="H496" s="19"/>
      <c r="I496" s="19"/>
      <c r="J496" s="166"/>
      <c r="K496"/>
      <c r="L496"/>
      <c r="M496" s="166"/>
    </row>
    <row r="497" spans="1:13" ht="67.2">
      <c r="A497" s="646"/>
      <c r="B497" s="49"/>
      <c r="C497" s="646"/>
      <c r="D497" s="57" t="s">
        <v>5289</v>
      </c>
      <c r="E497" s="20"/>
      <c r="F497" s="19"/>
      <c r="G497" s="19"/>
      <c r="H497" s="19"/>
      <c r="I497" s="19"/>
      <c r="J497" s="166"/>
      <c r="K497"/>
      <c r="L497"/>
      <c r="M497" s="166"/>
    </row>
    <row r="498" spans="1:13" ht="33.6">
      <c r="A498" s="646" t="s">
        <v>5290</v>
      </c>
      <c r="B498" s="665" t="s">
        <v>5291</v>
      </c>
      <c r="C498" s="646" t="s">
        <v>3373</v>
      </c>
      <c r="D498" s="56"/>
      <c r="E498" s="20" t="s">
        <v>78</v>
      </c>
      <c r="F498" s="19" t="s">
        <v>109</v>
      </c>
      <c r="G498" s="19"/>
      <c r="H498" s="19" t="s">
        <v>79</v>
      </c>
      <c r="I498" s="19"/>
      <c r="J498" s="166"/>
      <c r="K498"/>
      <c r="L498"/>
      <c r="M498" s="166"/>
    </row>
    <row r="499" spans="1:13" ht="100.8">
      <c r="A499" s="646"/>
      <c r="B499" s="665"/>
      <c r="C499" s="714"/>
      <c r="D499" s="57" t="s">
        <v>5292</v>
      </c>
      <c r="E499" s="20"/>
      <c r="F499" s="19"/>
      <c r="G499" s="19"/>
      <c r="H499" s="19"/>
      <c r="I499" s="19"/>
      <c r="J499" s="166"/>
      <c r="K499"/>
      <c r="L499"/>
      <c r="M499" s="166"/>
    </row>
    <row r="500" spans="1:13" ht="67.2">
      <c r="A500" s="646"/>
      <c r="B500" s="665"/>
      <c r="C500" s="714"/>
      <c r="D500" s="49" t="s">
        <v>5293</v>
      </c>
      <c r="E500" s="20"/>
      <c r="F500" s="19"/>
      <c r="G500" s="19"/>
      <c r="H500" s="19"/>
      <c r="I500" s="19"/>
      <c r="J500" s="166"/>
      <c r="K500"/>
      <c r="L500"/>
      <c r="M500" s="166"/>
    </row>
    <row r="501" spans="1:13" ht="67.2">
      <c r="A501" s="646"/>
      <c r="B501" s="665"/>
      <c r="C501" s="714"/>
      <c r="D501" s="57" t="s">
        <v>5294</v>
      </c>
      <c r="E501" s="20"/>
      <c r="F501" s="19"/>
      <c r="G501" s="19"/>
      <c r="H501" s="19"/>
      <c r="I501" s="19"/>
      <c r="J501" s="166"/>
      <c r="K501"/>
      <c r="L501"/>
      <c r="M501" s="166"/>
    </row>
    <row r="502" spans="1:13" ht="67.2">
      <c r="A502" s="646"/>
      <c r="B502" s="49"/>
      <c r="C502" s="646"/>
      <c r="D502" s="49" t="s">
        <v>5295</v>
      </c>
      <c r="E502" s="20"/>
      <c r="F502" s="19"/>
      <c r="G502" s="19"/>
      <c r="H502" s="19"/>
      <c r="I502" s="19"/>
      <c r="J502" s="166"/>
      <c r="K502"/>
      <c r="L502"/>
      <c r="M502" s="166"/>
    </row>
    <row r="503" spans="1:13" ht="33.6">
      <c r="A503" s="646" t="s">
        <v>5296</v>
      </c>
      <c r="B503" s="665" t="s">
        <v>5297</v>
      </c>
      <c r="C503" s="646" t="s">
        <v>3373</v>
      </c>
      <c r="D503" s="56"/>
      <c r="E503" s="20" t="s">
        <v>78</v>
      </c>
      <c r="F503" s="19" t="s">
        <v>109</v>
      </c>
      <c r="G503" s="19"/>
      <c r="H503" s="19" t="s">
        <v>79</v>
      </c>
      <c r="I503" s="19"/>
      <c r="J503" s="166"/>
      <c r="K503"/>
      <c r="L503"/>
      <c r="M503" s="166"/>
    </row>
    <row r="504" spans="1:13" ht="67.2">
      <c r="A504" s="646"/>
      <c r="B504" s="665"/>
      <c r="C504" s="646"/>
      <c r="D504" s="57" t="s">
        <v>5298</v>
      </c>
      <c r="E504" s="20"/>
      <c r="F504" s="19"/>
      <c r="G504" s="19"/>
      <c r="H504" s="19"/>
      <c r="I504" s="19"/>
      <c r="J504" s="166"/>
      <c r="K504"/>
      <c r="L504"/>
      <c r="M504" s="166"/>
    </row>
    <row r="505" spans="1:13" ht="67.2">
      <c r="A505" s="646"/>
      <c r="B505" s="665"/>
      <c r="C505" s="646"/>
      <c r="D505" s="57" t="s">
        <v>5299</v>
      </c>
      <c r="E505" s="20"/>
      <c r="F505" s="19"/>
      <c r="G505" s="19"/>
      <c r="H505" s="19"/>
      <c r="I505" s="19"/>
      <c r="J505" s="166"/>
      <c r="K505"/>
      <c r="L505"/>
      <c r="M505" s="166"/>
    </row>
    <row r="506" spans="1:13" ht="67.2">
      <c r="A506" s="646"/>
      <c r="B506" s="665"/>
      <c r="C506" s="646"/>
      <c r="D506" s="57" t="s">
        <v>5300</v>
      </c>
      <c r="E506" s="20"/>
      <c r="F506" s="19"/>
      <c r="G506" s="19"/>
      <c r="H506" s="19"/>
      <c r="I506" s="19"/>
      <c r="J506" s="166"/>
      <c r="K506"/>
      <c r="L506"/>
      <c r="M506" s="166"/>
    </row>
    <row r="507" spans="1:13" ht="50.4">
      <c r="A507" s="646"/>
      <c r="B507" s="49"/>
      <c r="C507" s="646"/>
      <c r="D507" s="57" t="s">
        <v>5301</v>
      </c>
      <c r="E507" s="20"/>
      <c r="F507" s="19"/>
      <c r="G507" s="19"/>
      <c r="H507" s="19"/>
      <c r="I507" s="19"/>
      <c r="J507" s="166"/>
      <c r="K507"/>
      <c r="L507"/>
      <c r="M507" s="166"/>
    </row>
    <row r="508" spans="1:13" ht="16.8">
      <c r="A508" s="646" t="s">
        <v>5302</v>
      </c>
      <c r="B508" s="665" t="s">
        <v>5303</v>
      </c>
      <c r="C508" s="646" t="s">
        <v>3373</v>
      </c>
      <c r="D508" s="56"/>
      <c r="E508" s="20" t="s">
        <v>78</v>
      </c>
      <c r="F508" s="19" t="s">
        <v>109</v>
      </c>
      <c r="G508" s="19"/>
      <c r="H508" s="19" t="s">
        <v>79</v>
      </c>
      <c r="I508" s="19"/>
      <c r="J508" s="166"/>
      <c r="K508"/>
      <c r="L508"/>
      <c r="M508" s="166"/>
    </row>
    <row r="509" spans="1:13" ht="50.4">
      <c r="A509" s="646"/>
      <c r="B509" s="665"/>
      <c r="C509" s="714"/>
      <c r="D509" s="57" t="s">
        <v>5304</v>
      </c>
      <c r="E509" s="20"/>
      <c r="F509" s="19"/>
      <c r="G509" s="19"/>
      <c r="H509" s="19"/>
      <c r="I509" s="19"/>
      <c r="J509" s="166"/>
      <c r="K509"/>
      <c r="L509"/>
      <c r="M509" s="166"/>
    </row>
    <row r="510" spans="1:13" ht="67.2">
      <c r="A510" s="648"/>
      <c r="B510" s="665"/>
      <c r="C510" s="714"/>
      <c r="D510" s="49" t="s">
        <v>5305</v>
      </c>
      <c r="E510" s="20"/>
      <c r="F510" s="19"/>
      <c r="G510" s="19"/>
      <c r="H510" s="19"/>
      <c r="I510" s="19"/>
      <c r="J510" s="166"/>
      <c r="K510"/>
      <c r="L510"/>
      <c r="M510" s="166"/>
    </row>
    <row r="511" spans="1:13" ht="50.4">
      <c r="A511" s="648"/>
      <c r="B511" s="665"/>
      <c r="C511" s="714"/>
      <c r="D511" s="57" t="s">
        <v>5306</v>
      </c>
      <c r="E511" s="20"/>
      <c r="F511" s="19"/>
      <c r="G511" s="19"/>
      <c r="H511" s="19"/>
      <c r="I511" s="19"/>
      <c r="J511" s="166"/>
      <c r="K511"/>
      <c r="L511"/>
      <c r="M511" s="166"/>
    </row>
    <row r="512" spans="1:13" ht="50.4">
      <c r="A512" s="646"/>
      <c r="B512" s="49"/>
      <c r="C512" s="646"/>
      <c r="D512" s="57" t="s">
        <v>5307</v>
      </c>
      <c r="E512" s="20"/>
      <c r="F512" s="19"/>
      <c r="G512" s="19"/>
      <c r="H512" s="19"/>
      <c r="I512" s="19"/>
      <c r="J512" s="166"/>
      <c r="K512"/>
      <c r="L512"/>
      <c r="M512" s="166"/>
    </row>
    <row r="513" spans="1:13" ht="33.6">
      <c r="A513" s="646" t="s">
        <v>5308</v>
      </c>
      <c r="B513" s="665" t="s">
        <v>5309</v>
      </c>
      <c r="C513" s="646" t="s">
        <v>3373</v>
      </c>
      <c r="D513" s="56"/>
      <c r="E513" s="20" t="s">
        <v>78</v>
      </c>
      <c r="F513" s="19" t="s">
        <v>109</v>
      </c>
      <c r="G513" s="19"/>
      <c r="H513" s="19" t="s">
        <v>79</v>
      </c>
      <c r="I513" s="19"/>
      <c r="J513" s="166"/>
      <c r="K513"/>
      <c r="L513"/>
      <c r="M513" s="166"/>
    </row>
    <row r="514" spans="1:13" ht="50.4">
      <c r="A514" s="646"/>
      <c r="B514" s="665"/>
      <c r="C514" s="714"/>
      <c r="D514" s="57" t="s">
        <v>5310</v>
      </c>
      <c r="E514" s="20"/>
      <c r="F514" s="19"/>
      <c r="G514" s="19"/>
      <c r="H514" s="19"/>
      <c r="I514" s="19"/>
      <c r="J514" s="166"/>
      <c r="K514"/>
      <c r="L514"/>
      <c r="M514" s="166"/>
    </row>
    <row r="515" spans="1:13" ht="67.2">
      <c r="A515" s="646"/>
      <c r="B515" s="665"/>
      <c r="C515" s="714"/>
      <c r="D515" s="57" t="s">
        <v>5311</v>
      </c>
      <c r="E515" s="20"/>
      <c r="F515" s="19"/>
      <c r="G515" s="19"/>
      <c r="H515" s="19"/>
      <c r="I515" s="19"/>
      <c r="J515" s="166"/>
      <c r="K515"/>
      <c r="L515"/>
      <c r="M515" s="166"/>
    </row>
    <row r="516" spans="1:13" ht="67.2">
      <c r="A516" s="646"/>
      <c r="B516" s="665"/>
      <c r="C516" s="714"/>
      <c r="D516" s="57" t="s">
        <v>5312</v>
      </c>
      <c r="E516" s="20"/>
      <c r="F516" s="19"/>
      <c r="G516" s="19"/>
      <c r="H516" s="19"/>
      <c r="I516" s="19"/>
      <c r="J516" s="166"/>
      <c r="K516"/>
      <c r="L516"/>
      <c r="M516" s="166"/>
    </row>
    <row r="517" spans="1:13" ht="67.2">
      <c r="A517" s="646"/>
      <c r="B517" s="665"/>
      <c r="C517" s="714"/>
      <c r="D517" s="57" t="s">
        <v>5313</v>
      </c>
      <c r="E517" s="20"/>
      <c r="F517" s="19"/>
      <c r="G517" s="19"/>
      <c r="H517" s="19"/>
      <c r="I517" s="19"/>
      <c r="J517" s="166"/>
      <c r="K517"/>
      <c r="L517"/>
      <c r="M517" s="166"/>
    </row>
    <row r="518" spans="1:13" ht="16.8">
      <c r="A518" s="646" t="s">
        <v>5314</v>
      </c>
      <c r="B518" s="665" t="s">
        <v>5315</v>
      </c>
      <c r="C518" s="646" t="s">
        <v>3373</v>
      </c>
      <c r="D518" s="56"/>
      <c r="E518" s="20" t="s">
        <v>78</v>
      </c>
      <c r="F518" s="19" t="s">
        <v>109</v>
      </c>
      <c r="G518" s="19"/>
      <c r="H518" s="19" t="s">
        <v>79</v>
      </c>
      <c r="I518" s="19"/>
      <c r="J518" s="166"/>
      <c r="K518"/>
      <c r="L518"/>
      <c r="M518" s="166"/>
    </row>
    <row r="519" spans="1:13" ht="50.4">
      <c r="A519" s="646"/>
      <c r="B519" s="665"/>
      <c r="C519" s="714"/>
      <c r="D519" s="57" t="s">
        <v>5316</v>
      </c>
      <c r="E519" s="20"/>
      <c r="F519" s="19"/>
      <c r="G519" s="19"/>
      <c r="H519" s="19"/>
      <c r="I519" s="19"/>
      <c r="J519" s="166"/>
      <c r="K519"/>
      <c r="L519"/>
      <c r="M519" s="166"/>
    </row>
    <row r="520" spans="1:13" ht="67.2">
      <c r="A520" s="646"/>
      <c r="B520" s="665"/>
      <c r="C520" s="714"/>
      <c r="D520" s="57" t="s">
        <v>5317</v>
      </c>
      <c r="E520" s="20"/>
      <c r="F520" s="19"/>
      <c r="G520" s="19"/>
      <c r="H520" s="19"/>
      <c r="I520" s="19"/>
      <c r="J520" s="166"/>
      <c r="K520"/>
      <c r="L520"/>
      <c r="M520" s="166"/>
    </row>
    <row r="521" spans="1:13" ht="67.2">
      <c r="A521" s="646"/>
      <c r="B521" s="665"/>
      <c r="C521" s="714"/>
      <c r="D521" s="57" t="s">
        <v>5318</v>
      </c>
      <c r="E521" s="20"/>
      <c r="F521" s="19"/>
      <c r="G521" s="19"/>
      <c r="H521" s="19"/>
      <c r="I521" s="19"/>
      <c r="J521" s="166"/>
      <c r="K521"/>
      <c r="L521"/>
      <c r="M521" s="166"/>
    </row>
    <row r="522" spans="1:13" ht="67.2">
      <c r="A522" s="646"/>
      <c r="B522" s="49"/>
      <c r="C522" s="646"/>
      <c r="D522" s="49" t="s">
        <v>5319</v>
      </c>
      <c r="E522" s="20"/>
      <c r="F522" s="19"/>
      <c r="G522" s="19"/>
      <c r="H522" s="19"/>
      <c r="I522" s="19"/>
      <c r="J522" s="166"/>
      <c r="K522"/>
      <c r="L522"/>
      <c r="M522" s="166"/>
    </row>
    <row r="523" spans="1:13" ht="16.8">
      <c r="A523" s="646" t="s">
        <v>5320</v>
      </c>
      <c r="B523" s="665" t="s">
        <v>5067</v>
      </c>
      <c r="C523" s="646" t="s">
        <v>3373</v>
      </c>
      <c r="D523"/>
      <c r="E523" s="20" t="s">
        <v>78</v>
      </c>
      <c r="F523" s="19" t="s">
        <v>109</v>
      </c>
      <c r="G523" s="19"/>
      <c r="H523" s="19" t="s">
        <v>79</v>
      </c>
      <c r="I523" s="19"/>
      <c r="J523" s="166"/>
      <c r="K523"/>
      <c r="L523"/>
      <c r="M523" s="166"/>
    </row>
    <row r="524" spans="1:13" ht="50.4">
      <c r="A524" s="646"/>
      <c r="B524" s="665"/>
      <c r="C524" s="714"/>
      <c r="D524" s="57" t="s">
        <v>5321</v>
      </c>
      <c r="E524" s="20"/>
      <c r="F524" s="19"/>
      <c r="G524" s="19"/>
      <c r="H524" s="19"/>
      <c r="I524" s="19"/>
      <c r="J524" s="166"/>
      <c r="K524"/>
      <c r="L524"/>
      <c r="M524" s="166"/>
    </row>
    <row r="525" spans="1:13" ht="67.2">
      <c r="A525" s="646"/>
      <c r="B525" s="665"/>
      <c r="C525" s="714"/>
      <c r="D525" s="57" t="s">
        <v>5322</v>
      </c>
      <c r="E525" s="20"/>
      <c r="F525" s="19"/>
      <c r="G525" s="19"/>
      <c r="H525" s="19"/>
      <c r="I525" s="19"/>
      <c r="J525" s="166"/>
      <c r="K525"/>
      <c r="L525"/>
      <c r="M525" s="166"/>
    </row>
    <row r="526" spans="1:13" ht="67.2">
      <c r="A526" s="646"/>
      <c r="B526" s="665"/>
      <c r="C526" s="714"/>
      <c r="D526" s="57" t="s">
        <v>5323</v>
      </c>
      <c r="E526" s="20"/>
      <c r="F526" s="19"/>
      <c r="G526" s="19"/>
      <c r="H526" s="19"/>
      <c r="I526" s="19"/>
      <c r="J526" s="166"/>
      <c r="K526"/>
      <c r="L526"/>
      <c r="M526" s="166"/>
    </row>
    <row r="527" spans="1:13" ht="67.2">
      <c r="A527" s="646"/>
      <c r="B527" s="665"/>
      <c r="C527" s="714"/>
      <c r="D527" s="57" t="s">
        <v>5324</v>
      </c>
      <c r="E527" s="20"/>
      <c r="F527" s="19"/>
      <c r="G527" s="19"/>
      <c r="H527" s="19"/>
      <c r="I527" s="19"/>
      <c r="J527" s="166"/>
      <c r="K527"/>
      <c r="L527"/>
      <c r="M527" s="166"/>
    </row>
    <row r="528" spans="1:13" ht="50.4">
      <c r="A528" s="646" t="s">
        <v>5325</v>
      </c>
      <c r="B528" s="665" t="s">
        <v>5326</v>
      </c>
      <c r="C528" s="646" t="s">
        <v>3373</v>
      </c>
      <c r="D528" s="56"/>
      <c r="E528" s="20" t="s">
        <v>78</v>
      </c>
      <c r="F528" s="19" t="s">
        <v>107</v>
      </c>
      <c r="G528" s="19" t="s">
        <v>79</v>
      </c>
      <c r="H528" s="19"/>
      <c r="I528" s="19"/>
      <c r="J528" s="166"/>
      <c r="K528"/>
      <c r="L528"/>
      <c r="M528" s="166"/>
    </row>
    <row r="529" spans="1:13" ht="67.2">
      <c r="A529" s="646"/>
      <c r="B529" s="49"/>
      <c r="C529" s="646"/>
      <c r="D529" s="755" t="s">
        <v>5327</v>
      </c>
      <c r="E529" s="20"/>
      <c r="F529" s="19"/>
      <c r="G529" s="19"/>
      <c r="H529" s="19"/>
      <c r="I529" s="19"/>
      <c r="J529" s="166"/>
      <c r="K529"/>
      <c r="L529"/>
      <c r="M529" s="166"/>
    </row>
    <row r="530" spans="1:13" ht="16.8">
      <c r="A530" s="646" t="s">
        <v>5328</v>
      </c>
      <c r="B530" s="665" t="s">
        <v>5329</v>
      </c>
      <c r="C530" s="646" t="s">
        <v>3373</v>
      </c>
      <c r="D530" s="56"/>
      <c r="E530" s="20" t="s">
        <v>78</v>
      </c>
      <c r="F530" s="19" t="s">
        <v>109</v>
      </c>
      <c r="G530" s="19"/>
      <c r="H530" s="19" t="s">
        <v>79</v>
      </c>
      <c r="I530" s="19"/>
      <c r="J530" s="166"/>
      <c r="K530"/>
      <c r="L530"/>
      <c r="M530" s="166"/>
    </row>
    <row r="531" spans="1:13" ht="50.4">
      <c r="A531" s="646"/>
      <c r="B531" s="665"/>
      <c r="C531" s="714"/>
      <c r="D531" s="57" t="s">
        <v>5330</v>
      </c>
      <c r="E531" s="20"/>
      <c r="F531" s="19"/>
      <c r="G531" s="19"/>
      <c r="H531" s="19"/>
      <c r="I531" s="19"/>
      <c r="J531" s="166"/>
      <c r="K531"/>
      <c r="L531"/>
      <c r="M531" s="166"/>
    </row>
    <row r="532" spans="1:13" ht="67.2">
      <c r="A532" s="646"/>
      <c r="B532" s="665"/>
      <c r="C532" s="714"/>
      <c r="D532" s="57" t="s">
        <v>5331</v>
      </c>
      <c r="E532" s="20"/>
      <c r="F532" s="19"/>
      <c r="G532" s="19"/>
      <c r="H532" s="19"/>
      <c r="I532" s="19"/>
      <c r="J532" s="166"/>
      <c r="K532"/>
      <c r="L532"/>
      <c r="M532" s="166"/>
    </row>
    <row r="533" spans="1:13" ht="67.2">
      <c r="A533" s="646"/>
      <c r="B533" s="665"/>
      <c r="C533" s="714"/>
      <c r="D533" s="57" t="s">
        <v>5332</v>
      </c>
      <c r="E533" s="20"/>
      <c r="F533" s="19"/>
      <c r="G533" s="19"/>
      <c r="H533" s="19"/>
      <c r="I533" s="19"/>
      <c r="J533" s="166"/>
      <c r="K533"/>
      <c r="L533"/>
      <c r="M533" s="166"/>
    </row>
    <row r="534" spans="1:13" ht="67.2">
      <c r="A534" s="646"/>
      <c r="B534" s="49"/>
      <c r="C534" s="646"/>
      <c r="D534" s="57" t="s">
        <v>5333</v>
      </c>
      <c r="E534" s="20"/>
      <c r="F534" s="19"/>
      <c r="G534" s="19"/>
      <c r="H534" s="19"/>
      <c r="I534" s="19"/>
      <c r="J534" s="166"/>
      <c r="K534"/>
      <c r="L534"/>
      <c r="M534" s="166"/>
    </row>
    <row r="535" spans="1:13" ht="50.4">
      <c r="A535" s="646" t="s">
        <v>5334</v>
      </c>
      <c r="B535" s="665" t="s">
        <v>5335</v>
      </c>
      <c r="C535" s="646" t="s">
        <v>3373</v>
      </c>
      <c r="D535" s="56"/>
      <c r="E535" s="20" t="s">
        <v>78</v>
      </c>
      <c r="F535" s="19" t="s">
        <v>109</v>
      </c>
      <c r="G535" s="19"/>
      <c r="H535" s="19" t="s">
        <v>79</v>
      </c>
      <c r="I535" s="19"/>
      <c r="J535" s="166"/>
      <c r="K535"/>
      <c r="L535"/>
      <c r="M535" s="166"/>
    </row>
    <row r="536" spans="1:13" ht="67.2">
      <c r="A536" s="648"/>
      <c r="B536" s="57"/>
      <c r="C536" s="19"/>
      <c r="D536" s="57" t="s">
        <v>5336</v>
      </c>
      <c r="E536" s="20"/>
      <c r="F536" s="19"/>
      <c r="G536" s="19"/>
      <c r="H536" s="19"/>
      <c r="I536" s="19"/>
      <c r="J536" s="166"/>
      <c r="K536"/>
      <c r="L536"/>
      <c r="M536" s="166"/>
    </row>
    <row r="537" spans="1:13" ht="84">
      <c r="A537" s="648"/>
      <c r="B537" s="57"/>
      <c r="C537" s="19"/>
      <c r="D537" s="57" t="s">
        <v>5337</v>
      </c>
      <c r="E537" s="20"/>
      <c r="F537" s="19"/>
      <c r="G537" s="19"/>
      <c r="H537" s="19"/>
      <c r="I537" s="19"/>
      <c r="J537" s="166"/>
      <c r="K537"/>
      <c r="L537"/>
      <c r="M537" s="166"/>
    </row>
    <row r="538" spans="1:13" ht="67.2">
      <c r="A538" s="648"/>
      <c r="B538" s="57"/>
      <c r="C538" s="19"/>
      <c r="D538" s="49" t="s">
        <v>5338</v>
      </c>
      <c r="E538" s="20"/>
      <c r="F538" s="19"/>
      <c r="G538" s="19"/>
      <c r="H538" s="19"/>
      <c r="I538" s="19"/>
      <c r="J538" s="166"/>
      <c r="K538"/>
      <c r="L538"/>
      <c r="M538" s="166"/>
    </row>
    <row r="539" spans="1:13" ht="84">
      <c r="A539" s="648"/>
      <c r="B539" s="49"/>
      <c r="C539" s="646"/>
      <c r="D539" s="57" t="s">
        <v>5339</v>
      </c>
      <c r="E539" s="20"/>
      <c r="F539" s="19"/>
      <c r="G539" s="19"/>
      <c r="H539" s="19"/>
      <c r="I539" s="19"/>
      <c r="J539" s="166"/>
      <c r="K539"/>
      <c r="L539"/>
      <c r="M539" s="166"/>
    </row>
    <row r="540" spans="1:13" ht="16.8">
      <c r="A540" s="641" t="s">
        <v>5340</v>
      </c>
      <c r="B540" s="747" t="s">
        <v>5341</v>
      </c>
      <c r="C540" s="641"/>
      <c r="D540" s="641"/>
      <c r="E540" s="708"/>
      <c r="F540" s="708"/>
      <c r="G540" s="641"/>
      <c r="H540" s="641"/>
      <c r="I540" s="641"/>
      <c r="J540" s="166"/>
      <c r="K540"/>
      <c r="L540"/>
      <c r="M540" s="166"/>
    </row>
    <row r="541" spans="1:13" ht="33.6">
      <c r="A541" s="646" t="s">
        <v>5342</v>
      </c>
      <c r="B541" s="57" t="s">
        <v>5343</v>
      </c>
      <c r="C541" s="646" t="s">
        <v>3373</v>
      </c>
      <c r="D541" s="49"/>
      <c r="E541" s="20" t="s">
        <v>78</v>
      </c>
      <c r="F541" s="19" t="s">
        <v>109</v>
      </c>
      <c r="G541" s="19"/>
      <c r="H541" s="19" t="s">
        <v>79</v>
      </c>
      <c r="I541" s="19"/>
      <c r="J541" s="166"/>
      <c r="K541"/>
      <c r="L541"/>
      <c r="M541" s="166"/>
    </row>
    <row r="542" spans="1:13" ht="50.4">
      <c r="A542" s="646"/>
      <c r="B542" s="57"/>
      <c r="C542" s="646"/>
      <c r="D542" s="57" t="s">
        <v>5344</v>
      </c>
      <c r="E542" s="20"/>
      <c r="F542" s="19"/>
      <c r="G542" s="19"/>
      <c r="H542" s="19"/>
      <c r="I542" s="19"/>
      <c r="J542" s="166"/>
      <c r="K542"/>
      <c r="L542"/>
      <c r="M542" s="166"/>
    </row>
    <row r="543" spans="1:13" ht="67.2">
      <c r="A543" s="658"/>
      <c r="B543" s="57"/>
      <c r="C543" s="20"/>
      <c r="D543" s="57" t="s">
        <v>5345</v>
      </c>
      <c r="E543" s="6"/>
      <c r="F543" s="19"/>
      <c r="G543" s="6"/>
      <c r="H543" s="6"/>
      <c r="I543"/>
      <c r="J543"/>
      <c r="K543"/>
      <c r="L543"/>
      <c r="M543"/>
    </row>
    <row r="544" spans="1:13" ht="67.2">
      <c r="A544" s="646"/>
      <c r="B544" s="57"/>
      <c r="C544" s="646"/>
      <c r="D544" s="57" t="s">
        <v>5346</v>
      </c>
      <c r="E544" s="20"/>
      <c r="F544" s="19"/>
      <c r="G544" s="19"/>
      <c r="H544" s="19"/>
      <c r="I544" s="19"/>
      <c r="J544" s="166"/>
      <c r="K544"/>
      <c r="L544"/>
      <c r="M544" s="166"/>
    </row>
    <row r="545" spans="1:13" ht="67.2">
      <c r="A545" s="646"/>
      <c r="B545" s="57"/>
      <c r="C545" s="646"/>
      <c r="D545" s="57" t="s">
        <v>5347</v>
      </c>
      <c r="E545" s="20"/>
      <c r="F545" s="19"/>
      <c r="G545" s="19"/>
      <c r="H545" s="19"/>
      <c r="I545" s="19"/>
      <c r="J545" s="166"/>
      <c r="K545"/>
      <c r="L545"/>
      <c r="M545" s="166"/>
    </row>
    <row r="546" spans="1:13" ht="33.6">
      <c r="A546" s="646" t="s">
        <v>5348</v>
      </c>
      <c r="B546" s="57" t="s">
        <v>5349</v>
      </c>
      <c r="C546" s="646" t="s">
        <v>3373</v>
      </c>
      <c r="D546" s="49"/>
      <c r="E546" s="20" t="s">
        <v>78</v>
      </c>
      <c r="F546" s="19" t="s">
        <v>109</v>
      </c>
      <c r="G546" s="19"/>
      <c r="H546" s="19" t="s">
        <v>79</v>
      </c>
      <c r="I546" s="19"/>
      <c r="J546" s="166"/>
      <c r="K546"/>
      <c r="L546"/>
      <c r="M546" s="166"/>
    </row>
    <row r="547" spans="1:13" ht="100.8">
      <c r="A547" s="646"/>
      <c r="B547" s="57"/>
      <c r="C547" s="646"/>
      <c r="D547" s="660" t="s">
        <v>5350</v>
      </c>
      <c r="E547" s="20"/>
      <c r="F547" s="19"/>
      <c r="G547" s="19"/>
      <c r="H547" s="19"/>
      <c r="I547" s="19"/>
      <c r="J547" s="166"/>
      <c r="K547"/>
      <c r="L547"/>
      <c r="M547" s="166"/>
    </row>
    <row r="548" spans="1:13" ht="84">
      <c r="A548" s="646"/>
      <c r="B548" s="57"/>
      <c r="C548" s="646"/>
      <c r="D548" s="660" t="s">
        <v>5351</v>
      </c>
      <c r="E548" s="20"/>
      <c r="F548" s="19"/>
      <c r="G548" s="19"/>
      <c r="H548" s="19"/>
      <c r="I548" s="19"/>
      <c r="J548" s="166"/>
      <c r="K548"/>
      <c r="L548"/>
      <c r="M548" s="166"/>
    </row>
    <row r="549" spans="1:13" ht="84">
      <c r="A549" s="646"/>
      <c r="B549" s="57"/>
      <c r="C549" s="646"/>
      <c r="D549" s="660" t="s">
        <v>5352</v>
      </c>
      <c r="E549" s="20"/>
      <c r="F549" s="19"/>
      <c r="G549" s="19"/>
      <c r="H549" s="19"/>
      <c r="I549" s="19"/>
      <c r="J549" s="166"/>
      <c r="K549"/>
      <c r="L549"/>
      <c r="M549" s="166"/>
    </row>
    <row r="550" spans="1:13" ht="67.2">
      <c r="A550" s="646"/>
      <c r="B550" s="57"/>
      <c r="C550" s="646"/>
      <c r="D550" s="660" t="s">
        <v>5353</v>
      </c>
      <c r="E550" s="20"/>
      <c r="F550" s="19"/>
      <c r="G550" s="19"/>
      <c r="H550" s="19"/>
      <c r="I550" s="19"/>
      <c r="J550" s="166"/>
      <c r="K550"/>
      <c r="L550"/>
      <c r="M550" s="166"/>
    </row>
    <row r="551" spans="1:13" ht="16.8">
      <c r="A551" s="646" t="s">
        <v>5354</v>
      </c>
      <c r="B551" s="57" t="s">
        <v>5355</v>
      </c>
      <c r="C551" s="646" t="s">
        <v>3373</v>
      </c>
      <c r="D551" s="49"/>
      <c r="E551" s="20" t="s">
        <v>78</v>
      </c>
      <c r="F551" s="19" t="s">
        <v>111</v>
      </c>
      <c r="G551" s="19"/>
      <c r="H551" s="19"/>
      <c r="I551" s="19" t="s">
        <v>79</v>
      </c>
      <c r="J551" s="166"/>
      <c r="K551"/>
      <c r="L551"/>
      <c r="M551" s="166"/>
    </row>
    <row r="552" spans="1:13" ht="84">
      <c r="A552" s="646"/>
      <c r="B552" s="57"/>
      <c r="C552" s="646"/>
      <c r="D552" s="660" t="s">
        <v>5356</v>
      </c>
      <c r="E552" s="20"/>
      <c r="F552" s="19"/>
      <c r="G552" s="19"/>
      <c r="H552" s="19"/>
      <c r="I552" s="19"/>
      <c r="J552" s="166"/>
      <c r="K552"/>
      <c r="L552"/>
      <c r="M552" s="166"/>
    </row>
    <row r="553" spans="1:13" ht="84">
      <c r="A553" s="646"/>
      <c r="B553" s="57"/>
      <c r="C553" s="646"/>
      <c r="D553" s="660" t="s">
        <v>5357</v>
      </c>
      <c r="E553" s="20"/>
      <c r="F553" s="19"/>
      <c r="G553" s="19"/>
      <c r="H553" s="19"/>
      <c r="I553" s="19"/>
      <c r="J553" s="166"/>
      <c r="K553"/>
      <c r="L553"/>
      <c r="M553" s="166"/>
    </row>
    <row r="554" spans="1:13" ht="67.2">
      <c r="A554" s="646"/>
      <c r="B554" s="57"/>
      <c r="C554" s="646"/>
      <c r="D554" s="660" t="s">
        <v>5358</v>
      </c>
      <c r="E554" s="20"/>
      <c r="F554" s="19"/>
      <c r="G554" s="19"/>
      <c r="H554" s="19"/>
      <c r="I554" s="19"/>
      <c r="J554" s="166"/>
      <c r="K554"/>
      <c r="L554"/>
      <c r="M554" s="166"/>
    </row>
    <row r="555" spans="1:13" ht="67.2">
      <c r="A555" s="646"/>
      <c r="B555" s="57"/>
      <c r="C555" s="646"/>
      <c r="D555" s="660" t="s">
        <v>5359</v>
      </c>
      <c r="E555" s="20"/>
      <c r="F555" s="19"/>
      <c r="G555" s="19"/>
      <c r="H555" s="19"/>
      <c r="I555" s="19"/>
      <c r="J555" s="166"/>
      <c r="K555"/>
      <c r="L555"/>
      <c r="M555" s="166"/>
    </row>
    <row r="556" spans="1:13" ht="84">
      <c r="A556" s="646"/>
      <c r="B556" s="57"/>
      <c r="C556" s="646"/>
      <c r="D556" s="660" t="s">
        <v>5360</v>
      </c>
      <c r="E556" s="20"/>
      <c r="F556" s="19"/>
      <c r="G556" s="19"/>
      <c r="H556" s="19"/>
      <c r="I556" s="19"/>
      <c r="J556" s="166"/>
      <c r="K556"/>
      <c r="L556"/>
      <c r="M556" s="166"/>
    </row>
    <row r="557" spans="1:13" ht="100.8">
      <c r="A557" s="646"/>
      <c r="B557" s="57"/>
      <c r="C557" s="646"/>
      <c r="D557" s="660" t="s">
        <v>5361</v>
      </c>
      <c r="E557" s="20"/>
      <c r="F557" s="19"/>
      <c r="G557" s="19"/>
      <c r="H557" s="19"/>
      <c r="I557" s="19"/>
      <c r="J557" s="166"/>
      <c r="K557"/>
      <c r="L557"/>
      <c r="M557" s="166"/>
    </row>
    <row r="558" spans="1:13" ht="50.4">
      <c r="A558" s="646"/>
      <c r="B558" s="57"/>
      <c r="C558" s="646"/>
      <c r="D558" s="660" t="s">
        <v>5362</v>
      </c>
      <c r="E558" s="20"/>
      <c r="F558" s="19"/>
      <c r="G558" s="19"/>
      <c r="H558" s="19"/>
      <c r="I558" s="19"/>
      <c r="J558" s="166"/>
      <c r="K558"/>
      <c r="L558"/>
      <c r="M558" s="166"/>
    </row>
    <row r="559" spans="1:13" ht="84">
      <c r="A559" s="646"/>
      <c r="B559" s="57"/>
      <c r="C559" s="646"/>
      <c r="D559" s="660" t="s">
        <v>5363</v>
      </c>
      <c r="E559" s="20"/>
      <c r="F559" s="19"/>
      <c r="G559" s="19"/>
      <c r="H559" s="19"/>
      <c r="I559" s="19"/>
      <c r="J559" s="166"/>
      <c r="K559"/>
      <c r="L559"/>
      <c r="M559" s="166"/>
    </row>
    <row r="560" spans="1:13" ht="16.8">
      <c r="A560" s="646" t="s">
        <v>5364</v>
      </c>
      <c r="B560" s="57" t="s">
        <v>5365</v>
      </c>
      <c r="C560" s="646" t="s">
        <v>3373</v>
      </c>
      <c r="D560" s="660"/>
      <c r="E560" s="20" t="s">
        <v>78</v>
      </c>
      <c r="F560" s="19" t="s">
        <v>109</v>
      </c>
      <c r="G560" s="19"/>
      <c r="H560" s="19" t="s">
        <v>79</v>
      </c>
      <c r="I560" s="649"/>
      <c r="J560" s="166"/>
      <c r="K560"/>
      <c r="L560"/>
      <c r="M560" s="166"/>
    </row>
    <row r="561" spans="1:13" ht="84">
      <c r="A561" s="646"/>
      <c r="B561" s="57"/>
      <c r="C561" s="646"/>
      <c r="D561" s="660" t="s">
        <v>5366</v>
      </c>
      <c r="E561" s="20"/>
      <c r="F561" s="19"/>
      <c r="G561" s="19"/>
      <c r="H561" s="19"/>
      <c r="I561" s="649"/>
      <c r="J561" s="166"/>
      <c r="K561"/>
      <c r="L561"/>
      <c r="M561" s="166"/>
    </row>
    <row r="562" spans="1:13" ht="84">
      <c r="A562" s="646"/>
      <c r="B562" s="57"/>
      <c r="C562" s="646"/>
      <c r="D562" s="660" t="s">
        <v>5367</v>
      </c>
      <c r="E562" s="20"/>
      <c r="F562" s="19"/>
      <c r="G562" s="19"/>
      <c r="H562" s="19"/>
      <c r="I562" s="649"/>
      <c r="J562" s="166"/>
      <c r="K562"/>
      <c r="L562"/>
      <c r="M562" s="166"/>
    </row>
    <row r="563" spans="1:13" ht="84">
      <c r="A563" s="646"/>
      <c r="B563" s="57"/>
      <c r="C563" s="646"/>
      <c r="D563" s="660" t="s">
        <v>5368</v>
      </c>
      <c r="E563" s="20"/>
      <c r="F563" s="19"/>
      <c r="G563" s="19"/>
      <c r="H563" s="19"/>
      <c r="I563" s="649"/>
      <c r="J563" s="166"/>
      <c r="K563"/>
      <c r="L563"/>
      <c r="M563" s="166"/>
    </row>
    <row r="564" spans="1:13" ht="67.2">
      <c r="A564" s="646"/>
      <c r="B564" s="57"/>
      <c r="C564" s="646"/>
      <c r="D564" s="660" t="s">
        <v>5369</v>
      </c>
      <c r="E564" s="20"/>
      <c r="F564" s="19"/>
      <c r="G564" s="19"/>
      <c r="H564" s="19"/>
      <c r="I564" s="649"/>
      <c r="J564" s="166"/>
      <c r="K564"/>
      <c r="L564"/>
      <c r="M564" s="166"/>
    </row>
    <row r="565" spans="1:13" ht="16.8">
      <c r="A565" s="646" t="s">
        <v>5370</v>
      </c>
      <c r="B565" s="57" t="s">
        <v>5371</v>
      </c>
      <c r="C565" s="646" t="s">
        <v>3373</v>
      </c>
      <c r="D565" s="49"/>
      <c r="E565" s="20" t="s">
        <v>78</v>
      </c>
      <c r="F565" s="19" t="s">
        <v>109</v>
      </c>
      <c r="G565" s="19"/>
      <c r="H565" s="19" t="s">
        <v>79</v>
      </c>
      <c r="I565" s="19"/>
      <c r="J565" s="166"/>
      <c r="K565"/>
      <c r="L565"/>
      <c r="M565" s="166"/>
    </row>
    <row r="566" spans="1:13" ht="50.4">
      <c r="A566" s="646"/>
      <c r="B566" s="57"/>
      <c r="C566" s="646"/>
      <c r="D566" s="660" t="s">
        <v>5372</v>
      </c>
      <c r="E566" s="20"/>
      <c r="F566" s="19"/>
      <c r="G566" s="19"/>
      <c r="H566" s="19"/>
      <c r="I566" s="19"/>
      <c r="J566" s="166"/>
      <c r="K566"/>
      <c r="L566"/>
      <c r="M566" s="166"/>
    </row>
    <row r="567" spans="1:13" ht="50.4">
      <c r="A567" s="646"/>
      <c r="B567" s="57"/>
      <c r="C567" s="646"/>
      <c r="D567" s="660" t="s">
        <v>5373</v>
      </c>
      <c r="E567" s="20"/>
      <c r="F567" s="19"/>
      <c r="G567" s="19"/>
      <c r="H567" s="19"/>
      <c r="I567" s="19"/>
      <c r="J567" s="166"/>
      <c r="K567"/>
      <c r="L567"/>
      <c r="M567" s="166"/>
    </row>
    <row r="568" spans="1:13" ht="100.8">
      <c r="A568" s="646"/>
      <c r="B568" s="57"/>
      <c r="C568" s="646"/>
      <c r="D568" s="660" t="s">
        <v>5374</v>
      </c>
      <c r="E568" s="20"/>
      <c r="F568" s="19"/>
      <c r="G568" s="19"/>
      <c r="H568" s="19"/>
      <c r="I568" s="19"/>
      <c r="J568" s="166"/>
      <c r="K568"/>
      <c r="L568"/>
      <c r="M568" s="166"/>
    </row>
    <row r="569" spans="1:13" ht="84">
      <c r="A569" s="646"/>
      <c r="B569" s="57"/>
      <c r="C569" s="646"/>
      <c r="D569" s="660" t="s">
        <v>5375</v>
      </c>
      <c r="E569" s="20"/>
      <c r="F569" s="19"/>
      <c r="G569" s="19"/>
      <c r="H569" s="19"/>
      <c r="I569" s="19"/>
      <c r="J569" s="166"/>
      <c r="K569"/>
      <c r="L569"/>
      <c r="M569" s="166"/>
    </row>
    <row r="570" spans="1:13" ht="67.2">
      <c r="A570" s="646"/>
      <c r="B570" s="57"/>
      <c r="C570" s="646"/>
      <c r="D570" s="660" t="s">
        <v>5376</v>
      </c>
      <c r="E570" s="20"/>
      <c r="F570" s="19"/>
      <c r="G570" s="19"/>
      <c r="H570" s="19"/>
      <c r="I570" s="19"/>
      <c r="J570" s="166"/>
      <c r="K570"/>
      <c r="L570"/>
      <c r="M570" s="166"/>
    </row>
    <row r="571" spans="1:13" ht="16.8">
      <c r="A571" s="646" t="s">
        <v>5377</v>
      </c>
      <c r="B571" s="57" t="s">
        <v>5378</v>
      </c>
      <c r="C571" s="646" t="s">
        <v>3373</v>
      </c>
      <c r="D571" s="660"/>
      <c r="E571" s="20" t="s">
        <v>78</v>
      </c>
      <c r="F571" s="19" t="s">
        <v>109</v>
      </c>
      <c r="G571" s="19"/>
      <c r="H571" s="19" t="s">
        <v>79</v>
      </c>
      <c r="I571" s="649"/>
      <c r="J571" s="166"/>
      <c r="K571"/>
      <c r="L571"/>
      <c r="M571" s="166"/>
    </row>
    <row r="572" spans="1:13" ht="67.2">
      <c r="A572" s="646"/>
      <c r="B572" s="57"/>
      <c r="C572" s="646"/>
      <c r="D572" s="660" t="s">
        <v>5379</v>
      </c>
      <c r="E572" s="20"/>
      <c r="F572" s="19"/>
      <c r="G572" s="19"/>
      <c r="H572" s="19"/>
      <c r="I572" s="649"/>
      <c r="J572" s="166"/>
      <c r="K572"/>
      <c r="L572"/>
      <c r="M572" s="166"/>
    </row>
    <row r="573" spans="1:13" ht="67.2">
      <c r="A573" s="646"/>
      <c r="B573" s="57"/>
      <c r="C573" s="646"/>
      <c r="D573" s="660" t="s">
        <v>5380</v>
      </c>
      <c r="E573" s="20"/>
      <c r="F573" s="19"/>
      <c r="G573" s="19"/>
      <c r="H573" s="19"/>
      <c r="I573" s="649"/>
      <c r="J573" s="166"/>
      <c r="K573"/>
      <c r="L573"/>
      <c r="M573" s="166"/>
    </row>
    <row r="574" spans="1:13" ht="67.2">
      <c r="A574" s="646"/>
      <c r="B574" s="57"/>
      <c r="C574" s="646"/>
      <c r="D574" s="660" t="s">
        <v>5381</v>
      </c>
      <c r="E574" s="20"/>
      <c r="F574" s="19"/>
      <c r="G574" s="19"/>
      <c r="H574" s="19"/>
      <c r="I574" s="649"/>
      <c r="J574" s="166"/>
      <c r="K574"/>
      <c r="L574"/>
      <c r="M574" s="166"/>
    </row>
    <row r="575" spans="1:13" ht="67.2">
      <c r="A575" s="646"/>
      <c r="B575" s="57"/>
      <c r="C575" s="646"/>
      <c r="D575" s="660" t="s">
        <v>5382</v>
      </c>
      <c r="E575" s="20"/>
      <c r="F575" s="19"/>
      <c r="G575" s="19"/>
      <c r="H575" s="19"/>
      <c r="I575" s="649"/>
      <c r="J575" s="166"/>
      <c r="K575"/>
      <c r="L575"/>
      <c r="M575" s="166"/>
    </row>
    <row r="576" spans="1:13" ht="33.6">
      <c r="A576" s="646" t="s">
        <v>5383</v>
      </c>
      <c r="B576" s="57" t="s">
        <v>5384</v>
      </c>
      <c r="C576" s="646" t="s">
        <v>3373</v>
      </c>
      <c r="D576" s="49"/>
      <c r="E576" s="20" t="s">
        <v>78</v>
      </c>
      <c r="F576" s="19" t="s">
        <v>109</v>
      </c>
      <c r="G576" s="19"/>
      <c r="H576" s="19" t="s">
        <v>79</v>
      </c>
      <c r="I576" s="19"/>
      <c r="J576" s="166"/>
      <c r="K576"/>
      <c r="L576"/>
      <c r="M576" s="166"/>
    </row>
    <row r="577" spans="1:13" ht="67.2">
      <c r="A577" s="646"/>
      <c r="B577" s="57"/>
      <c r="C577" s="646"/>
      <c r="D577" s="660" t="s">
        <v>5385</v>
      </c>
      <c r="E577" s="6"/>
      <c r="F577" s="19"/>
      <c r="G577" s="19"/>
      <c r="H577" s="19"/>
      <c r="I577" s="19"/>
      <c r="J577" s="166"/>
      <c r="K577"/>
      <c r="L577"/>
      <c r="M577" s="166"/>
    </row>
    <row r="578" spans="1:13" ht="50.4">
      <c r="A578" s="646"/>
      <c r="B578" s="57"/>
      <c r="C578" s="646"/>
      <c r="D578" s="660" t="s">
        <v>5386</v>
      </c>
      <c r="E578" s="6"/>
      <c r="F578" s="19"/>
      <c r="G578" s="19"/>
      <c r="H578" s="19"/>
      <c r="I578" s="19"/>
      <c r="J578" s="166"/>
      <c r="K578"/>
      <c r="L578"/>
      <c r="M578" s="166"/>
    </row>
    <row r="579" spans="1:13" ht="67.2">
      <c r="A579" s="646"/>
      <c r="B579" s="57"/>
      <c r="C579" s="646"/>
      <c r="D579" s="664" t="s">
        <v>5387</v>
      </c>
      <c r="E579" s="6"/>
      <c r="F579" s="19"/>
      <c r="G579" s="19"/>
      <c r="H579" s="19"/>
      <c r="I579" s="19"/>
      <c r="J579" s="166"/>
      <c r="K579"/>
      <c r="L579"/>
      <c r="M579" s="166"/>
    </row>
    <row r="580" spans="1:13" ht="67.2">
      <c r="A580" s="646"/>
      <c r="B580" s="57"/>
      <c r="C580" s="646"/>
      <c r="D580" s="57" t="s">
        <v>5388</v>
      </c>
      <c r="E580" s="20"/>
      <c r="F580" s="19"/>
      <c r="G580" s="19"/>
      <c r="H580" s="19"/>
      <c r="I580" s="19"/>
      <c r="J580" s="166"/>
      <c r="K580"/>
      <c r="L580"/>
      <c r="M580" s="166"/>
    </row>
    <row r="581" spans="1:13" ht="33.6">
      <c r="A581" s="646" t="s">
        <v>5389</v>
      </c>
      <c r="B581" s="57" t="s">
        <v>5390</v>
      </c>
      <c r="C581" s="646" t="s">
        <v>3373</v>
      </c>
      <c r="D581" s="49"/>
      <c r="E581" s="20" t="s">
        <v>78</v>
      </c>
      <c r="F581" s="19" t="s">
        <v>109</v>
      </c>
      <c r="G581" s="19"/>
      <c r="H581" s="19" t="s">
        <v>79</v>
      </c>
      <c r="I581" s="19"/>
      <c r="J581" s="166"/>
      <c r="K581"/>
      <c r="L581"/>
      <c r="M581" s="166"/>
    </row>
    <row r="582" spans="1:13" ht="84">
      <c r="A582" s="646"/>
      <c r="B582" s="57"/>
      <c r="C582" s="646"/>
      <c r="D582" s="660" t="s">
        <v>5391</v>
      </c>
      <c r="E582" s="20"/>
      <c r="F582" s="19"/>
      <c r="G582" s="19"/>
      <c r="H582" s="19"/>
      <c r="I582" s="19"/>
      <c r="J582" s="166"/>
      <c r="K582"/>
      <c r="L582"/>
      <c r="M582" s="166"/>
    </row>
    <row r="583" spans="1:13" ht="67.2">
      <c r="A583" s="646"/>
      <c r="B583" s="57"/>
      <c r="C583" s="646"/>
      <c r="D583" s="660" t="s">
        <v>5392</v>
      </c>
      <c r="E583"/>
      <c r="F583" s="19"/>
      <c r="G583" s="19"/>
      <c r="H583" s="19"/>
      <c r="I583" s="19"/>
      <c r="J583" s="166"/>
      <c r="K583"/>
      <c r="L583"/>
      <c r="M583" s="166"/>
    </row>
    <row r="584" spans="1:13" ht="67.2">
      <c r="A584" s="646"/>
      <c r="B584" s="57"/>
      <c r="C584" s="646"/>
      <c r="D584" s="660" t="s">
        <v>5393</v>
      </c>
      <c r="E584" s="20"/>
      <c r="F584" s="19"/>
      <c r="G584" s="19"/>
      <c r="H584" s="19"/>
      <c r="I584" s="19"/>
      <c r="J584" s="166"/>
      <c r="K584"/>
      <c r="L584"/>
      <c r="M584" s="166"/>
    </row>
    <row r="585" spans="1:13" ht="67.2">
      <c r="A585" s="646"/>
      <c r="B585" s="57"/>
      <c r="C585" s="646"/>
      <c r="D585" s="57" t="s">
        <v>5394</v>
      </c>
      <c r="E585" s="20"/>
      <c r="F585" s="19"/>
      <c r="G585" s="19"/>
      <c r="H585" s="19"/>
      <c r="I585" s="19"/>
      <c r="J585" s="166"/>
      <c r="K585"/>
      <c r="L585"/>
      <c r="M585" s="166"/>
    </row>
    <row r="586" spans="1:13" ht="33.6">
      <c r="A586" s="646" t="s">
        <v>5395</v>
      </c>
      <c r="B586" s="57" t="s">
        <v>5396</v>
      </c>
      <c r="C586" s="646" t="s">
        <v>3373</v>
      </c>
      <c r="D586" s="57"/>
      <c r="E586" s="20" t="s">
        <v>78</v>
      </c>
      <c r="F586" s="19" t="s">
        <v>109</v>
      </c>
      <c r="G586" s="19"/>
      <c r="H586" s="19" t="s">
        <v>79</v>
      </c>
      <c r="I586" s="649"/>
      <c r="J586" s="166"/>
      <c r="K586"/>
      <c r="L586"/>
      <c r="M586" s="166"/>
    </row>
    <row r="587" spans="1:13" ht="67.2">
      <c r="A587" s="646"/>
      <c r="B587" s="57"/>
      <c r="C587" s="646"/>
      <c r="D587" s="57" t="s">
        <v>5397</v>
      </c>
      <c r="E587" s="20"/>
      <c r="F587" s="19"/>
      <c r="G587" s="19"/>
      <c r="H587" s="19"/>
      <c r="I587" s="649"/>
      <c r="J587" s="166"/>
      <c r="K587"/>
      <c r="L587"/>
      <c r="M587" s="166"/>
    </row>
    <row r="588" spans="1:13" ht="67.2">
      <c r="A588" s="646"/>
      <c r="B588" s="57"/>
      <c r="C588" s="646"/>
      <c r="D588" s="57" t="s">
        <v>5398</v>
      </c>
      <c r="E588" s="20"/>
      <c r="F588" s="19"/>
      <c r="G588" s="19"/>
      <c r="H588" s="19"/>
      <c r="I588" s="649"/>
      <c r="J588" s="166"/>
      <c r="K588"/>
      <c r="L588"/>
      <c r="M588" s="166"/>
    </row>
    <row r="589" spans="1:13" ht="67.2">
      <c r="A589" s="646"/>
      <c r="B589" s="57"/>
      <c r="C589" s="646"/>
      <c r="D589" s="57" t="s">
        <v>5399</v>
      </c>
      <c r="E589" s="20"/>
      <c r="F589" s="19"/>
      <c r="G589" s="19"/>
      <c r="H589" s="19"/>
      <c r="I589" s="649"/>
      <c r="J589" s="166"/>
      <c r="K589"/>
      <c r="L589"/>
      <c r="M589" s="166"/>
    </row>
    <row r="590" spans="1:13" ht="67.2">
      <c r="A590" s="646"/>
      <c r="B590" s="57"/>
      <c r="C590" s="646"/>
      <c r="D590" s="57" t="s">
        <v>5400</v>
      </c>
      <c r="E590" s="20"/>
      <c r="F590" s="19"/>
      <c r="G590" s="19"/>
      <c r="H590" s="19"/>
      <c r="I590" s="649"/>
      <c r="J590" s="166"/>
      <c r="K590"/>
      <c r="L590"/>
      <c r="M590" s="166"/>
    </row>
    <row r="591" spans="1:13" ht="16.8">
      <c r="A591" s="646" t="s">
        <v>5401</v>
      </c>
      <c r="B591" s="57" t="s">
        <v>5402</v>
      </c>
      <c r="C591" s="646" t="s">
        <v>3373</v>
      </c>
      <c r="D591" s="660"/>
      <c r="E591" s="20" t="s">
        <v>78</v>
      </c>
      <c r="F591" s="19" t="s">
        <v>109</v>
      </c>
      <c r="G591" s="19"/>
      <c r="H591" s="19" t="s">
        <v>79</v>
      </c>
      <c r="I591" s="649"/>
      <c r="J591" s="166"/>
      <c r="K591"/>
      <c r="L591"/>
      <c r="M591" s="166"/>
    </row>
    <row r="592" spans="1:13" ht="67.2">
      <c r="A592" s="646"/>
      <c r="B592" s="57"/>
      <c r="C592" s="646"/>
      <c r="D592" s="57" t="s">
        <v>5403</v>
      </c>
      <c r="E592" s="20"/>
      <c r="F592" s="19"/>
      <c r="G592" s="19"/>
      <c r="H592" s="19"/>
      <c r="I592" s="649"/>
      <c r="J592" s="166"/>
      <c r="K592"/>
      <c r="L592"/>
      <c r="M592" s="166"/>
    </row>
    <row r="593" spans="1:13" ht="67.2">
      <c r="A593" s="648"/>
      <c r="B593" s="57"/>
      <c r="C593" s="646"/>
      <c r="D593" s="57" t="s">
        <v>5404</v>
      </c>
      <c r="E593" s="20"/>
      <c r="F593" s="19"/>
      <c r="G593" s="19"/>
      <c r="H593" s="19"/>
      <c r="I593" s="649"/>
      <c r="J593" s="166"/>
      <c r="K593"/>
      <c r="L593"/>
      <c r="M593" s="166"/>
    </row>
    <row r="594" spans="1:13" ht="50.4">
      <c r="A594" s="648"/>
      <c r="B594" s="663"/>
      <c r="C594" s="646"/>
      <c r="D594" s="57" t="s">
        <v>5405</v>
      </c>
      <c r="E594" s="219"/>
      <c r="F594" s="649"/>
      <c r="G594" s="649"/>
      <c r="H594" s="649"/>
      <c r="I594" s="649"/>
      <c r="J594" s="166"/>
      <c r="K594"/>
      <c r="L594"/>
      <c r="M594" s="166"/>
    </row>
    <row r="595" spans="1:13" ht="67.2">
      <c r="A595" s="646"/>
      <c r="B595" s="663"/>
      <c r="C595" s="648"/>
      <c r="D595" s="57" t="s">
        <v>5406</v>
      </c>
      <c r="E595" s="219"/>
      <c r="F595" s="649"/>
      <c r="G595" s="649"/>
      <c r="H595" s="649"/>
      <c r="I595" s="649"/>
      <c r="J595" s="166"/>
      <c r="K595"/>
      <c r="L595"/>
      <c r="M595" s="166"/>
    </row>
    <row r="596" spans="1:13" ht="33.6">
      <c r="A596" s="646" t="s">
        <v>5407</v>
      </c>
      <c r="B596" s="57" t="s">
        <v>5408</v>
      </c>
      <c r="C596" s="646" t="s">
        <v>3373</v>
      </c>
      <c r="D596" s="660"/>
      <c r="E596" s="20" t="s">
        <v>78</v>
      </c>
      <c r="F596" s="19" t="s">
        <v>109</v>
      </c>
      <c r="G596" s="19"/>
      <c r="H596" s="19" t="s">
        <v>79</v>
      </c>
      <c r="I596" s="649"/>
      <c r="J596" s="166"/>
      <c r="K596"/>
      <c r="L596"/>
      <c r="M596" s="166"/>
    </row>
    <row r="597" spans="1:13" ht="67.2">
      <c r="A597" s="646"/>
      <c r="B597" s="57"/>
      <c r="C597" s="646"/>
      <c r="D597" s="57" t="s">
        <v>5409</v>
      </c>
      <c r="E597" s="20"/>
      <c r="F597" s="19"/>
      <c r="G597" s="19"/>
      <c r="H597" s="19"/>
      <c r="I597" s="649"/>
      <c r="J597" s="166"/>
      <c r="K597"/>
      <c r="L597"/>
      <c r="M597" s="166"/>
    </row>
    <row r="598" spans="1:13" ht="67.2">
      <c r="A598" s="648"/>
      <c r="B598" s="57"/>
      <c r="C598" s="646"/>
      <c r="D598" s="57" t="s">
        <v>5410</v>
      </c>
      <c r="E598" s="20"/>
      <c r="F598" s="19"/>
      <c r="G598" s="19"/>
      <c r="H598" s="19"/>
      <c r="I598" s="649"/>
      <c r="J598" s="166"/>
      <c r="K598"/>
      <c r="L598"/>
      <c r="M598" s="166"/>
    </row>
    <row r="599" spans="1:13" ht="50.4">
      <c r="A599" s="648"/>
      <c r="B599" s="57"/>
      <c r="C599" s="646"/>
      <c r="D599" s="57" t="s">
        <v>5411</v>
      </c>
      <c r="E599" s="20"/>
      <c r="F599" s="19"/>
      <c r="G599" s="19"/>
      <c r="H599" s="19"/>
      <c r="I599" s="649"/>
      <c r="J599" s="166"/>
      <c r="K599"/>
      <c r="L599"/>
      <c r="M599" s="166"/>
    </row>
    <row r="600" spans="1:13" ht="67.2">
      <c r="A600" s="648"/>
      <c r="B600" s="57"/>
      <c r="C600" s="646"/>
      <c r="D600" s="57" t="s">
        <v>5412</v>
      </c>
      <c r="E600" s="20"/>
      <c r="F600" s="19"/>
      <c r="G600" s="19"/>
      <c r="H600" s="19"/>
      <c r="I600" s="649"/>
      <c r="J600" s="166"/>
      <c r="K600"/>
      <c r="L600"/>
      <c r="M600" s="166"/>
    </row>
    <row r="601" spans="1:13" ht="67.2">
      <c r="A601" s="723"/>
      <c r="B601" s="57"/>
      <c r="C601" s="646"/>
      <c r="D601" s="57" t="s">
        <v>5413</v>
      </c>
      <c r="E601" s="20"/>
      <c r="F601" s="19"/>
      <c r="G601" s="19"/>
      <c r="H601" s="19"/>
      <c r="I601" s="649"/>
      <c r="J601" s="166"/>
      <c r="K601"/>
      <c r="L601"/>
      <c r="M601" s="166"/>
    </row>
    <row r="602" spans="1:13" ht="67.2">
      <c r="A602" s="723"/>
      <c r="B602" s="57"/>
      <c r="C602" s="646"/>
      <c r="D602" s="57" t="s">
        <v>5414</v>
      </c>
      <c r="E602" s="20"/>
      <c r="F602" s="19"/>
      <c r="G602" s="19"/>
      <c r="H602" s="19"/>
      <c r="I602" s="649"/>
      <c r="J602" s="166"/>
      <c r="K602"/>
      <c r="L602"/>
      <c r="M602" s="166"/>
    </row>
    <row r="603" spans="1:13" ht="67.2">
      <c r="A603" s="763"/>
      <c r="B603" s="57"/>
      <c r="C603" s="646"/>
      <c r="D603" s="57" t="s">
        <v>5415</v>
      </c>
      <c r="E603" s="20"/>
      <c r="F603" s="19"/>
      <c r="G603" s="19"/>
      <c r="H603" s="19"/>
      <c r="I603" s="649"/>
      <c r="J603" s="166"/>
      <c r="K603"/>
      <c r="L603"/>
      <c r="M603" s="166"/>
    </row>
    <row r="604" spans="1:13" ht="33.6">
      <c r="A604" s="646" t="s">
        <v>5416</v>
      </c>
      <c r="B604" s="57" t="s">
        <v>5417</v>
      </c>
      <c r="C604" s="646" t="s">
        <v>3373</v>
      </c>
      <c r="D604" s="660"/>
      <c r="E604" s="20" t="s">
        <v>78</v>
      </c>
      <c r="F604" s="19" t="s">
        <v>107</v>
      </c>
      <c r="G604" s="19" t="s">
        <v>79</v>
      </c>
      <c r="H604" s="649"/>
      <c r="I604" s="649"/>
      <c r="J604" s="166"/>
      <c r="K604"/>
      <c r="L604"/>
      <c r="M604" s="166"/>
    </row>
    <row r="605" spans="1:13" ht="67.2">
      <c r="A605" s="646"/>
      <c r="B605" s="57"/>
      <c r="C605" s="646"/>
      <c r="D605" s="660" t="s">
        <v>5418</v>
      </c>
      <c r="E605" s="20"/>
      <c r="F605" s="19"/>
      <c r="G605" s="19"/>
      <c r="H605" s="649"/>
      <c r="I605" s="649"/>
      <c r="J605" s="166"/>
      <c r="K605"/>
      <c r="L605"/>
      <c r="M605" s="166"/>
    </row>
    <row r="606" spans="1:13" ht="16.8">
      <c r="A606" s="646" t="s">
        <v>5419</v>
      </c>
      <c r="B606" s="57" t="s">
        <v>5420</v>
      </c>
      <c r="C606" s="646" t="s">
        <v>3373</v>
      </c>
      <c r="D606" s="660"/>
      <c r="E606" s="20" t="s">
        <v>78</v>
      </c>
      <c r="F606" s="19" t="s">
        <v>107</v>
      </c>
      <c r="G606" s="19" t="s">
        <v>79</v>
      </c>
      <c r="H606" s="649"/>
      <c r="I606" s="649"/>
      <c r="J606" s="166"/>
      <c r="K606"/>
      <c r="L606"/>
      <c r="M606" s="166"/>
    </row>
    <row r="607" spans="1:13" ht="67.2">
      <c r="A607" s="646"/>
      <c r="B607" s="57"/>
      <c r="C607" s="646"/>
      <c r="D607" s="660" t="s">
        <v>5421</v>
      </c>
      <c r="E607" s="20"/>
      <c r="F607" s="19"/>
      <c r="G607" s="19"/>
      <c r="H607" s="649"/>
      <c r="I607" s="649"/>
      <c r="J607" s="166"/>
      <c r="K607"/>
      <c r="L607"/>
      <c r="M607" s="166"/>
    </row>
    <row r="608" spans="1:13" ht="33.6">
      <c r="A608" s="646" t="s">
        <v>5422</v>
      </c>
      <c r="B608" s="57" t="s">
        <v>5423</v>
      </c>
      <c r="C608" s="646" t="s">
        <v>3373</v>
      </c>
      <c r="D608" s="660"/>
      <c r="E608" s="20" t="s">
        <v>78</v>
      </c>
      <c r="F608" s="19" t="s">
        <v>109</v>
      </c>
      <c r="G608" s="19"/>
      <c r="H608" s="19" t="s">
        <v>79</v>
      </c>
      <c r="I608" s="649"/>
      <c r="J608" s="166"/>
      <c r="K608"/>
      <c r="L608"/>
      <c r="M608" s="166"/>
    </row>
    <row r="609" spans="1:13" ht="50.4">
      <c r="A609" s="646"/>
      <c r="B609" s="57"/>
      <c r="C609" s="646"/>
      <c r="D609" s="660" t="s">
        <v>5424</v>
      </c>
      <c r="E609" s="20"/>
      <c r="F609" s="19"/>
      <c r="G609" s="19"/>
      <c r="H609" s="19"/>
      <c r="I609" s="649"/>
      <c r="J609" s="166"/>
      <c r="K609"/>
      <c r="L609"/>
      <c r="M609" s="166"/>
    </row>
    <row r="610" spans="1:13" ht="67.2">
      <c r="A610" s="646"/>
      <c r="B610" s="57"/>
      <c r="C610" s="646"/>
      <c r="D610" s="660" t="s">
        <v>5425</v>
      </c>
      <c r="E610" s="20"/>
      <c r="F610" s="19"/>
      <c r="G610" s="19"/>
      <c r="H610" s="19"/>
      <c r="I610" s="649"/>
      <c r="J610" s="166"/>
      <c r="K610"/>
      <c r="L610"/>
      <c r="M610" s="166"/>
    </row>
    <row r="611" spans="1:13" ht="67.2">
      <c r="A611" s="646"/>
      <c r="B611" s="57"/>
      <c r="C611" s="646"/>
      <c r="D611" s="660" t="s">
        <v>5426</v>
      </c>
      <c r="E611" s="20"/>
      <c r="F611" s="19"/>
      <c r="G611" s="19"/>
      <c r="H611" s="19"/>
      <c r="I611" s="649"/>
      <c r="J611" s="166"/>
      <c r="K611"/>
      <c r="L611"/>
      <c r="M611" s="166"/>
    </row>
    <row r="612" spans="1:13" ht="67.2">
      <c r="A612" s="646"/>
      <c r="B612" s="57"/>
      <c r="C612" s="646"/>
      <c r="D612" s="660" t="s">
        <v>5427</v>
      </c>
      <c r="E612" s="20"/>
      <c r="F612" s="19"/>
      <c r="G612" s="19"/>
      <c r="H612" s="19"/>
      <c r="I612" s="649"/>
      <c r="J612" s="166"/>
      <c r="K612"/>
      <c r="L612"/>
      <c r="M612" s="166"/>
    </row>
    <row r="613" spans="1:13" ht="16.8">
      <c r="A613" s="646" t="s">
        <v>5428</v>
      </c>
      <c r="B613" s="57" t="s">
        <v>5429</v>
      </c>
      <c r="C613" s="646" t="s">
        <v>3373</v>
      </c>
      <c r="D613" s="49"/>
      <c r="E613" s="20" t="s">
        <v>78</v>
      </c>
      <c r="F613" s="19" t="s">
        <v>109</v>
      </c>
      <c r="G613" s="19"/>
      <c r="H613" s="19" t="s">
        <v>79</v>
      </c>
      <c r="I613" s="19"/>
      <c r="J613" s="166"/>
      <c r="K613"/>
      <c r="L613"/>
      <c r="M613" s="166"/>
    </row>
    <row r="614" spans="1:13" ht="84">
      <c r="A614" s="646"/>
      <c r="B614" s="57"/>
      <c r="C614" s="646"/>
      <c r="D614" s="660" t="s">
        <v>5430</v>
      </c>
      <c r="E614" s="20"/>
      <c r="F614" s="19"/>
      <c r="G614" s="19"/>
      <c r="H614" s="19"/>
      <c r="I614" s="19"/>
      <c r="J614" s="166"/>
      <c r="K614"/>
      <c r="L614"/>
      <c r="M614" s="166"/>
    </row>
    <row r="615" spans="1:13" ht="84">
      <c r="A615" s="646"/>
      <c r="B615" s="57"/>
      <c r="C615" s="646"/>
      <c r="D615" s="660" t="s">
        <v>5431</v>
      </c>
      <c r="E615" s="20"/>
      <c r="F615" s="19"/>
      <c r="G615" s="19"/>
      <c r="H615" s="19"/>
      <c r="I615" s="19"/>
      <c r="J615" s="166"/>
      <c r="K615"/>
      <c r="L615"/>
      <c r="M615" s="166"/>
    </row>
    <row r="616" spans="1:13" ht="67.2">
      <c r="A616" s="646"/>
      <c r="B616" s="57"/>
      <c r="C616" s="646"/>
      <c r="D616" s="660" t="s">
        <v>5432</v>
      </c>
      <c r="E616" s="20"/>
      <c r="F616" s="19"/>
      <c r="G616" s="19"/>
      <c r="H616" s="19"/>
      <c r="I616" s="19"/>
      <c r="J616" s="166"/>
      <c r="K616"/>
      <c r="L616"/>
      <c r="M616" s="166"/>
    </row>
    <row r="617" spans="1:13" ht="67.2">
      <c r="A617" s="646"/>
      <c r="B617" s="57"/>
      <c r="C617" s="646"/>
      <c r="D617" s="57" t="s">
        <v>5433</v>
      </c>
      <c r="E617" s="20"/>
      <c r="F617" s="19"/>
      <c r="G617" s="19"/>
      <c r="H617" s="19"/>
      <c r="I617" s="19"/>
      <c r="J617" s="166"/>
      <c r="K617"/>
      <c r="L617"/>
      <c r="M617" s="166"/>
    </row>
    <row r="618" spans="1:13" ht="67.2">
      <c r="A618" s="646"/>
      <c r="B618" s="692"/>
      <c r="C618" s="656"/>
      <c r="D618" s="164" t="s">
        <v>5434</v>
      </c>
      <c r="E618" s="657"/>
      <c r="F618" s="549"/>
      <c r="G618" s="549"/>
      <c r="H618" s="549"/>
      <c r="I618" s="549"/>
      <c r="J618" s="166"/>
      <c r="K618"/>
      <c r="L618"/>
      <c r="M618" s="166"/>
    </row>
    <row r="619" spans="1:13" ht="16.8">
      <c r="A619" s="646" t="s">
        <v>5435</v>
      </c>
      <c r="B619" s="692" t="s">
        <v>5436</v>
      </c>
      <c r="C619" s="646" t="s">
        <v>3373</v>
      </c>
      <c r="D619" s="57"/>
      <c r="E619" s="20" t="s">
        <v>78</v>
      </c>
      <c r="F619" s="19" t="s">
        <v>109</v>
      </c>
      <c r="G619" s="20"/>
      <c r="H619" s="20" t="s">
        <v>79</v>
      </c>
      <c r="I619" s="549"/>
      <c r="J619" s="166"/>
      <c r="K619"/>
      <c r="L619"/>
      <c r="M619" s="166"/>
    </row>
    <row r="620" spans="1:13" ht="50.4">
      <c r="A620" s="646"/>
      <c r="B620" s="692"/>
      <c r="C620" s="656"/>
      <c r="D620" s="57" t="s">
        <v>5437</v>
      </c>
      <c r="E620" s="20"/>
      <c r="F620" s="549"/>
      <c r="G620" s="657"/>
      <c r="H620" s="657"/>
      <c r="I620" s="549"/>
      <c r="J620" s="166"/>
      <c r="K620"/>
      <c r="L620"/>
      <c r="M620" s="166"/>
    </row>
    <row r="621" spans="1:13" ht="50.4">
      <c r="A621" s="646"/>
      <c r="B621" s="692"/>
      <c r="C621" s="656"/>
      <c r="D621" s="57" t="s">
        <v>5438</v>
      </c>
      <c r="E621" s="20"/>
      <c r="F621" s="549"/>
      <c r="G621" s="657"/>
      <c r="H621" s="657"/>
      <c r="I621" s="549"/>
      <c r="J621" s="166"/>
      <c r="K621"/>
      <c r="L621"/>
      <c r="M621" s="166"/>
    </row>
    <row r="622" spans="1:13" ht="50.4">
      <c r="A622" s="646"/>
      <c r="B622" s="692"/>
      <c r="C622" s="656"/>
      <c r="D622" s="57" t="s">
        <v>5439</v>
      </c>
      <c r="E622" s="20"/>
      <c r="F622" s="549"/>
      <c r="G622" s="657"/>
      <c r="H622" s="657"/>
      <c r="I622" s="549"/>
      <c r="J622" s="166"/>
      <c r="K622"/>
      <c r="L622"/>
      <c r="M622" s="166"/>
    </row>
    <row r="623" spans="1:13" ht="50.4">
      <c r="A623" s="646"/>
      <c r="B623" s="692"/>
      <c r="C623" s="656"/>
      <c r="D623" s="57" t="s">
        <v>5440</v>
      </c>
      <c r="E623" s="20"/>
      <c r="F623" s="549"/>
      <c r="G623" s="549"/>
      <c r="H623" s="549"/>
      <c r="I623" s="549"/>
      <c r="J623" s="166"/>
      <c r="K623"/>
      <c r="L623"/>
      <c r="M623" s="166"/>
    </row>
    <row r="624" spans="1:13" ht="16.8">
      <c r="A624" s="646" t="s">
        <v>5441</v>
      </c>
      <c r="B624" s="57" t="s">
        <v>5442</v>
      </c>
      <c r="C624" s="646" t="s">
        <v>3373</v>
      </c>
      <c r="D624" s="57"/>
      <c r="E624" s="20" t="s">
        <v>78</v>
      </c>
      <c r="F624" s="19" t="s">
        <v>109</v>
      </c>
      <c r="G624" s="20"/>
      <c r="H624" s="20" t="s">
        <v>79</v>
      </c>
      <c r="I624" s="20"/>
      <c r="J624" s="166"/>
      <c r="K624"/>
      <c r="L624"/>
      <c r="M624" s="166"/>
    </row>
    <row r="625" spans="1:13" ht="67.2">
      <c r="A625" s="646"/>
      <c r="B625" s="57"/>
      <c r="C625" s="646"/>
      <c r="D625" s="57" t="s">
        <v>5443</v>
      </c>
      <c r="E625" s="20"/>
      <c r="F625" s="19"/>
      <c r="G625" s="20"/>
      <c r="H625" s="20"/>
      <c r="I625" s="20"/>
      <c r="J625" s="166"/>
      <c r="K625"/>
      <c r="L625"/>
      <c r="M625" s="166"/>
    </row>
    <row r="626" spans="1:13" ht="67.2">
      <c r="A626" s="646"/>
      <c r="B626" s="57"/>
      <c r="C626" s="646"/>
      <c r="D626" s="57" t="s">
        <v>5444</v>
      </c>
      <c r="E626" s="20"/>
      <c r="F626" s="19"/>
      <c r="G626" s="20"/>
      <c r="H626" s="20"/>
      <c r="I626" s="20"/>
      <c r="J626" s="166"/>
      <c r="K626"/>
      <c r="L626"/>
      <c r="M626" s="166"/>
    </row>
    <row r="627" spans="1:13" ht="67.2">
      <c r="A627" s="646"/>
      <c r="B627" s="57"/>
      <c r="C627" s="646"/>
      <c r="D627" s="57" t="s">
        <v>5445</v>
      </c>
      <c r="E627" s="20"/>
      <c r="F627" s="19"/>
      <c r="G627" s="20"/>
      <c r="H627" s="20"/>
      <c r="I627" s="20"/>
      <c r="J627" s="166"/>
      <c r="K627"/>
      <c r="L627"/>
      <c r="M627" s="166"/>
    </row>
    <row r="628" spans="1:13" ht="67.2">
      <c r="A628" s="646"/>
      <c r="B628" s="57"/>
      <c r="C628" s="646"/>
      <c r="D628" s="57" t="s">
        <v>5446</v>
      </c>
      <c r="E628" s="20"/>
      <c r="F628" s="19"/>
      <c r="G628" s="20"/>
      <c r="H628" s="20"/>
      <c r="I628" s="20"/>
      <c r="J628" s="166"/>
      <c r="K628"/>
      <c r="L628"/>
      <c r="M628" s="166"/>
    </row>
    <row r="629" spans="1:13" ht="33.6">
      <c r="A629" s="646" t="s">
        <v>5447</v>
      </c>
      <c r="B629" s="57" t="s">
        <v>5448</v>
      </c>
      <c r="C629" s="646" t="s">
        <v>3373</v>
      </c>
      <c r="D629" s="57"/>
      <c r="E629" s="20" t="s">
        <v>78</v>
      </c>
      <c r="F629" s="19" t="s">
        <v>109</v>
      </c>
      <c r="G629" s="20"/>
      <c r="H629" s="20" t="s">
        <v>79</v>
      </c>
      <c r="I629" s="20"/>
      <c r="J629" s="166"/>
      <c r="K629"/>
      <c r="L629"/>
      <c r="M629" s="166"/>
    </row>
    <row r="630" spans="1:13" ht="67.2">
      <c r="A630" s="646"/>
      <c r="B630" s="57"/>
      <c r="C630" s="646"/>
      <c r="D630" s="57" t="s">
        <v>5449</v>
      </c>
      <c r="E630" s="20"/>
      <c r="F630" s="19"/>
      <c r="G630" s="20"/>
      <c r="H630" s="20"/>
      <c r="I630" s="20"/>
      <c r="J630" s="166"/>
      <c r="K630"/>
      <c r="L630"/>
      <c r="M630" s="166"/>
    </row>
    <row r="631" spans="1:13" ht="67.2">
      <c r="A631" s="646"/>
      <c r="B631" s="57"/>
      <c r="C631" s="646"/>
      <c r="D631" s="57" t="s">
        <v>5450</v>
      </c>
      <c r="E631" s="20"/>
      <c r="F631" s="19"/>
      <c r="G631" s="20"/>
      <c r="H631" s="20"/>
      <c r="I631" s="20"/>
      <c r="J631" s="166"/>
      <c r="K631"/>
      <c r="L631"/>
      <c r="M631" s="166"/>
    </row>
    <row r="632" spans="1:13" ht="67.2">
      <c r="A632" s="646"/>
      <c r="B632" s="57"/>
      <c r="C632" s="646"/>
      <c r="D632" s="57" t="s">
        <v>5451</v>
      </c>
      <c r="E632" s="20"/>
      <c r="F632" s="19"/>
      <c r="G632" s="20"/>
      <c r="H632" s="20"/>
      <c r="I632" s="20"/>
      <c r="J632" s="166"/>
      <c r="K632"/>
      <c r="L632"/>
      <c r="M632" s="166"/>
    </row>
    <row r="633" spans="1:13" ht="67.2">
      <c r="A633" s="646"/>
      <c r="B633" s="57"/>
      <c r="C633" s="646"/>
      <c r="D633" s="57" t="s">
        <v>5452</v>
      </c>
      <c r="E633" s="20"/>
      <c r="F633" s="19"/>
      <c r="G633" s="20"/>
      <c r="H633" s="20"/>
      <c r="I633" s="20"/>
      <c r="J633" s="166"/>
      <c r="K633"/>
      <c r="L633"/>
      <c r="M633" s="166"/>
    </row>
    <row r="634" spans="1:13" ht="33.6">
      <c r="A634" s="646" t="s">
        <v>5453</v>
      </c>
      <c r="B634" s="57" t="s">
        <v>5454</v>
      </c>
      <c r="C634" s="646" t="s">
        <v>3373</v>
      </c>
      <c r="D634" s="57"/>
      <c r="E634" s="20" t="s">
        <v>78</v>
      </c>
      <c r="F634" s="19" t="s">
        <v>109</v>
      </c>
      <c r="G634" s="20"/>
      <c r="H634" s="20" t="s">
        <v>79</v>
      </c>
      <c r="I634" s="20"/>
      <c r="J634" s="166"/>
      <c r="K634"/>
      <c r="L634"/>
      <c r="M634" s="166"/>
    </row>
    <row r="635" spans="1:13" ht="84">
      <c r="A635" s="646"/>
      <c r="B635" s="57"/>
      <c r="C635" s="646"/>
      <c r="D635" s="57" t="s">
        <v>5455</v>
      </c>
      <c r="E635" s="20"/>
      <c r="F635" s="19"/>
      <c r="G635" s="20"/>
      <c r="H635" s="20"/>
      <c r="I635" s="20"/>
      <c r="J635" s="166"/>
      <c r="K635"/>
      <c r="L635"/>
      <c r="M635" s="166"/>
    </row>
    <row r="636" spans="1:13" ht="67.2">
      <c r="A636" s="646"/>
      <c r="B636" s="57"/>
      <c r="C636" s="646"/>
      <c r="D636" s="57" t="s">
        <v>5456</v>
      </c>
      <c r="E636" s="20"/>
      <c r="F636" s="19"/>
      <c r="G636" s="20"/>
      <c r="H636" s="20"/>
      <c r="I636" s="20"/>
      <c r="J636" s="166"/>
      <c r="K636"/>
      <c r="L636"/>
      <c r="M636" s="166"/>
    </row>
    <row r="637" spans="1:13" ht="67.2">
      <c r="A637" s="646"/>
      <c r="B637" s="57"/>
      <c r="C637" s="646"/>
      <c r="D637" s="57" t="s">
        <v>5457</v>
      </c>
      <c r="E637" s="20"/>
      <c r="F637" s="19"/>
      <c r="G637" s="20"/>
      <c r="H637" s="20"/>
      <c r="I637" s="20"/>
      <c r="J637" s="166"/>
      <c r="K637"/>
      <c r="L637"/>
      <c r="M637" s="166"/>
    </row>
    <row r="638" spans="1:13" ht="67.2">
      <c r="A638" s="646"/>
      <c r="B638" s="57"/>
      <c r="C638" s="646"/>
      <c r="D638" s="57" t="s">
        <v>5458</v>
      </c>
      <c r="E638" s="20"/>
      <c r="F638" s="19"/>
      <c r="G638" s="20"/>
      <c r="H638" s="20"/>
      <c r="I638" s="20"/>
      <c r="J638" s="166"/>
      <c r="K638"/>
      <c r="L638"/>
      <c r="M638" s="166"/>
    </row>
    <row r="639" spans="1:13" ht="33.6">
      <c r="A639" s="646" t="s">
        <v>5459</v>
      </c>
      <c r="B639" s="57" t="s">
        <v>5460</v>
      </c>
      <c r="C639" s="646" t="s">
        <v>3373</v>
      </c>
      <c r="D639" s="57"/>
      <c r="E639" s="20" t="s">
        <v>78</v>
      </c>
      <c r="F639" s="19" t="s">
        <v>109</v>
      </c>
      <c r="G639" s="20"/>
      <c r="H639" s="20" t="s">
        <v>79</v>
      </c>
      <c r="I639" s="20"/>
      <c r="J639" s="166"/>
      <c r="K639"/>
      <c r="L639"/>
      <c r="M639" s="166"/>
    </row>
    <row r="640" spans="1:13" ht="50.4">
      <c r="A640" s="646"/>
      <c r="B640" s="57"/>
      <c r="C640" s="646"/>
      <c r="D640" s="57" t="s">
        <v>5461</v>
      </c>
      <c r="E640" s="20"/>
      <c r="F640" s="19"/>
      <c r="G640" s="20"/>
      <c r="H640" s="20"/>
      <c r="I640" s="20"/>
      <c r="J640" s="166"/>
      <c r="K640"/>
      <c r="L640"/>
      <c r="M640" s="166"/>
    </row>
    <row r="641" spans="1:13" ht="67.2">
      <c r="A641" s="646"/>
      <c r="B641" s="663"/>
      <c r="C641" s="648"/>
      <c r="D641" s="57" t="s">
        <v>5462</v>
      </c>
      <c r="E641" s="219"/>
      <c r="F641" s="649"/>
      <c r="G641" s="219"/>
      <c r="H641" s="219"/>
      <c r="I641" s="20"/>
      <c r="J641" s="166"/>
      <c r="K641"/>
      <c r="L641"/>
      <c r="M641" s="166"/>
    </row>
    <row r="642" spans="1:13" ht="50.4">
      <c r="A642" s="646"/>
      <c r="B642" s="663"/>
      <c r="C642" s="648"/>
      <c r="D642" s="57" t="s">
        <v>5463</v>
      </c>
      <c r="E642" s="219"/>
      <c r="F642" s="649"/>
      <c r="G642" s="219"/>
      <c r="H642" s="219"/>
      <c r="I642" s="20"/>
      <c r="J642" s="166"/>
      <c r="K642"/>
      <c r="L642"/>
      <c r="M642" s="166"/>
    </row>
    <row r="643" spans="1:13" ht="50.4">
      <c r="A643" s="646"/>
      <c r="B643" s="57"/>
      <c r="C643" s="646"/>
      <c r="D643" s="57" t="s">
        <v>5464</v>
      </c>
      <c r="E643" s="20"/>
      <c r="F643" s="19"/>
      <c r="G643" s="20"/>
      <c r="H643" s="20"/>
      <c r="I643" s="20"/>
      <c r="J643" s="166"/>
      <c r="K643"/>
      <c r="L643"/>
      <c r="M643" s="166"/>
    </row>
    <row r="644" spans="1:13" ht="16.8">
      <c r="A644" s="646" t="s">
        <v>5465</v>
      </c>
      <c r="B644" s="57" t="s">
        <v>5466</v>
      </c>
      <c r="C644" s="646" t="s">
        <v>3373</v>
      </c>
      <c r="D644" s="57"/>
      <c r="E644" s="20" t="s">
        <v>78</v>
      </c>
      <c r="F644" s="19" t="s">
        <v>109</v>
      </c>
      <c r="G644" s="20"/>
      <c r="H644" s="20" t="s">
        <v>79</v>
      </c>
      <c r="I644" s="20"/>
      <c r="J644" s="166"/>
      <c r="K644"/>
      <c r="L644"/>
      <c r="M644" s="166"/>
    </row>
    <row r="645" spans="1:13" ht="67.2">
      <c r="A645" s="646"/>
      <c r="B645" s="57"/>
      <c r="C645" s="646"/>
      <c r="D645" s="57" t="s">
        <v>5467</v>
      </c>
      <c r="E645" s="20"/>
      <c r="F645" s="19"/>
      <c r="G645" s="20"/>
      <c r="H645" s="20"/>
      <c r="I645" s="20"/>
      <c r="J645" s="166"/>
      <c r="K645"/>
      <c r="L645"/>
      <c r="M645" s="166"/>
    </row>
    <row r="646" spans="1:13" ht="67.2">
      <c r="A646" s="646"/>
      <c r="B646" s="57"/>
      <c r="C646" s="646"/>
      <c r="D646" s="57" t="s">
        <v>5468</v>
      </c>
      <c r="E646" s="20"/>
      <c r="F646" s="19"/>
      <c r="G646" s="20"/>
      <c r="H646" s="20"/>
      <c r="I646" s="20"/>
      <c r="J646" s="166"/>
      <c r="K646"/>
      <c r="L646"/>
      <c r="M646" s="166"/>
    </row>
    <row r="647" spans="1:13" ht="50.4">
      <c r="A647" s="646"/>
      <c r="B647" s="57"/>
      <c r="C647" s="646"/>
      <c r="D647" s="57" t="s">
        <v>5469</v>
      </c>
      <c r="E647" s="20"/>
      <c r="F647" s="19"/>
      <c r="G647" s="20"/>
      <c r="H647" s="20"/>
      <c r="I647" s="20"/>
      <c r="J647" s="166"/>
      <c r="K647"/>
      <c r="L647"/>
      <c r="M647" s="166"/>
    </row>
    <row r="648" spans="1:13" ht="50.4">
      <c r="A648" s="646"/>
      <c r="B648" s="749"/>
      <c r="C648" s="669"/>
      <c r="D648" s="57" t="s">
        <v>5470</v>
      </c>
      <c r="E648" s="670"/>
      <c r="F648" s="19"/>
      <c r="G648" s="671"/>
      <c r="H648" s="671"/>
      <c r="I648" s="671"/>
      <c r="J648" s="166"/>
      <c r="K648"/>
      <c r="L648"/>
      <c r="M648" s="166"/>
    </row>
    <row r="649" spans="1:13" ht="33.6">
      <c r="A649" s="646" t="s">
        <v>5471</v>
      </c>
      <c r="B649" s="49" t="s">
        <v>5472</v>
      </c>
      <c r="C649" s="646" t="s">
        <v>3373</v>
      </c>
      <c r="D649" s="57"/>
      <c r="E649" s="20" t="s">
        <v>78</v>
      </c>
      <c r="F649" s="19" t="s">
        <v>109</v>
      </c>
      <c r="G649" s="19"/>
      <c r="H649" s="19" t="s">
        <v>79</v>
      </c>
      <c r="I649" s="649"/>
      <c r="J649" s="166"/>
      <c r="K649"/>
      <c r="L649"/>
      <c r="M649" s="166"/>
    </row>
    <row r="650" spans="1:13" ht="67.2">
      <c r="A650" s="648"/>
      <c r="B650" s="49"/>
      <c r="C650" s="646"/>
      <c r="D650" s="57" t="s">
        <v>5473</v>
      </c>
      <c r="E650" s="20"/>
      <c r="F650" s="19"/>
      <c r="G650" s="19"/>
      <c r="H650" s="19"/>
      <c r="I650" s="649"/>
      <c r="J650" s="166"/>
      <c r="K650"/>
      <c r="L650"/>
      <c r="M650" s="166"/>
    </row>
    <row r="651" spans="1:13" ht="67.2">
      <c r="A651" s="648"/>
      <c r="B651" s="49"/>
      <c r="C651" s="646"/>
      <c r="D651" s="57" t="s">
        <v>5474</v>
      </c>
      <c r="E651" s="20"/>
      <c r="F651" s="19"/>
      <c r="G651" s="19"/>
      <c r="H651" s="19"/>
      <c r="I651" s="649"/>
      <c r="J651" s="166"/>
      <c r="K651"/>
      <c r="L651"/>
      <c r="M651" s="166"/>
    </row>
    <row r="652" spans="1:13" ht="67.2">
      <c r="A652" s="648"/>
      <c r="B652" s="49"/>
      <c r="C652" s="646"/>
      <c r="D652" s="57" t="s">
        <v>5475</v>
      </c>
      <c r="E652" s="20"/>
      <c r="F652" s="19"/>
      <c r="G652" s="19"/>
      <c r="H652" s="19"/>
      <c r="I652" s="649"/>
      <c r="J652" s="166"/>
      <c r="K652"/>
      <c r="L652"/>
      <c r="M652" s="166"/>
    </row>
    <row r="653" spans="1:13" ht="67.2">
      <c r="A653" s="646"/>
      <c r="B653" s="49"/>
      <c r="C653" s="646"/>
      <c r="D653" s="57" t="s">
        <v>5476</v>
      </c>
      <c r="E653" s="20"/>
      <c r="F653" s="19"/>
      <c r="G653" s="19"/>
      <c r="H653" s="19"/>
      <c r="I653" s="19"/>
      <c r="J653" s="166"/>
      <c r="K653"/>
      <c r="L653"/>
      <c r="M653" s="166"/>
    </row>
    <row r="654" spans="1:13" ht="16.8">
      <c r="A654" s="672" t="s">
        <v>5477</v>
      </c>
      <c r="B654" s="673" t="s">
        <v>5478</v>
      </c>
      <c r="C654" s="712"/>
      <c r="D654" s="652"/>
      <c r="E654" s="643"/>
      <c r="F654" s="645"/>
      <c r="G654" s="645"/>
      <c r="H654" s="645"/>
      <c r="I654" s="645"/>
      <c r="J654" s="166"/>
      <c r="K654"/>
      <c r="L654"/>
      <c r="M654" s="166"/>
    </row>
    <row r="655" spans="1:13" ht="33.6">
      <c r="A655" s="724" t="s">
        <v>5479</v>
      </c>
      <c r="B655" s="722" t="s">
        <v>5480</v>
      </c>
      <c r="C655" s="721" t="s">
        <v>3373</v>
      </c>
      <c r="D655" s="358"/>
      <c r="E655" s="20" t="s">
        <v>78</v>
      </c>
      <c r="F655" s="19" t="s">
        <v>109</v>
      </c>
      <c r="G655" s="19"/>
      <c r="H655" s="19" t="s">
        <v>79</v>
      </c>
      <c r="I655" s="19"/>
      <c r="J655" s="166"/>
      <c r="K655"/>
      <c r="L655"/>
      <c r="M655" s="166"/>
    </row>
    <row r="656" spans="1:13" ht="50.4">
      <c r="A656" s="724"/>
      <c r="B656" s="722"/>
      <c r="C656" s="721"/>
      <c r="D656" s="358" t="s">
        <v>5481</v>
      </c>
      <c r="E656" s="20"/>
      <c r="F656" s="19"/>
      <c r="G656" s="19"/>
      <c r="H656" s="19"/>
      <c r="I656" s="19"/>
      <c r="J656" s="166"/>
      <c r="K656"/>
      <c r="L656"/>
      <c r="M656" s="166"/>
    </row>
    <row r="657" spans="1:13" ht="50.4">
      <c r="A657" s="724"/>
      <c r="B657" s="722"/>
      <c r="C657" s="721"/>
      <c r="D657" s="358" t="s">
        <v>5482</v>
      </c>
      <c r="E657" s="20"/>
      <c r="F657" s="19"/>
      <c r="G657" s="19"/>
      <c r="H657" s="19"/>
      <c r="I657" s="19"/>
      <c r="J657" s="166"/>
      <c r="K657"/>
      <c r="L657"/>
      <c r="M657" s="166"/>
    </row>
    <row r="658" spans="1:13" ht="67.2">
      <c r="A658" s="724"/>
      <c r="B658" s="722"/>
      <c r="C658" s="721"/>
      <c r="D658" s="358" t="s">
        <v>5483</v>
      </c>
      <c r="E658" s="20"/>
      <c r="F658" s="19"/>
      <c r="G658" s="19"/>
      <c r="H658" s="19"/>
      <c r="I658" s="19"/>
      <c r="J658" s="166"/>
      <c r="K658"/>
      <c r="L658"/>
      <c r="M658" s="166"/>
    </row>
    <row r="659" spans="1:13" ht="67.2">
      <c r="A659" s="724"/>
      <c r="B659" s="722"/>
      <c r="C659" s="721"/>
      <c r="D659" s="358" t="s">
        <v>5484</v>
      </c>
      <c r="E659" s="20"/>
      <c r="F659" s="19"/>
      <c r="G659" s="19"/>
      <c r="H659" s="19"/>
      <c r="I659" s="19"/>
      <c r="J659" s="166"/>
      <c r="K659"/>
      <c r="L659"/>
      <c r="M659" s="166"/>
    </row>
    <row r="660" spans="1:13" ht="67.2">
      <c r="A660" s="724"/>
      <c r="B660" s="722"/>
      <c r="C660" s="721"/>
      <c r="D660" s="358" t="s">
        <v>5485</v>
      </c>
      <c r="E660" s="20"/>
      <c r="F660" s="19"/>
      <c r="G660" s="19"/>
      <c r="H660" s="19"/>
      <c r="I660" s="19"/>
      <c r="J660" s="166"/>
      <c r="K660"/>
      <c r="L660"/>
      <c r="M660" s="166"/>
    </row>
    <row r="661" spans="1:13" ht="33.6">
      <c r="A661" s="724" t="s">
        <v>5486</v>
      </c>
      <c r="B661" s="722" t="s">
        <v>5487</v>
      </c>
      <c r="C661" s="721" t="s">
        <v>3373</v>
      </c>
      <c r="D661" s="358"/>
      <c r="E661" s="20" t="s">
        <v>78</v>
      </c>
      <c r="F661" s="19" t="s">
        <v>111</v>
      </c>
      <c r="G661" s="19"/>
      <c r="H661" s="19"/>
      <c r="I661" s="19" t="s">
        <v>79</v>
      </c>
      <c r="J661" s="166"/>
      <c r="K661"/>
      <c r="L661"/>
      <c r="M661" s="166"/>
    </row>
    <row r="662" spans="1:13" ht="117.6">
      <c r="A662" s="724"/>
      <c r="B662" s="722"/>
      <c r="C662" s="721"/>
      <c r="D662" s="358" t="s">
        <v>5488</v>
      </c>
      <c r="E662" s="20"/>
      <c r="F662" s="19"/>
      <c r="G662" s="19"/>
      <c r="H662" s="19"/>
      <c r="I662" s="19"/>
      <c r="J662" s="166"/>
      <c r="K662"/>
      <c r="L662"/>
      <c r="M662" s="166"/>
    </row>
    <row r="663" spans="1:13" ht="100.8">
      <c r="A663" s="724"/>
      <c r="B663" s="722"/>
      <c r="C663" s="721"/>
      <c r="D663" s="358" t="s">
        <v>5489</v>
      </c>
      <c r="E663" s="20"/>
      <c r="F663" s="19"/>
      <c r="G663" s="19"/>
      <c r="H663" s="19"/>
      <c r="I663" s="19"/>
      <c r="J663" s="166"/>
      <c r="K663"/>
      <c r="L663"/>
      <c r="M663" s="166"/>
    </row>
    <row r="664" spans="1:13" ht="67.2">
      <c r="A664" s="675"/>
      <c r="B664" s="722"/>
      <c r="C664" s="721"/>
      <c r="D664" s="358" t="s">
        <v>5490</v>
      </c>
      <c r="E664" s="20"/>
      <c r="F664" s="19"/>
      <c r="G664" s="19"/>
      <c r="H664" s="19"/>
      <c r="I664" s="19"/>
      <c r="J664" s="166"/>
      <c r="K664"/>
      <c r="L664"/>
      <c r="M664" s="166"/>
    </row>
    <row r="665" spans="1:13" ht="117.6">
      <c r="A665" s="675"/>
      <c r="B665" s="722"/>
      <c r="C665" s="721"/>
      <c r="D665" s="358" t="s">
        <v>5491</v>
      </c>
      <c r="E665" s="20"/>
      <c r="F665" s="19"/>
      <c r="G665" s="19"/>
      <c r="H665" s="19"/>
      <c r="I665" s="19"/>
      <c r="J665" s="166"/>
      <c r="K665"/>
      <c r="L665"/>
      <c r="M665" s="166"/>
    </row>
    <row r="666" spans="1:13" ht="117.6">
      <c r="A666" s="675"/>
      <c r="B666" s="722"/>
      <c r="C666" s="721"/>
      <c r="D666" s="358" t="s">
        <v>5492</v>
      </c>
      <c r="E666" s="20"/>
      <c r="F666" s="19"/>
      <c r="G666" s="19"/>
      <c r="H666" s="19"/>
      <c r="I666" s="19"/>
      <c r="J666" s="166"/>
      <c r="K666"/>
      <c r="L666"/>
      <c r="M666" s="166"/>
    </row>
    <row r="667" spans="1:13" ht="134.4">
      <c r="A667" s="675"/>
      <c r="B667" s="722"/>
      <c r="C667" s="721"/>
      <c r="D667" s="358" t="s">
        <v>5493</v>
      </c>
      <c r="E667" s="20"/>
      <c r="F667" s="19"/>
      <c r="G667" s="19"/>
      <c r="H667" s="19"/>
      <c r="I667" s="19"/>
      <c r="J667" s="166"/>
      <c r="K667"/>
      <c r="L667"/>
      <c r="M667" s="166"/>
    </row>
    <row r="668" spans="1:13" ht="67.2">
      <c r="A668" s="675"/>
      <c r="B668" s="722"/>
      <c r="C668" s="721"/>
      <c r="D668" s="358" t="s">
        <v>5494</v>
      </c>
      <c r="E668" s="20"/>
      <c r="F668" s="19"/>
      <c r="G668" s="19"/>
      <c r="H668" s="19"/>
      <c r="I668" s="19"/>
      <c r="J668" s="166"/>
      <c r="K668"/>
      <c r="L668"/>
      <c r="M668" s="166"/>
    </row>
    <row r="669" spans="1:13" ht="84">
      <c r="A669" s="674"/>
      <c r="B669" s="722"/>
      <c r="C669" s="721"/>
      <c r="D669" s="358" t="s">
        <v>5495</v>
      </c>
      <c r="E669" s="20"/>
      <c r="F669" s="19"/>
      <c r="G669" s="19"/>
      <c r="H669" s="19"/>
      <c r="I669" s="19"/>
      <c r="J669" s="166"/>
      <c r="K669"/>
      <c r="L669"/>
      <c r="M669" s="166"/>
    </row>
    <row r="670" spans="1:13" ht="84">
      <c r="A670" s="674"/>
      <c r="B670" s="722"/>
      <c r="C670" s="721"/>
      <c r="D670" s="358" t="s">
        <v>5496</v>
      </c>
      <c r="E670" s="20"/>
      <c r="F670" s="19"/>
      <c r="G670" s="19"/>
      <c r="H670" s="19"/>
      <c r="I670" s="19"/>
      <c r="J670" s="166"/>
      <c r="K670"/>
      <c r="L670"/>
      <c r="M670" s="166"/>
    </row>
    <row r="671" spans="1:13" ht="33.6">
      <c r="A671" s="674" t="s">
        <v>5497</v>
      </c>
      <c r="B671" s="722" t="s">
        <v>5498</v>
      </c>
      <c r="C671" s="721" t="s">
        <v>3373</v>
      </c>
      <c r="D671" s="358"/>
      <c r="E671" s="20" t="s">
        <v>78</v>
      </c>
      <c r="F671" s="19" t="s">
        <v>109</v>
      </c>
      <c r="G671" s="19"/>
      <c r="H671" s="19" t="s">
        <v>79</v>
      </c>
      <c r="I671" s="19"/>
      <c r="J671" s="166"/>
      <c r="K671"/>
      <c r="L671"/>
      <c r="M671" s="166"/>
    </row>
    <row r="672" spans="1:13" ht="50.4">
      <c r="A672" s="674"/>
      <c r="B672" s="722"/>
      <c r="C672" s="721"/>
      <c r="D672" s="358" t="s">
        <v>5499</v>
      </c>
      <c r="E672" s="20"/>
      <c r="F672" s="19"/>
      <c r="G672" s="19"/>
      <c r="H672" s="19"/>
      <c r="I672" s="19"/>
      <c r="J672" s="166"/>
      <c r="K672"/>
      <c r="L672"/>
      <c r="M672" s="166"/>
    </row>
    <row r="673" spans="1:13" ht="50.4">
      <c r="A673" s="674"/>
      <c r="B673" s="722"/>
      <c r="C673" s="721"/>
      <c r="D673" s="358" t="s">
        <v>5500</v>
      </c>
      <c r="E673" s="20"/>
      <c r="F673" s="19"/>
      <c r="G673" s="19"/>
      <c r="H673" s="19"/>
      <c r="I673" s="19"/>
      <c r="J673" s="166"/>
      <c r="K673"/>
      <c r="L673"/>
      <c r="M673" s="166"/>
    </row>
    <row r="674" spans="1:13" ht="67.2">
      <c r="A674" s="674"/>
      <c r="B674" s="722"/>
      <c r="C674" s="721"/>
      <c r="D674" s="358" t="s">
        <v>5501</v>
      </c>
      <c r="E674" s="20"/>
      <c r="F674" s="19"/>
      <c r="G674" s="19"/>
      <c r="H674" s="19"/>
      <c r="I674" s="19"/>
      <c r="J674" s="166"/>
      <c r="K674"/>
      <c r="L674"/>
      <c r="M674" s="166"/>
    </row>
    <row r="675" spans="1:13" ht="67.2">
      <c r="A675" s="674"/>
      <c r="B675" s="722"/>
      <c r="C675" s="721"/>
      <c r="D675" s="358" t="s">
        <v>5502</v>
      </c>
      <c r="E675" s="20"/>
      <c r="F675" s="19"/>
      <c r="G675" s="19"/>
      <c r="H675" s="19"/>
      <c r="I675" s="19"/>
      <c r="J675" s="166"/>
      <c r="K675"/>
      <c r="L675"/>
      <c r="M675" s="166"/>
    </row>
    <row r="676" spans="1:13" ht="67.2">
      <c r="A676" s="674"/>
      <c r="B676" s="722"/>
      <c r="C676" s="721"/>
      <c r="D676" s="358" t="s">
        <v>5503</v>
      </c>
      <c r="E676" s="20"/>
      <c r="F676" s="19"/>
      <c r="G676" s="19"/>
      <c r="H676" s="19"/>
      <c r="I676" s="19"/>
      <c r="J676" s="166"/>
      <c r="K676"/>
      <c r="L676"/>
      <c r="M676" s="166"/>
    </row>
    <row r="677" spans="1:13" ht="33.6">
      <c r="A677" s="674" t="s">
        <v>5504</v>
      </c>
      <c r="B677" s="722" t="s">
        <v>5505</v>
      </c>
      <c r="C677" s="721" t="s">
        <v>3373</v>
      </c>
      <c r="D677" s="358"/>
      <c r="E677" s="20" t="s">
        <v>78</v>
      </c>
      <c r="F677" s="19" t="s">
        <v>111</v>
      </c>
      <c r="G677" s="19"/>
      <c r="H677" s="19"/>
      <c r="I677" s="19" t="s">
        <v>79</v>
      </c>
      <c r="J677" s="166"/>
      <c r="K677"/>
      <c r="L677"/>
      <c r="M677" s="166"/>
    </row>
    <row r="678" spans="1:13" ht="117.6">
      <c r="A678" s="674"/>
      <c r="B678" s="722"/>
      <c r="C678" s="721"/>
      <c r="D678" s="358" t="s">
        <v>5506</v>
      </c>
      <c r="E678" s="20"/>
      <c r="F678" s="19"/>
      <c r="G678" s="19"/>
      <c r="H678" s="19"/>
      <c r="I678" s="19"/>
      <c r="J678" s="166"/>
      <c r="K678"/>
      <c r="L678"/>
      <c r="M678" s="166"/>
    </row>
    <row r="679" spans="1:13" ht="100.8">
      <c r="A679" s="674"/>
      <c r="B679" s="722"/>
      <c r="C679" s="721"/>
      <c r="D679" s="358" t="s">
        <v>5507</v>
      </c>
      <c r="E679" s="20"/>
      <c r="F679" s="19"/>
      <c r="G679" s="19"/>
      <c r="H679" s="19"/>
      <c r="I679" s="19"/>
      <c r="J679" s="166"/>
      <c r="K679"/>
      <c r="L679"/>
      <c r="M679" s="166"/>
    </row>
    <row r="680" spans="1:13" ht="84">
      <c r="A680" s="674"/>
      <c r="B680" s="722"/>
      <c r="C680" s="721"/>
      <c r="D680" s="358" t="s">
        <v>5508</v>
      </c>
      <c r="E680" s="20"/>
      <c r="F680" s="19"/>
      <c r="G680" s="19"/>
      <c r="H680" s="19"/>
      <c r="I680" s="19"/>
      <c r="J680" s="166"/>
      <c r="K680"/>
      <c r="L680"/>
      <c r="M680" s="166"/>
    </row>
    <row r="681" spans="1:13" ht="100.8">
      <c r="A681" s="674"/>
      <c r="B681" s="722"/>
      <c r="C681" s="721"/>
      <c r="D681" s="358" t="s">
        <v>5509</v>
      </c>
      <c r="E681" s="20"/>
      <c r="F681" s="19"/>
      <c r="G681" s="19"/>
      <c r="H681" s="19"/>
      <c r="I681" s="19"/>
      <c r="J681" s="166"/>
      <c r="K681"/>
      <c r="L681"/>
      <c r="M681" s="166"/>
    </row>
    <row r="682" spans="1:13" ht="67.2">
      <c r="A682" s="674"/>
      <c r="B682" s="722"/>
      <c r="C682" s="721"/>
      <c r="D682" s="358" t="s">
        <v>5510</v>
      </c>
      <c r="E682" s="20"/>
      <c r="F682" s="19"/>
      <c r="G682" s="19"/>
      <c r="H682" s="19"/>
      <c r="I682" s="19"/>
      <c r="J682" s="166"/>
      <c r="K682"/>
      <c r="L682"/>
      <c r="M682" s="166"/>
    </row>
    <row r="683" spans="1:13" ht="84">
      <c r="A683" s="674"/>
      <c r="B683" s="722"/>
      <c r="C683" s="721"/>
      <c r="D683" s="358" t="s">
        <v>5511</v>
      </c>
      <c r="E683" s="20"/>
      <c r="F683" s="19"/>
      <c r="G683" s="19"/>
      <c r="H683" s="19"/>
      <c r="I683" s="19"/>
      <c r="J683" s="166"/>
      <c r="K683"/>
      <c r="L683"/>
      <c r="M683" s="166"/>
    </row>
    <row r="684" spans="1:13" ht="84">
      <c r="A684" s="675"/>
      <c r="B684" s="722"/>
      <c r="C684" s="721"/>
      <c r="D684" s="358" t="s">
        <v>5512</v>
      </c>
      <c r="E684" s="20"/>
      <c r="F684" s="19"/>
      <c r="G684" s="19"/>
      <c r="H684" s="19"/>
      <c r="I684" s="19"/>
      <c r="J684" s="166"/>
      <c r="K684"/>
      <c r="L684"/>
      <c r="M684" s="166"/>
    </row>
    <row r="685" spans="1:13" ht="84">
      <c r="A685" s="724"/>
      <c r="B685" s="722"/>
      <c r="C685" s="721"/>
      <c r="D685" s="358" t="s">
        <v>5513</v>
      </c>
      <c r="E685" s="20"/>
      <c r="F685" s="19"/>
      <c r="G685" s="19"/>
      <c r="H685" s="19"/>
      <c r="I685" s="19"/>
      <c r="J685" s="166"/>
      <c r="K685"/>
      <c r="L685"/>
      <c r="M685" s="166"/>
    </row>
    <row r="686" spans="1:13" ht="33.6">
      <c r="A686" s="724" t="s">
        <v>5514</v>
      </c>
      <c r="B686" s="722" t="s">
        <v>5515</v>
      </c>
      <c r="C686" s="721" t="s">
        <v>3373</v>
      </c>
      <c r="D686" s="358"/>
      <c r="E686" s="20" t="s">
        <v>78</v>
      </c>
      <c r="F686" s="19" t="s">
        <v>109</v>
      </c>
      <c r="G686" s="19"/>
      <c r="H686" s="19" t="s">
        <v>79</v>
      </c>
      <c r="I686" s="19"/>
      <c r="J686" s="166"/>
      <c r="K686"/>
      <c r="L686"/>
      <c r="M686" s="166"/>
    </row>
    <row r="687" spans="1:13" ht="50.4">
      <c r="A687" s="724"/>
      <c r="B687" s="722"/>
      <c r="C687" s="721"/>
      <c r="D687" s="358" t="s">
        <v>5516</v>
      </c>
      <c r="E687" s="20"/>
      <c r="F687" s="19"/>
      <c r="G687" s="19"/>
      <c r="H687" s="19"/>
      <c r="I687" s="19"/>
      <c r="J687" s="166"/>
      <c r="K687"/>
      <c r="L687"/>
      <c r="M687" s="166"/>
    </row>
    <row r="688" spans="1:13" ht="67.2">
      <c r="A688" s="724"/>
      <c r="B688" s="722"/>
      <c r="C688" s="721"/>
      <c r="D688" s="358" t="s">
        <v>5517</v>
      </c>
      <c r="E688" s="20"/>
      <c r="F688" s="19"/>
      <c r="G688" s="19"/>
      <c r="H688" s="19"/>
      <c r="I688" s="19"/>
      <c r="J688" s="166"/>
      <c r="K688"/>
      <c r="L688"/>
      <c r="M688" s="166"/>
    </row>
    <row r="689" spans="1:13" ht="67.2">
      <c r="A689" s="724"/>
      <c r="B689" s="722"/>
      <c r="C689" s="721"/>
      <c r="D689" s="358" t="s">
        <v>5518</v>
      </c>
      <c r="E689" s="20"/>
      <c r="F689" s="19"/>
      <c r="G689" s="19"/>
      <c r="H689" s="19"/>
      <c r="I689" s="19"/>
      <c r="J689" s="166"/>
      <c r="K689"/>
      <c r="L689"/>
      <c r="M689" s="166"/>
    </row>
    <row r="690" spans="1:13" ht="67.2">
      <c r="A690" s="724"/>
      <c r="B690" s="722"/>
      <c r="C690" s="721"/>
      <c r="D690" s="358" t="s">
        <v>5519</v>
      </c>
      <c r="E690" s="20"/>
      <c r="F690" s="19"/>
      <c r="G690" s="19"/>
      <c r="H690" s="19"/>
      <c r="I690" s="19"/>
      <c r="J690" s="166"/>
      <c r="K690"/>
      <c r="L690"/>
      <c r="M690" s="166"/>
    </row>
    <row r="691" spans="1:13" ht="33.6">
      <c r="A691" s="724" t="s">
        <v>5520</v>
      </c>
      <c r="B691" s="722" t="s">
        <v>5521</v>
      </c>
      <c r="C691" s="721"/>
      <c r="D691" s="358"/>
      <c r="E691" s="20" t="s">
        <v>78</v>
      </c>
      <c r="F691" s="19" t="s">
        <v>109</v>
      </c>
      <c r="G691" s="19"/>
      <c r="H691" s="19" t="s">
        <v>79</v>
      </c>
      <c r="I691" s="19"/>
      <c r="J691" s="166"/>
      <c r="K691"/>
      <c r="L691"/>
      <c r="M691" s="166"/>
    </row>
    <row r="692" spans="1:13" ht="50.4">
      <c r="A692" s="724"/>
      <c r="B692" s="722"/>
      <c r="C692" s="721"/>
      <c r="D692" s="358" t="s">
        <v>5522</v>
      </c>
      <c r="E692" s="20"/>
      <c r="F692" s="19"/>
      <c r="G692" s="19"/>
      <c r="H692" s="19"/>
      <c r="I692" s="19"/>
      <c r="J692" s="166"/>
      <c r="K692"/>
      <c r="L692"/>
      <c r="M692" s="166"/>
    </row>
    <row r="693" spans="1:13" ht="67.2">
      <c r="A693" s="674"/>
      <c r="B693" s="722"/>
      <c r="C693" s="721"/>
      <c r="D693" s="358" t="s">
        <v>5523</v>
      </c>
      <c r="E693" s="20"/>
      <c r="F693" s="19"/>
      <c r="G693" s="19"/>
      <c r="H693" s="19"/>
      <c r="I693" s="19"/>
      <c r="J693" s="166"/>
      <c r="K693"/>
      <c r="L693"/>
      <c r="M693" s="166"/>
    </row>
    <row r="694" spans="1:13" ht="100.8">
      <c r="A694" s="674"/>
      <c r="B694" s="722"/>
      <c r="C694" s="721"/>
      <c r="D694" s="358" t="s">
        <v>5524</v>
      </c>
      <c r="E694" s="20"/>
      <c r="F694" s="19"/>
      <c r="G694" s="19"/>
      <c r="H694" s="19"/>
      <c r="I694" s="19"/>
      <c r="J694" s="166"/>
      <c r="K694"/>
      <c r="L694"/>
      <c r="M694" s="166"/>
    </row>
    <row r="695" spans="1:13" ht="100.8">
      <c r="A695" s="724"/>
      <c r="B695" s="722"/>
      <c r="C695" s="721"/>
      <c r="D695" s="358" t="s">
        <v>5525</v>
      </c>
      <c r="E695" s="20"/>
      <c r="F695" s="19"/>
      <c r="G695" s="19"/>
      <c r="H695" s="19"/>
      <c r="I695" s="19"/>
      <c r="J695" s="166"/>
      <c r="K695"/>
      <c r="L695"/>
      <c r="M695" s="166"/>
    </row>
    <row r="696" spans="1:13" ht="50.4">
      <c r="A696" s="724" t="s">
        <v>5526</v>
      </c>
      <c r="B696" s="722" t="s">
        <v>5527</v>
      </c>
      <c r="C696" s="721" t="s">
        <v>3373</v>
      </c>
      <c r="D696" s="358"/>
      <c r="E696" s="20" t="s">
        <v>78</v>
      </c>
      <c r="F696" s="19" t="s">
        <v>109</v>
      </c>
      <c r="G696" s="19"/>
      <c r="H696" s="19" t="s">
        <v>79</v>
      </c>
      <c r="I696" s="19"/>
      <c r="J696" s="166"/>
      <c r="K696"/>
      <c r="L696"/>
      <c r="M696" s="166"/>
    </row>
    <row r="697" spans="1:13" ht="67.2">
      <c r="A697" s="724"/>
      <c r="B697" s="722"/>
      <c r="C697" s="721"/>
      <c r="D697" s="358" t="s">
        <v>5528</v>
      </c>
      <c r="E697" s="20"/>
      <c r="F697" s="19"/>
      <c r="G697" s="19"/>
      <c r="H697" s="19"/>
      <c r="I697" s="19"/>
      <c r="J697" s="166"/>
      <c r="K697"/>
      <c r="L697"/>
      <c r="M697" s="166"/>
    </row>
    <row r="698" spans="1:13" ht="67.2">
      <c r="A698" s="724"/>
      <c r="B698" s="722"/>
      <c r="C698" s="721"/>
      <c r="D698" s="358" t="s">
        <v>5529</v>
      </c>
      <c r="E698" s="20"/>
      <c r="F698" s="19"/>
      <c r="G698" s="19"/>
      <c r="H698" s="19"/>
      <c r="I698" s="19"/>
      <c r="J698" s="166"/>
      <c r="K698"/>
      <c r="L698"/>
      <c r="M698" s="166"/>
    </row>
    <row r="699" spans="1:13" ht="67.2">
      <c r="A699" s="724"/>
      <c r="B699" s="722"/>
      <c r="C699" s="721"/>
      <c r="D699" s="358" t="s">
        <v>5530</v>
      </c>
      <c r="E699" s="20"/>
      <c r="F699" s="19"/>
      <c r="G699" s="19"/>
      <c r="H699" s="19"/>
      <c r="I699" s="19"/>
      <c r="J699" s="166"/>
      <c r="K699"/>
      <c r="L699"/>
      <c r="M699" s="166"/>
    </row>
    <row r="700" spans="1:13" ht="67.2">
      <c r="A700" s="724"/>
      <c r="B700" s="722"/>
      <c r="C700" s="721"/>
      <c r="D700" s="358" t="s">
        <v>5531</v>
      </c>
      <c r="E700" s="20"/>
      <c r="F700" s="19"/>
      <c r="G700" s="19"/>
      <c r="H700" s="19"/>
      <c r="I700" s="19"/>
      <c r="J700" s="166"/>
      <c r="K700"/>
      <c r="L700"/>
      <c r="M700" s="166"/>
    </row>
    <row r="701" spans="1:13" ht="67.2">
      <c r="A701" s="724"/>
      <c r="B701" s="722"/>
      <c r="C701" s="721"/>
      <c r="D701" s="358" t="s">
        <v>5532</v>
      </c>
      <c r="E701" s="20"/>
      <c r="F701" s="19"/>
      <c r="G701" s="19"/>
      <c r="H701" s="19"/>
      <c r="I701" s="19"/>
      <c r="J701" s="166"/>
      <c r="K701"/>
      <c r="L701"/>
      <c r="M701" s="166"/>
    </row>
    <row r="702" spans="1:13" ht="33.6">
      <c r="A702" s="724" t="s">
        <v>5533</v>
      </c>
      <c r="B702" s="722" t="s">
        <v>5534</v>
      </c>
      <c r="C702" s="721"/>
      <c r="D702" s="358"/>
      <c r="E702" s="20" t="s">
        <v>78</v>
      </c>
      <c r="F702" s="19" t="s">
        <v>109</v>
      </c>
      <c r="G702" s="19"/>
      <c r="H702" s="19" t="s">
        <v>79</v>
      </c>
      <c r="I702" s="19"/>
      <c r="J702" s="166"/>
      <c r="K702"/>
      <c r="L702"/>
      <c r="M702" s="166"/>
    </row>
    <row r="703" spans="1:13" ht="50.4">
      <c r="A703" s="724"/>
      <c r="B703" s="722"/>
      <c r="C703" s="721"/>
      <c r="D703" s="358" t="s">
        <v>5535</v>
      </c>
      <c r="E703" s="20"/>
      <c r="F703" s="19"/>
      <c r="G703" s="19"/>
      <c r="H703" s="19"/>
      <c r="I703" s="19"/>
      <c r="J703" s="166"/>
      <c r="K703"/>
      <c r="L703"/>
      <c r="M703" s="166"/>
    </row>
    <row r="704" spans="1:13" ht="50.4">
      <c r="A704" s="675"/>
      <c r="B704" s="722"/>
      <c r="C704" s="721"/>
      <c r="D704" s="358" t="s">
        <v>5536</v>
      </c>
      <c r="E704" s="20"/>
      <c r="F704" s="19"/>
      <c r="G704" s="19"/>
      <c r="H704" s="19"/>
      <c r="I704" s="19"/>
      <c r="J704" s="166"/>
      <c r="K704"/>
      <c r="L704"/>
      <c r="M704" s="166"/>
    </row>
    <row r="705" spans="1:13" ht="84">
      <c r="A705" s="675"/>
      <c r="B705" s="722"/>
      <c r="C705" s="721"/>
      <c r="D705" s="358" t="s">
        <v>5537</v>
      </c>
      <c r="E705" s="20"/>
      <c r="F705" s="19"/>
      <c r="G705" s="19"/>
      <c r="H705" s="19"/>
      <c r="I705" s="19"/>
      <c r="J705" s="166"/>
      <c r="K705"/>
      <c r="L705"/>
      <c r="M705" s="166"/>
    </row>
    <row r="706" spans="1:13" ht="67.2">
      <c r="A706" s="724"/>
      <c r="B706" s="722"/>
      <c r="C706" s="721"/>
      <c r="D706" s="358" t="s">
        <v>5538</v>
      </c>
      <c r="E706" s="20"/>
      <c r="F706" s="19"/>
      <c r="G706" s="19"/>
      <c r="H706" s="19"/>
      <c r="I706" s="19"/>
      <c r="J706" s="166"/>
      <c r="K706"/>
      <c r="L706"/>
      <c r="M706" s="166"/>
    </row>
    <row r="707" spans="1:13" ht="33.6">
      <c r="A707" s="724" t="s">
        <v>5539</v>
      </c>
      <c r="B707" s="722" t="s">
        <v>5540</v>
      </c>
      <c r="C707" s="721"/>
      <c r="D707" s="358"/>
      <c r="E707" s="20" t="s">
        <v>78</v>
      </c>
      <c r="F707" s="19" t="s">
        <v>109</v>
      </c>
      <c r="G707" s="19"/>
      <c r="H707" s="19" t="s">
        <v>79</v>
      </c>
      <c r="I707" s="19"/>
      <c r="J707" s="166"/>
      <c r="K707"/>
      <c r="L707"/>
      <c r="M707" s="166"/>
    </row>
    <row r="708" spans="1:13" ht="67.2">
      <c r="A708" s="675"/>
      <c r="B708" s="722"/>
      <c r="C708" s="721"/>
      <c r="D708" s="358" t="s">
        <v>5541</v>
      </c>
      <c r="E708" s="20"/>
      <c r="F708" s="19"/>
      <c r="G708" s="19"/>
      <c r="H708" s="19"/>
      <c r="I708" s="19"/>
      <c r="J708" s="166"/>
      <c r="K708"/>
      <c r="L708"/>
      <c r="M708" s="166"/>
    </row>
    <row r="709" spans="1:13" ht="67.2">
      <c r="A709" s="675"/>
      <c r="B709" s="722"/>
      <c r="C709" s="721"/>
      <c r="D709" s="358" t="s">
        <v>5542</v>
      </c>
      <c r="E709" s="20"/>
      <c r="F709" s="19"/>
      <c r="G709" s="19"/>
      <c r="H709" s="19"/>
      <c r="I709" s="19"/>
      <c r="J709" s="166"/>
      <c r="K709"/>
      <c r="L709"/>
      <c r="M709" s="166"/>
    </row>
    <row r="710" spans="1:13" ht="50.4">
      <c r="A710" s="675"/>
      <c r="B710" s="722"/>
      <c r="C710" s="721"/>
      <c r="D710" s="358" t="s">
        <v>5543</v>
      </c>
      <c r="E710" s="20"/>
      <c r="F710" s="19"/>
      <c r="G710" s="19"/>
      <c r="H710" s="19"/>
      <c r="I710" s="19"/>
      <c r="J710" s="166"/>
      <c r="K710"/>
      <c r="L710"/>
      <c r="M710" s="166"/>
    </row>
    <row r="711" spans="1:13" ht="67.2">
      <c r="A711" s="675"/>
      <c r="B711" s="722"/>
      <c r="C711" s="721"/>
      <c r="D711" s="358" t="s">
        <v>5544</v>
      </c>
      <c r="E711" s="20"/>
      <c r="F711" s="19"/>
      <c r="G711" s="19"/>
      <c r="H711" s="19"/>
      <c r="I711" s="19"/>
      <c r="J711" s="166"/>
      <c r="K711"/>
      <c r="L711"/>
      <c r="M711" s="166"/>
    </row>
    <row r="712" spans="1:13" ht="16.8">
      <c r="A712" s="672" t="s">
        <v>5545</v>
      </c>
      <c r="B712" s="673" t="s">
        <v>5546</v>
      </c>
      <c r="C712" s="712"/>
      <c r="D712" s="652"/>
      <c r="E712" s="643"/>
      <c r="F712" s="645"/>
      <c r="G712" s="653"/>
      <c r="H712" s="653"/>
      <c r="I712" s="653"/>
      <c r="J712" s="676"/>
      <c r="K712" s="635"/>
      <c r="L712" s="677"/>
      <c r="M712" s="676"/>
    </row>
    <row r="713" spans="1:13" ht="16.8">
      <c r="A713" s="674"/>
      <c r="B713" s="683" t="s">
        <v>5547</v>
      </c>
      <c r="C713" s="674"/>
      <c r="D713" s="674"/>
      <c r="E713" s="674"/>
      <c r="F713" s="674"/>
      <c r="G713" s="674"/>
      <c r="H713" s="674"/>
      <c r="I713" s="674"/>
      <c r="J713" s="676"/>
      <c r="K713" s="635"/>
      <c r="L713" s="677"/>
      <c r="M713" s="676"/>
    </row>
    <row r="714" spans="1:13" ht="50.4">
      <c r="A714" s="724" t="s">
        <v>5548</v>
      </c>
      <c r="B714" s="654" t="s">
        <v>5549</v>
      </c>
      <c r="C714" s="713" t="s">
        <v>3373</v>
      </c>
      <c r="D714" s="678"/>
      <c r="E714" s="20" t="s">
        <v>78</v>
      </c>
      <c r="F714" s="19" t="s">
        <v>107</v>
      </c>
      <c r="G714" s="19" t="s">
        <v>79</v>
      </c>
      <c r="H714" s="19"/>
      <c r="I714" s="19"/>
      <c r="J714" s="166"/>
      <c r="K714"/>
      <c r="L714"/>
      <c r="M714" s="166"/>
    </row>
    <row r="715" spans="1:13" ht="50.4">
      <c r="A715" s="19"/>
      <c r="B715" s="629"/>
      <c r="C715" s="630"/>
      <c r="D715" s="57" t="s">
        <v>5550</v>
      </c>
      <c r="E715" s="20"/>
      <c r="F715" s="19"/>
      <c r="G715" s="19"/>
      <c r="H715" s="19"/>
      <c r="I715" s="19"/>
      <c r="J715" s="166"/>
      <c r="K715"/>
      <c r="L715"/>
      <c r="M715" s="166"/>
    </row>
    <row r="716" spans="1:13" ht="50.4">
      <c r="A716" s="19"/>
      <c r="B716" s="629"/>
      <c r="C716" s="630"/>
      <c r="D716" s="206" t="s">
        <v>5077</v>
      </c>
      <c r="E716" s="20"/>
      <c r="F716" s="19"/>
      <c r="G716" s="19"/>
      <c r="H716" s="19"/>
      <c r="I716" s="19"/>
      <c r="J716" s="166"/>
      <c r="K716"/>
      <c r="L716"/>
      <c r="M716" s="166"/>
    </row>
    <row r="717" spans="1:13" ht="50.4">
      <c r="A717" s="19" t="s">
        <v>5551</v>
      </c>
      <c r="B717" s="654" t="s">
        <v>5552</v>
      </c>
      <c r="C717" s="713" t="s">
        <v>3373</v>
      </c>
      <c r="D717" s="678"/>
      <c r="E717" s="20" t="s">
        <v>78</v>
      </c>
      <c r="F717" s="19" t="s">
        <v>107</v>
      </c>
      <c r="G717" s="19" t="s">
        <v>79</v>
      </c>
      <c r="H717" s="19"/>
      <c r="I717" s="19"/>
      <c r="J717" s="166"/>
      <c r="K717"/>
      <c r="L717"/>
      <c r="M717" s="166"/>
    </row>
    <row r="718" spans="1:13" ht="50.4">
      <c r="A718" s="19"/>
      <c r="B718" s="629"/>
      <c r="C718" s="630"/>
      <c r="D718" s="57" t="s">
        <v>5550</v>
      </c>
      <c r="E718" s="20"/>
      <c r="F718" s="19"/>
      <c r="G718" s="19"/>
      <c r="H718" s="19"/>
      <c r="I718" s="19"/>
      <c r="J718" s="166"/>
      <c r="K718"/>
      <c r="L718"/>
      <c r="M718" s="166"/>
    </row>
    <row r="719" spans="1:13" ht="50.4">
      <c r="A719" s="19"/>
      <c r="B719" s="629"/>
      <c r="C719" s="630"/>
      <c r="D719" s="206" t="s">
        <v>5077</v>
      </c>
      <c r="E719" s="20"/>
      <c r="F719" s="19"/>
      <c r="G719" s="19"/>
      <c r="H719" s="19"/>
      <c r="I719" s="19"/>
      <c r="J719" s="166"/>
      <c r="K719"/>
      <c r="L719"/>
      <c r="M719" s="166"/>
    </row>
    <row r="720" spans="1:13" ht="50.4">
      <c r="A720" s="19" t="s">
        <v>5553</v>
      </c>
      <c r="B720" s="206" t="s">
        <v>5554</v>
      </c>
      <c r="C720" s="713" t="s">
        <v>3373</v>
      </c>
      <c r="D720" s="678"/>
      <c r="E720" s="20" t="s">
        <v>78</v>
      </c>
      <c r="F720" s="19" t="s">
        <v>107</v>
      </c>
      <c r="G720" s="19" t="s">
        <v>79</v>
      </c>
      <c r="H720" s="19"/>
      <c r="I720" s="19"/>
      <c r="J720" s="166"/>
      <c r="K720"/>
      <c r="L720"/>
      <c r="M720" s="166"/>
    </row>
    <row r="721" spans="1:13" ht="50.4">
      <c r="A721" s="19"/>
      <c r="B721" s="629"/>
      <c r="C721" s="630"/>
      <c r="D721" s="57" t="s">
        <v>5550</v>
      </c>
      <c r="E721" s="20"/>
      <c r="F721" s="19"/>
      <c r="G721" s="19"/>
      <c r="H721" s="19"/>
      <c r="I721" s="19"/>
      <c r="J721" s="166"/>
      <c r="K721"/>
      <c r="L721"/>
      <c r="M721" s="166"/>
    </row>
    <row r="722" spans="1:13" ht="50.4">
      <c r="A722" s="19"/>
      <c r="B722" s="629"/>
      <c r="C722" s="630"/>
      <c r="D722" s="206" t="s">
        <v>5077</v>
      </c>
      <c r="E722" s="20"/>
      <c r="F722" s="19"/>
      <c r="G722" s="19"/>
      <c r="H722" s="19"/>
      <c r="I722" s="19"/>
      <c r="J722" s="166"/>
      <c r="K722"/>
      <c r="L722"/>
      <c r="M722" s="166"/>
    </row>
    <row r="723" spans="1:13" ht="33.6">
      <c r="A723" s="19" t="s">
        <v>5555</v>
      </c>
      <c r="B723" s="206" t="s">
        <v>5556</v>
      </c>
      <c r="C723" s="713" t="s">
        <v>3373</v>
      </c>
      <c r="D723" s="678"/>
      <c r="E723" s="20" t="s">
        <v>78</v>
      </c>
      <c r="F723" s="19" t="s">
        <v>107</v>
      </c>
      <c r="G723" s="19" t="s">
        <v>79</v>
      </c>
      <c r="H723" s="19"/>
      <c r="I723" s="19"/>
      <c r="J723" s="166"/>
      <c r="K723"/>
      <c r="L723"/>
      <c r="M723" s="166"/>
    </row>
    <row r="724" spans="1:13" ht="50.4">
      <c r="A724" s="19"/>
      <c r="B724" s="629"/>
      <c r="C724" s="630"/>
      <c r="D724" s="57" t="s">
        <v>5550</v>
      </c>
      <c r="E724" s="20"/>
      <c r="F724" s="19"/>
      <c r="G724" s="19"/>
      <c r="H724" s="19"/>
      <c r="I724" s="19"/>
      <c r="J724" s="166"/>
      <c r="K724"/>
      <c r="L724"/>
      <c r="M724" s="166"/>
    </row>
    <row r="725" spans="1:13" ht="50.4">
      <c r="A725" s="19"/>
      <c r="B725" s="629"/>
      <c r="C725" s="630"/>
      <c r="D725" s="206" t="s">
        <v>5077</v>
      </c>
      <c r="E725" s="20"/>
      <c r="F725" s="19"/>
      <c r="G725" s="19"/>
      <c r="H725" s="19"/>
      <c r="I725" s="19"/>
      <c r="J725" s="166"/>
      <c r="K725"/>
      <c r="L725"/>
      <c r="M725" s="166"/>
    </row>
    <row r="726" spans="1:13" ht="33.6">
      <c r="A726" s="724" t="s">
        <v>5557</v>
      </c>
      <c r="B726" s="206" t="s">
        <v>5558</v>
      </c>
      <c r="C726" s="713" t="s">
        <v>3373</v>
      </c>
      <c r="D726" s="206"/>
      <c r="E726" s="20" t="s">
        <v>78</v>
      </c>
      <c r="F726" s="19" t="s">
        <v>107</v>
      </c>
      <c r="G726" s="19" t="s">
        <v>79</v>
      </c>
      <c r="H726" s="19"/>
      <c r="I726" s="19"/>
      <c r="J726" s="166"/>
      <c r="K726"/>
      <c r="L726"/>
      <c r="M726" s="166"/>
    </row>
    <row r="727" spans="1:13" ht="50.4">
      <c r="A727" s="724"/>
      <c r="B727" s="654"/>
      <c r="C727" s="713"/>
      <c r="D727" s="57" t="s">
        <v>5550</v>
      </c>
      <c r="E727" s="20"/>
      <c r="F727" s="19"/>
      <c r="G727" s="19"/>
      <c r="H727" s="19"/>
      <c r="I727" s="19"/>
      <c r="J727" s="166"/>
      <c r="K727"/>
      <c r="L727"/>
      <c r="M727" s="166"/>
    </row>
    <row r="728" spans="1:13" ht="50.4">
      <c r="A728" s="674"/>
      <c r="B728" s="654"/>
      <c r="C728" s="713"/>
      <c r="D728" s="206" t="s">
        <v>5077</v>
      </c>
      <c r="E728" s="20"/>
      <c r="F728" s="19"/>
      <c r="G728" s="19"/>
      <c r="H728" s="19"/>
      <c r="I728" s="19"/>
      <c r="J728" s="166"/>
      <c r="K728"/>
      <c r="L728"/>
      <c r="M728" s="166"/>
    </row>
    <row r="729" spans="1:13" ht="33.6">
      <c r="A729" s="674" t="s">
        <v>5559</v>
      </c>
      <c r="B729" s="206" t="s">
        <v>1929</v>
      </c>
      <c r="C729" s="713" t="s">
        <v>3373</v>
      </c>
      <c r="D729" s="206"/>
      <c r="E729" s="20" t="s">
        <v>78</v>
      </c>
      <c r="F729" s="19" t="s">
        <v>107</v>
      </c>
      <c r="G729" s="19" t="s">
        <v>79</v>
      </c>
      <c r="H729" s="19"/>
      <c r="I729" s="19"/>
      <c r="J729" s="166"/>
      <c r="K729"/>
      <c r="L729"/>
      <c r="M729" s="166"/>
    </row>
    <row r="730" spans="1:13" ht="50.4">
      <c r="A730" s="680"/>
      <c r="B730" s="654"/>
      <c r="C730" s="713"/>
      <c r="D730" s="57" t="s">
        <v>5550</v>
      </c>
      <c r="E730" s="20"/>
      <c r="F730" s="19"/>
      <c r="G730" s="19"/>
      <c r="H730" s="19"/>
      <c r="I730" s="19"/>
      <c r="J730" s="166"/>
      <c r="K730"/>
      <c r="L730"/>
      <c r="M730" s="166"/>
    </row>
    <row r="731" spans="1:13" ht="50.4">
      <c r="A731" s="674"/>
      <c r="B731" s="654"/>
      <c r="C731" s="713"/>
      <c r="D731" s="206" t="s">
        <v>5077</v>
      </c>
      <c r="E731" s="657"/>
      <c r="F731" s="19"/>
      <c r="G731" s="549"/>
      <c r="H731" s="549"/>
      <c r="I731" s="549"/>
      <c r="J731" s="166"/>
      <c r="K731"/>
      <c r="L731"/>
      <c r="M731" s="166"/>
    </row>
    <row r="732" spans="1:13" ht="33.6">
      <c r="A732" s="724" t="s">
        <v>5560</v>
      </c>
      <c r="B732" s="722" t="s">
        <v>5561</v>
      </c>
      <c r="C732" s="713" t="s">
        <v>3373</v>
      </c>
      <c r="D732" s="206"/>
      <c r="E732" s="20" t="s">
        <v>78</v>
      </c>
      <c r="F732" s="19" t="s">
        <v>109</v>
      </c>
      <c r="G732" s="19"/>
      <c r="H732" s="549" t="s">
        <v>79</v>
      </c>
      <c r="I732" s="549"/>
      <c r="J732" s="166"/>
      <c r="K732"/>
      <c r="L732"/>
      <c r="M732" s="166"/>
    </row>
    <row r="733" spans="1:13" ht="67.2">
      <c r="A733" s="675"/>
      <c r="B733" s="655"/>
      <c r="C733" s="711"/>
      <c r="D733" s="733" t="s">
        <v>5562</v>
      </c>
      <c r="E733" s="682"/>
      <c r="F733" s="649"/>
      <c r="G733" s="668"/>
      <c r="H733" s="668"/>
      <c r="I733" s="668"/>
      <c r="J733" s="166"/>
      <c r="K733"/>
      <c r="L733"/>
      <c r="M733" s="166"/>
    </row>
    <row r="734" spans="1:13" ht="67.2">
      <c r="A734" s="675"/>
      <c r="B734" s="655"/>
      <c r="C734" s="711"/>
      <c r="D734" s="734" t="s">
        <v>5563</v>
      </c>
      <c r="E734" s="682"/>
      <c r="F734" s="649"/>
      <c r="G734" s="668"/>
      <c r="H734" s="668"/>
      <c r="I734" s="668"/>
      <c r="J734" s="166"/>
      <c r="K734"/>
      <c r="L734"/>
      <c r="M734" s="166"/>
    </row>
    <row r="735" spans="1:13" ht="67.2">
      <c r="A735" s="675"/>
      <c r="B735" s="655"/>
      <c r="C735" s="711"/>
      <c r="D735" s="647" t="s">
        <v>5564</v>
      </c>
      <c r="E735" s="682"/>
      <c r="F735" s="649"/>
      <c r="G735" s="668"/>
      <c r="H735" s="668"/>
      <c r="I735" s="668"/>
      <c r="J735" s="166"/>
      <c r="K735"/>
      <c r="L735"/>
      <c r="M735" s="166"/>
    </row>
    <row r="736" spans="1:13" ht="84">
      <c r="A736" s="724"/>
      <c r="B736" s="655"/>
      <c r="C736" s="711"/>
      <c r="D736" s="647" t="s">
        <v>5565</v>
      </c>
      <c r="E736" s="682"/>
      <c r="F736" s="649"/>
      <c r="G736" s="668"/>
      <c r="H736" s="668"/>
      <c r="I736" s="668"/>
      <c r="J736" s="166"/>
      <c r="K736"/>
      <c r="L736"/>
      <c r="M736" s="166"/>
    </row>
    <row r="737" spans="1:13" ht="33.6">
      <c r="A737" s="724" t="s">
        <v>5566</v>
      </c>
      <c r="B737" s="722" t="s">
        <v>5567</v>
      </c>
      <c r="C737" s="713" t="s">
        <v>3373</v>
      </c>
      <c r="D737" s="206"/>
      <c r="E737" s="20" t="s">
        <v>78</v>
      </c>
      <c r="F737" s="19" t="s">
        <v>109</v>
      </c>
      <c r="G737" s="19"/>
      <c r="H737" s="549" t="s">
        <v>79</v>
      </c>
      <c r="I737" s="549"/>
      <c r="J737" s="166"/>
      <c r="K737"/>
      <c r="L737"/>
      <c r="M737" s="166"/>
    </row>
    <row r="738" spans="1:13" ht="67.2">
      <c r="A738" s="724"/>
      <c r="B738" s="655"/>
      <c r="C738" s="711"/>
      <c r="D738" s="733" t="s">
        <v>5568</v>
      </c>
      <c r="E738" s="682"/>
      <c r="F738" s="649"/>
      <c r="G738" s="668"/>
      <c r="H738" s="668"/>
      <c r="I738" s="668"/>
      <c r="J738" s="166"/>
      <c r="K738"/>
      <c r="L738"/>
      <c r="M738" s="166"/>
    </row>
    <row r="739" spans="1:13" ht="84">
      <c r="A739" s="724"/>
      <c r="B739" s="655"/>
      <c r="C739" s="711"/>
      <c r="D739" s="734" t="s">
        <v>5569</v>
      </c>
      <c r="E739" s="682"/>
      <c r="F739" s="649"/>
      <c r="G739" s="668"/>
      <c r="H739" s="668"/>
      <c r="I739" s="668"/>
      <c r="J739" s="166"/>
      <c r="K739"/>
      <c r="L739"/>
      <c r="M739" s="166"/>
    </row>
    <row r="740" spans="1:13" ht="67.2">
      <c r="A740" s="724"/>
      <c r="B740" s="655"/>
      <c r="C740" s="711"/>
      <c r="D740" s="647" t="s">
        <v>5564</v>
      </c>
      <c r="E740" s="682"/>
      <c r="F740" s="649"/>
      <c r="G740" s="668"/>
      <c r="H740" s="668"/>
      <c r="I740" s="668"/>
      <c r="J740" s="166"/>
      <c r="K740"/>
      <c r="L740"/>
      <c r="M740" s="166"/>
    </row>
    <row r="741" spans="1:13" ht="84">
      <c r="A741" s="724"/>
      <c r="B741" s="722"/>
      <c r="C741" s="721"/>
      <c r="D741" s="358" t="s">
        <v>5565</v>
      </c>
      <c r="E741" s="657"/>
      <c r="F741" s="19"/>
      <c r="G741" s="549"/>
      <c r="H741" s="549"/>
      <c r="I741" s="549"/>
      <c r="J741" s="166"/>
      <c r="K741"/>
      <c r="L741"/>
      <c r="M741" s="166"/>
    </row>
    <row r="742" spans="1:13" ht="33.6">
      <c r="A742" s="724" t="s">
        <v>5570</v>
      </c>
      <c r="B742" s="722" t="s">
        <v>5571</v>
      </c>
      <c r="C742" s="713" t="s">
        <v>3373</v>
      </c>
      <c r="D742" s="206"/>
      <c r="E742" s="20" t="s">
        <v>78</v>
      </c>
      <c r="F742" s="19" t="s">
        <v>109</v>
      </c>
      <c r="G742" s="19"/>
      <c r="H742" s="549" t="s">
        <v>79</v>
      </c>
      <c r="I742" s="549"/>
      <c r="J742" s="166"/>
      <c r="K742"/>
      <c r="L742"/>
      <c r="M742" s="166"/>
    </row>
    <row r="743" spans="1:13" ht="67.2">
      <c r="A743" s="724"/>
      <c r="B743" s="722"/>
      <c r="C743" s="721"/>
      <c r="D743" s="57" t="s">
        <v>5572</v>
      </c>
      <c r="E743" s="657"/>
      <c r="F743" s="19"/>
      <c r="G743" s="549"/>
      <c r="H743" s="549"/>
      <c r="I743" s="549"/>
      <c r="J743" s="166"/>
      <c r="K743"/>
      <c r="L743"/>
      <c r="M743" s="166"/>
    </row>
    <row r="744" spans="1:13" ht="67.2">
      <c r="A744" s="724"/>
      <c r="B744" s="722"/>
      <c r="C744" s="721"/>
      <c r="D744" s="206" t="s">
        <v>5573</v>
      </c>
      <c r="E744" s="657"/>
      <c r="F744" s="19"/>
      <c r="G744" s="549"/>
      <c r="H744" s="549"/>
      <c r="I744" s="549"/>
      <c r="J744" s="166"/>
      <c r="K744"/>
      <c r="L744"/>
      <c r="M744" s="166"/>
    </row>
    <row r="745" spans="1:13" ht="67.2">
      <c r="A745" s="724"/>
      <c r="B745" s="722"/>
      <c r="C745" s="721"/>
      <c r="D745" s="206" t="s">
        <v>5574</v>
      </c>
      <c r="E745" s="657"/>
      <c r="F745" s="19"/>
      <c r="G745" s="549"/>
      <c r="H745" s="549"/>
      <c r="I745" s="549"/>
      <c r="J745" s="166"/>
      <c r="K745"/>
      <c r="L745"/>
      <c r="M745" s="166"/>
    </row>
    <row r="746" spans="1:13" ht="33.6">
      <c r="A746" s="724"/>
      <c r="B746" s="722"/>
      <c r="C746" s="721"/>
      <c r="D746" s="206" t="s">
        <v>5575</v>
      </c>
      <c r="E746" s="657"/>
      <c r="F746" s="19"/>
      <c r="G746" s="549"/>
      <c r="H746" s="549"/>
      <c r="I746" s="549"/>
      <c r="J746" s="166"/>
      <c r="K746"/>
      <c r="L746"/>
      <c r="M746" s="166"/>
    </row>
    <row r="747" spans="1:13" ht="16.8">
      <c r="A747" s="724" t="s">
        <v>5576</v>
      </c>
      <c r="B747" s="722" t="s">
        <v>5577</v>
      </c>
      <c r="C747" s="713" t="s">
        <v>3373</v>
      </c>
      <c r="D747" s="206"/>
      <c r="E747" s="20" t="s">
        <v>78</v>
      </c>
      <c r="F747" s="19" t="s">
        <v>109</v>
      </c>
      <c r="G747" s="19"/>
      <c r="H747" s="549" t="s">
        <v>79</v>
      </c>
      <c r="I747" s="549"/>
      <c r="J747" s="166"/>
      <c r="K747"/>
      <c r="L747"/>
      <c r="M747" s="166"/>
    </row>
    <row r="748" spans="1:13" ht="67.2">
      <c r="A748" s="724"/>
      <c r="B748" s="722"/>
      <c r="C748" s="721"/>
      <c r="D748" s="57" t="s">
        <v>5578</v>
      </c>
      <c r="E748" s="657"/>
      <c r="F748" s="19"/>
      <c r="G748" s="549"/>
      <c r="H748" s="549"/>
      <c r="I748" s="549"/>
      <c r="J748" s="166"/>
      <c r="K748"/>
      <c r="L748"/>
      <c r="M748" s="166"/>
    </row>
    <row r="749" spans="1:13" ht="67.2">
      <c r="A749" s="724"/>
      <c r="B749" s="722"/>
      <c r="C749" s="721"/>
      <c r="D749" s="206" t="s">
        <v>5579</v>
      </c>
      <c r="E749" s="657"/>
      <c r="F749" s="19"/>
      <c r="G749" s="549"/>
      <c r="H749" s="549"/>
      <c r="I749" s="549"/>
      <c r="J749" s="166"/>
      <c r="K749"/>
      <c r="L749"/>
      <c r="M749" s="166"/>
    </row>
    <row r="750" spans="1:13" ht="67.2">
      <c r="A750" s="724"/>
      <c r="B750" s="722"/>
      <c r="C750" s="721"/>
      <c r="D750" s="206" t="s">
        <v>5580</v>
      </c>
      <c r="E750" s="657"/>
      <c r="F750" s="19"/>
      <c r="G750" s="549"/>
      <c r="H750" s="549"/>
      <c r="I750" s="549"/>
      <c r="J750" s="166"/>
      <c r="K750"/>
      <c r="L750"/>
      <c r="M750" s="166"/>
    </row>
    <row r="751" spans="1:13" ht="33.6">
      <c r="A751" s="724"/>
      <c r="B751" s="655"/>
      <c r="C751" s="711"/>
      <c r="D751" s="734" t="s">
        <v>5575</v>
      </c>
      <c r="E751" s="682"/>
      <c r="F751" s="649"/>
      <c r="G751" s="668"/>
      <c r="H751" s="668"/>
      <c r="I751" s="668"/>
      <c r="J751" s="166"/>
      <c r="K751"/>
      <c r="L751"/>
      <c r="M751" s="166"/>
    </row>
    <row r="752" spans="1:13" ht="16.8">
      <c r="A752" s="724"/>
      <c r="B752" s="683" t="s">
        <v>5581</v>
      </c>
      <c r="C752" s="713"/>
      <c r="D752" s="206"/>
      <c r="E752" s="20"/>
      <c r="F752" s="19"/>
      <c r="G752" s="19"/>
      <c r="H752" s="19"/>
      <c r="I752" s="19"/>
      <c r="J752" s="166"/>
      <c r="K752"/>
      <c r="L752"/>
      <c r="M752" s="166"/>
    </row>
    <row r="753" spans="1:13" ht="33.6">
      <c r="A753" s="724" t="s">
        <v>5582</v>
      </c>
      <c r="B753" s="206" t="s">
        <v>5583</v>
      </c>
      <c r="C753" s="713" t="s">
        <v>3373</v>
      </c>
      <c r="D753" s="206"/>
      <c r="E753" s="20" t="s">
        <v>78</v>
      </c>
      <c r="F753" s="19" t="s">
        <v>107</v>
      </c>
      <c r="G753" s="19" t="s">
        <v>79</v>
      </c>
      <c r="H753" s="19"/>
      <c r="I753" s="19"/>
      <c r="J753" s="166"/>
      <c r="K753"/>
      <c r="L753"/>
      <c r="M753" s="166"/>
    </row>
    <row r="754" spans="1:13" ht="50.4">
      <c r="A754" s="724"/>
      <c r="B754" s="684"/>
      <c r="C754" s="713"/>
      <c r="D754" s="57" t="s">
        <v>5550</v>
      </c>
      <c r="E754" s="20"/>
      <c r="F754" s="19"/>
      <c r="G754" s="19"/>
      <c r="H754" s="19"/>
      <c r="I754" s="19"/>
      <c r="J754" s="166"/>
      <c r="K754"/>
      <c r="L754"/>
      <c r="M754" s="166"/>
    </row>
    <row r="755" spans="1:13" ht="50.4">
      <c r="A755" s="724"/>
      <c r="B755" s="654"/>
      <c r="C755" s="713"/>
      <c r="D755" s="206" t="s">
        <v>5077</v>
      </c>
      <c r="E755" s="20"/>
      <c r="F755" s="19"/>
      <c r="G755" s="19"/>
      <c r="H755" s="19"/>
      <c r="I755" s="19"/>
      <c r="J755" s="166"/>
      <c r="K755"/>
      <c r="L755"/>
      <c r="M755" s="166"/>
    </row>
    <row r="756" spans="1:13" ht="50.4">
      <c r="A756" s="740" t="s">
        <v>5584</v>
      </c>
      <c r="B756" s="206" t="s">
        <v>5585</v>
      </c>
      <c r="C756" s="715" t="s">
        <v>3373</v>
      </c>
      <c r="D756" s="57"/>
      <c r="E756" s="20" t="s">
        <v>78</v>
      </c>
      <c r="F756" s="19" t="s">
        <v>107</v>
      </c>
      <c r="G756" s="19" t="s">
        <v>79</v>
      </c>
      <c r="H756" s="19"/>
      <c r="I756" s="19"/>
      <c r="J756" s="166"/>
      <c r="K756"/>
      <c r="L756"/>
      <c r="M756" s="166"/>
    </row>
    <row r="757" spans="1:13" ht="50.4">
      <c r="A757" s="724"/>
      <c r="B757" s="206"/>
      <c r="C757" s="713"/>
      <c r="D757" s="57" t="s">
        <v>5550</v>
      </c>
      <c r="E757" s="20"/>
      <c r="F757" s="19"/>
      <c r="G757" s="19"/>
      <c r="H757" s="19"/>
      <c r="I757" s="19"/>
      <c r="J757" s="166"/>
      <c r="K757"/>
      <c r="L757"/>
      <c r="M757" s="166"/>
    </row>
    <row r="758" spans="1:13" ht="50.4">
      <c r="A758" s="724"/>
      <c r="B758" s="206"/>
      <c r="C758" s="713"/>
      <c r="D758" s="206" t="s">
        <v>5077</v>
      </c>
      <c r="E758" s="20"/>
      <c r="F758" s="19"/>
      <c r="G758" s="19"/>
      <c r="H758" s="19"/>
      <c r="I758" s="19"/>
      <c r="J758" s="166"/>
      <c r="K758"/>
      <c r="L758"/>
      <c r="M758" s="166"/>
    </row>
    <row r="759" spans="1:13" ht="16.8">
      <c r="A759" s="724"/>
      <c r="B759" s="732" t="s">
        <v>5179</v>
      </c>
      <c r="C759" s="721"/>
      <c r="D759" s="206"/>
      <c r="E759" s="20"/>
      <c r="F759" s="19"/>
      <c r="G759" s="19"/>
      <c r="H759" s="19"/>
      <c r="I759" s="19"/>
      <c r="J759" s="166"/>
      <c r="K759"/>
      <c r="L759"/>
      <c r="M759" s="166"/>
    </row>
    <row r="760" spans="1:13" ht="33.6">
      <c r="A760" s="724" t="s">
        <v>5586</v>
      </c>
      <c r="B760" s="206" t="s">
        <v>5587</v>
      </c>
      <c r="C760" s="721" t="s">
        <v>3373</v>
      </c>
      <c r="D760" s="206"/>
      <c r="E760" s="20" t="s">
        <v>78</v>
      </c>
      <c r="F760" s="19" t="s">
        <v>109</v>
      </c>
      <c r="G760" s="19"/>
      <c r="H760" s="19" t="s">
        <v>79</v>
      </c>
      <c r="I760" s="19"/>
      <c r="J760" s="166"/>
      <c r="K760"/>
      <c r="L760"/>
      <c r="M760" s="166"/>
    </row>
    <row r="761" spans="1:13" ht="67.2">
      <c r="A761" s="675"/>
      <c r="B761" s="731"/>
      <c r="C761" s="711"/>
      <c r="D761" s="57" t="s">
        <v>5588</v>
      </c>
      <c r="E761" s="219"/>
      <c r="F761" s="649"/>
      <c r="G761" s="649"/>
      <c r="H761" s="649"/>
      <c r="I761" s="649"/>
      <c r="J761" s="166"/>
      <c r="K761"/>
      <c r="L761"/>
      <c r="M761" s="166"/>
    </row>
    <row r="762" spans="1:13" ht="67.2">
      <c r="A762" s="675"/>
      <c r="B762" s="731"/>
      <c r="C762" s="711"/>
      <c r="D762" s="734" t="s">
        <v>5589</v>
      </c>
      <c r="E762" s="219"/>
      <c r="F762" s="649"/>
      <c r="G762" s="649"/>
      <c r="H762" s="649"/>
      <c r="I762" s="649"/>
      <c r="J762" s="166"/>
      <c r="K762"/>
      <c r="L762"/>
      <c r="M762" s="166"/>
    </row>
    <row r="763" spans="1:13" ht="67.2">
      <c r="A763" s="675"/>
      <c r="B763" s="731"/>
      <c r="C763" s="711"/>
      <c r="D763" s="647" t="s">
        <v>5564</v>
      </c>
      <c r="E763" s="219"/>
      <c r="F763" s="649"/>
      <c r="G763" s="649"/>
      <c r="H763" s="649"/>
      <c r="I763" s="649"/>
      <c r="J763" s="166"/>
      <c r="K763"/>
      <c r="L763"/>
      <c r="M763" s="166"/>
    </row>
    <row r="764" spans="1:13" ht="84">
      <c r="A764" s="724"/>
      <c r="B764" s="709"/>
      <c r="C764" s="711"/>
      <c r="D764" s="647" t="s">
        <v>5590</v>
      </c>
      <c r="E764" s="219"/>
      <c r="F764" s="649"/>
      <c r="G764" s="649"/>
      <c r="H764" s="649"/>
      <c r="I764" s="649"/>
      <c r="J764" s="166"/>
      <c r="K764"/>
      <c r="L764"/>
      <c r="M764" s="166"/>
    </row>
    <row r="765" spans="1:13" ht="33.6">
      <c r="A765" s="724" t="s">
        <v>5591</v>
      </c>
      <c r="B765" s="738" t="s">
        <v>5592</v>
      </c>
      <c r="C765" s="721" t="s">
        <v>3373</v>
      </c>
      <c r="D765" s="206"/>
      <c r="E765" s="20" t="s">
        <v>78</v>
      </c>
      <c r="F765" s="19" t="s">
        <v>109</v>
      </c>
      <c r="G765" s="19"/>
      <c r="H765" s="19" t="s">
        <v>79</v>
      </c>
      <c r="I765" s="19"/>
      <c r="J765" s="166"/>
      <c r="K765"/>
      <c r="L765"/>
      <c r="M765" s="166"/>
    </row>
    <row r="766" spans="1:13" ht="67.2">
      <c r="A766" s="724"/>
      <c r="B766" s="709"/>
      <c r="C766" s="711"/>
      <c r="D766" s="57" t="s">
        <v>5593</v>
      </c>
      <c r="E766" s="219"/>
      <c r="F766" s="649"/>
      <c r="G766" s="649"/>
      <c r="H766" s="649"/>
      <c r="I766" s="649"/>
      <c r="J766" s="166"/>
      <c r="K766"/>
      <c r="L766"/>
      <c r="M766" s="166"/>
    </row>
    <row r="767" spans="1:13" ht="67.2">
      <c r="A767" s="724"/>
      <c r="B767" s="709"/>
      <c r="C767" s="711"/>
      <c r="D767" s="734" t="s">
        <v>5594</v>
      </c>
      <c r="E767" s="219"/>
      <c r="F767" s="649"/>
      <c r="G767" s="649"/>
      <c r="H767" s="649"/>
      <c r="I767" s="649"/>
      <c r="J767" s="166"/>
      <c r="K767"/>
      <c r="L767"/>
      <c r="M767" s="166"/>
    </row>
    <row r="768" spans="1:13" ht="67.2">
      <c r="A768" s="724"/>
      <c r="B768" s="709"/>
      <c r="C768" s="711"/>
      <c r="D768" s="734" t="s">
        <v>5595</v>
      </c>
      <c r="E768" s="219"/>
      <c r="F768" s="649"/>
      <c r="G768" s="649"/>
      <c r="H768" s="649"/>
      <c r="I768" s="649"/>
      <c r="J768" s="166"/>
      <c r="K768"/>
      <c r="L768"/>
      <c r="M768" s="166"/>
    </row>
    <row r="769" spans="1:13" ht="33.6">
      <c r="A769" s="724"/>
      <c r="B769" s="655"/>
      <c r="C769" s="711"/>
      <c r="D769" s="734" t="s">
        <v>5575</v>
      </c>
      <c r="E769" s="219"/>
      <c r="F769" s="649"/>
      <c r="G769" s="649"/>
      <c r="H769" s="649"/>
      <c r="I769" s="649"/>
      <c r="J769" s="166"/>
      <c r="K769"/>
      <c r="L769"/>
      <c r="M769" s="166"/>
    </row>
    <row r="770" spans="1:13" ht="16.8">
      <c r="A770" s="724"/>
      <c r="B770" s="686" t="s">
        <v>5596</v>
      </c>
      <c r="C770" s="713"/>
      <c r="D770" s="206"/>
      <c r="E770" s="20"/>
      <c r="F770" s="19"/>
      <c r="G770" s="19"/>
      <c r="H770" s="19"/>
      <c r="I770" s="19"/>
      <c r="J770" s="166"/>
      <c r="K770"/>
      <c r="L770"/>
      <c r="M770" s="166"/>
    </row>
    <row r="771" spans="1:13" ht="33.6">
      <c r="A771" s="724" t="s">
        <v>5597</v>
      </c>
      <c r="B771" s="206" t="s">
        <v>5598</v>
      </c>
      <c r="C771" s="713" t="s">
        <v>3373</v>
      </c>
      <c r="D771" s="206"/>
      <c r="E771" s="20" t="s">
        <v>78</v>
      </c>
      <c r="F771" s="19" t="s">
        <v>107</v>
      </c>
      <c r="G771" s="19" t="s">
        <v>79</v>
      </c>
      <c r="H771" s="19"/>
      <c r="I771" s="19"/>
      <c r="J771" s="166"/>
      <c r="K771"/>
      <c r="L771"/>
      <c r="M771" s="166"/>
    </row>
    <row r="772" spans="1:13" ht="50.4">
      <c r="A772" s="724"/>
      <c r="B772" s="654"/>
      <c r="C772" s="713"/>
      <c r="D772" s="57" t="s">
        <v>5599</v>
      </c>
      <c r="E772" s="20"/>
      <c r="F772" s="19"/>
      <c r="G772" s="19"/>
      <c r="H772" s="19"/>
      <c r="I772" s="19"/>
      <c r="J772" s="166"/>
      <c r="K772"/>
      <c r="L772"/>
      <c r="M772" s="166"/>
    </row>
    <row r="773" spans="1:13" ht="50.4">
      <c r="A773" s="724"/>
      <c r="B773" s="654"/>
      <c r="C773" s="713"/>
      <c r="D773" s="206" t="s">
        <v>5077</v>
      </c>
      <c r="E773" s="20"/>
      <c r="F773" s="19"/>
      <c r="G773" s="19"/>
      <c r="H773" s="19"/>
      <c r="I773" s="19"/>
      <c r="J773" s="166"/>
      <c r="K773"/>
      <c r="L773"/>
      <c r="M773" s="166"/>
    </row>
    <row r="774" spans="1:13" ht="33.6">
      <c r="A774" s="724" t="s">
        <v>5600</v>
      </c>
      <c r="B774" s="206" t="s">
        <v>5601</v>
      </c>
      <c r="C774" s="713" t="s">
        <v>3373</v>
      </c>
      <c r="D774" s="206"/>
      <c r="E774" s="20" t="s">
        <v>78</v>
      </c>
      <c r="F774" s="19" t="s">
        <v>107</v>
      </c>
      <c r="G774" s="19" t="s">
        <v>79</v>
      </c>
      <c r="H774" s="19"/>
      <c r="I774" s="19"/>
      <c r="J774" s="166"/>
      <c r="K774"/>
      <c r="L774"/>
      <c r="M774" s="166"/>
    </row>
    <row r="775" spans="1:13" ht="67.2">
      <c r="A775" s="724"/>
      <c r="B775" s="654"/>
      <c r="C775" s="713"/>
      <c r="D775" s="57" t="s">
        <v>5602</v>
      </c>
      <c r="E775" s="20"/>
      <c r="F775" s="19"/>
      <c r="G775" s="19"/>
      <c r="H775" s="19"/>
      <c r="I775" s="19"/>
      <c r="J775" s="166"/>
      <c r="K775"/>
      <c r="L775"/>
      <c r="M775" s="166"/>
    </row>
    <row r="776" spans="1:13" ht="50.4">
      <c r="A776" s="724"/>
      <c r="B776" s="654"/>
      <c r="C776" s="713"/>
      <c r="D776" s="206" t="s">
        <v>5077</v>
      </c>
      <c r="E776" s="20"/>
      <c r="F776" s="19"/>
      <c r="G776" s="19"/>
      <c r="H776" s="19"/>
      <c r="I776" s="19"/>
      <c r="J776" s="166"/>
      <c r="K776"/>
      <c r="L776"/>
      <c r="M776" s="166"/>
    </row>
    <row r="777" spans="1:13" ht="33.6">
      <c r="A777" s="724" t="s">
        <v>5603</v>
      </c>
      <c r="B777" s="206" t="s">
        <v>5604</v>
      </c>
      <c r="C777" s="713" t="s">
        <v>3373</v>
      </c>
      <c r="D777" s="206"/>
      <c r="E777" s="20" t="s">
        <v>78</v>
      </c>
      <c r="F777" s="19" t="s">
        <v>107</v>
      </c>
      <c r="G777" s="19" t="s">
        <v>79</v>
      </c>
      <c r="H777" s="19"/>
      <c r="I777" s="19"/>
      <c r="J777" s="166"/>
      <c r="K777"/>
      <c r="L777"/>
      <c r="M777" s="166"/>
    </row>
    <row r="778" spans="1:13" ht="67.2">
      <c r="A778" s="739"/>
      <c r="B778" s="654"/>
      <c r="C778" s="713"/>
      <c r="D778" s="57" t="s">
        <v>5602</v>
      </c>
      <c r="E778" s="20"/>
      <c r="F778" s="19"/>
      <c r="G778" s="19"/>
      <c r="H778" s="19"/>
      <c r="I778" s="19"/>
      <c r="J778" s="166"/>
      <c r="K778"/>
      <c r="L778"/>
      <c r="M778" s="166"/>
    </row>
    <row r="779" spans="1:13" ht="50.4">
      <c r="A779" s="680"/>
      <c r="B779" s="654"/>
      <c r="C779" s="713"/>
      <c r="D779" s="206" t="s">
        <v>5077</v>
      </c>
      <c r="E779" s="20"/>
      <c r="F779" s="19"/>
      <c r="G779" s="19"/>
      <c r="H779" s="19"/>
      <c r="I779" s="19"/>
      <c r="J779" s="166"/>
      <c r="K779"/>
      <c r="L779"/>
      <c r="M779" s="166"/>
    </row>
    <row r="780" spans="1:13" ht="33.6">
      <c r="A780" s="724" t="s">
        <v>5605</v>
      </c>
      <c r="B780" s="722" t="s">
        <v>5606</v>
      </c>
      <c r="C780" s="721" t="s">
        <v>3373</v>
      </c>
      <c r="D780" s="206"/>
      <c r="E780" s="20" t="s">
        <v>78</v>
      </c>
      <c r="F780" s="19" t="s">
        <v>109</v>
      </c>
      <c r="G780" s="19"/>
      <c r="H780" s="19" t="s">
        <v>79</v>
      </c>
      <c r="I780" s="19"/>
      <c r="J780" s="166"/>
      <c r="K780"/>
      <c r="L780"/>
      <c r="M780" s="166"/>
    </row>
    <row r="781" spans="1:13" ht="67.2">
      <c r="A781" s="739"/>
      <c r="B781" s="722"/>
      <c r="C781" s="721"/>
      <c r="D781" s="57" t="s">
        <v>5607</v>
      </c>
      <c r="E781" s="20"/>
      <c r="F781" s="19"/>
      <c r="G781" s="19"/>
      <c r="H781" s="19"/>
      <c r="I781" s="19"/>
      <c r="J781" s="166"/>
      <c r="K781"/>
      <c r="L781"/>
      <c r="M781" s="166"/>
    </row>
    <row r="782" spans="1:13" ht="50.4">
      <c r="A782" s="739"/>
      <c r="B782" s="722"/>
      <c r="C782" s="721"/>
      <c r="D782" s="206" t="s">
        <v>5608</v>
      </c>
      <c r="E782" s="20"/>
      <c r="F782" s="19"/>
      <c r="G782" s="19"/>
      <c r="H782" s="19"/>
      <c r="I782" s="19"/>
      <c r="J782" s="166"/>
      <c r="K782"/>
      <c r="L782"/>
      <c r="M782" s="166"/>
    </row>
    <row r="783" spans="1:13" ht="67.2">
      <c r="A783" s="739"/>
      <c r="B783" s="722"/>
      <c r="C783" s="721"/>
      <c r="D783" s="358" t="s">
        <v>5564</v>
      </c>
      <c r="E783" s="20"/>
      <c r="F783" s="19"/>
      <c r="G783" s="19"/>
      <c r="H783" s="19"/>
      <c r="I783" s="19"/>
      <c r="J783" s="166"/>
      <c r="K783"/>
      <c r="L783"/>
      <c r="M783" s="166"/>
    </row>
    <row r="784" spans="1:13" ht="84">
      <c r="A784" s="739"/>
      <c r="B784" s="722"/>
      <c r="C784" s="721"/>
      <c r="D784" s="358" t="s">
        <v>5609</v>
      </c>
      <c r="E784" s="20"/>
      <c r="F784" s="19"/>
      <c r="G784" s="19"/>
      <c r="H784" s="19"/>
      <c r="I784" s="19"/>
      <c r="J784" s="166"/>
      <c r="K784"/>
      <c r="L784"/>
      <c r="M784" s="166"/>
    </row>
    <row r="785" spans="1:13" ht="33.6">
      <c r="A785" s="724" t="s">
        <v>5610</v>
      </c>
      <c r="B785" s="722" t="s">
        <v>5611</v>
      </c>
      <c r="C785" s="721" t="s">
        <v>3373</v>
      </c>
      <c r="D785" s="206"/>
      <c r="E785" s="20" t="s">
        <v>78</v>
      </c>
      <c r="F785" s="19" t="s">
        <v>109</v>
      </c>
      <c r="G785" s="19"/>
      <c r="H785" s="19" t="s">
        <v>79</v>
      </c>
      <c r="I785" s="19"/>
      <c r="J785" s="166"/>
      <c r="K785"/>
      <c r="L785"/>
      <c r="M785" s="166"/>
    </row>
    <row r="786" spans="1:13" ht="67.2">
      <c r="A786" s="739"/>
      <c r="B786" s="722"/>
      <c r="C786" s="721"/>
      <c r="D786" s="57" t="s">
        <v>5612</v>
      </c>
      <c r="E786" s="20"/>
      <c r="F786" s="19"/>
      <c r="G786" s="19"/>
      <c r="H786" s="19"/>
      <c r="I786" s="19"/>
      <c r="J786" s="166"/>
      <c r="K786"/>
      <c r="L786"/>
      <c r="M786" s="166"/>
    </row>
    <row r="787" spans="1:13" ht="67.2">
      <c r="A787" s="739"/>
      <c r="B787" s="722"/>
      <c r="C787" s="721"/>
      <c r="D787" s="206" t="s">
        <v>5613</v>
      </c>
      <c r="E787" s="20"/>
      <c r="F787" s="19"/>
      <c r="G787" s="19"/>
      <c r="H787" s="19"/>
      <c r="I787" s="19"/>
      <c r="J787" s="166"/>
      <c r="K787"/>
      <c r="L787"/>
      <c r="M787" s="166"/>
    </row>
    <row r="788" spans="1:13" ht="50.4">
      <c r="A788" s="739"/>
      <c r="B788" s="722"/>
      <c r="C788" s="721"/>
      <c r="D788" s="358" t="s">
        <v>5614</v>
      </c>
      <c r="E788" s="20"/>
      <c r="F788" s="19"/>
      <c r="G788" s="19"/>
      <c r="H788" s="19"/>
      <c r="I788" s="19"/>
      <c r="J788" s="166"/>
      <c r="K788"/>
      <c r="L788"/>
      <c r="M788" s="166"/>
    </row>
    <row r="789" spans="1:13" ht="84">
      <c r="A789" s="739"/>
      <c r="B789" s="722"/>
      <c r="C789" s="721"/>
      <c r="D789" s="358" t="s">
        <v>5615</v>
      </c>
      <c r="E789" s="20"/>
      <c r="F789" s="19"/>
      <c r="G789" s="19"/>
      <c r="H789" s="19"/>
      <c r="I789" s="19"/>
      <c r="J789" s="166"/>
      <c r="K789"/>
      <c r="L789"/>
      <c r="M789" s="166"/>
    </row>
    <row r="790" spans="1:13" ht="33.6">
      <c r="A790" s="724" t="s">
        <v>5616</v>
      </c>
      <c r="B790" s="722" t="s">
        <v>5617</v>
      </c>
      <c r="C790" s="721" t="s">
        <v>3373</v>
      </c>
      <c r="D790" s="206"/>
      <c r="E790" s="20" t="s">
        <v>78</v>
      </c>
      <c r="F790" s="19" t="s">
        <v>109</v>
      </c>
      <c r="G790" s="19"/>
      <c r="H790" s="19" t="s">
        <v>79</v>
      </c>
      <c r="I790" s="19"/>
      <c r="J790" s="166"/>
      <c r="K790"/>
      <c r="L790"/>
      <c r="M790" s="166"/>
    </row>
    <row r="791" spans="1:13" ht="67.2">
      <c r="A791" s="739"/>
      <c r="B791" s="722"/>
      <c r="C791" s="721"/>
      <c r="D791" s="57" t="s">
        <v>5618</v>
      </c>
      <c r="E791" s="20"/>
      <c r="F791" s="19"/>
      <c r="G791" s="19"/>
      <c r="H791" s="19"/>
      <c r="I791" s="19"/>
      <c r="J791" s="166"/>
      <c r="K791"/>
      <c r="L791"/>
      <c r="M791" s="166"/>
    </row>
    <row r="792" spans="1:13" ht="50.4">
      <c r="A792" s="739"/>
      <c r="B792" s="655"/>
      <c r="C792" s="711"/>
      <c r="D792" s="206" t="s">
        <v>5619</v>
      </c>
      <c r="E792" s="219"/>
      <c r="F792" s="649"/>
      <c r="G792" s="649"/>
      <c r="H792" s="649"/>
      <c r="I792" s="649"/>
      <c r="J792" s="166"/>
      <c r="K792"/>
      <c r="L792"/>
      <c r="M792" s="166"/>
    </row>
    <row r="793" spans="1:13" ht="50.4">
      <c r="A793" s="680"/>
      <c r="B793" s="655"/>
      <c r="C793" s="711"/>
      <c r="D793" s="206" t="s">
        <v>5620</v>
      </c>
      <c r="E793" s="219"/>
      <c r="F793" s="649"/>
      <c r="G793" s="649"/>
      <c r="H793" s="649"/>
      <c r="I793" s="649"/>
      <c r="J793" s="166"/>
      <c r="K793"/>
      <c r="L793"/>
      <c r="M793" s="166"/>
    </row>
    <row r="794" spans="1:13" ht="50.4">
      <c r="A794" s="724"/>
      <c r="B794" s="722"/>
      <c r="C794" s="711"/>
      <c r="D794" s="206" t="s">
        <v>5621</v>
      </c>
      <c r="E794" s="219"/>
      <c r="F794" s="649"/>
      <c r="G794" s="649"/>
      <c r="H794" s="649"/>
      <c r="I794" s="649"/>
      <c r="J794" s="166"/>
      <c r="K794"/>
      <c r="L794"/>
      <c r="M794" s="166"/>
    </row>
    <row r="795" spans="1:13" ht="33.6">
      <c r="A795" s="724" t="s">
        <v>5622</v>
      </c>
      <c r="B795" s="206" t="s">
        <v>5623</v>
      </c>
      <c r="C795" s="713" t="s">
        <v>3373</v>
      </c>
      <c r="D795" s="206"/>
      <c r="E795" s="20" t="s">
        <v>78</v>
      </c>
      <c r="F795" s="19" t="s">
        <v>109</v>
      </c>
      <c r="G795" s="19"/>
      <c r="H795" s="19" t="s">
        <v>79</v>
      </c>
      <c r="I795" s="19"/>
      <c r="J795" s="166"/>
      <c r="K795"/>
      <c r="L795"/>
      <c r="M795" s="166"/>
    </row>
    <row r="796" spans="1:13" ht="67.2">
      <c r="A796" s="724"/>
      <c r="B796" s="722"/>
      <c r="C796" s="713"/>
      <c r="D796" s="57" t="s">
        <v>5624</v>
      </c>
      <c r="E796" s="20"/>
      <c r="F796" s="19"/>
      <c r="G796" s="19"/>
      <c r="H796" s="19"/>
      <c r="I796" s="19"/>
      <c r="J796" s="166"/>
      <c r="K796"/>
      <c r="L796"/>
      <c r="M796" s="166"/>
    </row>
    <row r="797" spans="1:13" ht="50.4">
      <c r="A797" s="724"/>
      <c r="B797" s="722"/>
      <c r="C797" s="713"/>
      <c r="D797" s="206" t="s">
        <v>5619</v>
      </c>
      <c r="E797" s="20"/>
      <c r="F797" s="19"/>
      <c r="G797" s="19"/>
      <c r="H797" s="19"/>
      <c r="I797" s="19"/>
      <c r="J797" s="166"/>
      <c r="K797"/>
      <c r="L797"/>
      <c r="M797" s="166"/>
    </row>
    <row r="798" spans="1:13" ht="50.4">
      <c r="A798" s="724"/>
      <c r="B798" s="722"/>
      <c r="C798" s="713"/>
      <c r="D798" s="206" t="s">
        <v>5620</v>
      </c>
      <c r="E798" s="20"/>
      <c r="F798" s="19"/>
      <c r="G798" s="19"/>
      <c r="H798" s="19"/>
      <c r="I798" s="19"/>
      <c r="J798" s="166"/>
      <c r="K798"/>
      <c r="L798"/>
      <c r="M798" s="166"/>
    </row>
    <row r="799" spans="1:13" ht="33.6">
      <c r="A799" s="724"/>
      <c r="B799" s="722"/>
      <c r="C799" s="713"/>
      <c r="D799" s="206" t="s">
        <v>5625</v>
      </c>
      <c r="E799" s="20"/>
      <c r="F799" s="19"/>
      <c r="G799" s="19"/>
      <c r="H799" s="19"/>
      <c r="I799" s="19"/>
      <c r="J799" s="166"/>
      <c r="K799"/>
      <c r="L799"/>
      <c r="M799" s="166"/>
    </row>
    <row r="800" spans="1:13" ht="33.6">
      <c r="A800" s="724" t="s">
        <v>5626</v>
      </c>
      <c r="B800" s="722" t="s">
        <v>5627</v>
      </c>
      <c r="C800" s="713" t="s">
        <v>3373</v>
      </c>
      <c r="D800" s="206"/>
      <c r="E800" s="20" t="s">
        <v>78</v>
      </c>
      <c r="F800" s="19" t="s">
        <v>109</v>
      </c>
      <c r="G800" s="19"/>
      <c r="H800" s="19" t="s">
        <v>79</v>
      </c>
      <c r="I800" s="19"/>
      <c r="J800" s="166"/>
      <c r="K800"/>
      <c r="L800"/>
      <c r="M800" s="166"/>
    </row>
    <row r="801" spans="1:13" ht="67.2">
      <c r="A801" s="687"/>
      <c r="B801" s="655"/>
      <c r="C801" s="711"/>
      <c r="D801" s="57" t="s">
        <v>5628</v>
      </c>
      <c r="E801" s="219"/>
      <c r="F801" s="649"/>
      <c r="G801" s="649"/>
      <c r="H801" s="649"/>
      <c r="I801" s="649"/>
      <c r="J801" s="166"/>
      <c r="K801"/>
      <c r="L801"/>
      <c r="M801" s="166"/>
    </row>
    <row r="802" spans="1:13" ht="50.4">
      <c r="A802" s="687"/>
      <c r="B802" s="655"/>
      <c r="C802" s="711"/>
      <c r="D802" s="206" t="s">
        <v>5619</v>
      </c>
      <c r="E802" s="219"/>
      <c r="F802" s="649"/>
      <c r="G802" s="649"/>
      <c r="H802" s="649"/>
      <c r="I802" s="649"/>
      <c r="J802" s="166"/>
      <c r="K802"/>
      <c r="L802"/>
      <c r="M802" s="166"/>
    </row>
    <row r="803" spans="1:13" ht="50.4">
      <c r="A803" s="687"/>
      <c r="B803" s="655"/>
      <c r="C803" s="711"/>
      <c r="D803" s="206" t="s">
        <v>5620</v>
      </c>
      <c r="E803" s="219"/>
      <c r="F803" s="649"/>
      <c r="G803" s="649"/>
      <c r="H803" s="649"/>
      <c r="I803" s="649"/>
      <c r="J803" s="166"/>
      <c r="K803"/>
      <c r="L803"/>
      <c r="M803" s="166"/>
    </row>
    <row r="804" spans="1:13" ht="50.4">
      <c r="A804" s="687"/>
      <c r="B804" s="655"/>
      <c r="C804" s="711"/>
      <c r="D804" s="206" t="s">
        <v>5621</v>
      </c>
      <c r="E804" s="219"/>
      <c r="F804" s="649"/>
      <c r="G804" s="649"/>
      <c r="H804" s="649"/>
      <c r="I804" s="649"/>
      <c r="J804" s="166"/>
      <c r="K804"/>
      <c r="L804"/>
      <c r="M804" s="166"/>
    </row>
    <row r="805" spans="1:13" ht="16.8">
      <c r="A805" s="724" t="s">
        <v>5629</v>
      </c>
      <c r="B805" s="722" t="s">
        <v>5630</v>
      </c>
      <c r="C805" s="713" t="s">
        <v>3373</v>
      </c>
      <c r="D805" s="206"/>
      <c r="E805" s="20" t="s">
        <v>78</v>
      </c>
      <c r="F805" s="19" t="s">
        <v>109</v>
      </c>
      <c r="G805" s="19"/>
      <c r="H805" s="19" t="s">
        <v>79</v>
      </c>
      <c r="I805" s="19"/>
      <c r="J805" s="166"/>
      <c r="K805"/>
      <c r="L805"/>
      <c r="M805" s="166"/>
    </row>
    <row r="806" spans="1:13" ht="67.2">
      <c r="A806" s="687"/>
      <c r="B806" s="655"/>
      <c r="C806" s="711"/>
      <c r="D806" s="57" t="s">
        <v>5631</v>
      </c>
      <c r="E806" s="219"/>
      <c r="F806" s="649"/>
      <c r="G806" s="649"/>
      <c r="H806" s="649"/>
      <c r="I806" s="649"/>
      <c r="J806" s="166"/>
      <c r="K806"/>
      <c r="L806"/>
      <c r="M806" s="166"/>
    </row>
    <row r="807" spans="1:13" ht="50.4">
      <c r="A807" s="687"/>
      <c r="B807" s="655"/>
      <c r="C807" s="711"/>
      <c r="D807" s="206" t="s">
        <v>5619</v>
      </c>
      <c r="E807" s="219"/>
      <c r="F807" s="649"/>
      <c r="G807" s="649"/>
      <c r="H807" s="649"/>
      <c r="I807" s="649"/>
      <c r="J807" s="166"/>
      <c r="K807"/>
      <c r="L807"/>
      <c r="M807" s="166"/>
    </row>
    <row r="808" spans="1:13" ht="50.4">
      <c r="A808" s="687"/>
      <c r="B808" s="655"/>
      <c r="C808" s="711"/>
      <c r="D808" s="206" t="s">
        <v>5620</v>
      </c>
      <c r="E808" s="219"/>
      <c r="F808" s="649"/>
      <c r="G808" s="649"/>
      <c r="H808" s="649"/>
      <c r="I808" s="649"/>
      <c r="J808" s="166"/>
      <c r="K808"/>
      <c r="L808"/>
      <c r="M808" s="166"/>
    </row>
    <row r="809" spans="1:13" ht="50.4">
      <c r="A809" s="687"/>
      <c r="B809" s="655"/>
      <c r="C809" s="711"/>
      <c r="D809" s="206" t="s">
        <v>5621</v>
      </c>
      <c r="E809" s="219"/>
      <c r="F809" s="649"/>
      <c r="G809" s="649"/>
      <c r="H809" s="649"/>
      <c r="I809" s="649"/>
      <c r="J809" s="166"/>
      <c r="K809"/>
      <c r="L809"/>
      <c r="M809" s="166"/>
    </row>
    <row r="810" spans="1:13" ht="50.4">
      <c r="A810" s="724" t="s">
        <v>5632</v>
      </c>
      <c r="B810" s="722" t="s">
        <v>5633</v>
      </c>
      <c r="C810" s="713" t="s">
        <v>3373</v>
      </c>
      <c r="D810" s="206"/>
      <c r="E810" s="20" t="s">
        <v>78</v>
      </c>
      <c r="F810" s="19" t="s">
        <v>109</v>
      </c>
      <c r="G810" s="19"/>
      <c r="H810" s="19" t="s">
        <v>79</v>
      </c>
      <c r="I810" s="19"/>
      <c r="J810" s="166"/>
      <c r="K810"/>
      <c r="L810"/>
      <c r="M810" s="166"/>
    </row>
    <row r="811" spans="1:13" ht="67.2">
      <c r="A811" s="687"/>
      <c r="B811" s="655"/>
      <c r="C811" s="711"/>
      <c r="D811" s="57" t="s">
        <v>5634</v>
      </c>
      <c r="E811" s="219"/>
      <c r="F811" s="649"/>
      <c r="G811" s="649"/>
      <c r="H811" s="649"/>
      <c r="I811" s="649"/>
      <c r="J811" s="166"/>
      <c r="K811"/>
      <c r="L811"/>
      <c r="M811" s="166"/>
    </row>
    <row r="812" spans="1:13" ht="50.4">
      <c r="A812" s="687"/>
      <c r="B812" s="655"/>
      <c r="C812" s="711"/>
      <c r="D812" s="206" t="s">
        <v>5619</v>
      </c>
      <c r="E812" s="219"/>
      <c r="F812" s="649"/>
      <c r="G812" s="649"/>
      <c r="H812" s="649"/>
      <c r="I812" s="649"/>
      <c r="J812" s="166"/>
      <c r="K812"/>
      <c r="L812"/>
      <c r="M812" s="166"/>
    </row>
    <row r="813" spans="1:13" ht="50.4">
      <c r="A813" s="687"/>
      <c r="B813" s="655"/>
      <c r="C813" s="711"/>
      <c r="D813" s="206" t="s">
        <v>5620</v>
      </c>
      <c r="E813" s="219"/>
      <c r="F813" s="649"/>
      <c r="G813" s="649"/>
      <c r="H813" s="649"/>
      <c r="I813" s="649"/>
      <c r="J813" s="166"/>
      <c r="K813"/>
      <c r="L813"/>
      <c r="M813" s="166"/>
    </row>
    <row r="814" spans="1:13" ht="50.4">
      <c r="A814" s="724"/>
      <c r="B814" s="655"/>
      <c r="C814" s="711"/>
      <c r="D814" s="206" t="s">
        <v>5621</v>
      </c>
      <c r="E814" s="219"/>
      <c r="F814" s="649"/>
      <c r="G814" s="649"/>
      <c r="H814" s="649"/>
      <c r="I814" s="649"/>
      <c r="J814" s="166"/>
      <c r="K814"/>
      <c r="L814"/>
      <c r="M814" s="166"/>
    </row>
    <row r="815" spans="1:13" ht="33.6">
      <c r="A815" s="724" t="s">
        <v>5635</v>
      </c>
      <c r="B815" s="722" t="s">
        <v>5636</v>
      </c>
      <c r="C815" s="713" t="s">
        <v>3373</v>
      </c>
      <c r="D815" s="206"/>
      <c r="E815" s="20" t="s">
        <v>78</v>
      </c>
      <c r="F815" s="19" t="s">
        <v>109</v>
      </c>
      <c r="G815" s="19"/>
      <c r="H815" s="19" t="s">
        <v>79</v>
      </c>
      <c r="I815" s="19"/>
      <c r="J815" s="166"/>
      <c r="K815"/>
      <c r="L815"/>
      <c r="M815" s="166"/>
    </row>
    <row r="816" spans="1:13" ht="67.2">
      <c r="A816" s="724"/>
      <c r="B816" s="655"/>
      <c r="C816" s="711"/>
      <c r="D816" s="57" t="s">
        <v>5637</v>
      </c>
      <c r="E816" s="219"/>
      <c r="F816" s="649"/>
      <c r="G816" s="649"/>
      <c r="H816" s="649"/>
      <c r="I816" s="649"/>
      <c r="J816" s="166"/>
      <c r="K816"/>
      <c r="L816"/>
      <c r="M816" s="166"/>
    </row>
    <row r="817" spans="1:13" ht="50.4">
      <c r="A817" s="724"/>
      <c r="B817" s="655"/>
      <c r="C817" s="711"/>
      <c r="D817" s="206" t="s">
        <v>5619</v>
      </c>
      <c r="E817" s="219"/>
      <c r="F817" s="649"/>
      <c r="G817" s="649"/>
      <c r="H817" s="649"/>
      <c r="I817" s="649"/>
      <c r="J817" s="166"/>
      <c r="K817"/>
      <c r="L817"/>
      <c r="M817" s="166"/>
    </row>
    <row r="818" spans="1:13" ht="50.4">
      <c r="A818" s="724"/>
      <c r="B818" s="655"/>
      <c r="C818" s="711"/>
      <c r="D818" s="206" t="s">
        <v>5620</v>
      </c>
      <c r="E818" s="219"/>
      <c r="F818" s="649"/>
      <c r="G818" s="649"/>
      <c r="H818" s="649"/>
      <c r="I818" s="649"/>
      <c r="J818" s="166"/>
      <c r="K818"/>
      <c r="L818"/>
      <c r="M818" s="166"/>
    </row>
    <row r="819" spans="1:13" ht="50.4">
      <c r="A819" s="724"/>
      <c r="B819" s="655"/>
      <c r="C819" s="711"/>
      <c r="D819" s="206" t="s">
        <v>5621</v>
      </c>
      <c r="E819" s="219"/>
      <c r="F819" s="649"/>
      <c r="G819" s="649"/>
      <c r="H819" s="649"/>
      <c r="I819" s="649"/>
      <c r="J819" s="166"/>
      <c r="K819"/>
      <c r="L819"/>
      <c r="M819" s="166"/>
    </row>
    <row r="820" spans="1:13" ht="16.8">
      <c r="A820" s="724"/>
      <c r="B820" s="683" t="s">
        <v>5478</v>
      </c>
      <c r="C820" s="713"/>
      <c r="D820" s="206"/>
      <c r="E820" s="20"/>
      <c r="F820" s="19"/>
      <c r="G820" s="19"/>
      <c r="H820" s="19"/>
      <c r="I820" s="19"/>
      <c r="J820" s="166"/>
      <c r="K820"/>
      <c r="L820"/>
      <c r="M820" s="166"/>
    </row>
    <row r="821" spans="1:13" ht="16.8">
      <c r="A821" s="724" t="s">
        <v>5638</v>
      </c>
      <c r="B821" s="654" t="s">
        <v>5639</v>
      </c>
      <c r="C821" s="713" t="s">
        <v>3373</v>
      </c>
      <c r="D821" s="206"/>
      <c r="E821" s="20" t="s">
        <v>78</v>
      </c>
      <c r="F821" s="19" t="s">
        <v>107</v>
      </c>
      <c r="G821" s="19" t="s">
        <v>79</v>
      </c>
      <c r="H821" s="19"/>
      <c r="I821" s="19"/>
      <c r="J821" s="166"/>
      <c r="K821"/>
      <c r="L821"/>
      <c r="M821" s="166"/>
    </row>
    <row r="822" spans="1:13" ht="84">
      <c r="A822" s="740"/>
      <c r="B822" s="654"/>
      <c r="C822" s="715"/>
      <c r="D822" s="57" t="s">
        <v>5640</v>
      </c>
      <c r="E822" s="20"/>
      <c r="F822" s="19"/>
      <c r="G822" s="19"/>
      <c r="H822" s="19"/>
      <c r="I822" s="19"/>
      <c r="J822" s="166"/>
      <c r="K822"/>
      <c r="L822"/>
      <c r="M822" s="166"/>
    </row>
    <row r="823" spans="1:13" ht="50.4">
      <c r="A823" s="740"/>
      <c r="B823" s="654"/>
      <c r="C823" s="715"/>
      <c r="D823" s="206" t="s">
        <v>5641</v>
      </c>
      <c r="E823" s="20"/>
      <c r="F823" s="19"/>
      <c r="G823" s="19"/>
      <c r="H823" s="19"/>
      <c r="I823" s="19"/>
      <c r="J823" s="166"/>
      <c r="K823"/>
      <c r="L823"/>
      <c r="M823" s="166"/>
    </row>
    <row r="824" spans="1:13" ht="33.6">
      <c r="A824" s="740" t="s">
        <v>5642</v>
      </c>
      <c r="B824" s="722" t="s">
        <v>5643</v>
      </c>
      <c r="C824" s="741" t="s">
        <v>3373</v>
      </c>
      <c r="D824" s="206"/>
      <c r="E824" s="20" t="s">
        <v>78</v>
      </c>
      <c r="F824" s="19" t="s">
        <v>109</v>
      </c>
      <c r="G824" s="19"/>
      <c r="H824" s="19" t="s">
        <v>79</v>
      </c>
      <c r="I824" s="19"/>
      <c r="J824" s="166"/>
      <c r="K824"/>
      <c r="L824"/>
      <c r="M824" s="166"/>
    </row>
    <row r="825" spans="1:13" ht="50.4">
      <c r="A825" s="740"/>
      <c r="B825" s="722"/>
      <c r="C825" s="741"/>
      <c r="D825" s="206" t="s">
        <v>5644</v>
      </c>
      <c r="E825" s="20"/>
      <c r="F825" s="19"/>
      <c r="G825" s="19"/>
      <c r="H825" s="19"/>
      <c r="I825" s="19"/>
      <c r="J825" s="166"/>
      <c r="K825"/>
      <c r="L825"/>
      <c r="M825" s="166"/>
    </row>
    <row r="826" spans="1:13" ht="50.4">
      <c r="A826" s="740"/>
      <c r="B826" s="722"/>
      <c r="C826" s="741"/>
      <c r="D826" s="206" t="s">
        <v>5645</v>
      </c>
      <c r="E826" s="20"/>
      <c r="F826" s="19"/>
      <c r="G826" s="19"/>
      <c r="H826" s="19"/>
      <c r="I826" s="19"/>
      <c r="J826" s="166"/>
      <c r="K826"/>
      <c r="L826"/>
      <c r="M826" s="166"/>
    </row>
    <row r="827" spans="1:13" ht="50.4">
      <c r="A827" s="740"/>
      <c r="B827" s="722"/>
      <c r="C827" s="741"/>
      <c r="D827" s="206" t="s">
        <v>5646</v>
      </c>
      <c r="E827" s="20"/>
      <c r="F827" s="19"/>
      <c r="G827" s="19"/>
      <c r="H827" s="19"/>
      <c r="I827" s="19"/>
      <c r="J827" s="166"/>
      <c r="K827"/>
      <c r="L827"/>
      <c r="M827" s="166"/>
    </row>
    <row r="828" spans="1:13" ht="50.4">
      <c r="A828" s="740"/>
      <c r="B828" s="722"/>
      <c r="C828" s="741"/>
      <c r="D828" s="206" t="s">
        <v>5641</v>
      </c>
      <c r="E828" s="20"/>
      <c r="F828" s="19"/>
      <c r="G828" s="19"/>
      <c r="H828" s="19"/>
      <c r="I828" s="19"/>
      <c r="J828" s="166"/>
      <c r="K828"/>
      <c r="L828"/>
      <c r="M828" s="166"/>
    </row>
    <row r="829" spans="1:13" ht="33.6">
      <c r="A829" s="740" t="s">
        <v>5647</v>
      </c>
      <c r="B829" s="722" t="s">
        <v>5648</v>
      </c>
      <c r="C829" s="741" t="s">
        <v>3373</v>
      </c>
      <c r="D829" s="206"/>
      <c r="E829" s="20" t="s">
        <v>78</v>
      </c>
      <c r="F829" s="19" t="s">
        <v>109</v>
      </c>
      <c r="G829" s="19"/>
      <c r="H829" s="19" t="s">
        <v>79</v>
      </c>
      <c r="I829" s="19"/>
      <c r="J829" s="166"/>
      <c r="K829"/>
      <c r="L829"/>
      <c r="M829" s="166"/>
    </row>
    <row r="830" spans="1:13" ht="50.4">
      <c r="A830" s="740"/>
      <c r="B830" s="722"/>
      <c r="C830" s="741"/>
      <c r="D830" s="206" t="s">
        <v>5644</v>
      </c>
      <c r="E830" s="20"/>
      <c r="F830" s="19"/>
      <c r="G830" s="19"/>
      <c r="H830" s="19"/>
      <c r="I830" s="19"/>
      <c r="J830" s="166"/>
      <c r="K830"/>
      <c r="L830"/>
      <c r="M830" s="166"/>
    </row>
    <row r="831" spans="1:13" ht="50.4">
      <c r="A831" s="740"/>
      <c r="B831" s="722"/>
      <c r="C831" s="741"/>
      <c r="D831" s="206" t="s">
        <v>5645</v>
      </c>
      <c r="E831" s="20"/>
      <c r="F831" s="19"/>
      <c r="G831" s="19"/>
      <c r="H831" s="19"/>
      <c r="I831" s="19"/>
      <c r="J831" s="166"/>
      <c r="K831"/>
      <c r="L831"/>
      <c r="M831" s="166"/>
    </row>
    <row r="832" spans="1:13" ht="50.4">
      <c r="A832" s="740"/>
      <c r="B832" s="722"/>
      <c r="C832" s="741"/>
      <c r="D832" s="206" t="s">
        <v>5649</v>
      </c>
      <c r="E832" s="20"/>
      <c r="F832" s="19"/>
      <c r="G832" s="19"/>
      <c r="H832" s="19"/>
      <c r="I832" s="19"/>
      <c r="J832" s="166"/>
      <c r="K832"/>
      <c r="L832"/>
      <c r="M832" s="166"/>
    </row>
    <row r="833" spans="1:13" ht="50.4">
      <c r="A833" s="740"/>
      <c r="B833" s="722"/>
      <c r="C833" s="741"/>
      <c r="D833" s="206" t="s">
        <v>5641</v>
      </c>
      <c r="E833" s="20"/>
      <c r="F833" s="19"/>
      <c r="G833" s="19"/>
      <c r="H833" s="19"/>
      <c r="I833" s="19"/>
      <c r="J833" s="166"/>
      <c r="K833"/>
      <c r="L833"/>
      <c r="M833" s="166"/>
    </row>
    <row r="834" spans="1:13" ht="33.6">
      <c r="A834" s="740" t="s">
        <v>5650</v>
      </c>
      <c r="B834" s="722" t="s">
        <v>5651</v>
      </c>
      <c r="C834" s="741" t="s">
        <v>3373</v>
      </c>
      <c r="D834" s="206"/>
      <c r="E834" s="20" t="s">
        <v>78</v>
      </c>
      <c r="F834" s="19" t="s">
        <v>109</v>
      </c>
      <c r="G834" s="19"/>
      <c r="H834" s="19" t="s">
        <v>79</v>
      </c>
      <c r="I834" s="19"/>
      <c r="J834" s="166"/>
      <c r="K834"/>
      <c r="L834"/>
      <c r="M834" s="166"/>
    </row>
    <row r="835" spans="1:13" ht="50.4">
      <c r="A835" s="740"/>
      <c r="B835" s="722"/>
      <c r="C835" s="741"/>
      <c r="D835" s="206" t="s">
        <v>5652</v>
      </c>
      <c r="E835" s="20"/>
      <c r="F835" s="19"/>
      <c r="G835" s="19"/>
      <c r="H835" s="19"/>
      <c r="I835" s="19"/>
      <c r="J835" s="166"/>
      <c r="K835"/>
      <c r="L835"/>
      <c r="M835" s="166"/>
    </row>
    <row r="836" spans="1:13" ht="50.4">
      <c r="A836" s="740"/>
      <c r="B836" s="722"/>
      <c r="C836" s="741"/>
      <c r="D836" s="206" t="s">
        <v>5645</v>
      </c>
      <c r="E836" s="20"/>
      <c r="F836" s="19"/>
      <c r="G836" s="19"/>
      <c r="H836" s="19"/>
      <c r="I836" s="19"/>
      <c r="J836" s="166"/>
      <c r="K836"/>
      <c r="L836"/>
      <c r="M836" s="166"/>
    </row>
    <row r="837" spans="1:13" ht="50.4">
      <c r="A837" s="740"/>
      <c r="B837" s="722"/>
      <c r="C837" s="741"/>
      <c r="D837" s="206" t="s">
        <v>5653</v>
      </c>
      <c r="E837" s="20"/>
      <c r="F837" s="19"/>
      <c r="G837" s="19"/>
      <c r="H837" s="19"/>
      <c r="I837" s="19"/>
      <c r="J837" s="166"/>
      <c r="K837"/>
      <c r="L837"/>
      <c r="M837" s="166"/>
    </row>
    <row r="838" spans="1:13" ht="50.4">
      <c r="A838" s="740"/>
      <c r="B838" s="722"/>
      <c r="C838" s="741"/>
      <c r="D838" s="206" t="s">
        <v>5641</v>
      </c>
      <c r="E838" s="20"/>
      <c r="F838" s="19"/>
      <c r="G838" s="19"/>
      <c r="H838" s="19"/>
      <c r="I838" s="19"/>
      <c r="J838" s="166"/>
      <c r="K838"/>
      <c r="L838"/>
      <c r="M838" s="166"/>
    </row>
    <row r="839" spans="1:13" ht="33.6">
      <c r="A839" s="740" t="s">
        <v>5654</v>
      </c>
      <c r="B839" s="206" t="s">
        <v>5655</v>
      </c>
      <c r="C839" s="741" t="s">
        <v>3373</v>
      </c>
      <c r="D839" s="206"/>
      <c r="E839" s="20" t="s">
        <v>78</v>
      </c>
      <c r="F839" s="19" t="s">
        <v>107</v>
      </c>
      <c r="G839" s="19" t="s">
        <v>79</v>
      </c>
      <c r="H839" s="19"/>
      <c r="I839" s="19"/>
      <c r="J839" s="166"/>
      <c r="K839"/>
      <c r="L839"/>
      <c r="M839" s="166"/>
    </row>
    <row r="840" spans="1:13" ht="67.2">
      <c r="A840" s="740"/>
      <c r="B840" s="722"/>
      <c r="C840" s="741"/>
      <c r="D840" s="57" t="s">
        <v>5656</v>
      </c>
      <c r="E840" s="20"/>
      <c r="F840" s="19"/>
      <c r="G840" s="19"/>
      <c r="H840" s="19"/>
      <c r="I840" s="19"/>
      <c r="J840" s="166"/>
      <c r="K840"/>
      <c r="L840"/>
      <c r="M840" s="166"/>
    </row>
    <row r="841" spans="1:13" ht="50.4">
      <c r="A841" s="740"/>
      <c r="B841" s="722"/>
      <c r="C841" s="741"/>
      <c r="D841" s="206" t="s">
        <v>5641</v>
      </c>
      <c r="E841" s="20"/>
      <c r="F841" s="19"/>
      <c r="G841" s="19"/>
      <c r="H841" s="19"/>
      <c r="I841" s="19"/>
      <c r="J841" s="166"/>
      <c r="K841"/>
      <c r="L841"/>
      <c r="M841" s="166"/>
    </row>
    <row r="842" spans="1:13" ht="33.6">
      <c r="A842" s="740" t="s">
        <v>5657</v>
      </c>
      <c r="B842" s="722" t="s">
        <v>5658</v>
      </c>
      <c r="C842" s="741" t="s">
        <v>3373</v>
      </c>
      <c r="D842" s="206"/>
      <c r="E842" s="20" t="s">
        <v>78</v>
      </c>
      <c r="F842" s="19" t="s">
        <v>109</v>
      </c>
      <c r="G842" s="19"/>
      <c r="H842" s="19" t="s">
        <v>79</v>
      </c>
      <c r="I842" s="19"/>
      <c r="J842" s="166"/>
      <c r="K842"/>
      <c r="L842"/>
      <c r="M842" s="166"/>
    </row>
    <row r="843" spans="1:13" ht="50.4">
      <c r="A843" s="740"/>
      <c r="B843" s="722"/>
      <c r="C843" s="741"/>
      <c r="D843" s="206" t="s">
        <v>5659</v>
      </c>
      <c r="E843" s="20"/>
      <c r="F843" s="19"/>
      <c r="G843" s="19"/>
      <c r="H843" s="19"/>
      <c r="I843" s="19"/>
      <c r="J843" s="166"/>
      <c r="K843"/>
      <c r="L843"/>
      <c r="M843" s="166"/>
    </row>
    <row r="844" spans="1:13" ht="50.4">
      <c r="A844" s="688"/>
      <c r="B844" s="655"/>
      <c r="C844" s="716"/>
      <c r="D844" s="206" t="s">
        <v>5619</v>
      </c>
      <c r="E844" s="219"/>
      <c r="F844" s="649"/>
      <c r="G844" s="649"/>
      <c r="H844" s="649"/>
      <c r="I844" s="649"/>
      <c r="J844" s="166"/>
      <c r="K844"/>
      <c r="L844"/>
      <c r="M844" s="166"/>
    </row>
    <row r="845" spans="1:13" ht="50.4">
      <c r="A845" s="688"/>
      <c r="B845" s="655"/>
      <c r="C845" s="716"/>
      <c r="D845" s="206" t="s">
        <v>5620</v>
      </c>
      <c r="E845" s="219"/>
      <c r="F845" s="649"/>
      <c r="G845" s="649"/>
      <c r="H845" s="649"/>
      <c r="I845" s="649"/>
      <c r="J845" s="166"/>
      <c r="K845"/>
      <c r="L845"/>
      <c r="M845" s="166"/>
    </row>
    <row r="846" spans="1:13" ht="50.4">
      <c r="A846" s="688"/>
      <c r="B846" s="655"/>
      <c r="C846" s="716"/>
      <c r="D846" s="206" t="s">
        <v>5621</v>
      </c>
      <c r="E846" s="219"/>
      <c r="F846" s="649"/>
      <c r="G846" s="649"/>
      <c r="H846" s="649"/>
      <c r="I846" s="649"/>
      <c r="J846" s="166"/>
      <c r="K846"/>
      <c r="L846"/>
      <c r="M846" s="166"/>
    </row>
    <row r="847" spans="1:13" ht="33.6">
      <c r="A847" s="740" t="s">
        <v>5660</v>
      </c>
      <c r="B847" s="722" t="s">
        <v>5661</v>
      </c>
      <c r="C847" s="741" t="s">
        <v>3373</v>
      </c>
      <c r="D847" s="206"/>
      <c r="E847" s="20" t="s">
        <v>78</v>
      </c>
      <c r="F847" s="19" t="s">
        <v>109</v>
      </c>
      <c r="G847" s="19"/>
      <c r="H847" s="19" t="s">
        <v>79</v>
      </c>
      <c r="I847" s="19"/>
      <c r="J847" s="166"/>
      <c r="K847"/>
      <c r="L847"/>
      <c r="M847" s="166"/>
    </row>
    <row r="848" spans="1:13" ht="50.4">
      <c r="A848" s="740"/>
      <c r="B848" s="722"/>
      <c r="C848" s="741"/>
      <c r="D848" s="206" t="s">
        <v>5659</v>
      </c>
      <c r="E848" s="20"/>
      <c r="F848" s="19"/>
      <c r="G848" s="19"/>
      <c r="H848" s="19"/>
      <c r="I848" s="19"/>
      <c r="J848" s="166"/>
      <c r="K848"/>
      <c r="L848"/>
      <c r="M848" s="166"/>
    </row>
    <row r="849" spans="1:13" ht="50.4">
      <c r="A849" s="740"/>
      <c r="B849" s="722"/>
      <c r="C849" s="741"/>
      <c r="D849" s="206" t="s">
        <v>5619</v>
      </c>
      <c r="E849" s="20"/>
      <c r="F849" s="19"/>
      <c r="G849" s="19"/>
      <c r="H849" s="19"/>
      <c r="I849" s="19"/>
      <c r="J849" s="166"/>
      <c r="K849"/>
      <c r="L849"/>
      <c r="M849" s="166"/>
    </row>
    <row r="850" spans="1:13" ht="50.4">
      <c r="A850" s="740"/>
      <c r="B850" s="722"/>
      <c r="C850" s="741"/>
      <c r="D850" s="206" t="s">
        <v>5620</v>
      </c>
      <c r="E850" s="20"/>
      <c r="F850" s="19"/>
      <c r="G850" s="19"/>
      <c r="H850" s="19"/>
      <c r="I850" s="19"/>
      <c r="J850" s="166"/>
      <c r="K850"/>
      <c r="L850"/>
      <c r="M850" s="166"/>
    </row>
    <row r="851" spans="1:13" ht="50.4">
      <c r="A851" s="740"/>
      <c r="B851" s="722"/>
      <c r="C851" s="741"/>
      <c r="D851" s="206" t="s">
        <v>5621</v>
      </c>
      <c r="E851" s="20"/>
      <c r="F851" s="19"/>
      <c r="G851" s="19"/>
      <c r="H851" s="19"/>
      <c r="I851" s="19"/>
      <c r="J851" s="166"/>
      <c r="K851"/>
      <c r="L851"/>
      <c r="M851" s="166"/>
    </row>
    <row r="852" spans="1:13" ht="33.6">
      <c r="A852" s="740" t="s">
        <v>5662</v>
      </c>
      <c r="B852" s="722" t="s">
        <v>5663</v>
      </c>
      <c r="C852" s="741" t="s">
        <v>3373</v>
      </c>
      <c r="D852" s="206"/>
      <c r="E852" s="20" t="s">
        <v>78</v>
      </c>
      <c r="F852" s="19" t="s">
        <v>109</v>
      </c>
      <c r="G852" s="19"/>
      <c r="H852" s="19" t="s">
        <v>79</v>
      </c>
      <c r="I852" s="19"/>
      <c r="J852" s="166"/>
      <c r="K852"/>
      <c r="L852"/>
      <c r="M852" s="166"/>
    </row>
    <row r="853" spans="1:13" ht="50.4">
      <c r="A853" s="740"/>
      <c r="B853" s="722"/>
      <c r="C853" s="741"/>
      <c r="D853" s="206" t="s">
        <v>5659</v>
      </c>
      <c r="E853" s="20"/>
      <c r="F853" s="19"/>
      <c r="G853" s="19"/>
      <c r="H853" s="19"/>
      <c r="I853" s="19"/>
      <c r="J853" s="166"/>
      <c r="K853"/>
      <c r="L853"/>
      <c r="M853" s="166"/>
    </row>
    <row r="854" spans="1:13" ht="50.4">
      <c r="A854" s="740"/>
      <c r="B854" s="722"/>
      <c r="C854" s="741"/>
      <c r="D854" s="206" t="s">
        <v>5619</v>
      </c>
      <c r="E854" s="20"/>
      <c r="F854" s="19"/>
      <c r="G854" s="19"/>
      <c r="H854" s="19"/>
      <c r="I854" s="19"/>
      <c r="J854" s="166"/>
      <c r="K854"/>
      <c r="L854"/>
      <c r="M854" s="166"/>
    </row>
    <row r="855" spans="1:13" ht="50.4">
      <c r="A855" s="740"/>
      <c r="B855" s="722"/>
      <c r="C855" s="741"/>
      <c r="D855" s="206" t="s">
        <v>5620</v>
      </c>
      <c r="E855" s="20"/>
      <c r="F855" s="19"/>
      <c r="G855" s="19"/>
      <c r="H855" s="19"/>
      <c r="I855" s="19"/>
      <c r="J855" s="166"/>
      <c r="K855"/>
      <c r="L855"/>
      <c r="M855" s="166"/>
    </row>
    <row r="856" spans="1:13" ht="50.4">
      <c r="A856" s="740"/>
      <c r="B856" s="722"/>
      <c r="C856" s="741"/>
      <c r="D856" s="206" t="s">
        <v>5621</v>
      </c>
      <c r="E856" s="20"/>
      <c r="F856" s="19"/>
      <c r="G856" s="19"/>
      <c r="H856" s="19"/>
      <c r="I856" s="19"/>
      <c r="J856" s="166"/>
      <c r="K856"/>
      <c r="L856"/>
      <c r="M856" s="166"/>
    </row>
    <row r="857" spans="1:13" ht="33.6">
      <c r="A857" s="740" t="s">
        <v>5664</v>
      </c>
      <c r="B857" s="722" t="s">
        <v>5665</v>
      </c>
      <c r="C857" s="741" t="s">
        <v>3373</v>
      </c>
      <c r="D857" s="206"/>
      <c r="E857" s="20" t="s">
        <v>78</v>
      </c>
      <c r="F857" s="19" t="s">
        <v>109</v>
      </c>
      <c r="G857" s="19"/>
      <c r="H857" s="19" t="s">
        <v>79</v>
      </c>
      <c r="I857" s="19"/>
      <c r="J857" s="166"/>
      <c r="K857"/>
      <c r="L857"/>
      <c r="M857" s="166"/>
    </row>
    <row r="858" spans="1:13" ht="50.4">
      <c r="A858" s="740"/>
      <c r="B858" s="722"/>
      <c r="C858" s="741"/>
      <c r="D858" s="206" t="s">
        <v>5659</v>
      </c>
      <c r="E858" s="20"/>
      <c r="F858" s="19"/>
      <c r="G858" s="19"/>
      <c r="H858" s="19"/>
      <c r="I858" s="19"/>
      <c r="J858" s="166"/>
      <c r="K858"/>
      <c r="L858"/>
      <c r="M858" s="166"/>
    </row>
    <row r="859" spans="1:13" ht="50.4">
      <c r="A859" s="740"/>
      <c r="B859" s="722"/>
      <c r="C859" s="741"/>
      <c r="D859" s="206" t="s">
        <v>5619</v>
      </c>
      <c r="E859" s="20"/>
      <c r="F859" s="19"/>
      <c r="G859" s="19"/>
      <c r="H859" s="19"/>
      <c r="I859" s="19"/>
      <c r="J859" s="166"/>
      <c r="K859"/>
      <c r="L859"/>
      <c r="M859" s="166"/>
    </row>
    <row r="860" spans="1:13" ht="50.4">
      <c r="A860" s="688"/>
      <c r="B860" s="655"/>
      <c r="C860" s="716"/>
      <c r="D860" s="206" t="s">
        <v>5620</v>
      </c>
      <c r="E860" s="219"/>
      <c r="F860" s="649"/>
      <c r="G860" s="649"/>
      <c r="H860" s="649"/>
      <c r="I860" s="649"/>
      <c r="J860" s="166"/>
      <c r="K860"/>
      <c r="L860"/>
      <c r="M860" s="166"/>
    </row>
    <row r="861" spans="1:13" ht="50.4">
      <c r="A861" s="688"/>
      <c r="B861" s="655"/>
      <c r="C861" s="716"/>
      <c r="D861" s="206" t="s">
        <v>5621</v>
      </c>
      <c r="E861" s="219"/>
      <c r="F861" s="649"/>
      <c r="G861" s="649"/>
      <c r="H861" s="649"/>
      <c r="I861" s="649"/>
      <c r="J861" s="166"/>
      <c r="K861"/>
      <c r="L861"/>
      <c r="M861" s="166"/>
    </row>
    <row r="862" spans="1:13" ht="50.4">
      <c r="A862" s="685" t="s">
        <v>5666</v>
      </c>
      <c r="B862" s="206" t="s">
        <v>5667</v>
      </c>
      <c r="C862" s="715" t="s">
        <v>3373</v>
      </c>
      <c r="D862" s="206"/>
      <c r="E862" s="20" t="s">
        <v>78</v>
      </c>
      <c r="F862" s="19" t="s">
        <v>109</v>
      </c>
      <c r="G862" s="19"/>
      <c r="H862" s="19" t="s">
        <v>79</v>
      </c>
      <c r="I862" s="19"/>
      <c r="J862" s="166"/>
      <c r="K862"/>
      <c r="L862"/>
      <c r="M862" s="166"/>
    </row>
    <row r="863" spans="1:13" ht="50.4">
      <c r="A863" s="689"/>
      <c r="B863" s="654"/>
      <c r="C863" s="715"/>
      <c r="D863" s="206" t="s">
        <v>5659</v>
      </c>
      <c r="E863" s="20"/>
      <c r="F863" s="19"/>
      <c r="G863" s="19"/>
      <c r="H863" s="19"/>
      <c r="I863" s="19"/>
      <c r="J863" s="166"/>
      <c r="K863"/>
      <c r="L863"/>
      <c r="M863" s="166"/>
    </row>
    <row r="864" spans="1:13" ht="50.4">
      <c r="A864" s="689"/>
      <c r="B864" s="654"/>
      <c r="C864" s="715"/>
      <c r="D864" s="206" t="s">
        <v>5619</v>
      </c>
      <c r="E864" s="20"/>
      <c r="F864" s="19"/>
      <c r="G864" s="19"/>
      <c r="H864" s="19"/>
      <c r="I864" s="19"/>
      <c r="J864" s="166"/>
      <c r="K864"/>
      <c r="L864"/>
      <c r="M864" s="166"/>
    </row>
    <row r="865" spans="1:13" ht="50.4">
      <c r="A865" s="689"/>
      <c r="B865" s="654"/>
      <c r="C865" s="715"/>
      <c r="D865" s="206" t="s">
        <v>5620</v>
      </c>
      <c r="E865" s="20"/>
      <c r="F865" s="19"/>
      <c r="G865" s="19"/>
      <c r="H865" s="19"/>
      <c r="I865" s="19"/>
      <c r="J865" s="166"/>
      <c r="K865"/>
      <c r="L865"/>
      <c r="M865" s="166"/>
    </row>
    <row r="866" spans="1:13" ht="50.4">
      <c r="A866" s="689"/>
      <c r="B866" s="654"/>
      <c r="C866" s="715"/>
      <c r="D866" s="206" t="s">
        <v>5621</v>
      </c>
      <c r="E866" s="20"/>
      <c r="F866" s="19"/>
      <c r="G866" s="19"/>
      <c r="H866" s="19"/>
      <c r="I866" s="19"/>
      <c r="J866" s="166"/>
      <c r="K866"/>
      <c r="L866"/>
      <c r="M866" s="166"/>
    </row>
    <row r="867" spans="1:13" ht="16.8">
      <c r="A867" s="690"/>
      <c r="B867" s="683" t="s">
        <v>5252</v>
      </c>
      <c r="C867" s="717"/>
      <c r="D867" s="692"/>
      <c r="E867" s="657"/>
      <c r="F867" s="19"/>
      <c r="G867" s="549"/>
      <c r="H867" s="549"/>
      <c r="I867" s="549"/>
      <c r="J867" s="166"/>
      <c r="K867"/>
      <c r="L867"/>
      <c r="M867" s="166"/>
    </row>
    <row r="868" spans="1:13" ht="33.6">
      <c r="A868" s="746" t="s">
        <v>5668</v>
      </c>
      <c r="B868" s="722" t="s">
        <v>5669</v>
      </c>
      <c r="C868" s="741" t="s">
        <v>3373</v>
      </c>
      <c r="D868" s="692"/>
      <c r="E868" s="20" t="s">
        <v>78</v>
      </c>
      <c r="F868" s="19" t="s">
        <v>109</v>
      </c>
      <c r="G868" s="19"/>
      <c r="H868" s="549" t="s">
        <v>79</v>
      </c>
      <c r="I868" s="549"/>
      <c r="J868" s="166"/>
      <c r="K868"/>
      <c r="L868"/>
      <c r="M868" s="166"/>
    </row>
    <row r="869" spans="1:13" ht="50.4">
      <c r="A869" s="746"/>
      <c r="B869" s="722"/>
      <c r="C869" s="743"/>
      <c r="D869" s="206" t="s">
        <v>5670</v>
      </c>
      <c r="E869" s="657"/>
      <c r="F869" s="19"/>
      <c r="G869" s="549"/>
      <c r="H869" s="549"/>
      <c r="I869" s="549"/>
      <c r="J869" s="166"/>
      <c r="K869"/>
      <c r="L869"/>
      <c r="M869" s="166"/>
    </row>
    <row r="870" spans="1:13" ht="50.4">
      <c r="A870" s="746"/>
      <c r="B870" s="722"/>
      <c r="C870" s="743"/>
      <c r="D870" s="206" t="s">
        <v>5645</v>
      </c>
      <c r="E870" s="657"/>
      <c r="F870" s="19"/>
      <c r="G870" s="549"/>
      <c r="H870" s="549"/>
      <c r="I870" s="549"/>
      <c r="J870" s="166"/>
      <c r="K870"/>
      <c r="L870"/>
      <c r="M870" s="166"/>
    </row>
    <row r="871" spans="1:13" ht="67.2">
      <c r="A871" s="746"/>
      <c r="B871" s="722"/>
      <c r="C871" s="743"/>
      <c r="D871" s="206" t="s">
        <v>5671</v>
      </c>
      <c r="E871" s="657"/>
      <c r="F871" s="19"/>
      <c r="G871" s="549"/>
      <c r="H871" s="549"/>
      <c r="I871" s="549"/>
      <c r="J871" s="166"/>
      <c r="K871"/>
      <c r="L871"/>
      <c r="M871" s="166"/>
    </row>
    <row r="872" spans="1:13" ht="50.4">
      <c r="A872" s="746"/>
      <c r="B872" s="722"/>
      <c r="C872" s="743"/>
      <c r="D872" s="206" t="s">
        <v>5641</v>
      </c>
      <c r="E872" s="657"/>
      <c r="F872" s="19"/>
      <c r="G872" s="549"/>
      <c r="H872" s="549"/>
      <c r="I872" s="549"/>
      <c r="J872" s="166"/>
      <c r="K872"/>
      <c r="L872"/>
      <c r="M872" s="166"/>
    </row>
    <row r="873" spans="1:13" ht="16.8">
      <c r="A873" s="746" t="s">
        <v>5672</v>
      </c>
      <c r="B873" s="722" t="s">
        <v>5673</v>
      </c>
      <c r="C873" s="741" t="s">
        <v>3373</v>
      </c>
      <c r="D873" s="692"/>
      <c r="E873" s="20" t="s">
        <v>78</v>
      </c>
      <c r="F873" s="19" t="s">
        <v>109</v>
      </c>
      <c r="G873" s="19"/>
      <c r="H873" s="549" t="s">
        <v>79</v>
      </c>
      <c r="I873" s="549"/>
      <c r="J873" s="166"/>
      <c r="K873"/>
      <c r="L873"/>
      <c r="M873" s="166"/>
    </row>
    <row r="874" spans="1:13" ht="50.4">
      <c r="A874" s="746"/>
      <c r="B874" s="722"/>
      <c r="C874" s="743"/>
      <c r="D874" s="206" t="s">
        <v>5644</v>
      </c>
      <c r="E874" s="657"/>
      <c r="F874" s="19"/>
      <c r="G874" s="549"/>
      <c r="H874" s="549"/>
      <c r="I874" s="549"/>
      <c r="J874" s="166"/>
      <c r="K874"/>
      <c r="L874"/>
      <c r="M874" s="166"/>
    </row>
    <row r="875" spans="1:13" ht="50.4">
      <c r="A875" s="746"/>
      <c r="B875" s="655"/>
      <c r="C875" s="718"/>
      <c r="D875" s="206" t="s">
        <v>5645</v>
      </c>
      <c r="E875" s="682"/>
      <c r="F875" s="649"/>
      <c r="G875" s="668"/>
      <c r="H875" s="668"/>
      <c r="I875" s="668"/>
      <c r="J875" s="166"/>
      <c r="K875"/>
      <c r="L875"/>
      <c r="M875" s="166"/>
    </row>
    <row r="876" spans="1:13" ht="67.2">
      <c r="A876" s="746"/>
      <c r="B876" s="655"/>
      <c r="C876" s="718"/>
      <c r="D876" s="206" t="s">
        <v>5671</v>
      </c>
      <c r="E876" s="682"/>
      <c r="F876" s="649"/>
      <c r="G876" s="668"/>
      <c r="H876" s="668"/>
      <c r="I876" s="668"/>
      <c r="J876" s="166"/>
      <c r="K876"/>
      <c r="L876"/>
      <c r="M876" s="166"/>
    </row>
    <row r="877" spans="1:13" ht="50.4">
      <c r="A877" s="746"/>
      <c r="B877" s="655"/>
      <c r="C877" s="718"/>
      <c r="D877" s="206" t="s">
        <v>5641</v>
      </c>
      <c r="E877" s="682"/>
      <c r="F877" s="649"/>
      <c r="G877" s="668"/>
      <c r="H877" s="668"/>
      <c r="I877" s="668"/>
      <c r="J877" s="166"/>
      <c r="K877"/>
      <c r="L877"/>
      <c r="M877" s="166"/>
    </row>
    <row r="878" spans="1:13" ht="33.6">
      <c r="A878" s="746" t="s">
        <v>5674</v>
      </c>
      <c r="B878" s="722" t="s">
        <v>5675</v>
      </c>
      <c r="C878" s="741" t="s">
        <v>3373</v>
      </c>
      <c r="D878" s="692"/>
      <c r="E878" s="20" t="s">
        <v>78</v>
      </c>
      <c r="F878" s="19" t="s">
        <v>109</v>
      </c>
      <c r="G878" s="19"/>
      <c r="H878" s="549" t="s">
        <v>79</v>
      </c>
      <c r="I878" s="549"/>
      <c r="J878" s="166"/>
      <c r="K878"/>
      <c r="L878"/>
      <c r="M878" s="166"/>
    </row>
    <row r="879" spans="1:13" ht="50.4">
      <c r="A879" s="746"/>
      <c r="B879" s="722"/>
      <c r="C879" s="743"/>
      <c r="D879" s="206" t="s">
        <v>5659</v>
      </c>
      <c r="E879" s="657"/>
      <c r="F879" s="19"/>
      <c r="G879" s="549"/>
      <c r="H879" s="549"/>
      <c r="I879" s="549"/>
      <c r="J879" s="166"/>
      <c r="K879"/>
      <c r="L879"/>
      <c r="M879" s="166"/>
    </row>
    <row r="880" spans="1:13" ht="50.4">
      <c r="A880" s="693"/>
      <c r="B880" s="655"/>
      <c r="C880" s="718"/>
      <c r="D880" s="206" t="s">
        <v>5619</v>
      </c>
      <c r="E880" s="682"/>
      <c r="F880" s="649"/>
      <c r="G880" s="668"/>
      <c r="H880" s="668"/>
      <c r="I880" s="668"/>
      <c r="J880" s="166"/>
      <c r="K880"/>
      <c r="L880"/>
      <c r="M880" s="166"/>
    </row>
    <row r="881" spans="1:13" ht="50.4">
      <c r="A881" s="693"/>
      <c r="B881" s="655"/>
      <c r="C881" s="718"/>
      <c r="D881" s="206" t="s">
        <v>5620</v>
      </c>
      <c r="E881" s="682"/>
      <c r="F881" s="649"/>
      <c r="G881" s="668"/>
      <c r="H881" s="668"/>
      <c r="I881" s="668"/>
      <c r="J881" s="166"/>
      <c r="K881"/>
      <c r="L881"/>
      <c r="M881" s="166"/>
    </row>
    <row r="882" spans="1:13" ht="50.4">
      <c r="A882" s="693"/>
      <c r="B882" s="655"/>
      <c r="C882" s="718"/>
      <c r="D882" s="206" t="s">
        <v>5621</v>
      </c>
      <c r="E882" s="682"/>
      <c r="F882" s="649"/>
      <c r="G882" s="668"/>
      <c r="H882" s="668"/>
      <c r="I882" s="668"/>
      <c r="J882" s="166"/>
      <c r="K882"/>
      <c r="L882"/>
      <c r="M882" s="166"/>
    </row>
    <row r="883" spans="1:13" ht="33.6">
      <c r="A883" s="746" t="s">
        <v>5676</v>
      </c>
      <c r="B883" s="722" t="s">
        <v>5677</v>
      </c>
      <c r="C883" s="741" t="s">
        <v>3373</v>
      </c>
      <c r="D883" s="692"/>
      <c r="E883" s="20" t="s">
        <v>78</v>
      </c>
      <c r="F883" s="19" t="s">
        <v>109</v>
      </c>
      <c r="G883" s="19"/>
      <c r="H883" s="549" t="s">
        <v>79</v>
      </c>
      <c r="I883" s="549"/>
      <c r="J883" s="166"/>
      <c r="K883"/>
      <c r="L883"/>
      <c r="M883" s="166"/>
    </row>
    <row r="884" spans="1:13" ht="50.4">
      <c r="A884" s="742"/>
      <c r="B884" s="722"/>
      <c r="C884" s="743"/>
      <c r="D884" s="206" t="s">
        <v>5659</v>
      </c>
      <c r="E884" s="657"/>
      <c r="F884" s="19"/>
      <c r="G884" s="549"/>
      <c r="H884" s="549"/>
      <c r="I884" s="549"/>
      <c r="J884" s="166"/>
      <c r="K884"/>
      <c r="L884"/>
      <c r="M884" s="166"/>
    </row>
    <row r="885" spans="1:13" ht="50.4">
      <c r="A885" s="693"/>
      <c r="B885" s="655"/>
      <c r="C885" s="718"/>
      <c r="D885" s="206" t="s">
        <v>5619</v>
      </c>
      <c r="E885" s="682"/>
      <c r="F885" s="649"/>
      <c r="G885" s="668"/>
      <c r="H885" s="668"/>
      <c r="I885" s="668"/>
      <c r="J885" s="166"/>
      <c r="K885"/>
      <c r="L885"/>
      <c r="M885" s="166"/>
    </row>
    <row r="886" spans="1:13" ht="50.4">
      <c r="A886" s="693"/>
      <c r="B886" s="655"/>
      <c r="C886" s="718"/>
      <c r="D886" s="206" t="s">
        <v>5620</v>
      </c>
      <c r="E886" s="682"/>
      <c r="F886" s="649"/>
      <c r="G886" s="668"/>
      <c r="H886" s="668"/>
      <c r="I886" s="668"/>
      <c r="J886" s="166"/>
      <c r="K886"/>
      <c r="L886"/>
      <c r="M886" s="166"/>
    </row>
    <row r="887" spans="1:13" ht="50.4">
      <c r="A887" s="693"/>
      <c r="B887" s="655"/>
      <c r="C887" s="718"/>
      <c r="D887" s="206" t="s">
        <v>5621</v>
      </c>
      <c r="E887" s="682"/>
      <c r="F887" s="649"/>
      <c r="G887" s="668"/>
      <c r="H887" s="668"/>
      <c r="I887" s="668"/>
      <c r="J887" s="166"/>
      <c r="K887"/>
      <c r="L887"/>
      <c r="M887" s="166"/>
    </row>
    <row r="888" spans="1:13" ht="16.8">
      <c r="A888" s="744" t="s">
        <v>5678</v>
      </c>
      <c r="B888" s="750" t="s">
        <v>5679</v>
      </c>
      <c r="C888" s="744"/>
      <c r="D888" s="744"/>
      <c r="E888" s="745"/>
      <c r="F888" s="745"/>
      <c r="G888" s="744"/>
      <c r="H888" s="744"/>
      <c r="I888" s="653"/>
      <c r="J888" s="166"/>
      <c r="K888"/>
      <c r="L888"/>
      <c r="M888" s="166"/>
    </row>
    <row r="889" spans="1:13" ht="33.6">
      <c r="A889" s="746" t="s">
        <v>5680</v>
      </c>
      <c r="B889" s="722" t="s">
        <v>5681</v>
      </c>
      <c r="C889" s="741" t="s">
        <v>3373</v>
      </c>
      <c r="D889" s="692"/>
      <c r="E889" s="20" t="s">
        <v>78</v>
      </c>
      <c r="F889" s="19" t="s">
        <v>109</v>
      </c>
      <c r="G889" s="19"/>
      <c r="H889" s="549" t="s">
        <v>79</v>
      </c>
      <c r="I889" s="549"/>
      <c r="J889" s="166"/>
      <c r="K889"/>
      <c r="L889"/>
      <c r="M889" s="166"/>
    </row>
    <row r="890" spans="1:13" ht="50.4">
      <c r="A890" s="746"/>
      <c r="B890" s="722"/>
      <c r="C890" s="743"/>
      <c r="D890" s="206" t="s">
        <v>5682</v>
      </c>
      <c r="E890" s="657"/>
      <c r="F890" s="19"/>
      <c r="G890" s="549"/>
      <c r="H890" s="549"/>
      <c r="I890" s="549"/>
      <c r="J890" s="166"/>
      <c r="K890"/>
      <c r="L890"/>
      <c r="M890" s="166"/>
    </row>
    <row r="891" spans="1:13" ht="50.4">
      <c r="A891" s="746"/>
      <c r="B891" s="722"/>
      <c r="C891" s="743"/>
      <c r="D891" s="206" t="s">
        <v>5683</v>
      </c>
      <c r="E891" s="657"/>
      <c r="F891" s="19"/>
      <c r="G891" s="549"/>
      <c r="H891" s="549"/>
      <c r="I891" s="549"/>
      <c r="J891" s="166"/>
      <c r="K891"/>
      <c r="L891"/>
      <c r="M891" s="166"/>
    </row>
    <row r="892" spans="1:13" ht="67.2">
      <c r="A892" s="746"/>
      <c r="B892" s="722"/>
      <c r="C892" s="743"/>
      <c r="D892" s="206" t="s">
        <v>5684</v>
      </c>
      <c r="E892" s="657"/>
      <c r="F892" s="19"/>
      <c r="G892" s="549"/>
      <c r="H892" s="549"/>
      <c r="I892" s="549"/>
      <c r="J892" s="166"/>
      <c r="K892"/>
      <c r="L892"/>
      <c r="M892" s="166"/>
    </row>
    <row r="893" spans="1:13" ht="67.2">
      <c r="A893" s="746"/>
      <c r="B893" s="722"/>
      <c r="C893" s="743"/>
      <c r="D893" s="206" t="s">
        <v>5685</v>
      </c>
      <c r="E893" s="657"/>
      <c r="F893" s="19"/>
      <c r="G893" s="549"/>
      <c r="H893" s="549"/>
      <c r="I893" s="549"/>
      <c r="J893" s="166"/>
      <c r="K893"/>
      <c r="L893"/>
      <c r="M893" s="166"/>
    </row>
    <row r="894" spans="1:13" ht="33.6">
      <c r="A894" s="746" t="s">
        <v>5686</v>
      </c>
      <c r="B894" s="722" t="s">
        <v>5687</v>
      </c>
      <c r="C894" s="741" t="s">
        <v>3373</v>
      </c>
      <c r="D894" s="691"/>
      <c r="E894" s="20" t="s">
        <v>78</v>
      </c>
      <c r="F894" s="19" t="s">
        <v>109</v>
      </c>
      <c r="G894" s="19"/>
      <c r="H894" s="549" t="s">
        <v>79</v>
      </c>
      <c r="I894" s="549"/>
      <c r="J894" s="166"/>
      <c r="K894"/>
      <c r="L894"/>
      <c r="M894" s="166"/>
    </row>
    <row r="895" spans="1:13" ht="50.4">
      <c r="A895" s="746"/>
      <c r="B895" s="722"/>
      <c r="C895" s="743"/>
      <c r="D895" s="206" t="s">
        <v>5682</v>
      </c>
      <c r="E895" s="657"/>
      <c r="F895" s="19"/>
      <c r="G895" s="549"/>
      <c r="H895" s="549"/>
      <c r="I895" s="549"/>
      <c r="J895" s="166"/>
      <c r="K895"/>
      <c r="L895"/>
      <c r="M895" s="166"/>
    </row>
    <row r="896" spans="1:13" ht="50.4">
      <c r="A896" s="746"/>
      <c r="B896" s="722"/>
      <c r="C896" s="743"/>
      <c r="D896" s="206" t="s">
        <v>5683</v>
      </c>
      <c r="E896" s="657"/>
      <c r="F896" s="19"/>
      <c r="G896" s="549"/>
      <c r="H896" s="549"/>
      <c r="I896" s="549"/>
      <c r="J896" s="166"/>
      <c r="K896"/>
      <c r="L896"/>
      <c r="M896" s="166"/>
    </row>
    <row r="897" spans="1:13" ht="67.2">
      <c r="A897" s="746"/>
      <c r="B897" s="722"/>
      <c r="C897" s="743"/>
      <c r="D897" s="206" t="s">
        <v>5688</v>
      </c>
      <c r="E897" s="657"/>
      <c r="F897" s="19"/>
      <c r="G897" s="549"/>
      <c r="H897" s="549"/>
      <c r="I897" s="549"/>
      <c r="J897" s="166"/>
      <c r="K897"/>
      <c r="L897"/>
      <c r="M897" s="166"/>
    </row>
    <row r="898" spans="1:13" ht="50.4">
      <c r="A898" s="746"/>
      <c r="B898" s="722"/>
      <c r="C898" s="743"/>
      <c r="D898" s="206" t="s">
        <v>5689</v>
      </c>
      <c r="E898" s="657"/>
      <c r="F898" s="19"/>
      <c r="G898" s="549"/>
      <c r="H898" s="549"/>
      <c r="I898" s="549"/>
      <c r="J898" s="166"/>
      <c r="K898"/>
      <c r="L898"/>
      <c r="M898" s="166"/>
    </row>
    <row r="899" spans="1:13" ht="33.6">
      <c r="A899" s="746" t="s">
        <v>5690</v>
      </c>
      <c r="B899" s="722" t="s">
        <v>5691</v>
      </c>
      <c r="C899" s="741" t="s">
        <v>3373</v>
      </c>
      <c r="D899" s="691"/>
      <c r="E899" s="20" t="s">
        <v>78</v>
      </c>
      <c r="F899" s="19" t="s">
        <v>109</v>
      </c>
      <c r="G899" s="19"/>
      <c r="H899" s="549" t="s">
        <v>79</v>
      </c>
      <c r="I899" s="549"/>
      <c r="J899" s="166"/>
      <c r="K899"/>
      <c r="L899"/>
      <c r="M899" s="166"/>
    </row>
    <row r="900" spans="1:13" ht="50.4">
      <c r="A900" s="746"/>
      <c r="B900" s="722"/>
      <c r="C900" s="743"/>
      <c r="D900" s="206" t="s">
        <v>5682</v>
      </c>
      <c r="E900" s="657"/>
      <c r="F900" s="19"/>
      <c r="G900" s="549"/>
      <c r="H900" s="549"/>
      <c r="I900" s="549"/>
      <c r="J900" s="166"/>
      <c r="K900"/>
      <c r="L900"/>
      <c r="M900" s="166"/>
    </row>
    <row r="901" spans="1:13" ht="50.4">
      <c r="A901" s="746"/>
      <c r="B901" s="722"/>
      <c r="C901" s="743"/>
      <c r="D901" s="206" t="s">
        <v>5683</v>
      </c>
      <c r="E901" s="657"/>
      <c r="F901" s="19"/>
      <c r="G901" s="549"/>
      <c r="H901" s="549"/>
      <c r="I901" s="549"/>
      <c r="J901" s="166"/>
      <c r="K901"/>
      <c r="L901"/>
      <c r="M901" s="166"/>
    </row>
    <row r="902" spans="1:13" ht="50.4">
      <c r="A902" s="746"/>
      <c r="B902" s="722"/>
      <c r="C902" s="743"/>
      <c r="D902" s="206" t="s">
        <v>5692</v>
      </c>
      <c r="E902" s="657"/>
      <c r="F902" s="19"/>
      <c r="G902" s="549"/>
      <c r="H902" s="549"/>
      <c r="I902" s="549"/>
      <c r="J902" s="166"/>
      <c r="K902"/>
      <c r="L902"/>
      <c r="M902" s="166"/>
    </row>
    <row r="903" spans="1:13" ht="67.2">
      <c r="A903" s="746"/>
      <c r="B903" s="722"/>
      <c r="C903" s="743"/>
      <c r="D903" s="206" t="s">
        <v>5685</v>
      </c>
      <c r="E903" s="657"/>
      <c r="F903" s="19"/>
      <c r="G903" s="549"/>
      <c r="H903" s="549"/>
      <c r="I903" s="549"/>
      <c r="J903" s="166"/>
      <c r="K903"/>
      <c r="L903"/>
      <c r="M903" s="166"/>
    </row>
    <row r="904" spans="1:13" ht="33.6">
      <c r="A904" s="746" t="s">
        <v>5693</v>
      </c>
      <c r="B904" s="722" t="s">
        <v>5694</v>
      </c>
      <c r="C904" s="741" t="s">
        <v>3373</v>
      </c>
      <c r="D904" s="691"/>
      <c r="E904" s="20" t="s">
        <v>78</v>
      </c>
      <c r="F904" s="19" t="s">
        <v>109</v>
      </c>
      <c r="G904" s="19"/>
      <c r="H904" s="549" t="s">
        <v>79</v>
      </c>
      <c r="I904" s="549"/>
      <c r="J904" s="166"/>
      <c r="K904"/>
      <c r="L904"/>
      <c r="M904" s="166"/>
    </row>
    <row r="905" spans="1:13" ht="50.4">
      <c r="A905" s="746"/>
      <c r="B905" s="722"/>
      <c r="C905" s="743"/>
      <c r="D905" s="206" t="s">
        <v>5682</v>
      </c>
      <c r="E905" s="657"/>
      <c r="F905" s="19"/>
      <c r="G905" s="549"/>
      <c r="H905" s="549"/>
      <c r="I905" s="549"/>
      <c r="J905" s="166"/>
      <c r="K905"/>
      <c r="L905"/>
      <c r="M905" s="166"/>
    </row>
    <row r="906" spans="1:13" ht="50.4">
      <c r="A906" s="746"/>
      <c r="B906" s="722"/>
      <c r="C906" s="743"/>
      <c r="D906" s="206" t="s">
        <v>5683</v>
      </c>
      <c r="E906" s="657"/>
      <c r="F906" s="19"/>
      <c r="G906" s="549"/>
      <c r="H906" s="549"/>
      <c r="I906" s="549"/>
      <c r="J906" s="166"/>
      <c r="K906"/>
      <c r="L906"/>
      <c r="M906" s="166"/>
    </row>
    <row r="907" spans="1:13" ht="50.4">
      <c r="A907" s="746"/>
      <c r="B907" s="722"/>
      <c r="C907" s="743"/>
      <c r="D907" s="206" t="s">
        <v>5692</v>
      </c>
      <c r="E907" s="657"/>
      <c r="F907" s="19"/>
      <c r="G907" s="549"/>
      <c r="H907" s="549"/>
      <c r="I907" s="549"/>
      <c r="J907" s="166"/>
      <c r="K907"/>
      <c r="L907"/>
      <c r="M907" s="166"/>
    </row>
    <row r="908" spans="1:13" ht="50.4">
      <c r="A908" s="746"/>
      <c r="B908" s="722"/>
      <c r="C908" s="743"/>
      <c r="D908" s="206" t="s">
        <v>5689</v>
      </c>
      <c r="E908" s="657"/>
      <c r="F908" s="19"/>
      <c r="G908" s="549"/>
      <c r="H908" s="549"/>
      <c r="I908" s="549"/>
      <c r="J908" s="166"/>
      <c r="K908"/>
      <c r="L908"/>
      <c r="M908" s="166"/>
    </row>
    <row r="909" spans="1:13" ht="16.8">
      <c r="A909" s="694" t="s">
        <v>5695</v>
      </c>
      <c r="B909" s="673" t="s">
        <v>5696</v>
      </c>
      <c r="C909" s="719"/>
      <c r="D909" s="695"/>
      <c r="E909" s="737"/>
      <c r="F909" s="645"/>
      <c r="G909" s="696"/>
      <c r="H909" s="696"/>
      <c r="I909" s="696"/>
      <c r="J909" s="166"/>
      <c r="K909"/>
      <c r="L909"/>
      <c r="M909" s="166"/>
    </row>
    <row r="910" spans="1:13" ht="16.8">
      <c r="A910" s="674"/>
      <c r="B910" s="683" t="s">
        <v>5581</v>
      </c>
      <c r="C910" s="674"/>
      <c r="D910" s="674"/>
      <c r="E910" s="674"/>
      <c r="F910" s="674"/>
      <c r="G910" s="674"/>
      <c r="H910" s="674"/>
      <c r="I910" s="674"/>
      <c r="J910" s="166"/>
      <c r="K910"/>
      <c r="L910"/>
      <c r="M910" s="166"/>
    </row>
    <row r="911" spans="1:13" ht="16.8">
      <c r="A911" s="724" t="s">
        <v>5697</v>
      </c>
      <c r="B911" s="206" t="s">
        <v>4347</v>
      </c>
      <c r="C911" s="713" t="s">
        <v>3373</v>
      </c>
      <c r="D911" s="56"/>
      <c r="E911" s="657" t="s">
        <v>78</v>
      </c>
      <c r="F911" s="19" t="s">
        <v>109</v>
      </c>
      <c r="G911" s="549"/>
      <c r="H911" s="549" t="s">
        <v>79</v>
      </c>
      <c r="I911" s="549"/>
      <c r="J911" s="166"/>
      <c r="K911"/>
      <c r="L911"/>
      <c r="M911" s="166"/>
    </row>
    <row r="912" spans="1:13" ht="50.4">
      <c r="A912" s="724"/>
      <c r="B912" s="206"/>
      <c r="C912" s="713"/>
      <c r="D912" s="206" t="s">
        <v>5698</v>
      </c>
      <c r="E912" s="657"/>
      <c r="F912" s="19"/>
      <c r="G912" s="549"/>
      <c r="H912" s="549"/>
      <c r="I912" s="549"/>
      <c r="J912" s="166"/>
      <c r="K912"/>
      <c r="L912"/>
      <c r="M912" s="166"/>
    </row>
    <row r="913" spans="1:13" ht="67.2">
      <c r="A913" s="724"/>
      <c r="B913" s="206"/>
      <c r="C913" s="713"/>
      <c r="D913" s="206" t="s">
        <v>5699</v>
      </c>
      <c r="E913" s="20"/>
      <c r="F913" s="19"/>
      <c r="G913" s="19"/>
      <c r="H913" s="19"/>
      <c r="I913" s="19"/>
      <c r="J913" s="166"/>
      <c r="K913"/>
      <c r="L913"/>
      <c r="M913" s="166"/>
    </row>
    <row r="914" spans="1:13" ht="67.2">
      <c r="A914" s="724"/>
      <c r="B914" s="206"/>
      <c r="C914" s="713"/>
      <c r="D914" s="206" t="s">
        <v>5700</v>
      </c>
      <c r="E914" s="20"/>
      <c r="F914" s="19"/>
      <c r="G914" s="19"/>
      <c r="H914" s="19"/>
      <c r="I914" s="19"/>
      <c r="J914" s="166"/>
      <c r="K914"/>
      <c r="L914"/>
      <c r="M914" s="166"/>
    </row>
    <row r="915" spans="1:13" ht="67.2">
      <c r="A915" s="724"/>
      <c r="B915" s="206"/>
      <c r="C915" s="713"/>
      <c r="D915" s="206" t="s">
        <v>5701</v>
      </c>
      <c r="E915" s="20"/>
      <c r="F915" s="19"/>
      <c r="G915" s="19"/>
      <c r="H915" s="19"/>
      <c r="I915" s="19"/>
      <c r="J915" s="166"/>
      <c r="K915"/>
      <c r="L915"/>
      <c r="M915" s="166"/>
    </row>
    <row r="916" spans="1:13" ht="33.6">
      <c r="A916" s="724" t="s">
        <v>5702</v>
      </c>
      <c r="B916" s="206" t="s">
        <v>5703</v>
      </c>
      <c r="C916" s="713" t="s">
        <v>3373</v>
      </c>
      <c r="D916" s="206"/>
      <c r="E916" s="657" t="s">
        <v>78</v>
      </c>
      <c r="F916" s="19" t="s">
        <v>109</v>
      </c>
      <c r="G916" s="549"/>
      <c r="H916" s="19" t="s">
        <v>79</v>
      </c>
      <c r="I916" s="19"/>
      <c r="J916" s="166"/>
      <c r="K916"/>
      <c r="L916"/>
      <c r="M916" s="166"/>
    </row>
    <row r="917" spans="1:13" ht="50.4">
      <c r="A917" s="724"/>
      <c r="B917" s="206"/>
      <c r="C917" s="713"/>
      <c r="D917" s="206" t="s">
        <v>5704</v>
      </c>
      <c r="E917" s="20"/>
      <c r="F917" s="19"/>
      <c r="G917" s="19"/>
      <c r="H917" s="19"/>
      <c r="I917" s="19"/>
      <c r="J917" s="166"/>
      <c r="K917"/>
      <c r="L917"/>
      <c r="M917" s="166"/>
    </row>
    <row r="918" spans="1:13" ht="84">
      <c r="A918" s="724"/>
      <c r="B918" s="206"/>
      <c r="C918" s="713"/>
      <c r="D918" s="206" t="s">
        <v>5705</v>
      </c>
      <c r="E918" s="20"/>
      <c r="F918" s="19"/>
      <c r="G918" s="19"/>
      <c r="H918" s="19"/>
      <c r="I918" s="19"/>
      <c r="J918" s="166"/>
      <c r="K918"/>
      <c r="L918"/>
      <c r="M918" s="166"/>
    </row>
    <row r="919" spans="1:13" ht="67.2">
      <c r="A919" s="724"/>
      <c r="B919" s="206"/>
      <c r="C919" s="713"/>
      <c r="D919" s="206" t="s">
        <v>5706</v>
      </c>
      <c r="E919" s="20"/>
      <c r="F919" s="19"/>
      <c r="G919" s="19"/>
      <c r="H919" s="19"/>
      <c r="I919" s="19"/>
      <c r="J919" s="166"/>
      <c r="K919"/>
      <c r="L919"/>
      <c r="M919" s="166"/>
    </row>
    <row r="920" spans="1:13" ht="50.4">
      <c r="A920" s="724"/>
      <c r="B920" s="206"/>
      <c r="C920" s="713"/>
      <c r="D920" s="206" t="s">
        <v>5707</v>
      </c>
      <c r="E920" s="20"/>
      <c r="F920" s="19"/>
      <c r="G920" s="19"/>
      <c r="H920" s="19"/>
      <c r="I920" s="19"/>
      <c r="J920" s="166"/>
      <c r="K920"/>
      <c r="L920"/>
      <c r="M920" s="166"/>
    </row>
    <row r="921" spans="1:13" ht="16.8">
      <c r="A921" s="724" t="s">
        <v>5708</v>
      </c>
      <c r="B921" s="206" t="s">
        <v>5709</v>
      </c>
      <c r="C921" s="713" t="s">
        <v>3373</v>
      </c>
      <c r="D921" s="206"/>
      <c r="E921" s="657" t="s">
        <v>78</v>
      </c>
      <c r="F921" s="19" t="s">
        <v>109</v>
      </c>
      <c r="G921" s="549"/>
      <c r="H921" s="19" t="s">
        <v>79</v>
      </c>
      <c r="I921" s="19"/>
      <c r="J921" s="166"/>
      <c r="K921"/>
      <c r="L921"/>
      <c r="M921" s="166"/>
    </row>
    <row r="922" spans="1:13" ht="50.4">
      <c r="A922" s="724"/>
      <c r="B922" s="206"/>
      <c r="C922" s="713"/>
      <c r="D922" s="206" t="s">
        <v>5710</v>
      </c>
      <c r="E922" s="657"/>
      <c r="F922" s="19"/>
      <c r="G922" s="549"/>
      <c r="H922" s="19"/>
      <c r="I922" s="19"/>
      <c r="J922" s="166"/>
      <c r="K922"/>
      <c r="L922"/>
      <c r="M922" s="166"/>
    </row>
    <row r="923" spans="1:13" ht="67.2">
      <c r="A923" s="724"/>
      <c r="B923" s="206"/>
      <c r="C923" s="713"/>
      <c r="D923" s="206" t="s">
        <v>5711</v>
      </c>
      <c r="E923" s="20"/>
      <c r="F923" s="19"/>
      <c r="G923" s="19"/>
      <c r="H923" s="19"/>
      <c r="I923" s="19"/>
      <c r="J923" s="166"/>
      <c r="K923"/>
      <c r="L923"/>
      <c r="M923" s="166"/>
    </row>
    <row r="924" spans="1:13" ht="50.4">
      <c r="A924" s="674"/>
      <c r="B924" s="206"/>
      <c r="C924" s="713"/>
      <c r="D924" s="206" t="s">
        <v>5712</v>
      </c>
      <c r="E924" s="20"/>
      <c r="F924" s="19"/>
      <c r="G924" s="19"/>
      <c r="H924" s="19"/>
      <c r="I924" s="19"/>
      <c r="J924" s="166"/>
      <c r="K924"/>
      <c r="L924"/>
      <c r="M924" s="166"/>
    </row>
    <row r="925" spans="1:13" ht="50.4">
      <c r="A925" s="674"/>
      <c r="B925" s="206"/>
      <c r="C925" s="713"/>
      <c r="D925" s="206" t="s">
        <v>5713</v>
      </c>
      <c r="E925" s="20"/>
      <c r="F925" s="19"/>
      <c r="G925" s="19"/>
      <c r="H925" s="19"/>
      <c r="I925" s="19"/>
      <c r="J925" s="166"/>
      <c r="K925"/>
      <c r="L925"/>
      <c r="M925" s="166"/>
    </row>
    <row r="926" spans="1:13" ht="16.8">
      <c r="A926" s="724" t="s">
        <v>5714</v>
      </c>
      <c r="B926" s="206" t="s">
        <v>5715</v>
      </c>
      <c r="C926" s="721" t="s">
        <v>3373</v>
      </c>
      <c r="D926" s="206"/>
      <c r="E926" s="657" t="s">
        <v>78</v>
      </c>
      <c r="F926" s="19" t="s">
        <v>109</v>
      </c>
      <c r="G926" s="549"/>
      <c r="H926" s="19" t="s">
        <v>79</v>
      </c>
      <c r="I926" s="19"/>
      <c r="J926" s="166"/>
      <c r="K926"/>
      <c r="L926"/>
      <c r="M926" s="166"/>
    </row>
    <row r="927" spans="1:13" ht="50.4">
      <c r="A927" s="675"/>
      <c r="B927" s="681"/>
      <c r="C927" s="711"/>
      <c r="D927" s="206" t="s">
        <v>5716</v>
      </c>
      <c r="E927" s="682"/>
      <c r="F927" s="649"/>
      <c r="G927" s="668"/>
      <c r="H927" s="649"/>
      <c r="I927" s="649"/>
      <c r="J927" s="166"/>
      <c r="K927"/>
      <c r="L927"/>
      <c r="M927" s="166"/>
    </row>
    <row r="928" spans="1:13" ht="67.2">
      <c r="A928" s="675"/>
      <c r="B928" s="681"/>
      <c r="C928" s="711"/>
      <c r="D928" s="206" t="s">
        <v>5717</v>
      </c>
      <c r="E928" s="682"/>
      <c r="F928" s="649"/>
      <c r="G928" s="668"/>
      <c r="H928" s="649"/>
      <c r="I928" s="649"/>
      <c r="J928" s="166"/>
      <c r="K928"/>
      <c r="L928"/>
      <c r="M928" s="166"/>
    </row>
    <row r="929" spans="1:13" ht="50.4">
      <c r="A929" s="675"/>
      <c r="B929" s="681"/>
      <c r="C929" s="711"/>
      <c r="D929" s="206" t="s">
        <v>5718</v>
      </c>
      <c r="E929" s="682"/>
      <c r="F929" s="649"/>
      <c r="G929" s="668"/>
      <c r="H929" s="649"/>
      <c r="I929" s="649"/>
      <c r="J929" s="166"/>
      <c r="K929"/>
      <c r="L929"/>
      <c r="M929" s="166"/>
    </row>
    <row r="930" spans="1:13" ht="50.4">
      <c r="A930" s="724"/>
      <c r="B930" s="686"/>
      <c r="C930" s="713"/>
      <c r="D930" s="206" t="s">
        <v>5719</v>
      </c>
      <c r="E930" s="682"/>
      <c r="F930" s="649"/>
      <c r="G930" s="668"/>
      <c r="H930" s="649"/>
      <c r="I930" s="649"/>
      <c r="J930" s="166"/>
      <c r="K930"/>
      <c r="L930"/>
      <c r="M930" s="166"/>
    </row>
    <row r="931" spans="1:13" ht="16.8">
      <c r="A931" s="724"/>
      <c r="B931" s="686" t="s">
        <v>2386</v>
      </c>
      <c r="C931" s="713"/>
      <c r="D931" s="206"/>
      <c r="E931" s="657"/>
      <c r="F931" s="19"/>
      <c r="G931" s="549"/>
      <c r="H931" s="19"/>
      <c r="I931" s="19"/>
      <c r="J931" s="166"/>
      <c r="K931"/>
      <c r="L931"/>
      <c r="M931" s="166"/>
    </row>
    <row r="932" spans="1:13" ht="16.8">
      <c r="A932" s="724" t="s">
        <v>5720</v>
      </c>
      <c r="B932" s="206" t="s">
        <v>5721</v>
      </c>
      <c r="C932" s="713" t="s">
        <v>3373</v>
      </c>
      <c r="D932" s="206"/>
      <c r="E932" s="657" t="s">
        <v>78</v>
      </c>
      <c r="F932" s="19" t="s">
        <v>109</v>
      </c>
      <c r="G932" s="549"/>
      <c r="H932" s="19" t="s">
        <v>79</v>
      </c>
      <c r="I932" s="19"/>
      <c r="J932" s="166"/>
      <c r="K932"/>
      <c r="L932"/>
      <c r="M932" s="166"/>
    </row>
    <row r="933" spans="1:13" ht="50.4">
      <c r="A933" s="724"/>
      <c r="B933" s="206"/>
      <c r="C933" s="713"/>
      <c r="D933" s="206" t="s">
        <v>5722</v>
      </c>
      <c r="E933" s="657"/>
      <c r="F933" s="19"/>
      <c r="G933" s="549"/>
      <c r="H933" s="19"/>
      <c r="I933" s="19"/>
      <c r="J933" s="166"/>
      <c r="K933"/>
      <c r="L933"/>
      <c r="M933" s="166"/>
    </row>
    <row r="934" spans="1:13" ht="67.2">
      <c r="A934" s="724"/>
      <c r="B934" s="206"/>
      <c r="C934" s="713"/>
      <c r="D934" s="206" t="s">
        <v>5723</v>
      </c>
      <c r="E934" s="20"/>
      <c r="F934" s="19"/>
      <c r="G934" s="19"/>
      <c r="H934" s="19"/>
      <c r="I934" s="19"/>
      <c r="J934" s="166"/>
      <c r="K934"/>
      <c r="L934"/>
      <c r="M934" s="166"/>
    </row>
    <row r="935" spans="1:13" ht="67.2">
      <c r="A935" s="724"/>
      <c r="B935" s="206"/>
      <c r="C935" s="713"/>
      <c r="D935" s="206" t="s">
        <v>5724</v>
      </c>
      <c r="E935" s="20"/>
      <c r="F935" s="19"/>
      <c r="G935" s="19"/>
      <c r="H935" s="19"/>
      <c r="I935" s="19"/>
      <c r="J935" s="166"/>
      <c r="K935"/>
      <c r="L935"/>
      <c r="M935" s="166"/>
    </row>
    <row r="936" spans="1:13" ht="67.2">
      <c r="A936" s="724"/>
      <c r="B936" s="206"/>
      <c r="C936" s="713"/>
      <c r="D936" s="206" t="s">
        <v>5725</v>
      </c>
      <c r="E936" s="20"/>
      <c r="F936" s="19"/>
      <c r="G936" s="19"/>
      <c r="H936" s="19"/>
      <c r="I936" s="19"/>
      <c r="J936" s="166"/>
      <c r="K936"/>
      <c r="L936"/>
      <c r="M936" s="166"/>
    </row>
    <row r="937" spans="1:13" ht="16.8">
      <c r="A937" s="724" t="s">
        <v>5726</v>
      </c>
      <c r="B937" s="206" t="s">
        <v>5727</v>
      </c>
      <c r="C937" s="713" t="s">
        <v>3373</v>
      </c>
      <c r="D937" s="206"/>
      <c r="E937" s="657" t="s">
        <v>78</v>
      </c>
      <c r="F937" s="19" t="s">
        <v>109</v>
      </c>
      <c r="G937" s="549"/>
      <c r="H937" s="19" t="s">
        <v>79</v>
      </c>
      <c r="I937" s="19"/>
      <c r="J937" s="166"/>
      <c r="K937"/>
      <c r="L937"/>
      <c r="M937" s="166"/>
    </row>
    <row r="938" spans="1:13" ht="50.4">
      <c r="A938" s="724"/>
      <c r="B938" s="206"/>
      <c r="C938" s="713"/>
      <c r="D938" s="206" t="s">
        <v>5728</v>
      </c>
      <c r="E938" s="657"/>
      <c r="F938" s="19"/>
      <c r="G938" s="549"/>
      <c r="H938" s="19"/>
      <c r="I938" s="19"/>
      <c r="J938" s="166"/>
      <c r="K938"/>
      <c r="L938"/>
      <c r="M938" s="166"/>
    </row>
    <row r="939" spans="1:13" ht="67.2">
      <c r="A939" s="724"/>
      <c r="B939" s="57"/>
      <c r="C939" s="713"/>
      <c r="D939" s="206" t="s">
        <v>5729</v>
      </c>
      <c r="E939" s="20"/>
      <c r="F939" s="19"/>
      <c r="G939" s="19"/>
      <c r="H939" s="19"/>
      <c r="I939" s="19"/>
      <c r="J939" s="166"/>
      <c r="K939"/>
      <c r="L939"/>
      <c r="M939" s="166"/>
    </row>
    <row r="940" spans="1:13" ht="67.2">
      <c r="A940" s="724"/>
      <c r="B940" s="57"/>
      <c r="C940" s="713"/>
      <c r="D940" s="206" t="s">
        <v>5730</v>
      </c>
      <c r="E940" s="20"/>
      <c r="F940" s="19"/>
      <c r="G940" s="19"/>
      <c r="H940" s="19"/>
      <c r="I940" s="19"/>
      <c r="J940" s="166"/>
      <c r="K940"/>
      <c r="L940"/>
      <c r="M940" s="166"/>
    </row>
    <row r="941" spans="1:13" ht="67.2">
      <c r="A941" s="724"/>
      <c r="B941" s="57"/>
      <c r="C941" s="713"/>
      <c r="D941" s="206" t="s">
        <v>5731</v>
      </c>
      <c r="E941" s="20"/>
      <c r="F941" s="19"/>
      <c r="G941" s="19"/>
      <c r="H941" s="19"/>
      <c r="I941" s="19"/>
      <c r="J941" s="166"/>
      <c r="K941"/>
      <c r="L941"/>
      <c r="M941" s="166"/>
    </row>
    <row r="942" spans="1:13" ht="16.8">
      <c r="A942" s="724" t="s">
        <v>5732</v>
      </c>
      <c r="B942" s="206" t="s">
        <v>5733</v>
      </c>
      <c r="C942" s="713" t="s">
        <v>3373</v>
      </c>
      <c r="D942" s="206"/>
      <c r="E942" s="657" t="s">
        <v>78</v>
      </c>
      <c r="F942" s="19" t="s">
        <v>109</v>
      </c>
      <c r="G942" s="549"/>
      <c r="H942" s="19" t="s">
        <v>79</v>
      </c>
      <c r="I942" s="19"/>
      <c r="J942" s="166"/>
      <c r="K942"/>
      <c r="L942"/>
      <c r="M942" s="166"/>
    </row>
    <row r="943" spans="1:13" ht="50.4">
      <c r="A943" s="724"/>
      <c r="B943" s="206"/>
      <c r="C943" s="713"/>
      <c r="D943" s="206" t="s">
        <v>5734</v>
      </c>
      <c r="E943" s="657"/>
      <c r="F943" s="19"/>
      <c r="G943" s="549"/>
      <c r="H943" s="19"/>
      <c r="I943" s="19"/>
      <c r="J943" s="166"/>
      <c r="K943"/>
      <c r="L943"/>
      <c r="M943" s="166"/>
    </row>
    <row r="944" spans="1:13" ht="67.2">
      <c r="A944" s="674"/>
      <c r="B944" s="57"/>
      <c r="C944" s="713"/>
      <c r="D944" s="206" t="s">
        <v>5735</v>
      </c>
      <c r="E944" s="20"/>
      <c r="F944" s="19"/>
      <c r="G944" s="19"/>
      <c r="H944" s="19"/>
      <c r="I944" s="19"/>
      <c r="J944" s="166"/>
      <c r="K944"/>
      <c r="L944"/>
      <c r="M944" s="166"/>
    </row>
    <row r="945" spans="1:13" ht="50.4">
      <c r="A945" s="674"/>
      <c r="B945" s="57"/>
      <c r="C945" s="713"/>
      <c r="D945" s="206" t="s">
        <v>5736</v>
      </c>
      <c r="E945" s="20"/>
      <c r="F945" s="19"/>
      <c r="G945" s="19"/>
      <c r="H945" s="19"/>
      <c r="I945" s="19"/>
      <c r="J945" s="166"/>
      <c r="K945"/>
      <c r="L945"/>
      <c r="M945" s="166"/>
    </row>
    <row r="946" spans="1:13" ht="50.4">
      <c r="A946" s="674"/>
      <c r="B946" s="57"/>
      <c r="C946" s="713"/>
      <c r="D946" s="206" t="s">
        <v>5737</v>
      </c>
      <c r="E946" s="20"/>
      <c r="F946" s="19"/>
      <c r="G946" s="19"/>
      <c r="H946" s="19"/>
      <c r="I946" s="19"/>
      <c r="J946" s="166"/>
      <c r="K946"/>
      <c r="L946"/>
      <c r="M946" s="166"/>
    </row>
    <row r="947" spans="1:13" ht="16.8">
      <c r="A947" s="674" t="s">
        <v>5738</v>
      </c>
      <c r="B947" s="206" t="s">
        <v>5739</v>
      </c>
      <c r="C947" s="713" t="s">
        <v>3373</v>
      </c>
      <c r="D947" s="206"/>
      <c r="E947" s="657" t="s">
        <v>78</v>
      </c>
      <c r="F947" s="19" t="s">
        <v>109</v>
      </c>
      <c r="G947" s="549"/>
      <c r="H947" s="19" t="s">
        <v>79</v>
      </c>
      <c r="I947" s="19"/>
      <c r="J947" s="166"/>
      <c r="K947"/>
      <c r="L947"/>
      <c r="M947" s="166"/>
    </row>
    <row r="948" spans="1:13" ht="50.4">
      <c r="A948" s="674"/>
      <c r="B948" s="57"/>
      <c r="C948" s="713"/>
      <c r="D948" s="206" t="s">
        <v>5740</v>
      </c>
      <c r="E948" s="657"/>
      <c r="F948" s="19"/>
      <c r="G948" s="549"/>
      <c r="H948" s="19"/>
      <c r="I948" s="19"/>
      <c r="J948" s="166"/>
      <c r="K948"/>
      <c r="L948"/>
      <c r="M948" s="166"/>
    </row>
    <row r="949" spans="1:13" ht="67.2">
      <c r="A949" s="674"/>
      <c r="B949" s="206"/>
      <c r="C949" s="713"/>
      <c r="D949" s="206" t="s">
        <v>5741</v>
      </c>
      <c r="E949" s="20"/>
      <c r="F949" s="19"/>
      <c r="G949" s="19"/>
      <c r="H949" s="19"/>
      <c r="I949" s="19"/>
      <c r="J949" s="166"/>
      <c r="K949"/>
      <c r="L949"/>
      <c r="M949" s="166"/>
    </row>
    <row r="950" spans="1:13" ht="50.4">
      <c r="A950" s="674"/>
      <c r="B950" s="654"/>
      <c r="C950" s="713"/>
      <c r="D950" s="206" t="s">
        <v>5742</v>
      </c>
      <c r="E950" s="20"/>
      <c r="F950" s="19"/>
      <c r="G950" s="19"/>
      <c r="H950" s="19"/>
      <c r="I950" s="19"/>
      <c r="J950" s="166"/>
      <c r="K950"/>
      <c r="L950"/>
      <c r="M950" s="166"/>
    </row>
    <row r="951" spans="1:13" ht="50.4">
      <c r="A951" s="674"/>
      <c r="B951" s="57"/>
      <c r="C951" s="713"/>
      <c r="D951" s="206" t="s">
        <v>5743</v>
      </c>
      <c r="E951" s="20"/>
      <c r="F951" s="19"/>
      <c r="G951" s="19"/>
      <c r="H951" s="19"/>
      <c r="I951" s="19"/>
      <c r="J951" s="166"/>
      <c r="K951"/>
      <c r="L951"/>
      <c r="M951" s="166"/>
    </row>
    <row r="952" spans="1:13" ht="16.8">
      <c r="A952" s="724" t="s">
        <v>5744</v>
      </c>
      <c r="B952" s="206" t="s">
        <v>5745</v>
      </c>
      <c r="C952" s="721" t="s">
        <v>3373</v>
      </c>
      <c r="D952" s="206"/>
      <c r="E952" s="657" t="s">
        <v>78</v>
      </c>
      <c r="F952" s="19" t="s">
        <v>109</v>
      </c>
      <c r="G952" s="549"/>
      <c r="H952" s="19" t="s">
        <v>79</v>
      </c>
      <c r="I952" s="649"/>
      <c r="J952" s="166"/>
      <c r="K952"/>
      <c r="L952"/>
      <c r="M952" s="166"/>
    </row>
    <row r="953" spans="1:13" ht="67.2">
      <c r="A953" s="675"/>
      <c r="B953" s="663"/>
      <c r="C953" s="711"/>
      <c r="D953" s="206" t="s">
        <v>5746</v>
      </c>
      <c r="E953" s="682"/>
      <c r="F953" s="649"/>
      <c r="G953" s="668"/>
      <c r="H953" s="649"/>
      <c r="I953" s="649"/>
      <c r="J953" s="166"/>
      <c r="K953"/>
      <c r="L953"/>
      <c r="M953" s="166"/>
    </row>
    <row r="954" spans="1:13" ht="67.2">
      <c r="A954" s="675"/>
      <c r="B954" s="681"/>
      <c r="C954" s="711"/>
      <c r="D954" s="206" t="s">
        <v>5747</v>
      </c>
      <c r="E954" s="219"/>
      <c r="F954" s="649"/>
      <c r="G954" s="649"/>
      <c r="H954" s="649"/>
      <c r="I954" s="649"/>
      <c r="J954" s="166"/>
      <c r="K954"/>
      <c r="L954"/>
      <c r="M954" s="166"/>
    </row>
    <row r="955" spans="1:13" ht="50.4">
      <c r="A955" s="675"/>
      <c r="B955" s="655"/>
      <c r="C955" s="711"/>
      <c r="D955" s="206" t="s">
        <v>5748</v>
      </c>
      <c r="E955" s="219"/>
      <c r="F955" s="649"/>
      <c r="G955" s="649"/>
      <c r="H955" s="649"/>
      <c r="I955" s="649"/>
      <c r="J955" s="166"/>
      <c r="K955"/>
      <c r="L955"/>
      <c r="M955" s="166"/>
    </row>
    <row r="956" spans="1:13" ht="50.4">
      <c r="A956" s="724"/>
      <c r="B956" s="663"/>
      <c r="C956" s="711"/>
      <c r="D956" s="206" t="s">
        <v>5749</v>
      </c>
      <c r="E956" s="219"/>
      <c r="F956" s="649"/>
      <c r="G956" s="649"/>
      <c r="H956" s="649"/>
      <c r="I956" s="649"/>
      <c r="J956" s="166"/>
      <c r="K956"/>
      <c r="L956"/>
      <c r="M956" s="166"/>
    </row>
    <row r="957" spans="1:13" ht="16.8">
      <c r="A957" s="724" t="s">
        <v>5750</v>
      </c>
      <c r="B957" s="206" t="s">
        <v>5751</v>
      </c>
      <c r="C957" s="721" t="s">
        <v>3373</v>
      </c>
      <c r="D957" s="206"/>
      <c r="E957" s="657" t="s">
        <v>78</v>
      </c>
      <c r="F957" s="19" t="s">
        <v>109</v>
      </c>
      <c r="G957" s="549"/>
      <c r="H957" s="19" t="s">
        <v>79</v>
      </c>
      <c r="I957" s="649"/>
      <c r="J957" s="166"/>
      <c r="K957"/>
      <c r="L957"/>
      <c r="M957" s="166"/>
    </row>
    <row r="958" spans="1:13" ht="67.2">
      <c r="A958" s="724"/>
      <c r="B958" s="206"/>
      <c r="C958" s="721"/>
      <c r="D958" s="206" t="s">
        <v>5752</v>
      </c>
      <c r="E958" s="657"/>
      <c r="F958" s="19"/>
      <c r="G958" s="549"/>
      <c r="H958" s="19"/>
      <c r="I958" s="649"/>
      <c r="J958" s="166"/>
      <c r="K958"/>
      <c r="L958"/>
      <c r="M958" s="166"/>
    </row>
    <row r="959" spans="1:13" ht="67.2">
      <c r="A959" s="724"/>
      <c r="B959" s="57"/>
      <c r="C959" s="721"/>
      <c r="D959" s="206" t="s">
        <v>5753</v>
      </c>
      <c r="E959" s="20"/>
      <c r="F959" s="19"/>
      <c r="G959" s="19"/>
      <c r="H959" s="19"/>
      <c r="I959" s="649"/>
      <c r="J959" s="166"/>
      <c r="K959"/>
      <c r="L959"/>
      <c r="M959" s="166"/>
    </row>
    <row r="960" spans="1:13" ht="50.4">
      <c r="A960" s="724"/>
      <c r="B960" s="57"/>
      <c r="C960" s="721"/>
      <c r="D960" s="206" t="s">
        <v>5754</v>
      </c>
      <c r="E960" s="20"/>
      <c r="F960" s="19"/>
      <c r="G960" s="19"/>
      <c r="H960" s="19"/>
      <c r="I960" s="649"/>
      <c r="J960" s="166"/>
      <c r="K960"/>
      <c r="L960"/>
      <c r="M960" s="166"/>
    </row>
    <row r="961" spans="1:13" ht="67.2">
      <c r="A961" s="724"/>
      <c r="B961" s="57"/>
      <c r="C961" s="721"/>
      <c r="D961" s="206" t="s">
        <v>5755</v>
      </c>
      <c r="E961" s="20"/>
      <c r="F961" s="19"/>
      <c r="G961" s="19"/>
      <c r="H961" s="19"/>
      <c r="I961" s="649"/>
      <c r="J961" s="166"/>
      <c r="K961"/>
      <c r="L961"/>
      <c r="M961" s="166"/>
    </row>
    <row r="962" spans="1:13" ht="16.8">
      <c r="A962" s="724" t="s">
        <v>5756</v>
      </c>
      <c r="B962" s="206" t="s">
        <v>5757</v>
      </c>
      <c r="C962" s="721" t="s">
        <v>3373</v>
      </c>
      <c r="D962" s="206"/>
      <c r="E962" s="657" t="s">
        <v>78</v>
      </c>
      <c r="F962" s="19" t="s">
        <v>109</v>
      </c>
      <c r="G962" s="549"/>
      <c r="H962" s="19" t="s">
        <v>79</v>
      </c>
      <c r="I962" s="649"/>
      <c r="J962" s="166"/>
      <c r="K962"/>
      <c r="L962"/>
      <c r="M962" s="166"/>
    </row>
    <row r="963" spans="1:13" ht="67.2">
      <c r="A963" s="724"/>
      <c r="B963" s="206"/>
      <c r="C963" s="721"/>
      <c r="D963" s="206" t="s">
        <v>5758</v>
      </c>
      <c r="E963" s="657"/>
      <c r="F963" s="19"/>
      <c r="G963" s="549"/>
      <c r="H963" s="19"/>
      <c r="I963" s="649"/>
      <c r="J963" s="166"/>
      <c r="K963"/>
      <c r="L963"/>
      <c r="M963" s="166"/>
    </row>
    <row r="964" spans="1:13" ht="50.4">
      <c r="A964" s="724"/>
      <c r="B964" s="57"/>
      <c r="C964" s="721"/>
      <c r="D964" s="206" t="s">
        <v>5759</v>
      </c>
      <c r="E964" s="20"/>
      <c r="F964" s="19"/>
      <c r="G964" s="19"/>
      <c r="H964" s="19"/>
      <c r="I964" s="649"/>
      <c r="J964" s="166"/>
      <c r="K964"/>
      <c r="L964"/>
      <c r="M964" s="166"/>
    </row>
    <row r="965" spans="1:13" ht="50.4">
      <c r="A965" s="674"/>
      <c r="B965" s="57"/>
      <c r="C965" s="721"/>
      <c r="D965" s="206" t="s">
        <v>5760</v>
      </c>
      <c r="E965" s="20"/>
      <c r="F965" s="19"/>
      <c r="G965" s="19"/>
      <c r="H965" s="19"/>
      <c r="I965" s="649"/>
      <c r="J965" s="166"/>
      <c r="K965"/>
      <c r="L965"/>
      <c r="M965" s="166"/>
    </row>
    <row r="966" spans="1:13" ht="50.4">
      <c r="A966" s="674"/>
      <c r="B966" s="57"/>
      <c r="C966" s="721"/>
      <c r="D966" s="206" t="s">
        <v>5761</v>
      </c>
      <c r="E966" s="20"/>
      <c r="F966" s="19"/>
      <c r="G966" s="19"/>
      <c r="H966" s="19"/>
      <c r="I966" s="649"/>
      <c r="J966" s="166"/>
      <c r="K966"/>
      <c r="L966"/>
      <c r="M966" s="166"/>
    </row>
    <row r="967" spans="1:13" ht="16.8">
      <c r="A967" s="674" t="s">
        <v>5762</v>
      </c>
      <c r="B967" s="206" t="s">
        <v>5763</v>
      </c>
      <c r="C967" s="721" t="s">
        <v>3373</v>
      </c>
      <c r="D967" s="206"/>
      <c r="E967" s="657" t="s">
        <v>78</v>
      </c>
      <c r="F967" s="19" t="s">
        <v>109</v>
      </c>
      <c r="G967" s="549"/>
      <c r="H967" s="19" t="s">
        <v>79</v>
      </c>
      <c r="I967" s="649"/>
      <c r="J967" s="166"/>
      <c r="K967"/>
      <c r="L967"/>
      <c r="M967" s="166"/>
    </row>
    <row r="968" spans="1:13" ht="67.2">
      <c r="A968" s="674"/>
      <c r="B968" s="206"/>
      <c r="C968" s="721"/>
      <c r="D968" s="206" t="s">
        <v>5764</v>
      </c>
      <c r="E968" s="657"/>
      <c r="F968" s="19"/>
      <c r="G968" s="549"/>
      <c r="H968" s="19"/>
      <c r="I968" s="649"/>
      <c r="J968" s="166"/>
      <c r="K968"/>
      <c r="L968"/>
      <c r="M968" s="166"/>
    </row>
    <row r="969" spans="1:13" ht="67.2">
      <c r="A969" s="674"/>
      <c r="B969" s="57"/>
      <c r="C969" s="721"/>
      <c r="D969" s="206" t="s">
        <v>5765</v>
      </c>
      <c r="E969" s="20"/>
      <c r="F969" s="19"/>
      <c r="G969" s="19"/>
      <c r="H969" s="19"/>
      <c r="I969" s="649"/>
      <c r="J969" s="166"/>
      <c r="K969"/>
      <c r="L969"/>
      <c r="M969" s="166"/>
    </row>
    <row r="970" spans="1:13" ht="50.4">
      <c r="A970" s="724"/>
      <c r="B970" s="57"/>
      <c r="C970" s="721"/>
      <c r="D970" s="206" t="s">
        <v>5766</v>
      </c>
      <c r="E970" s="20"/>
      <c r="F970" s="19"/>
      <c r="G970" s="19"/>
      <c r="H970" s="19"/>
      <c r="I970" s="649"/>
      <c r="J970" s="166"/>
      <c r="K970"/>
      <c r="L970"/>
      <c r="M970" s="166"/>
    </row>
    <row r="971" spans="1:13" ht="50.4">
      <c r="A971" s="724"/>
      <c r="B971" s="57"/>
      <c r="C971" s="721"/>
      <c r="D971" s="206" t="s">
        <v>5767</v>
      </c>
      <c r="E971" s="20"/>
      <c r="F971" s="19"/>
      <c r="G971" s="19"/>
      <c r="H971" s="19"/>
      <c r="I971" s="649"/>
      <c r="J971" s="166"/>
      <c r="K971"/>
      <c r="L971"/>
      <c r="M971" s="166"/>
    </row>
    <row r="972" spans="1:13" ht="16.8">
      <c r="A972" s="724" t="s">
        <v>5768</v>
      </c>
      <c r="B972" s="206" t="s">
        <v>5769</v>
      </c>
      <c r="C972" s="721" t="s">
        <v>3373</v>
      </c>
      <c r="D972" s="206"/>
      <c r="E972" s="657" t="s">
        <v>78</v>
      </c>
      <c r="F972" s="19" t="s">
        <v>109</v>
      </c>
      <c r="G972" s="549"/>
      <c r="H972" s="19" t="s">
        <v>79</v>
      </c>
      <c r="I972" s="649"/>
      <c r="J972" s="166"/>
      <c r="K972"/>
      <c r="L972"/>
      <c r="M972" s="166"/>
    </row>
    <row r="973" spans="1:13" ht="67.2">
      <c r="A973" s="724"/>
      <c r="B973" s="206"/>
      <c r="C973" s="721"/>
      <c r="D973" s="206" t="s">
        <v>5770</v>
      </c>
      <c r="E973" s="657"/>
      <c r="F973" s="19"/>
      <c r="G973" s="549"/>
      <c r="H973" s="19"/>
      <c r="I973" s="649"/>
      <c r="J973" s="166"/>
      <c r="K973"/>
      <c r="L973"/>
      <c r="M973" s="166"/>
    </row>
    <row r="974" spans="1:13" ht="67.2">
      <c r="A974" s="724"/>
      <c r="B974" s="57"/>
      <c r="C974" s="721"/>
      <c r="D974" s="206" t="s">
        <v>5771</v>
      </c>
      <c r="E974" s="20"/>
      <c r="F974" s="19"/>
      <c r="G974" s="19"/>
      <c r="H974" s="19"/>
      <c r="I974" s="649"/>
      <c r="J974" s="166"/>
      <c r="K974"/>
      <c r="L974"/>
      <c r="M974" s="166"/>
    </row>
    <row r="975" spans="1:13" ht="50.4">
      <c r="A975" s="724"/>
      <c r="B975" s="57"/>
      <c r="C975" s="721"/>
      <c r="D975" s="206" t="s">
        <v>5772</v>
      </c>
      <c r="E975" s="20"/>
      <c r="F975" s="19"/>
      <c r="G975" s="19"/>
      <c r="H975" s="19"/>
      <c r="I975" s="649"/>
      <c r="J975" s="166"/>
      <c r="K975"/>
      <c r="L975"/>
      <c r="M975" s="166"/>
    </row>
    <row r="976" spans="1:13" ht="50.4">
      <c r="A976" s="724"/>
      <c r="B976" s="57"/>
      <c r="C976" s="721"/>
      <c r="D976" s="206" t="s">
        <v>5773</v>
      </c>
      <c r="E976" s="20"/>
      <c r="F976" s="19"/>
      <c r="G976" s="19"/>
      <c r="H976" s="19"/>
      <c r="I976" s="649"/>
      <c r="J976" s="166"/>
      <c r="K976"/>
      <c r="L976"/>
      <c r="M976" s="166"/>
    </row>
    <row r="977" spans="1:13" ht="16.8">
      <c r="A977" s="724"/>
      <c r="B977" s="728" t="s">
        <v>5596</v>
      </c>
      <c r="C977" s="721"/>
      <c r="D977" s="206"/>
      <c r="E977" s="657"/>
      <c r="F977" s="19"/>
      <c r="G977" s="549"/>
      <c r="H977" s="19"/>
      <c r="I977" s="19"/>
      <c r="J977" s="166"/>
      <c r="K977"/>
      <c r="L977"/>
      <c r="M977" s="166"/>
    </row>
    <row r="978" spans="1:13" ht="16.8">
      <c r="A978" s="724" t="s">
        <v>5774</v>
      </c>
      <c r="B978" s="57" t="s">
        <v>5775</v>
      </c>
      <c r="C978" s="721" t="s">
        <v>3373</v>
      </c>
      <c r="D978" s="206"/>
      <c r="E978" s="657" t="s">
        <v>78</v>
      </c>
      <c r="F978" s="19" t="s">
        <v>109</v>
      </c>
      <c r="G978" s="549"/>
      <c r="H978" s="19" t="s">
        <v>79</v>
      </c>
      <c r="I978" s="19"/>
      <c r="J978" s="640"/>
      <c r="K978" s="705"/>
      <c r="L978" s="634"/>
      <c r="M978" s="640"/>
    </row>
    <row r="979" spans="1:13" ht="67.2">
      <c r="A979" s="724"/>
      <c r="B979" s="663"/>
      <c r="C979" s="711"/>
      <c r="D979" s="206" t="s">
        <v>5776</v>
      </c>
      <c r="E979" s="682"/>
      <c r="F979" s="649"/>
      <c r="G979" s="668"/>
      <c r="H979" s="649"/>
      <c r="I979" s="649"/>
      <c r="J979" s="640"/>
      <c r="K979" s="705"/>
      <c r="L979" s="634"/>
      <c r="M979" s="640"/>
    </row>
    <row r="980" spans="1:13" ht="50.4">
      <c r="A980" s="675"/>
      <c r="B980" s="663"/>
      <c r="C980" s="711"/>
      <c r="D980" s="206" t="s">
        <v>5777</v>
      </c>
      <c r="E980" s="682"/>
      <c r="F980" s="649"/>
      <c r="G980" s="668"/>
      <c r="H980" s="649"/>
      <c r="I980" s="649"/>
      <c r="J980" s="640"/>
      <c r="K980" s="705"/>
      <c r="L980" s="634"/>
      <c r="M980" s="640"/>
    </row>
    <row r="981" spans="1:13" ht="50.4">
      <c r="A981" s="675"/>
      <c r="B981" s="663"/>
      <c r="C981" s="711"/>
      <c r="D981" s="206" t="s">
        <v>5778</v>
      </c>
      <c r="E981" s="682"/>
      <c r="F981" s="649"/>
      <c r="G981" s="668"/>
      <c r="H981" s="649"/>
      <c r="I981" s="649"/>
      <c r="J981" s="640"/>
      <c r="K981" s="705"/>
      <c r="L981" s="634"/>
      <c r="M981" s="640"/>
    </row>
    <row r="982" spans="1:13" ht="50.4">
      <c r="A982" s="675"/>
      <c r="B982" s="663"/>
      <c r="C982" s="711"/>
      <c r="D982" s="206" t="s">
        <v>5749</v>
      </c>
      <c r="E982" s="682"/>
      <c r="F982" s="649"/>
      <c r="G982" s="668"/>
      <c r="H982" s="649"/>
      <c r="I982" s="649"/>
      <c r="J982" s="640"/>
      <c r="K982" s="705"/>
      <c r="L982" s="634"/>
      <c r="M982" s="640"/>
    </row>
    <row r="983" spans="1:13" ht="16.8">
      <c r="A983" s="724" t="s">
        <v>5779</v>
      </c>
      <c r="B983" s="57" t="s">
        <v>5780</v>
      </c>
      <c r="C983" s="721" t="s">
        <v>3373</v>
      </c>
      <c r="D983" s="206"/>
      <c r="E983" s="657" t="s">
        <v>78</v>
      </c>
      <c r="F983" s="19" t="s">
        <v>109</v>
      </c>
      <c r="G983" s="549"/>
      <c r="H983" s="19" t="s">
        <v>79</v>
      </c>
      <c r="I983" s="19"/>
      <c r="J983" s="640"/>
      <c r="K983" s="705"/>
      <c r="L983" s="634"/>
      <c r="M983" s="640"/>
    </row>
    <row r="984" spans="1:13" ht="67.2">
      <c r="A984" s="675"/>
      <c r="B984" s="663"/>
      <c r="C984" s="711"/>
      <c r="D984" s="206" t="s">
        <v>5781</v>
      </c>
      <c r="E984" s="682"/>
      <c r="F984" s="649"/>
      <c r="G984" s="668"/>
      <c r="H984" s="649"/>
      <c r="I984" s="649"/>
      <c r="J984" s="640"/>
      <c r="K984" s="705"/>
      <c r="L984" s="634"/>
      <c r="M984" s="640"/>
    </row>
    <row r="985" spans="1:13" ht="67.2">
      <c r="A985" s="675"/>
      <c r="B985" s="663"/>
      <c r="C985" s="711"/>
      <c r="D985" s="206" t="s">
        <v>5782</v>
      </c>
      <c r="E985" s="682"/>
      <c r="F985" s="649"/>
      <c r="G985" s="668"/>
      <c r="H985" s="649"/>
      <c r="I985" s="649"/>
      <c r="J985" s="640"/>
      <c r="K985" s="705"/>
      <c r="L985" s="634"/>
      <c r="M985" s="640"/>
    </row>
    <row r="986" spans="1:13" ht="50.4">
      <c r="A986" s="675"/>
      <c r="B986" s="663"/>
      <c r="C986" s="711"/>
      <c r="D986" s="206" t="s">
        <v>5783</v>
      </c>
      <c r="E986" s="682"/>
      <c r="F986" s="649"/>
      <c r="G986" s="668"/>
      <c r="H986" s="649"/>
      <c r="I986" s="649"/>
      <c r="J986" s="640"/>
      <c r="K986" s="705"/>
      <c r="L986" s="634"/>
      <c r="M986" s="640"/>
    </row>
    <row r="987" spans="1:13" ht="50.4">
      <c r="A987" s="724"/>
      <c r="B987" s="663"/>
      <c r="C987" s="711"/>
      <c r="D987" s="206" t="s">
        <v>5784</v>
      </c>
      <c r="E987" s="682"/>
      <c r="F987" s="649"/>
      <c r="G987" s="668"/>
      <c r="H987" s="649"/>
      <c r="I987" s="649"/>
      <c r="J987" s="640"/>
      <c r="K987" s="705"/>
      <c r="L987" s="634"/>
      <c r="M987" s="640"/>
    </row>
    <row r="988" spans="1:13" ht="33.6">
      <c r="A988" s="724" t="s">
        <v>5785</v>
      </c>
      <c r="B988" s="57" t="s">
        <v>5786</v>
      </c>
      <c r="C988" s="721" t="s">
        <v>3373</v>
      </c>
      <c r="D988" s="206"/>
      <c r="E988" s="657" t="s">
        <v>78</v>
      </c>
      <c r="F988" s="19" t="s">
        <v>109</v>
      </c>
      <c r="G988" s="549"/>
      <c r="H988" s="19" t="s">
        <v>79</v>
      </c>
      <c r="I988" s="19"/>
      <c r="J988" s="640"/>
      <c r="K988" s="705"/>
      <c r="L988" s="634"/>
      <c r="M988" s="640"/>
    </row>
    <row r="989" spans="1:13" ht="67.2">
      <c r="A989" s="724"/>
      <c r="B989" s="663"/>
      <c r="C989" s="711"/>
      <c r="D989" s="206" t="s">
        <v>5787</v>
      </c>
      <c r="E989" s="682"/>
      <c r="F989" s="649"/>
      <c r="G989" s="668"/>
      <c r="H989" s="649"/>
      <c r="I989" s="649"/>
      <c r="J989" s="640"/>
      <c r="K989" s="705"/>
      <c r="L989" s="634"/>
      <c r="M989" s="640"/>
    </row>
    <row r="990" spans="1:13" ht="67.2">
      <c r="A990" s="724"/>
      <c r="B990" s="663"/>
      <c r="C990" s="711"/>
      <c r="D990" s="206" t="s">
        <v>5788</v>
      </c>
      <c r="E990" s="682"/>
      <c r="F990" s="649"/>
      <c r="G990" s="668"/>
      <c r="H990" s="649"/>
      <c r="I990" s="649"/>
      <c r="J990" s="640"/>
      <c r="K990" s="705"/>
      <c r="L990" s="634"/>
      <c r="M990" s="640"/>
    </row>
    <row r="991" spans="1:13" ht="67.2">
      <c r="A991" s="724"/>
      <c r="B991" s="663"/>
      <c r="C991" s="711"/>
      <c r="D991" s="206" t="s">
        <v>5789</v>
      </c>
      <c r="E991" s="682"/>
      <c r="F991" s="649"/>
      <c r="G991" s="668"/>
      <c r="H991" s="649"/>
      <c r="I991" s="649"/>
      <c r="J991" s="640"/>
      <c r="K991" s="705"/>
      <c r="L991" s="634"/>
      <c r="M991" s="640"/>
    </row>
    <row r="992" spans="1:13" ht="50.4">
      <c r="A992" s="724"/>
      <c r="B992" s="663"/>
      <c r="C992" s="711"/>
      <c r="D992" s="206" t="s">
        <v>5790</v>
      </c>
      <c r="E992" s="682"/>
      <c r="F992" s="649"/>
      <c r="G992" s="668"/>
      <c r="H992" s="649"/>
      <c r="I992" s="649"/>
      <c r="J992" s="166"/>
      <c r="K992"/>
      <c r="L992"/>
      <c r="M992" s="166"/>
    </row>
    <row r="993" spans="1:13" ht="16.8">
      <c r="A993" s="724"/>
      <c r="B993" s="728" t="s">
        <v>5478</v>
      </c>
      <c r="C993" s="713"/>
      <c r="D993" s="206"/>
      <c r="E993" s="657"/>
      <c r="F993" s="19"/>
      <c r="G993" s="549"/>
      <c r="H993" s="19"/>
      <c r="I993" s="19"/>
      <c r="J993" s="166"/>
      <c r="K993"/>
      <c r="L993"/>
      <c r="M993" s="166"/>
    </row>
    <row r="994" spans="1:13" ht="16.8">
      <c r="A994" s="724" t="s">
        <v>5791</v>
      </c>
      <c r="B994" s="206" t="s">
        <v>5792</v>
      </c>
      <c r="C994" s="713" t="s">
        <v>3373</v>
      </c>
      <c r="D994" s="206"/>
      <c r="E994" s="657" t="s">
        <v>78</v>
      </c>
      <c r="F994" s="19" t="s">
        <v>109</v>
      </c>
      <c r="G994" s="549"/>
      <c r="H994" s="19" t="s">
        <v>79</v>
      </c>
      <c r="I994" s="19"/>
      <c r="J994" s="166"/>
      <c r="K994"/>
      <c r="L994"/>
      <c r="M994" s="166"/>
    </row>
    <row r="995" spans="1:13" ht="67.2">
      <c r="A995" s="764"/>
      <c r="B995" s="698"/>
      <c r="C995" s="713"/>
      <c r="D995" s="206" t="s">
        <v>5793</v>
      </c>
      <c r="E995" s="657"/>
      <c r="F995" s="19"/>
      <c r="G995" s="549"/>
      <c r="H995" s="19"/>
      <c r="I995" s="19"/>
      <c r="J995" s="166"/>
      <c r="K995"/>
      <c r="L995"/>
      <c r="M995" s="166"/>
    </row>
    <row r="996" spans="1:13" ht="67.2">
      <c r="A996" s="764"/>
      <c r="B996" s="698"/>
      <c r="C996" s="713"/>
      <c r="D996" s="206" t="s">
        <v>5794</v>
      </c>
      <c r="E996" s="20"/>
      <c r="F996" s="19"/>
      <c r="G996" s="19"/>
      <c r="H996" s="19"/>
      <c r="I996" s="19"/>
      <c r="J996" s="166"/>
      <c r="K996"/>
      <c r="L996"/>
      <c r="M996" s="166"/>
    </row>
    <row r="997" spans="1:13" ht="50.4">
      <c r="A997" s="697"/>
      <c r="B997" s="698"/>
      <c r="C997" s="713"/>
      <c r="D997" s="206" t="s">
        <v>5795</v>
      </c>
      <c r="E997" s="20"/>
      <c r="F997" s="19"/>
      <c r="G997" s="19"/>
      <c r="H997" s="19"/>
      <c r="I997" s="19"/>
      <c r="J997" s="166"/>
      <c r="K997"/>
      <c r="L997"/>
      <c r="M997" s="166"/>
    </row>
    <row r="998" spans="1:13" ht="50.4">
      <c r="A998" s="674"/>
      <c r="B998" s="654"/>
      <c r="C998" s="713"/>
      <c r="D998" s="206" t="s">
        <v>5796</v>
      </c>
      <c r="E998" s="20"/>
      <c r="F998" s="19"/>
      <c r="G998" s="19"/>
      <c r="H998" s="19"/>
      <c r="I998" s="19"/>
      <c r="J998" s="166"/>
      <c r="K998"/>
      <c r="L998"/>
      <c r="M998" s="166"/>
    </row>
    <row r="999" spans="1:13" ht="16.8">
      <c r="A999" s="724"/>
      <c r="B999" s="732" t="s">
        <v>5252</v>
      </c>
      <c r="C999" s="721"/>
      <c r="D999" s="206"/>
      <c r="E999" s="20"/>
      <c r="F999" s="19"/>
      <c r="G999" s="19"/>
      <c r="H999" s="19"/>
      <c r="I999" s="19"/>
      <c r="J999" s="166"/>
      <c r="K999"/>
      <c r="L999"/>
      <c r="M999" s="166"/>
    </row>
    <row r="1000" spans="1:13" ht="16.8">
      <c r="A1000" s="724" t="s">
        <v>5797</v>
      </c>
      <c r="B1000" s="722" t="s">
        <v>5798</v>
      </c>
      <c r="C1000" s="721" t="s">
        <v>3373</v>
      </c>
      <c r="D1000" s="206"/>
      <c r="E1000" s="657" t="s">
        <v>78</v>
      </c>
      <c r="F1000" s="19" t="s">
        <v>109</v>
      </c>
      <c r="G1000" s="549"/>
      <c r="H1000" s="19" t="s">
        <v>79</v>
      </c>
      <c r="I1000" s="19"/>
      <c r="J1000" s="166"/>
      <c r="K1000"/>
      <c r="L1000"/>
      <c r="M1000" s="166"/>
    </row>
    <row r="1001" spans="1:13" ht="50.4">
      <c r="A1001" s="724"/>
      <c r="B1001" s="722"/>
      <c r="C1001" s="721"/>
      <c r="D1001" s="206" t="s">
        <v>5799</v>
      </c>
      <c r="E1001" s="657"/>
      <c r="F1001" s="19"/>
      <c r="G1001" s="549"/>
      <c r="H1001" s="19"/>
      <c r="I1001" s="19"/>
      <c r="J1001" s="166"/>
      <c r="K1001"/>
      <c r="L1001"/>
      <c r="M1001" s="166"/>
    </row>
    <row r="1002" spans="1:13" ht="50.4">
      <c r="A1002" s="724"/>
      <c r="B1002" s="722"/>
      <c r="C1002" s="721"/>
      <c r="D1002" s="206" t="s">
        <v>5800</v>
      </c>
      <c r="E1002" s="657"/>
      <c r="F1002" s="19"/>
      <c r="G1002" s="549"/>
      <c r="H1002" s="19"/>
      <c r="I1002" s="19"/>
      <c r="J1002" s="166"/>
      <c r="K1002"/>
      <c r="L1002"/>
      <c r="M1002" s="166"/>
    </row>
    <row r="1003" spans="1:13" ht="50.4">
      <c r="A1003" s="724"/>
      <c r="B1003" s="722"/>
      <c r="C1003" s="721"/>
      <c r="D1003" s="206" t="s">
        <v>5801</v>
      </c>
      <c r="E1003" s="657"/>
      <c r="F1003" s="19"/>
      <c r="G1003" s="549"/>
      <c r="H1003" s="19"/>
      <c r="I1003" s="19"/>
      <c r="J1003" s="166"/>
      <c r="K1003"/>
      <c r="L1003"/>
      <c r="M1003" s="166"/>
    </row>
    <row r="1004" spans="1:13" ht="50.4">
      <c r="A1004" s="724"/>
      <c r="B1004" s="722"/>
      <c r="C1004" s="721"/>
      <c r="D1004" s="206" t="s">
        <v>5802</v>
      </c>
      <c r="E1004" s="20"/>
      <c r="F1004" s="19"/>
      <c r="G1004" s="19"/>
      <c r="H1004" s="19"/>
      <c r="I1004" s="19"/>
      <c r="J1004" s="166"/>
      <c r="K1004"/>
      <c r="L1004"/>
      <c r="M1004" s="166"/>
    </row>
    <row r="1005" spans="1:13" ht="16.8">
      <c r="A1005" s="724" t="s">
        <v>5803</v>
      </c>
      <c r="B1005" s="722" t="s">
        <v>5804</v>
      </c>
      <c r="C1005" s="721" t="s">
        <v>3373</v>
      </c>
      <c r="D1005" s="206"/>
      <c r="E1005" s="657" t="s">
        <v>78</v>
      </c>
      <c r="F1005" s="19" t="s">
        <v>109</v>
      </c>
      <c r="G1005" s="549"/>
      <c r="H1005" s="19" t="s">
        <v>79</v>
      </c>
      <c r="I1005" s="19"/>
      <c r="J1005" s="166"/>
      <c r="K1005"/>
      <c r="L1005"/>
      <c r="M1005" s="166"/>
    </row>
    <row r="1006" spans="1:13" ht="67.2">
      <c r="A1006" s="724"/>
      <c r="B1006" s="722"/>
      <c r="C1006" s="721"/>
      <c r="D1006" s="206" t="s">
        <v>5805</v>
      </c>
      <c r="E1006" s="657"/>
      <c r="F1006" s="19"/>
      <c r="G1006" s="549"/>
      <c r="H1006" s="19"/>
      <c r="I1006" s="19"/>
      <c r="J1006" s="166"/>
      <c r="K1006"/>
      <c r="L1006"/>
      <c r="M1006" s="166"/>
    </row>
    <row r="1007" spans="1:13" ht="50.4">
      <c r="A1007" s="724"/>
      <c r="B1007" s="722"/>
      <c r="C1007" s="721"/>
      <c r="D1007" s="206" t="s">
        <v>5806</v>
      </c>
      <c r="E1007" s="657"/>
      <c r="F1007" s="19"/>
      <c r="G1007" s="549"/>
      <c r="H1007" s="19"/>
      <c r="I1007" s="19"/>
      <c r="J1007" s="166"/>
      <c r="K1007"/>
      <c r="L1007"/>
      <c r="M1007" s="166"/>
    </row>
    <row r="1008" spans="1:13" ht="50.4">
      <c r="A1008" s="724"/>
      <c r="B1008" s="722"/>
      <c r="C1008" s="721"/>
      <c r="D1008" s="206" t="s">
        <v>5807</v>
      </c>
      <c r="E1008" s="657"/>
      <c r="F1008" s="19"/>
      <c r="G1008" s="549"/>
      <c r="H1008" s="19"/>
      <c r="I1008" s="19"/>
      <c r="J1008" s="166"/>
      <c r="K1008"/>
      <c r="L1008"/>
      <c r="M1008" s="166"/>
    </row>
    <row r="1009" spans="1:13" ht="50.4">
      <c r="A1009" s="724"/>
      <c r="B1009" s="722"/>
      <c r="C1009" s="721"/>
      <c r="D1009" s="206" t="s">
        <v>5808</v>
      </c>
      <c r="E1009" s="20"/>
      <c r="F1009" s="19"/>
      <c r="G1009" s="19"/>
      <c r="H1009" s="19"/>
      <c r="I1009" s="19"/>
      <c r="J1009" s="166"/>
      <c r="K1009"/>
      <c r="L1009"/>
      <c r="M1009" s="166"/>
    </row>
    <row r="1010" spans="1:13" ht="16.8">
      <c r="A1010" s="724" t="s">
        <v>5809</v>
      </c>
      <c r="B1010" s="722" t="s">
        <v>5810</v>
      </c>
      <c r="C1010" s="721" t="s">
        <v>3373</v>
      </c>
      <c r="D1010" s="206"/>
      <c r="E1010" s="657" t="s">
        <v>78</v>
      </c>
      <c r="F1010" s="19" t="s">
        <v>109</v>
      </c>
      <c r="G1010" s="549"/>
      <c r="H1010" s="19" t="s">
        <v>79</v>
      </c>
      <c r="I1010" s="19"/>
      <c r="J1010" s="166"/>
      <c r="K1010"/>
      <c r="L1010"/>
      <c r="M1010" s="166"/>
    </row>
    <row r="1011" spans="1:13" ht="67.2">
      <c r="A1011" s="724"/>
      <c r="B1011" s="722"/>
      <c r="C1011" s="721"/>
      <c r="D1011" s="206" t="s">
        <v>5811</v>
      </c>
      <c r="E1011" s="657"/>
      <c r="F1011" s="19"/>
      <c r="G1011" s="549"/>
      <c r="H1011" s="19"/>
      <c r="I1011" s="19"/>
      <c r="J1011" s="166"/>
      <c r="K1011"/>
      <c r="L1011"/>
      <c r="M1011" s="166"/>
    </row>
    <row r="1012" spans="1:13" ht="67.2">
      <c r="A1012" s="724"/>
      <c r="B1012" s="722"/>
      <c r="C1012" s="721"/>
      <c r="D1012" s="206" t="s">
        <v>5812</v>
      </c>
      <c r="E1012" s="657"/>
      <c r="F1012" s="19"/>
      <c r="G1012" s="549"/>
      <c r="H1012" s="19"/>
      <c r="I1012" s="19"/>
      <c r="J1012" s="166"/>
      <c r="K1012"/>
      <c r="L1012"/>
      <c r="M1012" s="166"/>
    </row>
    <row r="1013" spans="1:13" ht="50.4">
      <c r="A1013" s="724"/>
      <c r="B1013" s="722"/>
      <c r="C1013" s="721"/>
      <c r="D1013" s="206" t="s">
        <v>5813</v>
      </c>
      <c r="E1013" s="657"/>
      <c r="F1013" s="19"/>
      <c r="G1013" s="549"/>
      <c r="H1013" s="19"/>
      <c r="I1013" s="19"/>
      <c r="J1013" s="166"/>
      <c r="K1013"/>
      <c r="L1013"/>
      <c r="M1013" s="166"/>
    </row>
    <row r="1014" spans="1:13" ht="50.4">
      <c r="A1014" s="724"/>
      <c r="B1014" s="722"/>
      <c r="C1014" s="721"/>
      <c r="D1014" s="206" t="s">
        <v>5814</v>
      </c>
      <c r="E1014" s="20"/>
      <c r="F1014" s="19"/>
      <c r="G1014" s="19"/>
      <c r="H1014" s="19"/>
      <c r="I1014" s="19"/>
      <c r="J1014" s="166"/>
      <c r="K1014"/>
      <c r="L1014"/>
      <c r="M1014" s="166"/>
    </row>
    <row r="1015" spans="1:13" ht="16.8">
      <c r="A1015" s="724" t="s">
        <v>5815</v>
      </c>
      <c r="B1015" s="722" t="s">
        <v>5816</v>
      </c>
      <c r="C1015" s="721" t="s">
        <v>3373</v>
      </c>
      <c r="D1015" s="206"/>
      <c r="E1015" s="657" t="s">
        <v>78</v>
      </c>
      <c r="F1015" s="19" t="s">
        <v>109</v>
      </c>
      <c r="G1015" s="549"/>
      <c r="H1015" s="19" t="s">
        <v>79</v>
      </c>
      <c r="I1015" s="19"/>
      <c r="J1015" s="166"/>
      <c r="K1015"/>
      <c r="L1015"/>
      <c r="M1015" s="166"/>
    </row>
    <row r="1016" spans="1:13" ht="67.2">
      <c r="A1016" s="724"/>
      <c r="B1016" s="722"/>
      <c r="C1016" s="721"/>
      <c r="D1016" s="206" t="s">
        <v>5817</v>
      </c>
      <c r="E1016" s="657"/>
      <c r="F1016" s="19"/>
      <c r="G1016" s="549"/>
      <c r="H1016" s="19"/>
      <c r="I1016" s="19"/>
      <c r="J1016" s="166"/>
      <c r="K1016"/>
      <c r="L1016"/>
      <c r="M1016" s="166"/>
    </row>
    <row r="1017" spans="1:13" ht="67.2">
      <c r="A1017" s="724"/>
      <c r="B1017" s="722"/>
      <c r="C1017" s="721"/>
      <c r="D1017" s="206" t="s">
        <v>5818</v>
      </c>
      <c r="E1017" s="657"/>
      <c r="F1017" s="19"/>
      <c r="G1017" s="549"/>
      <c r="H1017" s="19"/>
      <c r="I1017" s="19"/>
      <c r="J1017" s="166"/>
      <c r="K1017"/>
      <c r="L1017"/>
      <c r="M1017" s="166"/>
    </row>
    <row r="1018" spans="1:13" ht="50.4">
      <c r="A1018" s="724"/>
      <c r="B1018" s="722"/>
      <c r="C1018" s="721"/>
      <c r="D1018" s="206" t="s">
        <v>5819</v>
      </c>
      <c r="E1018" s="657"/>
      <c r="F1018" s="19"/>
      <c r="G1018" s="549"/>
      <c r="H1018" s="19"/>
      <c r="I1018" s="19"/>
      <c r="J1018" s="166"/>
      <c r="K1018"/>
      <c r="L1018"/>
      <c r="M1018" s="166"/>
    </row>
    <row r="1019" spans="1:13" ht="50.4">
      <c r="A1019" s="724"/>
      <c r="B1019" s="722"/>
      <c r="C1019" s="721"/>
      <c r="D1019" s="206" t="s">
        <v>5820</v>
      </c>
      <c r="E1019" s="20"/>
      <c r="F1019" s="19"/>
      <c r="G1019" s="19"/>
      <c r="H1019" s="19"/>
      <c r="I1019" s="19"/>
      <c r="J1019" s="166"/>
      <c r="K1019"/>
      <c r="L1019"/>
      <c r="M1019" s="166"/>
    </row>
    <row r="1020" spans="1:13" ht="16.8">
      <c r="A1020" s="724" t="s">
        <v>5821</v>
      </c>
      <c r="B1020" s="722" t="s">
        <v>5822</v>
      </c>
      <c r="C1020" s="721" t="s">
        <v>3373</v>
      </c>
      <c r="D1020" s="206"/>
      <c r="E1020" s="657" t="s">
        <v>78</v>
      </c>
      <c r="F1020" s="19" t="s">
        <v>109</v>
      </c>
      <c r="G1020" s="549"/>
      <c r="H1020" s="19" t="s">
        <v>79</v>
      </c>
      <c r="I1020" s="19"/>
      <c r="J1020" s="166"/>
      <c r="K1020"/>
      <c r="L1020"/>
      <c r="M1020" s="166"/>
    </row>
    <row r="1021" spans="1:13" ht="67.2">
      <c r="A1021" s="724"/>
      <c r="B1021" s="722"/>
      <c r="C1021" s="721"/>
      <c r="D1021" s="206" t="s">
        <v>5823</v>
      </c>
      <c r="E1021" s="657"/>
      <c r="F1021" s="19"/>
      <c r="G1021" s="549"/>
      <c r="H1021" s="19"/>
      <c r="I1021" s="19"/>
      <c r="J1021" s="166"/>
      <c r="K1021"/>
      <c r="L1021"/>
      <c r="M1021" s="166"/>
    </row>
    <row r="1022" spans="1:13" ht="67.2">
      <c r="A1022" s="724"/>
      <c r="B1022" s="722"/>
      <c r="C1022" s="721"/>
      <c r="D1022" s="206" t="s">
        <v>5824</v>
      </c>
      <c r="E1022" s="657"/>
      <c r="F1022" s="19"/>
      <c r="G1022" s="549"/>
      <c r="H1022" s="19"/>
      <c r="I1022" s="19"/>
      <c r="J1022" s="166"/>
      <c r="K1022"/>
      <c r="L1022"/>
      <c r="M1022" s="166"/>
    </row>
    <row r="1023" spans="1:13" ht="50.4">
      <c r="A1023" s="724"/>
      <c r="B1023" s="722"/>
      <c r="C1023" s="721"/>
      <c r="D1023" s="206" t="s">
        <v>5825</v>
      </c>
      <c r="E1023" s="657"/>
      <c r="F1023" s="19"/>
      <c r="G1023" s="549"/>
      <c r="H1023" s="19"/>
      <c r="I1023" s="19"/>
      <c r="J1023" s="166"/>
      <c r="K1023"/>
      <c r="L1023"/>
      <c r="M1023" s="166"/>
    </row>
    <row r="1024" spans="1:13" ht="50.4">
      <c r="A1024" s="724"/>
      <c r="B1024" s="722"/>
      <c r="C1024" s="721"/>
      <c r="D1024" s="206" t="s">
        <v>5826</v>
      </c>
      <c r="E1024" s="20"/>
      <c r="F1024" s="19"/>
      <c r="G1024" s="19"/>
      <c r="H1024" s="19"/>
      <c r="I1024" s="19"/>
      <c r="J1024" s="166"/>
      <c r="K1024"/>
      <c r="L1024"/>
      <c r="M1024" s="166"/>
    </row>
    <row r="1025" spans="1:13" ht="16.8">
      <c r="A1025" s="724" t="s">
        <v>5827</v>
      </c>
      <c r="B1025" s="722" t="s">
        <v>5828</v>
      </c>
      <c r="C1025" s="721" t="s">
        <v>3373</v>
      </c>
      <c r="D1025" s="206"/>
      <c r="E1025" s="657" t="s">
        <v>78</v>
      </c>
      <c r="F1025" s="19" t="s">
        <v>109</v>
      </c>
      <c r="G1025" s="549"/>
      <c r="H1025" s="19" t="s">
        <v>79</v>
      </c>
      <c r="I1025" s="19"/>
      <c r="J1025" s="166"/>
      <c r="K1025"/>
      <c r="L1025"/>
      <c r="M1025" s="166"/>
    </row>
    <row r="1026" spans="1:13" ht="67.2">
      <c r="A1026" s="724"/>
      <c r="B1026" s="722"/>
      <c r="C1026" s="721"/>
      <c r="D1026" s="206" t="s">
        <v>5829</v>
      </c>
      <c r="E1026" s="657"/>
      <c r="F1026" s="19"/>
      <c r="G1026" s="549"/>
      <c r="H1026" s="19"/>
      <c r="I1026" s="19"/>
      <c r="J1026" s="166"/>
      <c r="K1026"/>
      <c r="L1026"/>
      <c r="M1026" s="166"/>
    </row>
    <row r="1027" spans="1:13" ht="67.2">
      <c r="A1027" s="724"/>
      <c r="B1027" s="722"/>
      <c r="C1027" s="721"/>
      <c r="D1027" s="206" t="s">
        <v>5830</v>
      </c>
      <c r="E1027" s="657"/>
      <c r="F1027" s="19"/>
      <c r="G1027" s="549"/>
      <c r="H1027" s="19"/>
      <c r="I1027" s="19"/>
      <c r="J1027" s="166"/>
      <c r="K1027"/>
      <c r="L1027"/>
      <c r="M1027" s="166"/>
    </row>
    <row r="1028" spans="1:13" ht="50.4">
      <c r="A1028" s="724"/>
      <c r="B1028" s="722"/>
      <c r="C1028" s="721"/>
      <c r="D1028" s="206" t="s">
        <v>5831</v>
      </c>
      <c r="E1028" s="657"/>
      <c r="F1028" s="19"/>
      <c r="G1028" s="549"/>
      <c r="H1028" s="19"/>
      <c r="I1028" s="19"/>
      <c r="J1028" s="166"/>
      <c r="K1028"/>
      <c r="L1028"/>
      <c r="M1028" s="166"/>
    </row>
    <row r="1029" spans="1:13" ht="50.4">
      <c r="A1029" s="724"/>
      <c r="B1029" s="722"/>
      <c r="C1029" s="721"/>
      <c r="D1029" s="206" t="s">
        <v>5832</v>
      </c>
      <c r="E1029" s="20"/>
      <c r="F1029" s="19"/>
      <c r="G1029" s="19"/>
      <c r="H1029" s="19"/>
      <c r="I1029" s="19"/>
      <c r="J1029" s="166"/>
      <c r="K1029"/>
      <c r="L1029"/>
      <c r="M1029" s="166"/>
    </row>
    <row r="1030" spans="1:13" ht="33.6">
      <c r="A1030" s="724"/>
      <c r="B1030" s="732" t="s">
        <v>5833</v>
      </c>
      <c r="C1030" s="721"/>
      <c r="D1030" s="206"/>
      <c r="E1030" s="20"/>
      <c r="F1030" s="19"/>
      <c r="G1030" s="19"/>
      <c r="H1030" s="19"/>
      <c r="I1030" s="19"/>
      <c r="J1030" s="166"/>
      <c r="K1030"/>
      <c r="L1030"/>
      <c r="M1030" s="166"/>
    </row>
    <row r="1031" spans="1:13" ht="16.8">
      <c r="A1031" s="724" t="s">
        <v>5834</v>
      </c>
      <c r="B1031" s="722" t="s">
        <v>5835</v>
      </c>
      <c r="C1031" s="721" t="s">
        <v>3373</v>
      </c>
      <c r="D1031" s="206"/>
      <c r="E1031" s="657" t="s">
        <v>78</v>
      </c>
      <c r="F1031" s="19" t="s">
        <v>109</v>
      </c>
      <c r="G1031" s="549"/>
      <c r="H1031" s="19" t="s">
        <v>79</v>
      </c>
      <c r="I1031" s="19"/>
      <c r="J1031" s="166"/>
      <c r="K1031"/>
      <c r="L1031"/>
      <c r="M1031" s="166"/>
    </row>
    <row r="1032" spans="1:13" ht="67.2">
      <c r="A1032" s="724"/>
      <c r="B1032" s="722"/>
      <c r="C1032" s="721"/>
      <c r="D1032" s="206" t="s">
        <v>5836</v>
      </c>
      <c r="E1032" s="657"/>
      <c r="F1032" s="19"/>
      <c r="G1032" s="549"/>
      <c r="H1032" s="19"/>
      <c r="I1032" s="19"/>
      <c r="J1032" s="166"/>
      <c r="K1032"/>
      <c r="L1032"/>
      <c r="M1032" s="166"/>
    </row>
    <row r="1033" spans="1:13" ht="67.2">
      <c r="A1033" s="724"/>
      <c r="B1033" s="722"/>
      <c r="C1033" s="721"/>
      <c r="D1033" s="206" t="s">
        <v>5837</v>
      </c>
      <c r="E1033" s="657"/>
      <c r="F1033" s="19"/>
      <c r="G1033" s="549"/>
      <c r="H1033" s="19"/>
      <c r="I1033" s="19"/>
      <c r="J1033" s="166"/>
      <c r="K1033"/>
      <c r="L1033"/>
      <c r="M1033" s="166"/>
    </row>
    <row r="1034" spans="1:13" ht="50.4">
      <c r="A1034" s="724"/>
      <c r="B1034" s="722"/>
      <c r="C1034" s="721"/>
      <c r="D1034" s="206" t="s">
        <v>5838</v>
      </c>
      <c r="E1034" s="657"/>
      <c r="F1034" s="19"/>
      <c r="G1034" s="549"/>
      <c r="H1034" s="19"/>
      <c r="I1034" s="19"/>
      <c r="J1034" s="166"/>
      <c r="K1034"/>
      <c r="L1034"/>
      <c r="M1034" s="166"/>
    </row>
    <row r="1035" spans="1:13" ht="50.4">
      <c r="A1035" s="724"/>
      <c r="B1035" s="722"/>
      <c r="C1035" s="721"/>
      <c r="D1035" s="206" t="s">
        <v>5839</v>
      </c>
      <c r="E1035" s="20"/>
      <c r="F1035" s="19"/>
      <c r="G1035" s="19"/>
      <c r="H1035" s="19"/>
      <c r="I1035" s="19"/>
      <c r="J1035" s="166"/>
      <c r="K1035"/>
      <c r="L1035"/>
      <c r="M1035" s="166"/>
    </row>
    <row r="1036" spans="1:13" ht="16.8">
      <c r="A1036" s="724" t="s">
        <v>5840</v>
      </c>
      <c r="B1036" s="722" t="s">
        <v>5841</v>
      </c>
      <c r="C1036" s="721" t="s">
        <v>3373</v>
      </c>
      <c r="D1036" s="206"/>
      <c r="E1036" s="657" t="s">
        <v>78</v>
      </c>
      <c r="F1036" s="19" t="s">
        <v>107</v>
      </c>
      <c r="G1036" s="549" t="s">
        <v>79</v>
      </c>
      <c r="H1036" s="19"/>
      <c r="I1036" s="19"/>
      <c r="J1036" s="166"/>
      <c r="K1036"/>
      <c r="L1036"/>
      <c r="M1036" s="166"/>
    </row>
    <row r="1037" spans="1:13" ht="50.4">
      <c r="A1037" s="724"/>
      <c r="B1037" s="722"/>
      <c r="C1037" s="721"/>
      <c r="D1037" s="206" t="s">
        <v>5842</v>
      </c>
      <c r="E1037" s="657"/>
      <c r="F1037" s="19"/>
      <c r="G1037" s="549"/>
      <c r="H1037" s="19"/>
      <c r="I1037" s="19"/>
      <c r="J1037" s="166"/>
      <c r="K1037"/>
      <c r="L1037"/>
      <c r="M1037" s="166"/>
    </row>
    <row r="1038" spans="1:13" ht="16.8">
      <c r="A1038" s="724" t="s">
        <v>5843</v>
      </c>
      <c r="B1038" s="722" t="s">
        <v>5844</v>
      </c>
      <c r="C1038" s="721" t="s">
        <v>3373</v>
      </c>
      <c r="D1038" s="206"/>
      <c r="E1038" s="657" t="s">
        <v>78</v>
      </c>
      <c r="F1038" s="19" t="s">
        <v>109</v>
      </c>
      <c r="G1038" s="549"/>
      <c r="H1038" s="19" t="s">
        <v>79</v>
      </c>
      <c r="I1038" s="649"/>
      <c r="J1038" s="166"/>
      <c r="K1038"/>
      <c r="L1038"/>
      <c r="M1038" s="166"/>
    </row>
    <row r="1039" spans="1:13" ht="67.2">
      <c r="A1039" s="724"/>
      <c r="B1039" s="722"/>
      <c r="C1039" s="721"/>
      <c r="D1039" s="206" t="s">
        <v>5845</v>
      </c>
      <c r="E1039" s="657"/>
      <c r="F1039" s="19"/>
      <c r="G1039" s="549"/>
      <c r="H1039" s="19"/>
      <c r="I1039" s="649"/>
      <c r="J1039" s="166"/>
      <c r="K1039"/>
      <c r="L1039"/>
      <c r="M1039" s="166"/>
    </row>
    <row r="1040" spans="1:13" ht="67.2">
      <c r="A1040" s="724"/>
      <c r="B1040" s="722"/>
      <c r="C1040" s="721"/>
      <c r="D1040" s="206" t="s">
        <v>5846</v>
      </c>
      <c r="E1040" s="657"/>
      <c r="F1040" s="19"/>
      <c r="G1040" s="549"/>
      <c r="H1040" s="19"/>
      <c r="I1040" s="649"/>
      <c r="J1040" s="166"/>
      <c r="K1040"/>
      <c r="L1040"/>
      <c r="M1040" s="166"/>
    </row>
    <row r="1041" spans="1:13" ht="50.4">
      <c r="A1041" s="674"/>
      <c r="B1041" s="722"/>
      <c r="C1041" s="721"/>
      <c r="D1041" s="206" t="s">
        <v>5847</v>
      </c>
      <c r="E1041" s="657"/>
      <c r="F1041" s="19"/>
      <c r="G1041" s="549"/>
      <c r="H1041" s="19"/>
      <c r="I1041" s="649"/>
      <c r="J1041" s="166"/>
      <c r="K1041"/>
      <c r="L1041"/>
      <c r="M1041" s="166"/>
    </row>
    <row r="1042" spans="1:13" ht="50.4">
      <c r="A1042" s="674"/>
      <c r="B1042" s="722"/>
      <c r="C1042" s="721"/>
      <c r="D1042" s="206" t="s">
        <v>5848</v>
      </c>
      <c r="E1042" s="20"/>
      <c r="F1042" s="19"/>
      <c r="G1042" s="19"/>
      <c r="H1042" s="19"/>
      <c r="I1042" s="19"/>
      <c r="J1042" s="166"/>
      <c r="K1042"/>
      <c r="L1042"/>
      <c r="M1042" s="166"/>
    </row>
    <row r="1043" spans="1:13" ht="33.6">
      <c r="A1043" s="637" t="s">
        <v>5849</v>
      </c>
      <c r="B1043" s="637" t="s">
        <v>5850</v>
      </c>
      <c r="C1043" s="637"/>
      <c r="D1043" s="637"/>
      <c r="E1043" s="637"/>
      <c r="F1043" s="637"/>
      <c r="G1043" s="637"/>
      <c r="H1043" s="637"/>
      <c r="I1043" s="765"/>
      <c r="J1043" s="166"/>
      <c r="K1043"/>
      <c r="L1043"/>
      <c r="M1043" s="166"/>
    </row>
    <row r="1044" spans="1:13" ht="16.8">
      <c r="A1044" s="699" t="s">
        <v>13</v>
      </c>
      <c r="B1044" s="700" t="s">
        <v>1317</v>
      </c>
      <c r="C1044" s="630"/>
      <c r="D1044" s="678"/>
      <c r="E1044" s="657"/>
      <c r="F1044" s="19"/>
      <c r="G1044" s="19"/>
      <c r="H1044" s="19"/>
      <c r="I1044" s="19"/>
      <c r="J1044" s="166"/>
      <c r="K1044"/>
      <c r="L1044"/>
      <c r="M1044" s="166"/>
    </row>
    <row r="1045" spans="1:13" ht="33.6">
      <c r="A1045" s="19" t="s">
        <v>5851</v>
      </c>
      <c r="B1045" s="678" t="s">
        <v>5852</v>
      </c>
      <c r="C1045" s="630" t="s">
        <v>5853</v>
      </c>
      <c r="D1045" s="678"/>
      <c r="E1045" s="657" t="s">
        <v>78</v>
      </c>
      <c r="F1045" s="19" t="s">
        <v>111</v>
      </c>
      <c r="G1045" s="19"/>
      <c r="H1045" s="19"/>
      <c r="I1045" s="19" t="s">
        <v>79</v>
      </c>
      <c r="J1045" s="166"/>
      <c r="K1045"/>
      <c r="L1045"/>
      <c r="M1045" s="166"/>
    </row>
    <row r="1046" spans="1:13" ht="50.4">
      <c r="A1046" s="679"/>
      <c r="B1046" s="678"/>
      <c r="C1046" s="630"/>
      <c r="D1046" s="678" t="s">
        <v>5854</v>
      </c>
      <c r="E1046" s="657"/>
      <c r="F1046" s="19"/>
      <c r="G1046" s="19"/>
      <c r="H1046" s="19"/>
      <c r="I1046" s="19"/>
      <c r="J1046" s="166"/>
      <c r="K1046"/>
      <c r="L1046"/>
      <c r="M1046" s="166"/>
    </row>
    <row r="1047" spans="1:13" ht="67.2">
      <c r="A1047" s="679"/>
      <c r="B1047" s="678"/>
      <c r="C1047" s="630"/>
      <c r="D1047" s="678" t="s">
        <v>5855</v>
      </c>
      <c r="E1047" s="657"/>
      <c r="F1047" s="19"/>
      <c r="G1047" s="19"/>
      <c r="H1047" s="19"/>
      <c r="I1047" s="19"/>
      <c r="J1047" s="166"/>
      <c r="K1047"/>
      <c r="L1047"/>
      <c r="M1047" s="166"/>
    </row>
    <row r="1048" spans="1:13" ht="67.2">
      <c r="A1048" s="679"/>
      <c r="B1048" s="678"/>
      <c r="C1048" s="630"/>
      <c r="D1048" s="678" t="s">
        <v>5856</v>
      </c>
      <c r="E1048" s="657"/>
      <c r="F1048" s="19"/>
      <c r="G1048" s="19"/>
      <c r="H1048" s="19"/>
      <c r="I1048" s="19"/>
      <c r="J1048" s="166"/>
      <c r="K1048"/>
      <c r="L1048"/>
      <c r="M1048" s="166"/>
    </row>
    <row r="1049" spans="1:13" ht="50.4">
      <c r="A1049" s="674"/>
      <c r="B1049" s="678"/>
      <c r="C1049" s="630"/>
      <c r="D1049" s="678" t="s">
        <v>5857</v>
      </c>
      <c r="E1049" s="20"/>
      <c r="F1049" s="19"/>
      <c r="G1049" s="19"/>
      <c r="H1049" s="19"/>
      <c r="I1049" s="19"/>
      <c r="J1049" s="166"/>
      <c r="K1049"/>
      <c r="L1049"/>
      <c r="M1049" s="166"/>
    </row>
    <row r="1050" spans="1:13" ht="67.2">
      <c r="A1050" s="674"/>
      <c r="B1050" s="678"/>
      <c r="C1050" s="630"/>
      <c r="D1050" s="678" t="s">
        <v>5858</v>
      </c>
      <c r="E1050" s="20"/>
      <c r="F1050" s="19"/>
      <c r="G1050" s="19"/>
      <c r="H1050" s="19"/>
      <c r="I1050" s="19"/>
      <c r="J1050" s="166"/>
      <c r="K1050"/>
      <c r="L1050"/>
      <c r="M1050" s="166"/>
    </row>
    <row r="1051" spans="1:13" ht="50.4">
      <c r="A1051" s="674"/>
      <c r="B1051" s="678"/>
      <c r="C1051" s="630"/>
      <c r="D1051" s="678" t="s">
        <v>5859</v>
      </c>
      <c r="E1051" s="20"/>
      <c r="F1051" s="19"/>
      <c r="G1051" s="19"/>
      <c r="H1051" s="19"/>
      <c r="I1051" s="19"/>
      <c r="J1051" s="166"/>
      <c r="K1051"/>
      <c r="L1051"/>
      <c r="M1051" s="166"/>
    </row>
    <row r="1052" spans="1:13" ht="67.2">
      <c r="A1052" s="674"/>
      <c r="B1052" s="678"/>
      <c r="C1052" s="630"/>
      <c r="D1052" s="678" t="s">
        <v>5860</v>
      </c>
      <c r="E1052" s="20"/>
      <c r="F1052" s="19"/>
      <c r="G1052" s="19"/>
      <c r="H1052" s="19"/>
      <c r="I1052" s="19"/>
      <c r="J1052" s="166"/>
      <c r="K1052"/>
      <c r="L1052"/>
      <c r="M1052" s="166"/>
    </row>
    <row r="1053" spans="1:13" ht="84">
      <c r="A1053" s="674"/>
      <c r="B1053" s="678"/>
      <c r="C1053" s="630"/>
      <c r="D1053" s="678" t="s">
        <v>5861</v>
      </c>
      <c r="E1053" s="20"/>
      <c r="F1053" s="19"/>
      <c r="G1053" s="19"/>
      <c r="H1053" s="19"/>
      <c r="I1053" s="19"/>
      <c r="J1053" s="166"/>
      <c r="K1053"/>
      <c r="L1053"/>
      <c r="M1053" s="166"/>
    </row>
    <row r="1054" spans="1:13" ht="67.2">
      <c r="A1054" s="674"/>
      <c r="B1054" s="678"/>
      <c r="C1054" s="630"/>
      <c r="D1054" s="678" t="s">
        <v>5862</v>
      </c>
      <c r="E1054" s="20"/>
      <c r="F1054" s="19"/>
      <c r="G1054" s="19"/>
      <c r="H1054" s="19"/>
      <c r="I1054" s="19"/>
      <c r="J1054" s="166"/>
      <c r="K1054"/>
      <c r="L1054"/>
      <c r="M1054" s="166"/>
    </row>
    <row r="1055" spans="1:13" ht="33.6">
      <c r="A1055" s="724" t="s">
        <v>5863</v>
      </c>
      <c r="B1055" s="678" t="s">
        <v>5864</v>
      </c>
      <c r="C1055" s="630" t="s">
        <v>5853</v>
      </c>
      <c r="D1055" s="678"/>
      <c r="E1055" s="20" t="s">
        <v>78</v>
      </c>
      <c r="F1055" s="19" t="s">
        <v>109</v>
      </c>
      <c r="G1055" s="19"/>
      <c r="H1055" s="19" t="s">
        <v>79</v>
      </c>
      <c r="I1055" s="19"/>
      <c r="J1055" s="166"/>
      <c r="K1055"/>
      <c r="L1055"/>
      <c r="M1055" s="166"/>
    </row>
    <row r="1056" spans="1:13" ht="67.2">
      <c r="A1056" s="674"/>
      <c r="B1056" s="678"/>
      <c r="C1056" s="630"/>
      <c r="D1056" s="678" t="s">
        <v>5865</v>
      </c>
      <c r="E1056" s="20"/>
      <c r="F1056" s="19"/>
      <c r="G1056" s="19"/>
      <c r="H1056" s="19"/>
      <c r="I1056" s="19"/>
      <c r="J1056" s="166"/>
      <c r="K1056"/>
      <c r="L1056"/>
      <c r="M1056" s="166"/>
    </row>
    <row r="1057" spans="1:13" ht="67.2">
      <c r="A1057" s="674"/>
      <c r="B1057" s="678"/>
      <c r="C1057" s="630"/>
      <c r="D1057" s="678" t="s">
        <v>5866</v>
      </c>
      <c r="E1057" s="20"/>
      <c r="F1057" s="19"/>
      <c r="G1057" s="19"/>
      <c r="H1057" s="19"/>
      <c r="I1057" s="19"/>
      <c r="J1057" s="166"/>
      <c r="K1057"/>
      <c r="L1057"/>
      <c r="M1057" s="166"/>
    </row>
    <row r="1058" spans="1:13" ht="67.2">
      <c r="A1058" s="674"/>
      <c r="B1058" s="678"/>
      <c r="C1058" s="630"/>
      <c r="D1058" s="678" t="s">
        <v>5867</v>
      </c>
      <c r="E1058" s="20"/>
      <c r="F1058" s="19"/>
      <c r="G1058" s="19"/>
      <c r="H1058" s="19"/>
      <c r="I1058" s="19"/>
      <c r="J1058" s="166"/>
      <c r="K1058"/>
      <c r="L1058"/>
      <c r="M1058" s="166"/>
    </row>
    <row r="1059" spans="1:13" ht="67.2">
      <c r="A1059" s="674"/>
      <c r="B1059" s="678"/>
      <c r="C1059" s="630"/>
      <c r="D1059" s="678" t="s">
        <v>5868</v>
      </c>
      <c r="E1059" s="20"/>
      <c r="F1059" s="19"/>
      <c r="G1059" s="19"/>
      <c r="H1059" s="19"/>
      <c r="I1059" s="19"/>
      <c r="J1059" s="166"/>
      <c r="K1059"/>
      <c r="L1059"/>
      <c r="M1059" s="166"/>
    </row>
    <row r="1060" spans="1:13" ht="67.2">
      <c r="A1060" s="724"/>
      <c r="B1060" s="678"/>
      <c r="C1060" s="630"/>
      <c r="D1060" s="678" t="s">
        <v>5869</v>
      </c>
      <c r="E1060" s="20"/>
      <c r="F1060" s="19"/>
      <c r="G1060" s="19"/>
      <c r="H1060" s="19"/>
      <c r="I1060" s="19"/>
      <c r="J1060" s="166"/>
      <c r="K1060"/>
      <c r="L1060"/>
      <c r="M1060" s="166"/>
    </row>
    <row r="1061" spans="1:13" ht="33.6">
      <c r="A1061" s="724" t="s">
        <v>5870</v>
      </c>
      <c r="B1061" s="678" t="s">
        <v>5871</v>
      </c>
      <c r="C1061" s="630" t="s">
        <v>5853</v>
      </c>
      <c r="D1061" s="678"/>
      <c r="E1061" s="20" t="s">
        <v>78</v>
      </c>
      <c r="F1061" s="19" t="s">
        <v>109</v>
      </c>
      <c r="G1061" s="19"/>
      <c r="H1061" s="19" t="s">
        <v>79</v>
      </c>
      <c r="I1061" s="19"/>
      <c r="J1061" s="166"/>
      <c r="K1061"/>
      <c r="L1061"/>
      <c r="M1061" s="166"/>
    </row>
    <row r="1062" spans="1:13" ht="50.4">
      <c r="A1062" s="724"/>
      <c r="B1062" s="678"/>
      <c r="C1062" s="630"/>
      <c r="D1062" s="678" t="s">
        <v>5872</v>
      </c>
      <c r="E1062" s="20"/>
      <c r="F1062" s="19"/>
      <c r="G1062" s="19"/>
      <c r="H1062" s="19"/>
      <c r="I1062" s="19"/>
      <c r="J1062" s="166"/>
      <c r="K1062"/>
      <c r="L1062"/>
      <c r="M1062" s="166"/>
    </row>
    <row r="1063" spans="1:13" ht="50.4">
      <c r="A1063" s="724"/>
      <c r="B1063" s="678"/>
      <c r="C1063" s="630"/>
      <c r="D1063" s="678" t="s">
        <v>5873</v>
      </c>
      <c r="E1063" s="20"/>
      <c r="F1063" s="19"/>
      <c r="G1063" s="19"/>
      <c r="H1063" s="19"/>
      <c r="I1063" s="19"/>
      <c r="J1063" s="166"/>
      <c r="K1063"/>
      <c r="L1063"/>
      <c r="M1063" s="166"/>
    </row>
    <row r="1064" spans="1:13" ht="50.4">
      <c r="A1064" s="724"/>
      <c r="B1064" s="678"/>
      <c r="C1064" s="630"/>
      <c r="D1064" s="678" t="s">
        <v>5874</v>
      </c>
      <c r="E1064" s="20"/>
      <c r="F1064" s="19"/>
      <c r="G1064" s="19"/>
      <c r="H1064" s="19"/>
      <c r="I1064" s="19"/>
      <c r="J1064" s="166"/>
      <c r="K1064"/>
      <c r="L1064"/>
      <c r="M1064" s="166"/>
    </row>
    <row r="1065" spans="1:13" ht="67.2">
      <c r="A1065" s="724"/>
      <c r="B1065" s="678"/>
      <c r="C1065" s="630"/>
      <c r="D1065" s="678" t="s">
        <v>5875</v>
      </c>
      <c r="E1065" s="20"/>
      <c r="F1065" s="19"/>
      <c r="G1065" s="19"/>
      <c r="H1065" s="19"/>
      <c r="I1065" s="19"/>
      <c r="J1065" s="166"/>
      <c r="K1065"/>
      <c r="L1065"/>
      <c r="M1065" s="166"/>
    </row>
    <row r="1066" spans="1:13" ht="33.6">
      <c r="A1066" s="724" t="s">
        <v>5876</v>
      </c>
      <c r="B1066" s="678" t="s">
        <v>5877</v>
      </c>
      <c r="C1066" s="630" t="s">
        <v>5853</v>
      </c>
      <c r="D1066" s="678"/>
      <c r="E1066" s="20" t="s">
        <v>78</v>
      </c>
      <c r="F1066" s="19" t="s">
        <v>109</v>
      </c>
      <c r="G1066" s="19"/>
      <c r="H1066" s="19" t="s">
        <v>79</v>
      </c>
      <c r="I1066" s="19"/>
      <c r="J1066" s="166"/>
      <c r="K1066"/>
      <c r="L1066"/>
      <c r="M1066" s="166"/>
    </row>
    <row r="1067" spans="1:13" ht="67.2">
      <c r="A1067" s="724"/>
      <c r="B1067" s="678"/>
      <c r="C1067" s="630"/>
      <c r="D1067" s="678" t="s">
        <v>5878</v>
      </c>
      <c r="E1067" s="20"/>
      <c r="F1067" s="19"/>
      <c r="G1067" s="19"/>
      <c r="H1067" s="19"/>
      <c r="I1067" s="19"/>
      <c r="J1067" s="166"/>
      <c r="K1067"/>
      <c r="L1067"/>
      <c r="M1067" s="166"/>
    </row>
    <row r="1068" spans="1:13" ht="50.4">
      <c r="A1068" s="724"/>
      <c r="B1068" s="678"/>
      <c r="C1068" s="630"/>
      <c r="D1068" s="678" t="s">
        <v>5879</v>
      </c>
      <c r="E1068" s="20"/>
      <c r="F1068" s="19"/>
      <c r="G1068" s="19"/>
      <c r="H1068" s="19"/>
      <c r="I1068" s="19"/>
      <c r="J1068" s="166"/>
      <c r="K1068"/>
      <c r="L1068"/>
      <c r="M1068" s="166"/>
    </row>
    <row r="1069" spans="1:13" ht="50.4">
      <c r="A1069" s="674"/>
      <c r="B1069" s="678"/>
      <c r="C1069" s="630"/>
      <c r="D1069" s="678" t="s">
        <v>5880</v>
      </c>
      <c r="E1069" s="20"/>
      <c r="F1069" s="19"/>
      <c r="G1069" s="19"/>
      <c r="H1069" s="19"/>
      <c r="I1069" s="19"/>
      <c r="J1069" s="166"/>
      <c r="K1069"/>
      <c r="L1069"/>
      <c r="M1069" s="166"/>
    </row>
    <row r="1070" spans="1:13" ht="50.4">
      <c r="A1070" s="674"/>
      <c r="B1070" s="678"/>
      <c r="C1070" s="630"/>
      <c r="D1070" s="678" t="s">
        <v>5881</v>
      </c>
      <c r="E1070" s="20"/>
      <c r="F1070" s="19"/>
      <c r="G1070" s="19"/>
      <c r="H1070" s="19"/>
      <c r="I1070" s="19"/>
      <c r="J1070" s="166"/>
      <c r="K1070"/>
      <c r="L1070"/>
      <c r="M1070" s="166"/>
    </row>
    <row r="1071" spans="1:13" ht="50.4">
      <c r="A1071" s="724"/>
      <c r="B1071" s="678"/>
      <c r="C1071" s="630"/>
      <c r="D1071" s="678" t="s">
        <v>5882</v>
      </c>
      <c r="E1071" s="20"/>
      <c r="F1071" s="19"/>
      <c r="G1071" s="19"/>
      <c r="H1071" s="19"/>
      <c r="I1071" s="19"/>
      <c r="J1071" s="166"/>
      <c r="K1071"/>
      <c r="L1071"/>
      <c r="M1071" s="166"/>
    </row>
    <row r="1072" spans="1:13" ht="50.4">
      <c r="A1072" s="724" t="s">
        <v>5883</v>
      </c>
      <c r="B1072" s="678" t="s">
        <v>5884</v>
      </c>
      <c r="C1072" s="630" t="s">
        <v>5853</v>
      </c>
      <c r="D1072" s="678"/>
      <c r="E1072" s="20" t="s">
        <v>78</v>
      </c>
      <c r="F1072" s="19" t="s">
        <v>109</v>
      </c>
      <c r="G1072" s="19"/>
      <c r="H1072" s="19" t="s">
        <v>79</v>
      </c>
      <c r="I1072" s="19"/>
      <c r="J1072" s="166"/>
      <c r="K1072"/>
      <c r="L1072"/>
      <c r="M1072" s="166"/>
    </row>
    <row r="1073" spans="1:13" ht="67.2">
      <c r="A1073" s="724"/>
      <c r="B1073" s="678"/>
      <c r="C1073" s="630"/>
      <c r="D1073" s="678" t="s">
        <v>5885</v>
      </c>
      <c r="E1073" s="20"/>
      <c r="F1073" s="19"/>
      <c r="G1073" s="19"/>
      <c r="H1073" s="19"/>
      <c r="I1073" s="19"/>
      <c r="J1073" s="166"/>
      <c r="K1073"/>
      <c r="L1073"/>
      <c r="M1073" s="166"/>
    </row>
    <row r="1074" spans="1:13" ht="50.4">
      <c r="A1074" s="724"/>
      <c r="B1074" s="678"/>
      <c r="C1074" s="630"/>
      <c r="D1074" s="678" t="s">
        <v>5879</v>
      </c>
      <c r="E1074" s="20"/>
      <c r="F1074" s="19"/>
      <c r="G1074" s="19"/>
      <c r="H1074" s="19"/>
      <c r="I1074" s="19"/>
      <c r="J1074" s="166"/>
      <c r="K1074"/>
      <c r="L1074"/>
      <c r="M1074" s="166"/>
    </row>
    <row r="1075" spans="1:13" ht="50.4">
      <c r="A1075" s="724"/>
      <c r="B1075" s="678"/>
      <c r="C1075" s="630"/>
      <c r="D1075" s="678" t="s">
        <v>5886</v>
      </c>
      <c r="E1075" s="20"/>
      <c r="F1075" s="19"/>
      <c r="G1075" s="19"/>
      <c r="H1075" s="19"/>
      <c r="I1075" s="19"/>
      <c r="J1075" s="166"/>
      <c r="K1075"/>
      <c r="L1075"/>
      <c r="M1075" s="166"/>
    </row>
    <row r="1076" spans="1:13" ht="50.4">
      <c r="A1076" s="724"/>
      <c r="B1076" s="678"/>
      <c r="C1076" s="630"/>
      <c r="D1076" s="678" t="s">
        <v>5887</v>
      </c>
      <c r="E1076" s="20"/>
      <c r="F1076" s="19"/>
      <c r="G1076" s="19"/>
      <c r="H1076" s="19"/>
      <c r="I1076" s="19"/>
      <c r="J1076" s="166"/>
      <c r="K1076"/>
      <c r="L1076"/>
      <c r="M1076" s="166"/>
    </row>
    <row r="1077" spans="1:13" ht="50.4">
      <c r="A1077" s="724"/>
      <c r="B1077" s="678"/>
      <c r="C1077" s="630"/>
      <c r="D1077" s="678" t="s">
        <v>5888</v>
      </c>
      <c r="E1077" s="20"/>
      <c r="F1077" s="19"/>
      <c r="G1077" s="19"/>
      <c r="H1077" s="19"/>
      <c r="I1077" s="19"/>
      <c r="J1077" s="166"/>
      <c r="K1077"/>
      <c r="L1077"/>
      <c r="M1077" s="166"/>
    </row>
    <row r="1078" spans="1:13" ht="33.6">
      <c r="A1078" s="724" t="s">
        <v>5889</v>
      </c>
      <c r="B1078" s="49" t="s">
        <v>5890</v>
      </c>
      <c r="C1078" s="20" t="s">
        <v>5853</v>
      </c>
      <c r="D1078" s="49"/>
      <c r="E1078" s="20" t="s">
        <v>78</v>
      </c>
      <c r="F1078" s="19" t="s">
        <v>109</v>
      </c>
      <c r="G1078" s="19"/>
      <c r="H1078" s="19" t="s">
        <v>79</v>
      </c>
      <c r="I1078" s="19"/>
      <c r="J1078" s="166"/>
      <c r="K1078"/>
      <c r="L1078"/>
      <c r="M1078" s="166"/>
    </row>
    <row r="1079" spans="1:13" ht="50.4">
      <c r="A1079" s="724"/>
      <c r="B1079" s="49"/>
      <c r="C1079" s="20"/>
      <c r="D1079" s="49" t="s">
        <v>5891</v>
      </c>
      <c r="E1079" s="20"/>
      <c r="F1079" s="19"/>
      <c r="G1079" s="19"/>
      <c r="H1079" s="19"/>
      <c r="I1079" s="19"/>
      <c r="J1079" s="166"/>
      <c r="K1079"/>
      <c r="L1079"/>
      <c r="M1079" s="166"/>
    </row>
    <row r="1080" spans="1:13" ht="50.4">
      <c r="A1080" s="724"/>
      <c r="B1080" s="49"/>
      <c r="C1080" s="20"/>
      <c r="D1080" s="49" t="s">
        <v>5892</v>
      </c>
      <c r="E1080" s="20"/>
      <c r="F1080" s="19"/>
      <c r="G1080" s="19"/>
      <c r="H1080" s="19"/>
      <c r="I1080" s="19"/>
      <c r="J1080" s="166"/>
      <c r="K1080"/>
      <c r="L1080"/>
      <c r="M1080" s="166"/>
    </row>
    <row r="1081" spans="1:13" ht="84">
      <c r="A1081" s="724"/>
      <c r="B1081" s="49"/>
      <c r="C1081" s="20"/>
      <c r="D1081" s="49" t="s">
        <v>5893</v>
      </c>
      <c r="E1081" s="20"/>
      <c r="F1081" s="19"/>
      <c r="G1081" s="19"/>
      <c r="H1081" s="19"/>
      <c r="I1081" s="19"/>
      <c r="J1081" s="166"/>
      <c r="K1081"/>
      <c r="L1081"/>
      <c r="M1081" s="166"/>
    </row>
    <row r="1082" spans="1:13" ht="67.2">
      <c r="A1082" s="724"/>
      <c r="B1082" s="49"/>
      <c r="C1082" s="20"/>
      <c r="D1082" s="49" t="s">
        <v>5894</v>
      </c>
      <c r="E1082" s="20"/>
      <c r="F1082" s="19"/>
      <c r="G1082" s="19"/>
      <c r="H1082" s="19"/>
      <c r="I1082" s="19"/>
      <c r="J1082" s="166"/>
      <c r="K1082"/>
      <c r="L1082"/>
      <c r="M1082" s="166"/>
    </row>
    <row r="1083" spans="1:13" ht="33.6">
      <c r="A1083" s="724" t="s">
        <v>5895</v>
      </c>
      <c r="B1083" s="678" t="s">
        <v>5896</v>
      </c>
      <c r="C1083" s="630" t="s">
        <v>5853</v>
      </c>
      <c r="D1083" s="678"/>
      <c r="E1083" s="20" t="s">
        <v>78</v>
      </c>
      <c r="F1083" s="19" t="s">
        <v>109</v>
      </c>
      <c r="G1083" s="19"/>
      <c r="H1083" s="19" t="s">
        <v>79</v>
      </c>
      <c r="I1083" s="19"/>
      <c r="J1083" s="166"/>
      <c r="K1083"/>
      <c r="L1083"/>
      <c r="M1083" s="166"/>
    </row>
    <row r="1084" spans="1:13" ht="67.2">
      <c r="A1084" s="724"/>
      <c r="B1084" s="678"/>
      <c r="C1084" s="630"/>
      <c r="D1084" s="678" t="s">
        <v>5897</v>
      </c>
      <c r="E1084" s="20"/>
      <c r="F1084" s="19"/>
      <c r="G1084" s="19"/>
      <c r="H1084" s="19"/>
      <c r="I1084" s="19"/>
      <c r="J1084" s="166"/>
      <c r="K1084"/>
      <c r="L1084"/>
      <c r="M1084" s="166"/>
    </row>
    <row r="1085" spans="1:13" ht="50.4">
      <c r="A1085" s="724"/>
      <c r="B1085" s="678"/>
      <c r="C1085" s="630"/>
      <c r="D1085" s="678" t="s">
        <v>5898</v>
      </c>
      <c r="E1085" s="20"/>
      <c r="F1085" s="19"/>
      <c r="G1085" s="19"/>
      <c r="H1085" s="19"/>
      <c r="I1085" s="19"/>
      <c r="J1085" s="166"/>
      <c r="K1085"/>
      <c r="L1085"/>
      <c r="M1085" s="166"/>
    </row>
    <row r="1086" spans="1:13" ht="67.2">
      <c r="A1086" s="724"/>
      <c r="B1086" s="678"/>
      <c r="C1086" s="630"/>
      <c r="D1086" s="678" t="s">
        <v>5899</v>
      </c>
      <c r="E1086" s="20"/>
      <c r="F1086" s="19"/>
      <c r="G1086" s="19"/>
      <c r="H1086" s="19"/>
      <c r="I1086" s="19"/>
      <c r="J1086" s="166"/>
      <c r="K1086"/>
      <c r="L1086"/>
      <c r="M1086" s="166"/>
    </row>
    <row r="1087" spans="1:13" ht="67.2">
      <c r="A1087" s="724"/>
      <c r="B1087" s="678"/>
      <c r="C1087" s="630"/>
      <c r="D1087" s="678" t="s">
        <v>5900</v>
      </c>
      <c r="E1087" s="20"/>
      <c r="F1087" s="19"/>
      <c r="G1087" s="19"/>
      <c r="H1087" s="19"/>
      <c r="I1087" s="19"/>
      <c r="J1087" s="166"/>
      <c r="K1087"/>
      <c r="L1087"/>
      <c r="M1087" s="166"/>
    </row>
    <row r="1088" spans="1:13" ht="33.6">
      <c r="A1088" s="724" t="s">
        <v>5901</v>
      </c>
      <c r="B1088" s="678" t="s">
        <v>5902</v>
      </c>
      <c r="C1088" s="630" t="s">
        <v>5853</v>
      </c>
      <c r="D1088" s="678"/>
      <c r="E1088" s="20" t="s">
        <v>78</v>
      </c>
      <c r="F1088" s="19" t="s">
        <v>109</v>
      </c>
      <c r="G1088" s="19"/>
      <c r="H1088" s="19" t="s">
        <v>79</v>
      </c>
      <c r="I1088" s="19"/>
      <c r="J1088" s="166"/>
      <c r="K1088"/>
      <c r="L1088"/>
      <c r="M1088" s="166"/>
    </row>
    <row r="1089" spans="1:13" ht="50.4">
      <c r="A1089" s="724"/>
      <c r="B1089" s="678"/>
      <c r="C1089" s="630"/>
      <c r="D1089" s="678" t="s">
        <v>5903</v>
      </c>
      <c r="E1089" s="20"/>
      <c r="F1089" s="19"/>
      <c r="G1089" s="19"/>
      <c r="H1089" s="19"/>
      <c r="I1089" s="19"/>
      <c r="J1089" s="166"/>
      <c r="K1089"/>
      <c r="L1089"/>
      <c r="M1089" s="166"/>
    </row>
    <row r="1090" spans="1:13" ht="50.4">
      <c r="A1090" s="724"/>
      <c r="B1090" s="678"/>
      <c r="C1090" s="630"/>
      <c r="D1090" s="678" t="s">
        <v>5904</v>
      </c>
      <c r="E1090" s="20"/>
      <c r="F1090" s="19"/>
      <c r="G1090" s="19"/>
      <c r="H1090" s="19"/>
      <c r="I1090" s="19"/>
      <c r="J1090" s="166"/>
      <c r="K1090"/>
      <c r="L1090"/>
      <c r="M1090" s="166"/>
    </row>
    <row r="1091" spans="1:13" ht="50.4">
      <c r="A1091" s="724"/>
      <c r="B1091" s="678"/>
      <c r="C1091" s="630"/>
      <c r="D1091" s="678" t="s">
        <v>5905</v>
      </c>
      <c r="E1091" s="20"/>
      <c r="F1091" s="19"/>
      <c r="G1091" s="19"/>
      <c r="H1091" s="19"/>
      <c r="I1091" s="19"/>
      <c r="J1091" s="166"/>
      <c r="K1091"/>
      <c r="L1091"/>
      <c r="M1091" s="166"/>
    </row>
    <row r="1092" spans="1:13" ht="50.4">
      <c r="A1092" s="724"/>
      <c r="B1092" s="678"/>
      <c r="C1092" s="630"/>
      <c r="D1092" s="678" t="s">
        <v>5906</v>
      </c>
      <c r="E1092" s="20"/>
      <c r="F1092" s="19"/>
      <c r="G1092" s="19"/>
      <c r="H1092" s="19"/>
      <c r="I1092" s="19"/>
      <c r="J1092" s="166"/>
      <c r="K1092"/>
      <c r="L1092"/>
      <c r="M1092" s="166"/>
    </row>
    <row r="1093" spans="1:13" ht="16.8">
      <c r="A1093" s="724" t="s">
        <v>5907</v>
      </c>
      <c r="B1093" s="49" t="s">
        <v>5908</v>
      </c>
      <c r="C1093" s="20" t="s">
        <v>5853</v>
      </c>
      <c r="D1093" s="49"/>
      <c r="E1093" s="20" t="s">
        <v>78</v>
      </c>
      <c r="F1093" s="19" t="s">
        <v>109</v>
      </c>
      <c r="G1093" s="19"/>
      <c r="H1093" s="19" t="s">
        <v>79</v>
      </c>
      <c r="I1093" s="19"/>
      <c r="J1093" s="166"/>
      <c r="K1093"/>
      <c r="L1093"/>
      <c r="M1093" s="166"/>
    </row>
    <row r="1094" spans="1:13" ht="67.2">
      <c r="A1094" s="724"/>
      <c r="B1094" s="49"/>
      <c r="C1094" s="20"/>
      <c r="D1094" s="49" t="s">
        <v>5909</v>
      </c>
      <c r="E1094" s="20"/>
      <c r="F1094" s="19"/>
      <c r="G1094" s="19"/>
      <c r="H1094" s="19"/>
      <c r="I1094" s="19"/>
      <c r="J1094" s="166"/>
      <c r="K1094"/>
      <c r="L1094"/>
      <c r="M1094" s="166"/>
    </row>
    <row r="1095" spans="1:13" ht="50.4">
      <c r="A1095" s="724"/>
      <c r="B1095" s="49"/>
      <c r="C1095" s="20"/>
      <c r="D1095" s="49" t="s">
        <v>5910</v>
      </c>
      <c r="E1095" s="20"/>
      <c r="F1095" s="19"/>
      <c r="G1095" s="19"/>
      <c r="H1095" s="19"/>
      <c r="I1095" s="19"/>
      <c r="J1095" s="166"/>
      <c r="K1095"/>
      <c r="L1095"/>
      <c r="M1095" s="166"/>
    </row>
    <row r="1096" spans="1:13" ht="50.4">
      <c r="A1096" s="724"/>
      <c r="B1096" s="49"/>
      <c r="C1096" s="20"/>
      <c r="D1096" s="49" t="s">
        <v>5911</v>
      </c>
      <c r="E1096" s="20"/>
      <c r="F1096" s="19"/>
      <c r="G1096" s="19"/>
      <c r="H1096" s="19"/>
      <c r="I1096" s="19"/>
      <c r="J1096" s="166"/>
      <c r="K1096"/>
      <c r="L1096"/>
      <c r="M1096" s="166"/>
    </row>
    <row r="1097" spans="1:13" ht="50.4">
      <c r="A1097" s="724"/>
      <c r="B1097" s="49"/>
      <c r="C1097" s="20"/>
      <c r="D1097" s="49" t="s">
        <v>5912</v>
      </c>
      <c r="E1097" s="20"/>
      <c r="F1097" s="19"/>
      <c r="G1097" s="19"/>
      <c r="H1097" s="19"/>
      <c r="I1097" s="19"/>
      <c r="J1097" s="166"/>
      <c r="K1097"/>
      <c r="L1097"/>
      <c r="M1097" s="166"/>
    </row>
    <row r="1098" spans="1:13" ht="16.8">
      <c r="A1098" s="724" t="s">
        <v>5913</v>
      </c>
      <c r="B1098" s="49" t="s">
        <v>5914</v>
      </c>
      <c r="C1098" s="20" t="s">
        <v>5853</v>
      </c>
      <c r="D1098" s="49"/>
      <c r="E1098" s="20" t="s">
        <v>78</v>
      </c>
      <c r="F1098" s="19" t="s">
        <v>109</v>
      </c>
      <c r="G1098" s="19"/>
      <c r="H1098" s="19" t="s">
        <v>79</v>
      </c>
      <c r="I1098" s="19"/>
      <c r="J1098" s="166"/>
      <c r="K1098"/>
      <c r="L1098"/>
      <c r="M1098" s="166"/>
    </row>
    <row r="1099" spans="1:13" ht="50.4">
      <c r="A1099" s="724"/>
      <c r="B1099" s="49"/>
      <c r="C1099" s="20"/>
      <c r="D1099" s="49" t="s">
        <v>5915</v>
      </c>
      <c r="E1099" s="20"/>
      <c r="F1099" s="19"/>
      <c r="G1099" s="19"/>
      <c r="H1099" s="19"/>
      <c r="I1099" s="19"/>
      <c r="J1099" s="166"/>
      <c r="K1099"/>
      <c r="L1099"/>
      <c r="M1099" s="166"/>
    </row>
    <row r="1100" spans="1:13" ht="50.4">
      <c r="A1100" s="724"/>
      <c r="B1100" s="49"/>
      <c r="C1100" s="20"/>
      <c r="D1100" s="49" t="s">
        <v>5916</v>
      </c>
      <c r="E1100" s="20"/>
      <c r="F1100" s="19"/>
      <c r="G1100" s="19"/>
      <c r="H1100" s="19"/>
      <c r="I1100" s="19"/>
      <c r="J1100" s="166"/>
      <c r="K1100"/>
      <c r="L1100"/>
      <c r="M1100" s="166"/>
    </row>
    <row r="1101" spans="1:13" ht="50.4">
      <c r="A1101" s="724"/>
      <c r="B1101" s="49"/>
      <c r="C1101" s="20"/>
      <c r="D1101" s="49" t="s">
        <v>5917</v>
      </c>
      <c r="E1101" s="20"/>
      <c r="F1101" s="19"/>
      <c r="G1101" s="19"/>
      <c r="H1101" s="19"/>
      <c r="I1101" s="19"/>
      <c r="J1101" s="166"/>
      <c r="K1101"/>
      <c r="L1101"/>
      <c r="M1101" s="166"/>
    </row>
    <row r="1102" spans="1:13" ht="50.4">
      <c r="A1102" s="724"/>
      <c r="B1102" s="49"/>
      <c r="C1102" s="20"/>
      <c r="D1102" s="49" t="s">
        <v>5918</v>
      </c>
      <c r="E1102" s="20"/>
      <c r="F1102" s="19"/>
      <c r="G1102" s="19"/>
      <c r="H1102" s="19"/>
      <c r="I1102" s="19"/>
      <c r="J1102" s="166"/>
      <c r="K1102"/>
      <c r="L1102"/>
      <c r="M1102" s="166"/>
    </row>
    <row r="1103" spans="1:13" ht="33.6">
      <c r="A1103" s="724" t="s">
        <v>5919</v>
      </c>
      <c r="B1103" s="49" t="s">
        <v>5920</v>
      </c>
      <c r="C1103" s="20" t="s">
        <v>5853</v>
      </c>
      <c r="D1103" s="49"/>
      <c r="E1103" s="20" t="s">
        <v>78</v>
      </c>
      <c r="F1103" s="19" t="s">
        <v>109</v>
      </c>
      <c r="G1103" s="19"/>
      <c r="H1103" s="19" t="s">
        <v>79</v>
      </c>
      <c r="I1103" s="19"/>
      <c r="J1103" s="166"/>
      <c r="K1103"/>
      <c r="L1103"/>
      <c r="M1103" s="166"/>
    </row>
    <row r="1104" spans="1:13" ht="50.4">
      <c r="A1104" s="724"/>
      <c r="B1104" s="49"/>
      <c r="C1104" s="20"/>
      <c r="D1104" s="49" t="s">
        <v>5921</v>
      </c>
      <c r="E1104" s="20"/>
      <c r="F1104" s="19"/>
      <c r="G1104" s="19"/>
      <c r="H1104" s="19"/>
      <c r="I1104" s="19"/>
      <c r="J1104" s="166"/>
      <c r="K1104"/>
      <c r="L1104"/>
      <c r="M1104" s="166"/>
    </row>
    <row r="1105" spans="1:13" ht="50.4">
      <c r="A1105" s="724"/>
      <c r="B1105" s="49"/>
      <c r="C1105" s="20"/>
      <c r="D1105" s="49" t="s">
        <v>5922</v>
      </c>
      <c r="E1105" s="20"/>
      <c r="F1105" s="19"/>
      <c r="G1105" s="19"/>
      <c r="H1105" s="19"/>
      <c r="I1105" s="19"/>
      <c r="J1105" s="166"/>
      <c r="K1105"/>
      <c r="L1105"/>
      <c r="M1105" s="166"/>
    </row>
    <row r="1106" spans="1:13" ht="50.4">
      <c r="A1106" s="724"/>
      <c r="B1106" s="49"/>
      <c r="C1106" s="20"/>
      <c r="D1106" s="49" t="s">
        <v>5923</v>
      </c>
      <c r="E1106" s="20"/>
      <c r="F1106" s="19"/>
      <c r="G1106" s="19"/>
      <c r="H1106" s="19"/>
      <c r="I1106" s="19"/>
      <c r="J1106" s="166"/>
      <c r="K1106"/>
      <c r="L1106"/>
      <c r="M1106" s="166"/>
    </row>
    <row r="1107" spans="1:13" ht="50.4">
      <c r="A1107" s="724"/>
      <c r="B1107" s="49"/>
      <c r="C1107" s="20"/>
      <c r="D1107" s="49" t="s">
        <v>5924</v>
      </c>
      <c r="E1107" s="20"/>
      <c r="F1107" s="19"/>
      <c r="G1107" s="19"/>
      <c r="H1107" s="19"/>
      <c r="I1107" s="19"/>
      <c r="J1107" s="166"/>
      <c r="K1107"/>
      <c r="L1107"/>
      <c r="M1107" s="166"/>
    </row>
    <row r="1108" spans="1:13" ht="33.6">
      <c r="A1108" s="724" t="s">
        <v>5925</v>
      </c>
      <c r="B1108" s="49" t="s">
        <v>5926</v>
      </c>
      <c r="C1108" s="20" t="s">
        <v>5853</v>
      </c>
      <c r="D1108" s="49"/>
      <c r="E1108" s="20" t="s">
        <v>78</v>
      </c>
      <c r="F1108" s="19" t="s">
        <v>109</v>
      </c>
      <c r="G1108" s="19"/>
      <c r="H1108" s="19" t="s">
        <v>79</v>
      </c>
      <c r="I1108" s="19"/>
      <c r="J1108" s="166"/>
      <c r="K1108"/>
      <c r="L1108"/>
      <c r="M1108" s="166"/>
    </row>
    <row r="1109" spans="1:13" ht="50.4">
      <c r="A1109" s="724"/>
      <c r="B1109" s="49"/>
      <c r="C1109" s="20"/>
      <c r="D1109" s="49" t="s">
        <v>5927</v>
      </c>
      <c r="E1109" s="20"/>
      <c r="F1109" s="19"/>
      <c r="G1109" s="19"/>
      <c r="H1109" s="19"/>
      <c r="I1109" s="19"/>
      <c r="J1109" s="166"/>
      <c r="K1109"/>
      <c r="L1109"/>
      <c r="M1109" s="166"/>
    </row>
    <row r="1110" spans="1:13" ht="67.2">
      <c r="A1110" s="724"/>
      <c r="B1110" s="49"/>
      <c r="C1110" s="20"/>
      <c r="D1110" s="49" t="s">
        <v>5928</v>
      </c>
      <c r="E1110" s="20"/>
      <c r="F1110" s="19"/>
      <c r="G1110" s="19"/>
      <c r="H1110" s="19"/>
      <c r="I1110" s="19"/>
      <c r="J1110" s="166"/>
      <c r="K1110"/>
      <c r="L1110"/>
      <c r="M1110" s="166"/>
    </row>
    <row r="1111" spans="1:13" ht="67.2">
      <c r="A1111" s="724"/>
      <c r="B1111" s="49"/>
      <c r="C1111" s="20"/>
      <c r="D1111" s="49" t="s">
        <v>5929</v>
      </c>
      <c r="E1111" s="20"/>
      <c r="F1111" s="19"/>
      <c r="G1111" s="19"/>
      <c r="H1111" s="19"/>
      <c r="I1111" s="19"/>
      <c r="J1111" s="676"/>
      <c r="K1111" s="635"/>
      <c r="L1111" s="677"/>
      <c r="M1111" s="676"/>
    </row>
    <row r="1112" spans="1:13" ht="50.4">
      <c r="A1112" s="724"/>
      <c r="B1112" s="49"/>
      <c r="C1112" s="20"/>
      <c r="D1112" s="49" t="s">
        <v>5930</v>
      </c>
      <c r="E1112" s="20"/>
      <c r="F1112" s="19"/>
      <c r="G1112" s="19"/>
      <c r="H1112" s="19"/>
      <c r="I1112" s="19"/>
      <c r="J1112" s="166"/>
      <c r="K1112"/>
      <c r="L1112"/>
      <c r="M1112" s="166"/>
    </row>
    <row r="1113" spans="1:13" ht="33.6">
      <c r="A1113" s="724" t="s">
        <v>5931</v>
      </c>
      <c r="B1113" s="49" t="s">
        <v>5932</v>
      </c>
      <c r="C1113" s="20" t="s">
        <v>5853</v>
      </c>
      <c r="D1113" s="49"/>
      <c r="E1113" s="20" t="s">
        <v>78</v>
      </c>
      <c r="F1113" s="19" t="s">
        <v>109</v>
      </c>
      <c r="G1113" s="19"/>
      <c r="H1113" s="19" t="s">
        <v>79</v>
      </c>
      <c r="I1113" s="19"/>
      <c r="J1113" s="166"/>
      <c r="K1113"/>
      <c r="L1113"/>
      <c r="M1113" s="166"/>
    </row>
    <row r="1114" spans="1:13" ht="84">
      <c r="A1114" s="724"/>
      <c r="B1114" s="49"/>
      <c r="C1114" s="20"/>
      <c r="D1114" s="49" t="s">
        <v>5933</v>
      </c>
      <c r="E1114" s="20"/>
      <c r="F1114" s="19"/>
      <c r="G1114" s="19"/>
      <c r="H1114" s="19"/>
      <c r="I1114" s="19"/>
      <c r="J1114" s="166"/>
      <c r="K1114"/>
      <c r="L1114"/>
      <c r="M1114" s="166"/>
    </row>
    <row r="1115" spans="1:13" ht="50.4">
      <c r="A1115" s="724"/>
      <c r="B1115" s="49"/>
      <c r="C1115" s="20"/>
      <c r="D1115" s="49" t="s">
        <v>5934</v>
      </c>
      <c r="E1115" s="20"/>
      <c r="F1115" s="19"/>
      <c r="G1115" s="19"/>
      <c r="H1115" s="19"/>
      <c r="I1115" s="19"/>
      <c r="J1115" s="166"/>
      <c r="K1115"/>
      <c r="L1115"/>
      <c r="M1115" s="166"/>
    </row>
    <row r="1116" spans="1:13" ht="67.2">
      <c r="A1116" s="724"/>
      <c r="B1116" s="49"/>
      <c r="C1116" s="20"/>
      <c r="D1116" s="49" t="s">
        <v>5935</v>
      </c>
      <c r="E1116" s="20"/>
      <c r="F1116" s="19"/>
      <c r="G1116" s="19"/>
      <c r="H1116" s="19"/>
      <c r="I1116" s="19"/>
      <c r="J1116" s="166"/>
      <c r="K1116"/>
      <c r="L1116"/>
      <c r="M1116" s="166"/>
    </row>
    <row r="1117" spans="1:13" ht="50.4">
      <c r="A1117" s="724"/>
      <c r="B1117" s="49"/>
      <c r="C1117" s="20"/>
      <c r="D1117" s="49" t="s">
        <v>5936</v>
      </c>
      <c r="E1117" s="20"/>
      <c r="F1117" s="19"/>
      <c r="G1117" s="19"/>
      <c r="H1117" s="19"/>
      <c r="I1117" s="19"/>
      <c r="J1117" s="166"/>
      <c r="K1117"/>
      <c r="L1117"/>
      <c r="M1117" s="166"/>
    </row>
    <row r="1118" spans="1:13" ht="33.6">
      <c r="A1118" s="724" t="s">
        <v>5937</v>
      </c>
      <c r="B1118" s="49" t="s">
        <v>1358</v>
      </c>
      <c r="C1118" s="20" t="s">
        <v>5853</v>
      </c>
      <c r="D1118" s="49"/>
      <c r="E1118" s="20" t="s">
        <v>78</v>
      </c>
      <c r="F1118" s="19" t="s">
        <v>109</v>
      </c>
      <c r="G1118" s="19"/>
      <c r="H1118" s="19" t="s">
        <v>79</v>
      </c>
      <c r="I1118" s="19"/>
      <c r="J1118" s="166"/>
      <c r="K1118"/>
      <c r="L1118"/>
      <c r="M1118" s="166"/>
    </row>
    <row r="1119" spans="1:13" ht="50.4">
      <c r="A1119" s="724"/>
      <c r="B1119" s="49"/>
      <c r="C1119" s="20"/>
      <c r="D1119" s="49" t="s">
        <v>5938</v>
      </c>
      <c r="E1119" s="20"/>
      <c r="F1119" s="19"/>
      <c r="G1119" s="19"/>
      <c r="H1119" s="19"/>
      <c r="I1119" s="19"/>
      <c r="J1119" s="676"/>
      <c r="K1119" s="635"/>
      <c r="L1119" s="677"/>
      <c r="M1119" s="676"/>
    </row>
    <row r="1120" spans="1:13" ht="67.2">
      <c r="A1120" s="724"/>
      <c r="B1120" s="49"/>
      <c r="C1120" s="20"/>
      <c r="D1120" s="49" t="s">
        <v>5939</v>
      </c>
      <c r="E1120" s="20"/>
      <c r="F1120" s="19"/>
      <c r="G1120" s="19"/>
      <c r="H1120" s="19"/>
      <c r="I1120" s="19"/>
      <c r="J1120" s="166"/>
      <c r="K1120"/>
      <c r="L1120"/>
      <c r="M1120" s="166"/>
    </row>
    <row r="1121" spans="1:13" ht="67.2">
      <c r="A1121" s="724"/>
      <c r="B1121" s="49"/>
      <c r="C1121" s="20"/>
      <c r="D1121" s="49" t="s">
        <v>5940</v>
      </c>
      <c r="E1121" s="20"/>
      <c r="F1121" s="19"/>
      <c r="G1121" s="19"/>
      <c r="H1121" s="19"/>
      <c r="I1121" s="19"/>
      <c r="J1121" s="166"/>
      <c r="K1121"/>
      <c r="L1121"/>
      <c r="M1121" s="166"/>
    </row>
    <row r="1122" spans="1:13" ht="67.2">
      <c r="A1122" s="724"/>
      <c r="B1122" s="49"/>
      <c r="C1122" s="20"/>
      <c r="D1122" s="49" t="s">
        <v>5941</v>
      </c>
      <c r="E1122" s="20"/>
      <c r="F1122" s="19"/>
      <c r="G1122" s="19"/>
      <c r="H1122" s="19"/>
      <c r="I1122" s="19"/>
      <c r="J1122" s="166"/>
      <c r="K1122"/>
      <c r="L1122"/>
      <c r="M1122" s="166"/>
    </row>
    <row r="1123" spans="1:13" ht="33.6">
      <c r="A1123" s="724" t="s">
        <v>5942</v>
      </c>
      <c r="B1123" s="49" t="s">
        <v>5943</v>
      </c>
      <c r="C1123" s="20" t="s">
        <v>5853</v>
      </c>
      <c r="D1123" s="49"/>
      <c r="E1123" s="20" t="s">
        <v>78</v>
      </c>
      <c r="F1123" s="19" t="s">
        <v>109</v>
      </c>
      <c r="G1123" s="19"/>
      <c r="H1123" s="19" t="s">
        <v>79</v>
      </c>
      <c r="I1123" s="19"/>
      <c r="J1123" s="166"/>
      <c r="K1123"/>
      <c r="L1123"/>
      <c r="M1123" s="166"/>
    </row>
    <row r="1124" spans="1:13" ht="67.2">
      <c r="A1124" s="724"/>
      <c r="B1124" s="49"/>
      <c r="C1124" s="20"/>
      <c r="D1124" s="49" t="s">
        <v>5944</v>
      </c>
      <c r="E1124" s="20"/>
      <c r="F1124" s="19"/>
      <c r="G1124" s="19"/>
      <c r="H1124" s="19"/>
      <c r="I1124" s="19"/>
      <c r="J1124" s="166"/>
      <c r="K1124"/>
      <c r="L1124"/>
      <c r="M1124" s="166"/>
    </row>
    <row r="1125" spans="1:13" ht="67.2">
      <c r="A1125" s="724"/>
      <c r="B1125" s="49"/>
      <c r="C1125" s="20"/>
      <c r="D1125" s="49" t="s">
        <v>5945</v>
      </c>
      <c r="E1125" s="20"/>
      <c r="F1125" s="19"/>
      <c r="G1125" s="19"/>
      <c r="H1125" s="19"/>
      <c r="I1125" s="19"/>
      <c r="J1125" s="166"/>
      <c r="K1125"/>
      <c r="L1125"/>
      <c r="M1125" s="166"/>
    </row>
    <row r="1126" spans="1:13" ht="50.4">
      <c r="A1126" s="724"/>
      <c r="B1126" s="49"/>
      <c r="C1126" s="20"/>
      <c r="D1126" s="49" t="s">
        <v>5946</v>
      </c>
      <c r="E1126" s="20"/>
      <c r="F1126" s="19"/>
      <c r="G1126" s="19"/>
      <c r="H1126" s="19"/>
      <c r="I1126" s="19"/>
      <c r="J1126" s="166"/>
      <c r="K1126"/>
      <c r="L1126"/>
      <c r="M1126" s="166"/>
    </row>
    <row r="1127" spans="1:13" ht="67.2">
      <c r="A1127" s="724"/>
      <c r="B1127" s="49"/>
      <c r="C1127" s="20"/>
      <c r="D1127" s="49" t="s">
        <v>5947</v>
      </c>
      <c r="E1127" s="20"/>
      <c r="F1127" s="19"/>
      <c r="G1127" s="19"/>
      <c r="H1127" s="19"/>
      <c r="I1127" s="19"/>
      <c r="J1127" s="166"/>
      <c r="K1127"/>
      <c r="L1127"/>
      <c r="M1127" s="166"/>
    </row>
    <row r="1128" spans="1:13" ht="33.6">
      <c r="A1128" s="724" t="s">
        <v>5948</v>
      </c>
      <c r="B1128" s="49" t="s">
        <v>5949</v>
      </c>
      <c r="C1128" s="20" t="s">
        <v>5853</v>
      </c>
      <c r="D1128" s="49"/>
      <c r="E1128" s="20" t="s">
        <v>78</v>
      </c>
      <c r="F1128" s="19" t="s">
        <v>107</v>
      </c>
      <c r="G1128" s="19" t="s">
        <v>79</v>
      </c>
      <c r="H1128" s="19"/>
      <c r="I1128" s="19"/>
      <c r="J1128" s="166"/>
      <c r="K1128"/>
      <c r="L1128"/>
      <c r="M1128" s="166"/>
    </row>
    <row r="1129" spans="1:13" ht="67.2">
      <c r="A1129" s="724"/>
      <c r="B1129" s="49"/>
      <c r="C1129" s="20"/>
      <c r="D1129" s="49" t="s">
        <v>5950</v>
      </c>
      <c r="E1129" s="20"/>
      <c r="F1129" s="19"/>
      <c r="G1129" s="19"/>
      <c r="H1129" s="19"/>
      <c r="I1129" s="19"/>
      <c r="J1129" s="166"/>
      <c r="K1129"/>
      <c r="L1129"/>
      <c r="M1129" s="166"/>
    </row>
    <row r="1130" spans="1:13" ht="33.6">
      <c r="A1130" s="724" t="s">
        <v>5951</v>
      </c>
      <c r="B1130" s="49" t="s">
        <v>5952</v>
      </c>
      <c r="C1130" s="20" t="s">
        <v>5853</v>
      </c>
      <c r="D1130" s="49"/>
      <c r="E1130" s="20" t="s">
        <v>78</v>
      </c>
      <c r="F1130" s="19" t="s">
        <v>107</v>
      </c>
      <c r="G1130" s="19" t="s">
        <v>79</v>
      </c>
      <c r="H1130" s="19"/>
      <c r="I1130" s="19"/>
      <c r="J1130" s="166"/>
      <c r="K1130"/>
      <c r="L1130"/>
      <c r="M1130" s="166"/>
    </row>
    <row r="1131" spans="1:13" ht="67.2">
      <c r="A1131" s="724"/>
      <c r="B1131" s="49"/>
      <c r="C1131" s="20"/>
      <c r="D1131" s="49" t="s">
        <v>5953</v>
      </c>
      <c r="E1131" s="20"/>
      <c r="F1131" s="19"/>
      <c r="G1131" s="19"/>
      <c r="H1131" s="19"/>
      <c r="I1131" s="19"/>
      <c r="J1131" s="166"/>
      <c r="K1131"/>
      <c r="L1131"/>
      <c r="M1131" s="166"/>
    </row>
    <row r="1132" spans="1:13" ht="16.8">
      <c r="A1132" s="724" t="s">
        <v>5954</v>
      </c>
      <c r="B1132" s="49" t="s">
        <v>5955</v>
      </c>
      <c r="C1132" s="20" t="s">
        <v>5853</v>
      </c>
      <c r="D1132" s="49"/>
      <c r="E1132" s="20" t="s">
        <v>78</v>
      </c>
      <c r="F1132" s="19" t="s">
        <v>109</v>
      </c>
      <c r="G1132" s="19"/>
      <c r="H1132" s="19" t="s">
        <v>79</v>
      </c>
      <c r="I1132" s="19"/>
      <c r="J1132" s="166"/>
      <c r="K1132"/>
      <c r="L1132"/>
      <c r="M1132" s="166"/>
    </row>
    <row r="1133" spans="1:13" ht="50.4">
      <c r="A1133" s="724"/>
      <c r="B1133" s="49"/>
      <c r="C1133" s="20"/>
      <c r="D1133" s="49" t="s">
        <v>5956</v>
      </c>
      <c r="E1133" s="20"/>
      <c r="F1133" s="19"/>
      <c r="G1133" s="19"/>
      <c r="H1133" s="19"/>
      <c r="I1133" s="19"/>
      <c r="J1133" s="166"/>
      <c r="K1133"/>
      <c r="L1133"/>
      <c r="M1133" s="166"/>
    </row>
    <row r="1134" spans="1:13" ht="50.4">
      <c r="A1134" s="724"/>
      <c r="B1134" s="49"/>
      <c r="C1134" s="20"/>
      <c r="D1134" s="49" t="s">
        <v>5957</v>
      </c>
      <c r="E1134" s="20"/>
      <c r="F1134" s="19"/>
      <c r="G1134" s="19"/>
      <c r="H1134" s="19"/>
      <c r="I1134" s="19"/>
      <c r="J1134" s="166"/>
      <c r="K1134"/>
      <c r="L1134"/>
      <c r="M1134" s="166"/>
    </row>
    <row r="1135" spans="1:13" ht="50.4">
      <c r="A1135" s="724"/>
      <c r="B1135" s="49"/>
      <c r="C1135" s="20"/>
      <c r="D1135" s="49" t="s">
        <v>5958</v>
      </c>
      <c r="E1135" s="20"/>
      <c r="F1135" s="19"/>
      <c r="G1135" s="19"/>
      <c r="H1135" s="19"/>
      <c r="I1135" s="19"/>
      <c r="J1135" s="166"/>
      <c r="K1135"/>
      <c r="L1135"/>
      <c r="M1135" s="166"/>
    </row>
    <row r="1136" spans="1:13" ht="84">
      <c r="A1136" s="724"/>
      <c r="B1136" s="49"/>
      <c r="C1136" s="20"/>
      <c r="D1136" s="49" t="s">
        <v>5959</v>
      </c>
      <c r="E1136" s="20"/>
      <c r="F1136" s="19"/>
      <c r="G1136" s="19"/>
      <c r="H1136" s="19"/>
      <c r="I1136" s="19"/>
      <c r="J1136" s="166"/>
      <c r="K1136"/>
      <c r="L1136"/>
      <c r="M1136" s="166"/>
    </row>
    <row r="1137" spans="1:13" ht="16.8">
      <c r="A1137" s="19"/>
      <c r="B1137" s="700" t="s">
        <v>5960</v>
      </c>
      <c r="C1137" s="720"/>
      <c r="D1137" s="58"/>
      <c r="E1137" s="20"/>
      <c r="F1137" s="19"/>
      <c r="G1137" s="51"/>
      <c r="H1137" s="51"/>
      <c r="I1137" s="51"/>
      <c r="J1137" s="166"/>
      <c r="K1137"/>
      <c r="L1137"/>
      <c r="M1137" s="166"/>
    </row>
    <row r="1138" spans="1:13" ht="16.8">
      <c r="A1138" s="724" t="s">
        <v>5961</v>
      </c>
      <c r="B1138" s="678" t="s">
        <v>2513</v>
      </c>
      <c r="C1138" s="630" t="s">
        <v>5853</v>
      </c>
      <c r="D1138" s="678"/>
      <c r="E1138" s="657" t="s">
        <v>78</v>
      </c>
      <c r="F1138" s="19" t="s">
        <v>109</v>
      </c>
      <c r="G1138" s="19"/>
      <c r="H1138" s="19" t="s">
        <v>79</v>
      </c>
      <c r="I1138" s="19"/>
      <c r="J1138" s="166"/>
      <c r="K1138"/>
      <c r="L1138"/>
      <c r="M1138" s="166"/>
    </row>
    <row r="1139" spans="1:13" ht="84">
      <c r="A1139" s="724"/>
      <c r="B1139" s="678"/>
      <c r="C1139" s="630"/>
      <c r="D1139" s="678" t="s">
        <v>5962</v>
      </c>
      <c r="E1139" s="20"/>
      <c r="F1139" s="19"/>
      <c r="G1139" s="19"/>
      <c r="H1139" s="19"/>
      <c r="I1139" s="19"/>
      <c r="J1139" s="166"/>
      <c r="K1139"/>
      <c r="L1139"/>
      <c r="M1139" s="166"/>
    </row>
    <row r="1140" spans="1:13" ht="67.2">
      <c r="A1140" s="724"/>
      <c r="B1140" s="678"/>
      <c r="C1140" s="630"/>
      <c r="D1140" s="678" t="s">
        <v>5963</v>
      </c>
      <c r="E1140" s="20"/>
      <c r="F1140" s="19"/>
      <c r="G1140" s="19"/>
      <c r="H1140" s="19"/>
      <c r="I1140" s="19"/>
      <c r="J1140" s="166"/>
      <c r="K1140"/>
      <c r="L1140"/>
      <c r="M1140" s="166"/>
    </row>
    <row r="1141" spans="1:13" ht="67.2">
      <c r="A1141" s="724"/>
      <c r="B1141" s="678"/>
      <c r="C1141" s="630"/>
      <c r="D1141" s="678" t="s">
        <v>5964</v>
      </c>
      <c r="E1141" s="20"/>
      <c r="F1141" s="19"/>
      <c r="G1141" s="19"/>
      <c r="H1141" s="19"/>
      <c r="I1141" s="19"/>
      <c r="J1141" s="166"/>
      <c r="K1141"/>
      <c r="L1141"/>
      <c r="M1141" s="166"/>
    </row>
    <row r="1142" spans="1:13" ht="84">
      <c r="A1142" s="724"/>
      <c r="B1142" s="678"/>
      <c r="C1142" s="630"/>
      <c r="D1142" s="678" t="s">
        <v>5965</v>
      </c>
      <c r="E1142" s="20"/>
      <c r="F1142" s="19"/>
      <c r="G1142" s="19"/>
      <c r="H1142" s="19"/>
      <c r="I1142" s="19"/>
      <c r="J1142" s="166"/>
      <c r="K1142"/>
      <c r="L1142"/>
      <c r="M1142" s="166"/>
    </row>
    <row r="1143" spans="1:13" ht="67.2">
      <c r="A1143" s="674"/>
      <c r="B1143" s="678"/>
      <c r="C1143" s="630"/>
      <c r="D1143" s="678" t="s">
        <v>5966</v>
      </c>
      <c r="E1143" s="20"/>
      <c r="F1143" s="19"/>
      <c r="G1143" s="19"/>
      <c r="H1143" s="19"/>
      <c r="I1143" s="19"/>
      <c r="J1143" s="166"/>
      <c r="K1143"/>
      <c r="L1143"/>
      <c r="M1143" s="166"/>
    </row>
    <row r="1144" spans="1:13" ht="50.4">
      <c r="A1144" s="724"/>
      <c r="B1144" s="678"/>
      <c r="C1144" s="630"/>
      <c r="D1144" s="678" t="s">
        <v>5967</v>
      </c>
      <c r="E1144" s="20"/>
      <c r="F1144" s="19"/>
      <c r="G1144" s="19"/>
      <c r="H1144" s="19"/>
      <c r="I1144" s="19"/>
      <c r="J1144" s="166"/>
      <c r="K1144"/>
      <c r="L1144"/>
      <c r="M1144" s="166"/>
    </row>
    <row r="1145" spans="1:13" ht="16.8">
      <c r="A1145" s="724" t="s">
        <v>5968</v>
      </c>
      <c r="B1145" s="678" t="s">
        <v>1484</v>
      </c>
      <c r="C1145" s="630" t="s">
        <v>5853</v>
      </c>
      <c r="D1145" s="678"/>
      <c r="E1145" s="20" t="s">
        <v>78</v>
      </c>
      <c r="F1145" s="19" t="s">
        <v>109</v>
      </c>
      <c r="G1145" s="19"/>
      <c r="H1145" s="19" t="s">
        <v>79</v>
      </c>
      <c r="I1145" s="19"/>
      <c r="J1145" s="166"/>
      <c r="K1145"/>
      <c r="L1145"/>
      <c r="M1145" s="166"/>
    </row>
    <row r="1146" spans="1:13" ht="84">
      <c r="A1146" s="724"/>
      <c r="B1146" s="678"/>
      <c r="C1146" s="630"/>
      <c r="D1146" s="678" t="s">
        <v>5969</v>
      </c>
      <c r="E1146" s="20"/>
      <c r="F1146" s="19"/>
      <c r="G1146" s="19"/>
      <c r="H1146" s="19"/>
      <c r="I1146" s="19"/>
      <c r="J1146" s="166"/>
      <c r="K1146"/>
      <c r="L1146"/>
      <c r="M1146" s="166"/>
    </row>
    <row r="1147" spans="1:13" ht="67.2">
      <c r="A1147" s="724"/>
      <c r="B1147" s="678"/>
      <c r="C1147" s="630"/>
      <c r="D1147" s="678" t="s">
        <v>5963</v>
      </c>
      <c r="E1147" s="20"/>
      <c r="F1147" s="19"/>
      <c r="G1147" s="19"/>
      <c r="H1147" s="19"/>
      <c r="I1147" s="19"/>
      <c r="J1147" s="166"/>
      <c r="K1147"/>
      <c r="L1147"/>
      <c r="M1147" s="166"/>
    </row>
    <row r="1148" spans="1:13" ht="67.2">
      <c r="A1148" s="724"/>
      <c r="B1148" s="678"/>
      <c r="C1148" s="630"/>
      <c r="D1148" s="678" t="s">
        <v>5964</v>
      </c>
      <c r="E1148" s="20"/>
      <c r="F1148" s="19"/>
      <c r="G1148" s="19"/>
      <c r="H1148" s="19"/>
      <c r="I1148" s="19"/>
      <c r="J1148" s="166"/>
      <c r="K1148"/>
      <c r="L1148"/>
      <c r="M1148" s="166"/>
    </row>
    <row r="1149" spans="1:13" ht="84">
      <c r="A1149" s="724"/>
      <c r="B1149" s="678"/>
      <c r="C1149" s="630"/>
      <c r="D1149" s="678" t="s">
        <v>5965</v>
      </c>
      <c r="E1149" s="20"/>
      <c r="F1149" s="19"/>
      <c r="G1149" s="19"/>
      <c r="H1149" s="19"/>
      <c r="I1149" s="19"/>
      <c r="J1149" s="166"/>
      <c r="K1149"/>
      <c r="L1149"/>
      <c r="M1149" s="166"/>
    </row>
    <row r="1150" spans="1:13" ht="67.2">
      <c r="A1150" s="724"/>
      <c r="B1150" s="678"/>
      <c r="C1150" s="630"/>
      <c r="D1150" s="678" t="s">
        <v>5966</v>
      </c>
      <c r="E1150" s="20"/>
      <c r="F1150" s="19"/>
      <c r="G1150" s="19"/>
      <c r="H1150" s="19"/>
      <c r="I1150" s="19"/>
      <c r="J1150" s="166"/>
      <c r="K1150"/>
      <c r="L1150"/>
      <c r="M1150" s="166"/>
    </row>
    <row r="1151" spans="1:13" ht="50.4">
      <c r="A1151" s="724"/>
      <c r="B1151" s="678"/>
      <c r="C1151" s="630"/>
      <c r="D1151" s="678" t="s">
        <v>5967</v>
      </c>
      <c r="E1151" s="20"/>
      <c r="F1151" s="19"/>
      <c r="G1151" s="19"/>
      <c r="H1151" s="19"/>
      <c r="I1151" s="19"/>
      <c r="J1151" s="166"/>
      <c r="K1151"/>
      <c r="L1151"/>
      <c r="M1151" s="166"/>
    </row>
    <row r="1152" spans="1:13" ht="16.8">
      <c r="A1152" s="724" t="s">
        <v>5970</v>
      </c>
      <c r="B1152" s="678" t="s">
        <v>5971</v>
      </c>
      <c r="C1152" s="630" t="s">
        <v>5853</v>
      </c>
      <c r="D1152" s="678"/>
      <c r="E1152" s="20" t="s">
        <v>78</v>
      </c>
      <c r="F1152" s="19" t="s">
        <v>109</v>
      </c>
      <c r="G1152" s="19"/>
      <c r="H1152" s="19" t="s">
        <v>79</v>
      </c>
      <c r="I1152" s="19"/>
      <c r="J1152" s="166"/>
      <c r="K1152"/>
      <c r="L1152"/>
      <c r="M1152" s="166"/>
    </row>
    <row r="1153" spans="1:13" ht="67.2">
      <c r="A1153" s="724"/>
      <c r="B1153" s="678"/>
      <c r="C1153" s="630"/>
      <c r="D1153" s="701" t="s">
        <v>5972</v>
      </c>
      <c r="E1153" s="20"/>
      <c r="F1153" s="19"/>
      <c r="G1153" s="19"/>
      <c r="H1153" s="19"/>
      <c r="I1153" s="19"/>
      <c r="J1153" s="166"/>
      <c r="K1153"/>
      <c r="L1153"/>
      <c r="M1153" s="166"/>
    </row>
    <row r="1154" spans="1:13" ht="67.2">
      <c r="A1154" s="724"/>
      <c r="B1154" s="678"/>
      <c r="C1154" s="630"/>
      <c r="D1154" s="701" t="s">
        <v>5973</v>
      </c>
      <c r="E1154" s="20"/>
      <c r="F1154" s="19"/>
      <c r="G1154" s="19"/>
      <c r="H1154" s="19"/>
      <c r="I1154" s="19"/>
      <c r="J1154" s="166"/>
      <c r="K1154"/>
      <c r="L1154"/>
      <c r="M1154" s="166"/>
    </row>
    <row r="1155" spans="1:13" ht="67.2">
      <c r="A1155" s="674"/>
      <c r="B1155" s="678"/>
      <c r="C1155" s="630"/>
      <c r="D1155" s="678" t="s">
        <v>5963</v>
      </c>
      <c r="E1155" s="20"/>
      <c r="F1155" s="19"/>
      <c r="G1155" s="19"/>
      <c r="H1155" s="19"/>
      <c r="I1155" s="19"/>
      <c r="J1155" s="166"/>
      <c r="K1155"/>
      <c r="L1155"/>
      <c r="M1155" s="166"/>
    </row>
    <row r="1156" spans="1:13" ht="67.2">
      <c r="A1156" s="674"/>
      <c r="B1156" s="678"/>
      <c r="C1156" s="630"/>
      <c r="D1156" s="678" t="s">
        <v>5964</v>
      </c>
      <c r="E1156" s="20"/>
      <c r="F1156" s="19"/>
      <c r="G1156" s="19"/>
      <c r="H1156" s="19"/>
      <c r="I1156" s="19"/>
      <c r="J1156" s="166"/>
      <c r="K1156"/>
      <c r="L1156"/>
      <c r="M1156" s="166"/>
    </row>
    <row r="1157" spans="1:13" ht="84">
      <c r="A1157" s="674"/>
      <c r="B1157" s="678"/>
      <c r="C1157" s="630"/>
      <c r="D1157" s="678" t="s">
        <v>5965</v>
      </c>
      <c r="E1157" s="20"/>
      <c r="F1157" s="19"/>
      <c r="G1157" s="19"/>
      <c r="H1157" s="19"/>
      <c r="I1157" s="19"/>
      <c r="J1157" s="166"/>
      <c r="K1157"/>
      <c r="L1157"/>
      <c r="M1157" s="166"/>
    </row>
    <row r="1158" spans="1:13" ht="67.2">
      <c r="A1158" s="674"/>
      <c r="B1158" s="678"/>
      <c r="C1158" s="630"/>
      <c r="D1158" s="678" t="s">
        <v>5966</v>
      </c>
      <c r="E1158" s="20"/>
      <c r="F1158" s="19"/>
      <c r="G1158" s="19"/>
      <c r="H1158" s="19"/>
      <c r="I1158" s="19"/>
      <c r="J1158" s="166"/>
      <c r="K1158"/>
      <c r="L1158"/>
      <c r="M1158" s="166"/>
    </row>
    <row r="1159" spans="1:13" ht="50.4">
      <c r="A1159" s="724"/>
      <c r="B1159" s="678"/>
      <c r="C1159" s="630"/>
      <c r="D1159" s="678" t="s">
        <v>5967</v>
      </c>
      <c r="E1159" s="20"/>
      <c r="F1159" s="19"/>
      <c r="G1159" s="19"/>
      <c r="H1159" s="19"/>
      <c r="I1159" s="19"/>
      <c r="J1159" s="166"/>
      <c r="K1159"/>
      <c r="L1159"/>
      <c r="M1159" s="166"/>
    </row>
    <row r="1160" spans="1:13" ht="16.8">
      <c r="A1160" s="724" t="s">
        <v>5974</v>
      </c>
      <c r="B1160" s="49" t="s">
        <v>5975</v>
      </c>
      <c r="C1160" s="20" t="s">
        <v>5853</v>
      </c>
      <c r="D1160" s="49"/>
      <c r="E1160" s="20" t="s">
        <v>78</v>
      </c>
      <c r="F1160" s="19" t="s">
        <v>109</v>
      </c>
      <c r="G1160" s="19"/>
      <c r="H1160" s="19" t="s">
        <v>79</v>
      </c>
      <c r="I1160" s="19"/>
      <c r="J1160" s="166"/>
      <c r="K1160"/>
      <c r="L1160"/>
      <c r="M1160" s="166"/>
    </row>
    <row r="1161" spans="1:13" ht="67.2">
      <c r="A1161" s="724"/>
      <c r="B1161" s="49"/>
      <c r="C1161" s="20"/>
      <c r="D1161" s="49" t="s">
        <v>5976</v>
      </c>
      <c r="E1161" s="20"/>
      <c r="F1161" s="19"/>
      <c r="G1161" s="19"/>
      <c r="H1161" s="19"/>
      <c r="I1161" s="19"/>
      <c r="J1161" s="166"/>
      <c r="K1161"/>
      <c r="L1161"/>
      <c r="M1161" s="166"/>
    </row>
    <row r="1162" spans="1:13" ht="67.2">
      <c r="A1162" s="724"/>
      <c r="B1162" s="49"/>
      <c r="C1162" s="20"/>
      <c r="D1162" s="49" t="s">
        <v>5977</v>
      </c>
      <c r="E1162" s="20"/>
      <c r="F1162" s="19"/>
      <c r="G1162" s="19"/>
      <c r="H1162" s="19"/>
      <c r="I1162" s="19"/>
      <c r="J1162" s="166"/>
      <c r="K1162"/>
      <c r="L1162"/>
      <c r="M1162" s="166"/>
    </row>
    <row r="1163" spans="1:13" ht="67.2">
      <c r="A1163" s="724"/>
      <c r="B1163" s="49"/>
      <c r="C1163" s="20"/>
      <c r="D1163" s="49" t="s">
        <v>5978</v>
      </c>
      <c r="E1163" s="20"/>
      <c r="F1163" s="19"/>
      <c r="G1163" s="19"/>
      <c r="H1163" s="19"/>
      <c r="I1163" s="19"/>
      <c r="J1163" s="166"/>
      <c r="K1163"/>
      <c r="L1163"/>
      <c r="M1163" s="166"/>
    </row>
    <row r="1164" spans="1:13" ht="67.2">
      <c r="A1164" s="724"/>
      <c r="B1164" s="49"/>
      <c r="C1164" s="20"/>
      <c r="D1164" s="49" t="s">
        <v>5979</v>
      </c>
      <c r="E1164" s="20"/>
      <c r="F1164" s="19"/>
      <c r="G1164" s="19"/>
      <c r="H1164" s="19"/>
      <c r="I1164" s="19"/>
      <c r="J1164" s="166"/>
      <c r="K1164"/>
      <c r="L1164"/>
      <c r="M1164" s="166"/>
    </row>
    <row r="1165" spans="1:13" ht="16.8">
      <c r="A1165" s="724" t="s">
        <v>5980</v>
      </c>
      <c r="B1165" s="49" t="s">
        <v>5981</v>
      </c>
      <c r="C1165" s="20" t="s">
        <v>5853</v>
      </c>
      <c r="D1165" s="49"/>
      <c r="E1165" s="20" t="s">
        <v>78</v>
      </c>
      <c r="F1165" s="19" t="s">
        <v>109</v>
      </c>
      <c r="G1165" s="19"/>
      <c r="H1165" s="19" t="s">
        <v>79</v>
      </c>
      <c r="I1165" s="19"/>
      <c r="J1165" s="166"/>
      <c r="K1165"/>
      <c r="L1165"/>
      <c r="M1165" s="166"/>
    </row>
    <row r="1166" spans="1:13" ht="50.4">
      <c r="A1166" s="724"/>
      <c r="B1166" s="49"/>
      <c r="C1166" s="20"/>
      <c r="D1166" s="49" t="s">
        <v>5982</v>
      </c>
      <c r="E1166" s="20"/>
      <c r="F1166" s="19"/>
      <c r="G1166" s="19"/>
      <c r="H1166" s="19"/>
      <c r="I1166" s="19"/>
      <c r="J1166" s="166"/>
      <c r="K1166"/>
      <c r="L1166"/>
      <c r="M1166" s="166"/>
    </row>
    <row r="1167" spans="1:13" ht="50.4">
      <c r="A1167" s="724"/>
      <c r="B1167" s="49"/>
      <c r="C1167" s="20"/>
      <c r="D1167" s="49" t="s">
        <v>5983</v>
      </c>
      <c r="E1167" s="20"/>
      <c r="F1167" s="19"/>
      <c r="G1167" s="19"/>
      <c r="H1167" s="19"/>
      <c r="I1167" s="19"/>
      <c r="J1167" s="166"/>
      <c r="K1167"/>
      <c r="L1167"/>
      <c r="M1167" s="166"/>
    </row>
    <row r="1168" spans="1:13" ht="50.4">
      <c r="A1168" s="724"/>
      <c r="B1168" s="49"/>
      <c r="C1168" s="20"/>
      <c r="D1168" s="49" t="s">
        <v>5984</v>
      </c>
      <c r="E1168" s="20"/>
      <c r="F1168" s="19"/>
      <c r="G1168" s="19"/>
      <c r="H1168" s="19"/>
      <c r="I1168" s="19"/>
      <c r="J1168" s="166"/>
      <c r="K1168"/>
      <c r="L1168"/>
      <c r="M1168" s="166"/>
    </row>
    <row r="1169" spans="1:13" ht="67.2">
      <c r="A1169" s="724"/>
      <c r="B1169" s="49"/>
      <c r="C1169" s="20"/>
      <c r="D1169" s="49" t="s">
        <v>5985</v>
      </c>
      <c r="E1169" s="20"/>
      <c r="F1169" s="19"/>
      <c r="G1169" s="19"/>
      <c r="H1169" s="19"/>
      <c r="I1169" s="19"/>
      <c r="J1169" s="166"/>
      <c r="K1169"/>
      <c r="L1169"/>
      <c r="M1169" s="166"/>
    </row>
    <row r="1170" spans="1:13" ht="33.6">
      <c r="A1170" s="724" t="s">
        <v>5986</v>
      </c>
      <c r="B1170" s="49" t="s">
        <v>5987</v>
      </c>
      <c r="C1170" s="20" t="s">
        <v>5853</v>
      </c>
      <c r="D1170" s="49"/>
      <c r="E1170" s="20" t="s">
        <v>78</v>
      </c>
      <c r="F1170" s="19" t="s">
        <v>109</v>
      </c>
      <c r="G1170" s="19"/>
      <c r="H1170" s="19" t="s">
        <v>79</v>
      </c>
      <c r="I1170" s="19"/>
      <c r="J1170" s="166"/>
      <c r="K1170"/>
      <c r="L1170"/>
      <c r="M1170" s="166"/>
    </row>
    <row r="1171" spans="1:13" ht="67.2">
      <c r="A1171" s="724"/>
      <c r="B1171" s="49"/>
      <c r="C1171" s="20"/>
      <c r="D1171" s="49" t="s">
        <v>5988</v>
      </c>
      <c r="E1171" s="20"/>
      <c r="F1171" s="19"/>
      <c r="G1171" s="19"/>
      <c r="H1171" s="19"/>
      <c r="I1171" s="19"/>
      <c r="J1171" s="166"/>
      <c r="K1171"/>
      <c r="L1171"/>
      <c r="M1171" s="166"/>
    </row>
    <row r="1172" spans="1:13" ht="67.2">
      <c r="A1172" s="724"/>
      <c r="B1172" s="49"/>
      <c r="C1172" s="20"/>
      <c r="D1172" s="49" t="s">
        <v>5989</v>
      </c>
      <c r="E1172" s="20"/>
      <c r="F1172" s="19"/>
      <c r="G1172" s="19"/>
      <c r="H1172" s="19"/>
      <c r="I1172" s="19"/>
      <c r="J1172" s="166"/>
      <c r="K1172"/>
      <c r="L1172"/>
      <c r="M1172" s="166"/>
    </row>
    <row r="1173" spans="1:13" ht="50.4">
      <c r="A1173" s="724"/>
      <c r="B1173" s="49"/>
      <c r="C1173" s="20"/>
      <c r="D1173" s="49" t="s">
        <v>5990</v>
      </c>
      <c r="E1173" s="20"/>
      <c r="F1173" s="19"/>
      <c r="G1173" s="19"/>
      <c r="H1173" s="19"/>
      <c r="I1173" s="19"/>
      <c r="J1173" s="166"/>
      <c r="K1173"/>
      <c r="L1173"/>
      <c r="M1173" s="166"/>
    </row>
    <row r="1174" spans="1:13" ht="50.4">
      <c r="A1174" s="724"/>
      <c r="B1174" s="49"/>
      <c r="C1174" s="20"/>
      <c r="D1174" s="49" t="s">
        <v>5991</v>
      </c>
      <c r="E1174" s="20"/>
      <c r="F1174" s="19"/>
      <c r="G1174" s="19"/>
      <c r="H1174" s="19"/>
      <c r="I1174" s="19"/>
      <c r="J1174" s="166"/>
      <c r="K1174"/>
      <c r="L1174"/>
      <c r="M1174" s="166"/>
    </row>
    <row r="1175" spans="1:13" ht="33.6">
      <c r="A1175" s="724" t="s">
        <v>5992</v>
      </c>
      <c r="B1175" s="678" t="s">
        <v>5993</v>
      </c>
      <c r="C1175" s="630" t="s">
        <v>5853</v>
      </c>
      <c r="D1175" s="678"/>
      <c r="E1175" s="20" t="s">
        <v>78</v>
      </c>
      <c r="F1175" s="19" t="s">
        <v>109</v>
      </c>
      <c r="G1175" s="19"/>
      <c r="H1175" s="19" t="s">
        <v>79</v>
      </c>
      <c r="I1175" s="19"/>
      <c r="J1175" s="166"/>
      <c r="K1175"/>
      <c r="L1175"/>
      <c r="M1175" s="166"/>
    </row>
    <row r="1176" spans="1:13" ht="67.2">
      <c r="A1176" s="724"/>
      <c r="B1176" s="678"/>
      <c r="C1176" s="630"/>
      <c r="D1176" s="678" t="s">
        <v>5994</v>
      </c>
      <c r="E1176" s="20"/>
      <c r="F1176" s="19"/>
      <c r="G1176" s="19"/>
      <c r="H1176" s="19"/>
      <c r="I1176" s="19"/>
      <c r="J1176" s="166"/>
      <c r="K1176"/>
      <c r="L1176"/>
      <c r="M1176" s="166"/>
    </row>
    <row r="1177" spans="1:13" ht="50.4">
      <c r="A1177" s="674"/>
      <c r="B1177" s="678"/>
      <c r="C1177" s="630"/>
      <c r="D1177" s="678" t="s">
        <v>5995</v>
      </c>
      <c r="E1177" s="20"/>
      <c r="F1177" s="19"/>
      <c r="G1177" s="19"/>
      <c r="H1177" s="19"/>
      <c r="I1177" s="19"/>
      <c r="J1177" s="166"/>
      <c r="K1177"/>
      <c r="L1177"/>
      <c r="M1177" s="166"/>
    </row>
    <row r="1178" spans="1:13" ht="67.2">
      <c r="A1178" s="674"/>
      <c r="B1178" s="678"/>
      <c r="C1178" s="630"/>
      <c r="D1178" s="678" t="s">
        <v>5996</v>
      </c>
      <c r="E1178" s="20"/>
      <c r="F1178" s="19"/>
      <c r="G1178" s="19"/>
      <c r="H1178" s="19"/>
      <c r="I1178" s="19"/>
      <c r="J1178" s="166"/>
      <c r="K1178"/>
      <c r="L1178"/>
      <c r="M1178" s="166"/>
    </row>
    <row r="1179" spans="1:13" ht="67.2">
      <c r="A1179" s="674"/>
      <c r="B1179" s="678"/>
      <c r="C1179" s="630"/>
      <c r="D1179" s="678" t="s">
        <v>5997</v>
      </c>
      <c r="E1179" s="20"/>
      <c r="F1179" s="19"/>
      <c r="G1179" s="19"/>
      <c r="H1179" s="19"/>
      <c r="I1179" s="19"/>
      <c r="J1179" s="166"/>
      <c r="K1179"/>
      <c r="L1179"/>
      <c r="M1179" s="166"/>
    </row>
    <row r="1180" spans="1:13" ht="33.6">
      <c r="A1180" s="51"/>
      <c r="B1180" s="197" t="s">
        <v>5998</v>
      </c>
      <c r="C1180" s="194"/>
      <c r="D1180" s="197"/>
      <c r="E1180" s="20"/>
      <c r="F1180" s="19"/>
      <c r="G1180" s="51"/>
      <c r="H1180" s="51"/>
      <c r="I1180" s="725"/>
      <c r="J1180" s="166"/>
      <c r="K1180"/>
      <c r="L1180"/>
      <c r="M1180" s="166"/>
    </row>
    <row r="1181" spans="1:13" ht="50.4">
      <c r="A1181" s="724" t="s">
        <v>5999</v>
      </c>
      <c r="B1181" s="49" t="s">
        <v>6000</v>
      </c>
      <c r="C1181" s="20" t="s">
        <v>5853</v>
      </c>
      <c r="D1181" s="49"/>
      <c r="E1181" s="20" t="s">
        <v>78</v>
      </c>
      <c r="F1181" s="19" t="s">
        <v>109</v>
      </c>
      <c r="G1181" s="19"/>
      <c r="H1181" s="19" t="s">
        <v>79</v>
      </c>
      <c r="I1181" s="19"/>
      <c r="J1181" s="166"/>
      <c r="K1181"/>
      <c r="L1181"/>
      <c r="M1181" s="166"/>
    </row>
    <row r="1182" spans="1:13" ht="67.2">
      <c r="A1182" s="724"/>
      <c r="B1182" s="49"/>
      <c r="C1182" s="20"/>
      <c r="D1182" s="49" t="s">
        <v>6001</v>
      </c>
      <c r="E1182" s="20"/>
      <c r="F1182" s="19"/>
      <c r="G1182" s="19"/>
      <c r="H1182" s="19"/>
      <c r="I1182" s="19"/>
      <c r="J1182" s="166"/>
      <c r="K1182"/>
      <c r="L1182"/>
      <c r="M1182" s="166"/>
    </row>
    <row r="1183" spans="1:13" ht="67.2">
      <c r="A1183" s="724"/>
      <c r="B1183" s="49"/>
      <c r="C1183" s="20"/>
      <c r="D1183" s="49" t="s">
        <v>6002</v>
      </c>
      <c r="E1183" s="20"/>
      <c r="F1183" s="19"/>
      <c r="G1183" s="19"/>
      <c r="H1183" s="19"/>
      <c r="I1183" s="19"/>
      <c r="J1183" s="166"/>
      <c r="K1183"/>
      <c r="L1183"/>
      <c r="M1183" s="166"/>
    </row>
    <row r="1184" spans="1:13" ht="67.2">
      <c r="A1184" s="724"/>
      <c r="B1184" s="49"/>
      <c r="C1184" s="20"/>
      <c r="D1184" s="49" t="s">
        <v>6003</v>
      </c>
      <c r="E1184" s="20"/>
      <c r="F1184" s="19"/>
      <c r="G1184" s="19"/>
      <c r="H1184" s="19"/>
      <c r="I1184" s="19"/>
      <c r="J1184" s="166"/>
      <c r="K1184"/>
      <c r="L1184"/>
      <c r="M1184" s="166"/>
    </row>
    <row r="1185" spans="1:13" ht="84">
      <c r="A1185" s="724"/>
      <c r="B1185" s="49"/>
      <c r="C1185" s="20"/>
      <c r="D1185" s="49" t="s">
        <v>6004</v>
      </c>
      <c r="E1185" s="20"/>
      <c r="F1185" s="19"/>
      <c r="G1185" s="19"/>
      <c r="H1185" s="19"/>
      <c r="I1185" s="19"/>
      <c r="J1185" s="166"/>
      <c r="K1185"/>
      <c r="L1185"/>
      <c r="M1185" s="166"/>
    </row>
    <row r="1186" spans="1:13" ht="50.4">
      <c r="A1186" s="724" t="s">
        <v>6005</v>
      </c>
      <c r="B1186" s="49" t="s">
        <v>6006</v>
      </c>
      <c r="C1186" s="20" t="s">
        <v>5853</v>
      </c>
      <c r="D1186" s="49"/>
      <c r="E1186" s="20" t="s">
        <v>78</v>
      </c>
      <c r="F1186" s="19" t="s">
        <v>109</v>
      </c>
      <c r="G1186" s="19"/>
      <c r="H1186" s="19" t="s">
        <v>79</v>
      </c>
      <c r="I1186" s="19"/>
      <c r="J1186" s="166"/>
      <c r="K1186"/>
      <c r="L1186"/>
      <c r="M1186" s="166"/>
    </row>
    <row r="1187" spans="1:13" ht="84">
      <c r="A1187" s="724"/>
      <c r="B1187" s="49"/>
      <c r="C1187" s="20"/>
      <c r="D1187" s="49" t="s">
        <v>6007</v>
      </c>
      <c r="E1187" s="20"/>
      <c r="F1187" s="19"/>
      <c r="G1187" s="19"/>
      <c r="H1187" s="19"/>
      <c r="I1187" s="19"/>
      <c r="J1187" s="166"/>
      <c r="K1187"/>
      <c r="L1187"/>
      <c r="M1187" s="166"/>
    </row>
    <row r="1188" spans="1:13" ht="67.2">
      <c r="A1188" s="724"/>
      <c r="B1188" s="49"/>
      <c r="C1188" s="20"/>
      <c r="D1188" s="49" t="s">
        <v>6008</v>
      </c>
      <c r="E1188" s="20"/>
      <c r="F1188" s="19"/>
      <c r="G1188" s="19"/>
      <c r="H1188" s="19"/>
      <c r="I1188" s="19"/>
      <c r="J1188" s="166"/>
      <c r="K1188"/>
      <c r="L1188"/>
      <c r="M1188" s="166"/>
    </row>
    <row r="1189" spans="1:13" ht="67.2">
      <c r="A1189" s="724"/>
      <c r="B1189" s="49"/>
      <c r="C1189" s="20"/>
      <c r="D1189" s="49" t="s">
        <v>6009</v>
      </c>
      <c r="E1189" s="20"/>
      <c r="F1189" s="19"/>
      <c r="G1189" s="19"/>
      <c r="H1189" s="19"/>
      <c r="I1189" s="19"/>
      <c r="J1189" s="166"/>
      <c r="K1189"/>
      <c r="L1189"/>
      <c r="M1189" s="166"/>
    </row>
    <row r="1190" spans="1:13" ht="67.2">
      <c r="A1190" s="724"/>
      <c r="B1190" s="49"/>
      <c r="C1190" s="20"/>
      <c r="D1190" s="49" t="s">
        <v>6010</v>
      </c>
      <c r="E1190" s="20"/>
      <c r="F1190" s="19"/>
      <c r="G1190" s="19"/>
      <c r="H1190" s="19"/>
      <c r="I1190" s="19"/>
      <c r="J1190" s="166"/>
      <c r="K1190"/>
      <c r="L1190"/>
      <c r="M1190" s="166"/>
    </row>
    <row r="1191" spans="1:13" ht="16.8">
      <c r="A1191" s="724" t="s">
        <v>6011</v>
      </c>
      <c r="B1191" s="49" t="s">
        <v>6012</v>
      </c>
      <c r="C1191" s="20" t="s">
        <v>5853</v>
      </c>
      <c r="D1191" s="49"/>
      <c r="E1191" s="20" t="s">
        <v>78</v>
      </c>
      <c r="F1191" s="19" t="s">
        <v>107</v>
      </c>
      <c r="G1191" s="19" t="s">
        <v>79</v>
      </c>
      <c r="H1191" s="19"/>
      <c r="I1191" s="19"/>
      <c r="J1191" s="166"/>
      <c r="K1191"/>
      <c r="L1191"/>
      <c r="M1191" s="166"/>
    </row>
    <row r="1192" spans="1:13" ht="50.4">
      <c r="A1192" s="724"/>
      <c r="B1192" s="49"/>
      <c r="C1192" s="20"/>
      <c r="D1192" s="49" t="s">
        <v>6013</v>
      </c>
      <c r="E1192" s="20"/>
      <c r="F1192" s="19"/>
      <c r="G1192" s="19"/>
      <c r="H1192" s="19"/>
      <c r="I1192" s="19"/>
      <c r="J1192" s="166"/>
      <c r="K1192"/>
      <c r="L1192"/>
      <c r="M1192" s="166"/>
    </row>
    <row r="1193" spans="1:13" ht="50.4">
      <c r="A1193" s="724"/>
      <c r="B1193" s="49"/>
      <c r="C1193" s="20"/>
      <c r="D1193" s="49" t="s">
        <v>6014</v>
      </c>
      <c r="E1193" s="20"/>
      <c r="F1193" s="19"/>
      <c r="G1193" s="19"/>
      <c r="H1193" s="19"/>
      <c r="I1193" s="19"/>
      <c r="J1193" s="166"/>
      <c r="K1193"/>
      <c r="L1193"/>
      <c r="M1193" s="166"/>
    </row>
    <row r="1194" spans="1:13" ht="50.4">
      <c r="A1194" s="724"/>
      <c r="B1194" s="49"/>
      <c r="C1194" s="20"/>
      <c r="D1194" s="49" t="s">
        <v>6015</v>
      </c>
      <c r="E1194" s="20"/>
      <c r="F1194" s="19"/>
      <c r="G1194" s="19"/>
      <c r="H1194" s="19"/>
      <c r="I1194" s="19"/>
      <c r="J1194" s="166"/>
      <c r="K1194"/>
      <c r="L1194"/>
      <c r="M1194" s="166"/>
    </row>
    <row r="1195" spans="1:13" ht="16.8">
      <c r="A1195" s="724" t="s">
        <v>6016</v>
      </c>
      <c r="B1195" s="49" t="s">
        <v>6017</v>
      </c>
      <c r="C1195" s="20" t="s">
        <v>5853</v>
      </c>
      <c r="D1195" s="49"/>
      <c r="E1195" s="20" t="s">
        <v>78</v>
      </c>
      <c r="F1195" s="19" t="s">
        <v>107</v>
      </c>
      <c r="G1195" s="19" t="s">
        <v>79</v>
      </c>
      <c r="H1195" s="19"/>
      <c r="I1195" s="19"/>
      <c r="J1195" s="166"/>
      <c r="K1195"/>
      <c r="L1195"/>
      <c r="M1195" s="166"/>
    </row>
    <row r="1196" spans="1:13" ht="67.2">
      <c r="A1196" s="724"/>
      <c r="B1196" s="49"/>
      <c r="C1196" s="20"/>
      <c r="D1196" s="49" t="s">
        <v>6018</v>
      </c>
      <c r="E1196" s="20"/>
      <c r="F1196" s="19"/>
      <c r="G1196" s="19"/>
      <c r="H1196" s="19"/>
      <c r="I1196" s="19"/>
      <c r="J1196" s="166"/>
      <c r="K1196"/>
      <c r="L1196"/>
      <c r="M1196" s="166"/>
    </row>
    <row r="1197" spans="1:13" ht="16.8">
      <c r="A1197" s="724" t="s">
        <v>6019</v>
      </c>
      <c r="B1197" s="751" t="s">
        <v>6020</v>
      </c>
      <c r="C1197" s="20" t="s">
        <v>5853</v>
      </c>
      <c r="D1197" s="726"/>
      <c r="E1197" s="20" t="s">
        <v>78</v>
      </c>
      <c r="F1197" s="19" t="s">
        <v>109</v>
      </c>
      <c r="G1197" s="19"/>
      <c r="H1197" s="19" t="s">
        <v>79</v>
      </c>
      <c r="I1197" s="649"/>
      <c r="J1197" s="166"/>
      <c r="K1197"/>
      <c r="L1197"/>
      <c r="M1197" s="166"/>
    </row>
    <row r="1198" spans="1:13" ht="50.4">
      <c r="A1198" s="724"/>
      <c r="B1198" s="751"/>
      <c r="C1198" s="721"/>
      <c r="D1198" s="358" t="s">
        <v>6021</v>
      </c>
      <c r="E1198" s="20"/>
      <c r="F1198" s="19"/>
      <c r="G1198" s="19"/>
      <c r="H1198" s="19"/>
      <c r="I1198" s="649"/>
      <c r="J1198" s="166"/>
      <c r="K1198"/>
      <c r="L1198"/>
      <c r="M1198" s="166"/>
    </row>
    <row r="1199" spans="1:13" ht="67.2">
      <c r="A1199" s="724"/>
      <c r="B1199" s="751"/>
      <c r="C1199" s="721"/>
      <c r="D1199" s="726" t="s">
        <v>6022</v>
      </c>
      <c r="E1199" s="20"/>
      <c r="F1199" s="19"/>
      <c r="G1199" s="19"/>
      <c r="H1199" s="19"/>
      <c r="I1199" s="649"/>
      <c r="J1199" s="166"/>
      <c r="K1199"/>
      <c r="L1199"/>
      <c r="M1199" s="166"/>
    </row>
    <row r="1200" spans="1:13" ht="67.2">
      <c r="A1200" s="724"/>
      <c r="B1200" s="751"/>
      <c r="C1200" s="721"/>
      <c r="D1200" s="726" t="s">
        <v>6023</v>
      </c>
      <c r="E1200" s="20"/>
      <c r="F1200" s="19"/>
      <c r="G1200" s="19"/>
      <c r="H1200" s="19"/>
      <c r="I1200" s="649"/>
      <c r="J1200" s="166"/>
      <c r="K1200"/>
      <c r="L1200"/>
      <c r="M1200" s="166"/>
    </row>
    <row r="1201" spans="1:13" ht="67.2">
      <c r="A1201" s="724"/>
      <c r="B1201" s="751"/>
      <c r="C1201" s="721"/>
      <c r="D1201" s="726" t="s">
        <v>6024</v>
      </c>
      <c r="E1201" s="20"/>
      <c r="F1201" s="19"/>
      <c r="G1201" s="19"/>
      <c r="H1201" s="19"/>
      <c r="I1201" s="649"/>
      <c r="J1201" s="166"/>
      <c r="K1201"/>
      <c r="L1201"/>
      <c r="M1201" s="166"/>
    </row>
    <row r="1202" spans="1:13" ht="16.8">
      <c r="A1202" s="724" t="s">
        <v>6025</v>
      </c>
      <c r="B1202" s="751" t="s">
        <v>6026</v>
      </c>
      <c r="C1202" s="20" t="s">
        <v>5853</v>
      </c>
      <c r="D1202" s="726"/>
      <c r="E1202" s="20" t="s">
        <v>78</v>
      </c>
      <c r="F1202" s="19" t="s">
        <v>109</v>
      </c>
      <c r="G1202" s="19"/>
      <c r="H1202" s="19" t="s">
        <v>79</v>
      </c>
      <c r="I1202" s="19"/>
      <c r="J1202" s="166"/>
      <c r="K1202"/>
      <c r="L1202"/>
      <c r="M1202" s="166"/>
    </row>
    <row r="1203" spans="1:13" ht="67.2">
      <c r="A1203" s="724"/>
      <c r="B1203" s="751"/>
      <c r="C1203" s="721"/>
      <c r="D1203" s="358" t="s">
        <v>6027</v>
      </c>
      <c r="E1203" s="20"/>
      <c r="F1203" s="19"/>
      <c r="G1203" s="19"/>
      <c r="H1203" s="19"/>
      <c r="I1203" s="19"/>
      <c r="J1203" s="166"/>
      <c r="K1203"/>
      <c r="L1203"/>
      <c r="M1203" s="166"/>
    </row>
    <row r="1204" spans="1:13" ht="50.4">
      <c r="A1204" s="724"/>
      <c r="B1204" s="751"/>
      <c r="C1204" s="721"/>
      <c r="D1204" s="358" t="s">
        <v>6028</v>
      </c>
      <c r="E1204" s="20"/>
      <c r="F1204" s="19"/>
      <c r="G1204" s="19"/>
      <c r="H1204" s="19"/>
      <c r="I1204" s="19"/>
      <c r="J1204" s="166"/>
      <c r="K1204"/>
      <c r="L1204"/>
      <c r="M1204" s="166"/>
    </row>
    <row r="1205" spans="1:13" ht="84">
      <c r="A1205" s="724"/>
      <c r="B1205" s="751"/>
      <c r="C1205" s="721"/>
      <c r="D1205" s="727" t="s">
        <v>6029</v>
      </c>
      <c r="E1205" s="20"/>
      <c r="F1205" s="19"/>
      <c r="G1205" s="19"/>
      <c r="H1205" s="19"/>
      <c r="I1205" s="19"/>
      <c r="J1205" s="166"/>
      <c r="K1205"/>
      <c r="L1205"/>
      <c r="M1205" s="166"/>
    </row>
    <row r="1206" spans="1:13" ht="67.2">
      <c r="A1206" s="724"/>
      <c r="B1206" s="751"/>
      <c r="C1206" s="721"/>
      <c r="D1206" s="727" t="s">
        <v>6030</v>
      </c>
      <c r="E1206" s="20"/>
      <c r="F1206" s="19"/>
      <c r="G1206" s="19"/>
      <c r="H1206" s="19"/>
      <c r="I1206" s="19"/>
      <c r="J1206" s="166"/>
      <c r="K1206"/>
      <c r="L1206"/>
      <c r="M1206" s="166"/>
    </row>
    <row r="1207" spans="1:13" ht="50.4">
      <c r="A1207" s="724" t="s">
        <v>6031</v>
      </c>
      <c r="B1207" s="751" t="s">
        <v>6032</v>
      </c>
      <c r="C1207" s="721" t="s">
        <v>5853</v>
      </c>
      <c r="D1207" s="727"/>
      <c r="E1207" s="20" t="s">
        <v>78</v>
      </c>
      <c r="F1207" s="19" t="s">
        <v>109</v>
      </c>
      <c r="G1207" s="19"/>
      <c r="H1207" s="19" t="s">
        <v>79</v>
      </c>
      <c r="I1207" s="19"/>
      <c r="J1207" s="166"/>
      <c r="K1207"/>
      <c r="L1207"/>
      <c r="M1207" s="166"/>
    </row>
    <row r="1208" spans="1:13" ht="67.2">
      <c r="A1208" s="724"/>
      <c r="B1208" s="751"/>
      <c r="C1208" s="721"/>
      <c r="D1208" s="358" t="s">
        <v>6033</v>
      </c>
      <c r="E1208" s="20"/>
      <c r="F1208" s="19"/>
      <c r="G1208" s="19"/>
      <c r="H1208" s="19"/>
      <c r="I1208" s="19"/>
      <c r="J1208" s="166"/>
      <c r="K1208"/>
      <c r="L1208"/>
      <c r="M1208" s="166"/>
    </row>
    <row r="1209" spans="1:13" ht="67.2">
      <c r="A1209" s="724"/>
      <c r="B1209" s="751"/>
      <c r="C1209" s="721"/>
      <c r="D1209" s="727" t="s">
        <v>6034</v>
      </c>
      <c r="E1209" s="20"/>
      <c r="F1209" s="19"/>
      <c r="G1209" s="19"/>
      <c r="H1209" s="19"/>
      <c r="I1209" s="19"/>
      <c r="J1209" s="166"/>
      <c r="K1209"/>
      <c r="L1209"/>
      <c r="M1209" s="166"/>
    </row>
    <row r="1210" spans="1:13" ht="67.2">
      <c r="A1210" s="724"/>
      <c r="B1210" s="751"/>
      <c r="C1210" s="721"/>
      <c r="D1210" s="727" t="s">
        <v>6035</v>
      </c>
      <c r="E1210" s="20"/>
      <c r="F1210" s="19"/>
      <c r="G1210" s="19"/>
      <c r="H1210" s="19"/>
      <c r="I1210" s="19"/>
      <c r="J1210" s="166"/>
      <c r="K1210"/>
      <c r="L1210"/>
      <c r="M1210" s="166"/>
    </row>
    <row r="1211" spans="1:13" ht="50.4">
      <c r="A1211" s="724"/>
      <c r="B1211" s="751"/>
      <c r="C1211" s="721"/>
      <c r="D1211" s="727" t="s">
        <v>6036</v>
      </c>
      <c r="E1211" s="20"/>
      <c r="F1211" s="19"/>
      <c r="G1211" s="19"/>
      <c r="H1211" s="19"/>
      <c r="I1211" s="19"/>
      <c r="J1211" s="166"/>
      <c r="K1211"/>
      <c r="L1211"/>
      <c r="M1211" s="166"/>
    </row>
    <row r="1212" spans="1:13" ht="33.6">
      <c r="A1212" s="724" t="s">
        <v>6037</v>
      </c>
      <c r="B1212" s="751" t="s">
        <v>6038</v>
      </c>
      <c r="C1212" s="721" t="s">
        <v>5853</v>
      </c>
      <c r="D1212" s="727"/>
      <c r="E1212" s="20" t="s">
        <v>78</v>
      </c>
      <c r="F1212" s="19" t="s">
        <v>109</v>
      </c>
      <c r="G1212" s="19"/>
      <c r="H1212" s="19" t="s">
        <v>79</v>
      </c>
      <c r="I1212" s="19"/>
      <c r="J1212" s="166"/>
      <c r="K1212"/>
      <c r="L1212"/>
      <c r="M1212" s="166"/>
    </row>
    <row r="1213" spans="1:13" ht="50.4">
      <c r="A1213" s="724"/>
      <c r="B1213" s="751"/>
      <c r="C1213" s="721"/>
      <c r="D1213" s="358" t="s">
        <v>6039</v>
      </c>
      <c r="E1213" s="20"/>
      <c r="F1213" s="19"/>
      <c r="G1213" s="19"/>
      <c r="H1213" s="19"/>
      <c r="I1213" s="19"/>
      <c r="J1213" s="166"/>
      <c r="K1213"/>
      <c r="L1213"/>
      <c r="M1213" s="166"/>
    </row>
    <row r="1214" spans="1:13" ht="50.4">
      <c r="A1214" s="724"/>
      <c r="B1214" s="751"/>
      <c r="C1214" s="721"/>
      <c r="D1214" s="727" t="s">
        <v>6040</v>
      </c>
      <c r="E1214" s="20"/>
      <c r="F1214" s="19"/>
      <c r="G1214" s="19"/>
      <c r="H1214" s="19"/>
      <c r="I1214" s="19"/>
      <c r="J1214" s="166"/>
      <c r="K1214"/>
      <c r="L1214"/>
      <c r="M1214" s="166"/>
    </row>
    <row r="1215" spans="1:13" ht="50.4">
      <c r="A1215" s="724"/>
      <c r="B1215" s="751"/>
      <c r="C1215" s="721"/>
      <c r="D1215" s="727" t="s">
        <v>6041</v>
      </c>
      <c r="E1215" s="20"/>
      <c r="F1215" s="19"/>
      <c r="G1215" s="19"/>
      <c r="H1215" s="19"/>
      <c r="I1215" s="19"/>
      <c r="J1215" s="166"/>
      <c r="K1215"/>
      <c r="L1215"/>
      <c r="M1215" s="166"/>
    </row>
    <row r="1216" spans="1:13" ht="50.4">
      <c r="A1216" s="724"/>
      <c r="B1216" s="751"/>
      <c r="C1216" s="721"/>
      <c r="D1216" s="727" t="s">
        <v>6042</v>
      </c>
      <c r="E1216" s="20"/>
      <c r="F1216" s="19"/>
      <c r="G1216" s="19"/>
      <c r="H1216" s="19"/>
      <c r="I1216" s="19"/>
      <c r="J1216" s="166"/>
      <c r="K1216"/>
      <c r="L1216"/>
      <c r="M1216" s="166"/>
    </row>
    <row r="1217" spans="1:13" ht="16.8">
      <c r="A1217" s="724" t="s">
        <v>6043</v>
      </c>
      <c r="B1217" s="751" t="s">
        <v>6044</v>
      </c>
      <c r="C1217" s="721" t="s">
        <v>5853</v>
      </c>
      <c r="D1217" s="727"/>
      <c r="E1217" s="20" t="s">
        <v>78</v>
      </c>
      <c r="F1217" s="19" t="s">
        <v>109</v>
      </c>
      <c r="G1217" s="19"/>
      <c r="H1217" s="19" t="s">
        <v>79</v>
      </c>
      <c r="I1217" s="649"/>
      <c r="J1217" s="166"/>
      <c r="K1217"/>
      <c r="L1217"/>
      <c r="M1217" s="166"/>
    </row>
    <row r="1218" spans="1:13" ht="50.4">
      <c r="A1218" s="675"/>
      <c r="B1218" s="751"/>
      <c r="C1218" s="721"/>
      <c r="D1218" s="727" t="s">
        <v>6045</v>
      </c>
      <c r="E1218" s="20"/>
      <c r="F1218" s="19"/>
      <c r="G1218" s="19"/>
      <c r="H1218" s="19"/>
      <c r="I1218" s="649"/>
      <c r="J1218" s="166"/>
      <c r="K1218"/>
      <c r="L1218"/>
      <c r="M1218" s="166"/>
    </row>
    <row r="1219" spans="1:13" ht="67.2">
      <c r="A1219" s="675"/>
      <c r="B1219" s="751"/>
      <c r="C1219" s="721"/>
      <c r="D1219" s="727" t="s">
        <v>6046</v>
      </c>
      <c r="E1219" s="20"/>
      <c r="F1219" s="19"/>
      <c r="G1219" s="19"/>
      <c r="H1219" s="19"/>
      <c r="I1219" s="649"/>
      <c r="J1219" s="166"/>
      <c r="K1219"/>
      <c r="L1219"/>
      <c r="M1219" s="166"/>
    </row>
    <row r="1220" spans="1:13" ht="84">
      <c r="A1220" s="724"/>
      <c r="B1220" s="751"/>
      <c r="C1220" s="721"/>
      <c r="D1220" s="727" t="s">
        <v>6047</v>
      </c>
      <c r="E1220" s="20"/>
      <c r="F1220" s="19"/>
      <c r="G1220" s="19"/>
      <c r="H1220" s="19"/>
      <c r="I1220" s="19"/>
      <c r="J1220" s="166"/>
      <c r="K1220"/>
      <c r="L1220"/>
      <c r="M1220" s="166"/>
    </row>
    <row r="1221" spans="1:13" ht="67.2">
      <c r="A1221" s="724"/>
      <c r="B1221" s="751"/>
      <c r="C1221" s="721"/>
      <c r="D1221" s="727" t="s">
        <v>6048</v>
      </c>
      <c r="E1221" s="20"/>
      <c r="F1221" s="19"/>
      <c r="G1221" s="19"/>
      <c r="H1221" s="19"/>
      <c r="I1221" s="19"/>
      <c r="J1221" s="166"/>
      <c r="K1221"/>
      <c r="L1221"/>
      <c r="M1221" s="166"/>
    </row>
    <row r="1222" spans="1:13" ht="16.8">
      <c r="A1222" s="724" t="s">
        <v>6049</v>
      </c>
      <c r="B1222" s="751" t="s">
        <v>6050</v>
      </c>
      <c r="C1222" s="721" t="s">
        <v>5853</v>
      </c>
      <c r="D1222" s="727"/>
      <c r="E1222" s="20" t="s">
        <v>78</v>
      </c>
      <c r="F1222" s="19" t="s">
        <v>109</v>
      </c>
      <c r="G1222" s="19"/>
      <c r="H1222" s="19" t="s">
        <v>79</v>
      </c>
      <c r="I1222" s="649"/>
      <c r="J1222" s="166"/>
      <c r="K1222"/>
      <c r="L1222"/>
      <c r="M1222" s="166"/>
    </row>
    <row r="1223" spans="1:13" ht="50.4">
      <c r="A1223" s="724"/>
      <c r="B1223" s="751"/>
      <c r="C1223" s="721"/>
      <c r="D1223" s="727" t="s">
        <v>6051</v>
      </c>
      <c r="E1223" s="20"/>
      <c r="F1223" s="19"/>
      <c r="G1223" s="19"/>
      <c r="H1223" s="649"/>
      <c r="I1223" s="649"/>
      <c r="J1223" s="166"/>
      <c r="K1223"/>
      <c r="L1223"/>
      <c r="M1223" s="166"/>
    </row>
    <row r="1224" spans="1:13" ht="67.2">
      <c r="A1224" s="724"/>
      <c r="B1224" s="751"/>
      <c r="C1224" s="721"/>
      <c r="D1224" s="727" t="s">
        <v>6052</v>
      </c>
      <c r="E1224" s="20"/>
      <c r="F1224" s="19"/>
      <c r="G1224" s="19"/>
      <c r="H1224" s="649"/>
      <c r="I1224" s="649"/>
      <c r="J1224" s="166"/>
      <c r="K1224"/>
      <c r="L1224"/>
      <c r="M1224" s="166"/>
    </row>
    <row r="1225" spans="1:13" ht="67.2">
      <c r="A1225" s="724"/>
      <c r="B1225" s="751"/>
      <c r="C1225" s="721"/>
      <c r="D1225" s="727" t="s">
        <v>6053</v>
      </c>
      <c r="E1225" s="20"/>
      <c r="F1225" s="19"/>
      <c r="G1225" s="19"/>
      <c r="H1225" s="649"/>
      <c r="I1225" s="649"/>
      <c r="J1225" s="166"/>
      <c r="K1225"/>
      <c r="L1225"/>
      <c r="M1225" s="166"/>
    </row>
    <row r="1226" spans="1:13" ht="67.2">
      <c r="A1226" s="724"/>
      <c r="B1226" s="751"/>
      <c r="C1226" s="721"/>
      <c r="D1226" s="727" t="s">
        <v>6054</v>
      </c>
      <c r="E1226" s="20"/>
      <c r="F1226" s="19"/>
      <c r="G1226" s="19"/>
      <c r="H1226" s="649"/>
      <c r="I1226" s="649"/>
      <c r="J1226" s="166"/>
      <c r="K1226"/>
      <c r="L1226"/>
      <c r="M1226" s="166"/>
    </row>
    <row r="1227" spans="1:13" ht="67.2">
      <c r="A1227" s="724"/>
      <c r="B1227" s="751"/>
      <c r="C1227" s="721"/>
      <c r="D1227" s="727" t="s">
        <v>6055</v>
      </c>
      <c r="E1227" s="20"/>
      <c r="F1227" s="19"/>
      <c r="G1227" s="19"/>
      <c r="H1227" s="649"/>
      <c r="I1227" s="649"/>
      <c r="J1227" s="166"/>
      <c r="K1227"/>
      <c r="L1227"/>
      <c r="M1227" s="166"/>
    </row>
    <row r="1228" spans="1:13" ht="33.6">
      <c r="A1228" s="724" t="s">
        <v>6056</v>
      </c>
      <c r="B1228" s="751" t="s">
        <v>6057</v>
      </c>
      <c r="C1228" s="721" t="s">
        <v>5853</v>
      </c>
      <c r="D1228" s="727"/>
      <c r="E1228" s="20" t="s">
        <v>78</v>
      </c>
      <c r="F1228" s="19" t="s">
        <v>109</v>
      </c>
      <c r="G1228" s="19"/>
      <c r="H1228" s="19" t="s">
        <v>79</v>
      </c>
      <c r="I1228" s="19"/>
      <c r="J1228" s="166"/>
      <c r="K1228"/>
      <c r="L1228"/>
      <c r="M1228" s="166"/>
    </row>
    <row r="1229" spans="1:13" ht="67.2">
      <c r="A1229" s="724"/>
      <c r="B1229" s="751"/>
      <c r="C1229" s="721"/>
      <c r="D1229" s="727" t="s">
        <v>6058</v>
      </c>
      <c r="E1229" s="20"/>
      <c r="F1229" s="19"/>
      <c r="G1229" s="19"/>
      <c r="H1229" s="19"/>
      <c r="I1229" s="19"/>
      <c r="J1229" s="166"/>
      <c r="K1229"/>
      <c r="L1229"/>
      <c r="M1229" s="166"/>
    </row>
    <row r="1230" spans="1:13" ht="67.2">
      <c r="A1230" s="724"/>
      <c r="B1230" s="751"/>
      <c r="C1230" s="721"/>
      <c r="D1230" s="727" t="s">
        <v>6059</v>
      </c>
      <c r="E1230" s="20"/>
      <c r="F1230" s="19"/>
      <c r="G1230" s="19"/>
      <c r="H1230" s="19"/>
      <c r="I1230" s="19"/>
      <c r="J1230" s="166"/>
      <c r="K1230"/>
      <c r="L1230"/>
      <c r="M1230" s="166"/>
    </row>
    <row r="1231" spans="1:13" ht="50.4">
      <c r="A1231" s="724"/>
      <c r="B1231" s="751"/>
      <c r="C1231" s="721"/>
      <c r="D1231" s="727" t="s">
        <v>6060</v>
      </c>
      <c r="E1231" s="20"/>
      <c r="F1231" s="19"/>
      <c r="G1231" s="19"/>
      <c r="H1231" s="19"/>
      <c r="I1231" s="19"/>
      <c r="J1231" s="166"/>
      <c r="K1231"/>
      <c r="L1231"/>
      <c r="M1231" s="166"/>
    </row>
    <row r="1232" spans="1:13" ht="67.2">
      <c r="A1232" s="724"/>
      <c r="B1232" s="751"/>
      <c r="C1232" s="721"/>
      <c r="D1232" s="727" t="s">
        <v>6061</v>
      </c>
      <c r="E1232" s="20"/>
      <c r="F1232" s="19"/>
      <c r="G1232" s="19"/>
      <c r="H1232" s="19"/>
      <c r="I1232" s="19"/>
      <c r="J1232" s="166"/>
      <c r="K1232"/>
      <c r="L1232"/>
      <c r="M1232" s="166"/>
    </row>
    <row r="1233" spans="1:13" ht="33.6">
      <c r="A1233" s="724" t="s">
        <v>6062</v>
      </c>
      <c r="B1233" s="751" t="s">
        <v>6063</v>
      </c>
      <c r="C1233" s="721" t="s">
        <v>5853</v>
      </c>
      <c r="D1233" s="727"/>
      <c r="E1233" s="20" t="s">
        <v>78</v>
      </c>
      <c r="F1233" s="19" t="s">
        <v>109</v>
      </c>
      <c r="G1233" s="19"/>
      <c r="H1233" s="19" t="s">
        <v>79</v>
      </c>
      <c r="I1233" s="19"/>
      <c r="J1233" s="166"/>
      <c r="K1233"/>
      <c r="L1233"/>
      <c r="M1233" s="166"/>
    </row>
    <row r="1234" spans="1:13" ht="67.2">
      <c r="A1234" s="724"/>
      <c r="B1234" s="751"/>
      <c r="C1234" s="721"/>
      <c r="D1234" s="727" t="s">
        <v>6064</v>
      </c>
      <c r="E1234" s="20"/>
      <c r="F1234" s="19"/>
      <c r="G1234" s="19"/>
      <c r="H1234" s="19"/>
      <c r="I1234" s="19"/>
      <c r="J1234" s="166"/>
      <c r="K1234"/>
      <c r="L1234"/>
      <c r="M1234" s="166"/>
    </row>
    <row r="1235" spans="1:13" ht="67.2">
      <c r="A1235" s="724"/>
      <c r="B1235" s="751"/>
      <c r="C1235" s="721"/>
      <c r="D1235" s="727" t="s">
        <v>6065</v>
      </c>
      <c r="E1235" s="20"/>
      <c r="F1235" s="19"/>
      <c r="G1235" s="19"/>
      <c r="H1235" s="19"/>
      <c r="I1235" s="19"/>
      <c r="J1235" s="166"/>
      <c r="K1235"/>
      <c r="L1235"/>
      <c r="M1235" s="166"/>
    </row>
    <row r="1236" spans="1:13" ht="50.4">
      <c r="A1236" s="724"/>
      <c r="B1236" s="751"/>
      <c r="C1236" s="721"/>
      <c r="D1236" s="727" t="s">
        <v>6066</v>
      </c>
      <c r="E1236" s="20"/>
      <c r="F1236" s="19"/>
      <c r="G1236" s="19"/>
      <c r="H1236" s="19"/>
      <c r="I1236" s="19"/>
      <c r="J1236" s="166"/>
      <c r="K1236"/>
      <c r="L1236"/>
      <c r="M1236" s="166"/>
    </row>
    <row r="1237" spans="1:13" ht="67.2">
      <c r="A1237" s="724"/>
      <c r="B1237" s="751"/>
      <c r="C1237" s="721"/>
      <c r="D1237" s="727" t="s">
        <v>6061</v>
      </c>
      <c r="E1237" s="20"/>
      <c r="F1237" s="19"/>
      <c r="G1237" s="19"/>
      <c r="H1237" s="19"/>
      <c r="I1237" s="19"/>
      <c r="J1237" s="166"/>
      <c r="K1237"/>
      <c r="L1237"/>
      <c r="M1237" s="166"/>
    </row>
    <row r="1238" spans="1:13" ht="50.4">
      <c r="A1238" s="19"/>
      <c r="B1238" s="752" t="s">
        <v>6067</v>
      </c>
      <c r="C1238" s="194"/>
      <c r="D1238" s="729"/>
      <c r="E1238" s="20"/>
      <c r="F1238" s="19"/>
      <c r="G1238" s="51"/>
      <c r="H1238" s="51"/>
      <c r="I1238" s="51"/>
      <c r="J1238" s="166"/>
      <c r="K1238"/>
      <c r="L1238"/>
      <c r="M1238" s="166"/>
    </row>
    <row r="1239" spans="1:13" ht="33.6">
      <c r="A1239" s="19" t="s">
        <v>6068</v>
      </c>
      <c r="B1239" s="49" t="s">
        <v>4711</v>
      </c>
      <c r="C1239" s="20" t="s">
        <v>5853</v>
      </c>
      <c r="D1239" s="726"/>
      <c r="E1239" s="657" t="s">
        <v>78</v>
      </c>
      <c r="F1239" s="19" t="s">
        <v>107</v>
      </c>
      <c r="G1239" s="19" t="s">
        <v>79</v>
      </c>
      <c r="H1239" s="19"/>
      <c r="I1239" s="19"/>
      <c r="J1239" s="166"/>
      <c r="K1239"/>
      <c r="L1239"/>
      <c r="M1239" s="166"/>
    </row>
    <row r="1240" spans="1:13" ht="67.2">
      <c r="A1240" s="19"/>
      <c r="B1240" s="49"/>
      <c r="C1240" s="721"/>
      <c r="D1240" s="358" t="s">
        <v>6069</v>
      </c>
      <c r="E1240" s="657"/>
      <c r="F1240" s="19"/>
      <c r="G1240" s="19"/>
      <c r="H1240" s="19"/>
      <c r="I1240" s="19"/>
      <c r="J1240" s="166"/>
      <c r="K1240"/>
      <c r="L1240"/>
      <c r="M1240" s="166"/>
    </row>
    <row r="1241" spans="1:13" ht="16.8">
      <c r="A1241" s="19" t="s">
        <v>6070</v>
      </c>
      <c r="B1241" s="49" t="s">
        <v>4716</v>
      </c>
      <c r="C1241" s="20" t="s">
        <v>5853</v>
      </c>
      <c r="D1241" s="726"/>
      <c r="E1241" s="657" t="s">
        <v>78</v>
      </c>
      <c r="F1241" s="19" t="s">
        <v>107</v>
      </c>
      <c r="G1241" s="19" t="s">
        <v>79</v>
      </c>
      <c r="H1241" s="19"/>
      <c r="I1241" s="19"/>
      <c r="J1241" s="166"/>
      <c r="K1241"/>
      <c r="L1241"/>
      <c r="M1241" s="166"/>
    </row>
    <row r="1242" spans="1:13" ht="67.2">
      <c r="A1242" s="19"/>
      <c r="B1242" s="49"/>
      <c r="C1242" s="20"/>
      <c r="D1242" s="358" t="s">
        <v>6071</v>
      </c>
      <c r="E1242" s="657"/>
      <c r="F1242" s="19"/>
      <c r="G1242" s="19"/>
      <c r="H1242" s="19"/>
      <c r="I1242" s="19"/>
      <c r="J1242" s="166"/>
      <c r="K1242"/>
      <c r="L1242"/>
      <c r="M1242" s="166"/>
    </row>
    <row r="1243" spans="1:13" ht="50.4">
      <c r="A1243" s="724" t="s">
        <v>6072</v>
      </c>
      <c r="B1243" s="751" t="s">
        <v>6073</v>
      </c>
      <c r="C1243" s="721" t="s">
        <v>5853</v>
      </c>
      <c r="D1243" s="49"/>
      <c r="E1243" s="20" t="s">
        <v>78</v>
      </c>
      <c r="F1243" s="19" t="s">
        <v>109</v>
      </c>
      <c r="G1243" s="19"/>
      <c r="H1243" s="19" t="s">
        <v>79</v>
      </c>
      <c r="I1243" s="649"/>
      <c r="J1243" s="166"/>
      <c r="K1243"/>
      <c r="L1243"/>
      <c r="M1243" s="166"/>
    </row>
    <row r="1244" spans="1:13" ht="50.4">
      <c r="A1244" s="724"/>
      <c r="B1244" s="722"/>
      <c r="C1244" s="721"/>
      <c r="D1244" s="206" t="s">
        <v>6074</v>
      </c>
      <c r="E1244" s="20"/>
      <c r="F1244" s="19"/>
      <c r="G1244" s="19"/>
      <c r="H1244" s="19"/>
      <c r="I1244" s="19"/>
      <c r="J1244" s="166"/>
      <c r="K1244"/>
      <c r="L1244"/>
      <c r="M1244" s="166"/>
    </row>
    <row r="1245" spans="1:13" ht="67.2">
      <c r="A1245" s="724"/>
      <c r="B1245" s="722"/>
      <c r="C1245" s="721"/>
      <c r="D1245" s="206" t="s">
        <v>6075</v>
      </c>
      <c r="E1245" s="20"/>
      <c r="F1245" s="19"/>
      <c r="G1245" s="19"/>
      <c r="H1245" s="19"/>
      <c r="I1245" s="19"/>
      <c r="J1245" s="166"/>
      <c r="K1245"/>
      <c r="L1245"/>
      <c r="M1245" s="166"/>
    </row>
    <row r="1246" spans="1:13" ht="67.2">
      <c r="A1246" s="724"/>
      <c r="B1246" s="722"/>
      <c r="C1246" s="721"/>
      <c r="D1246" s="206" t="s">
        <v>6076</v>
      </c>
      <c r="E1246" s="20"/>
      <c r="F1246" s="19"/>
      <c r="G1246" s="19"/>
      <c r="H1246" s="19"/>
      <c r="I1246" s="19"/>
      <c r="J1246" s="166"/>
      <c r="K1246"/>
      <c r="L1246"/>
      <c r="M1246" s="166"/>
    </row>
    <row r="1247" spans="1:13" ht="50.4">
      <c r="A1247" s="724"/>
      <c r="B1247" s="722"/>
      <c r="C1247" s="721"/>
      <c r="D1247" s="206" t="s">
        <v>6077</v>
      </c>
      <c r="E1247" s="20"/>
      <c r="F1247" s="19"/>
      <c r="G1247" s="19"/>
      <c r="H1247" s="19"/>
      <c r="I1247" s="19"/>
      <c r="J1247" s="166"/>
      <c r="K1247"/>
      <c r="L1247"/>
      <c r="M1247" s="166"/>
    </row>
    <row r="1248" spans="1:13" ht="67.2">
      <c r="A1248" s="724"/>
      <c r="B1248" s="722"/>
      <c r="C1248" s="721"/>
      <c r="D1248" s="206" t="s">
        <v>6078</v>
      </c>
      <c r="E1248" s="20"/>
      <c r="F1248" s="19"/>
      <c r="G1248" s="19"/>
      <c r="H1248" s="19"/>
      <c r="I1248" s="19"/>
      <c r="J1248" s="166"/>
      <c r="K1248"/>
      <c r="L1248"/>
      <c r="M1248" s="166"/>
    </row>
    <row r="1249" spans="1:13" ht="16.8">
      <c r="A1249" s="724" t="s">
        <v>6079</v>
      </c>
      <c r="B1249" s="722" t="s">
        <v>4732</v>
      </c>
      <c r="C1249" s="20" t="s">
        <v>5853</v>
      </c>
      <c r="D1249" s="206"/>
      <c r="E1249" s="20" t="s">
        <v>78</v>
      </c>
      <c r="F1249" s="19" t="s">
        <v>107</v>
      </c>
      <c r="G1249" s="19" t="s">
        <v>79</v>
      </c>
      <c r="H1249" s="19"/>
      <c r="I1249" s="19"/>
      <c r="J1249" s="166"/>
      <c r="K1249"/>
      <c r="L1249"/>
      <c r="M1249" s="166"/>
    </row>
    <row r="1250" spans="1:13" ht="67.2">
      <c r="A1250" s="724"/>
      <c r="B1250" s="722"/>
      <c r="C1250" s="20"/>
      <c r="D1250" s="206" t="s">
        <v>6080</v>
      </c>
      <c r="E1250" s="20"/>
      <c r="F1250" s="19"/>
      <c r="G1250" s="19"/>
      <c r="H1250" s="19"/>
      <c r="I1250" s="19"/>
      <c r="J1250" s="166"/>
      <c r="K1250"/>
      <c r="L1250"/>
      <c r="M1250" s="166"/>
    </row>
    <row r="1251" spans="1:13" ht="50.4">
      <c r="A1251" s="724" t="s">
        <v>6081</v>
      </c>
      <c r="B1251" s="751" t="s">
        <v>6082</v>
      </c>
      <c r="C1251" s="20" t="s">
        <v>5853</v>
      </c>
      <c r="D1251" s="730"/>
      <c r="E1251" s="20" t="s">
        <v>78</v>
      </c>
      <c r="F1251" s="19" t="s">
        <v>109</v>
      </c>
      <c r="G1251" s="19"/>
      <c r="H1251" s="19" t="s">
        <v>79</v>
      </c>
      <c r="I1251" s="19"/>
      <c r="J1251" s="166"/>
      <c r="K1251"/>
      <c r="L1251"/>
      <c r="M1251" s="166"/>
    </row>
    <row r="1252" spans="1:13" ht="67.2">
      <c r="A1252" s="724"/>
      <c r="B1252" s="751"/>
      <c r="C1252" s="721"/>
      <c r="D1252" s="49" t="s">
        <v>6083</v>
      </c>
      <c r="E1252" s="20"/>
      <c r="F1252" s="19"/>
      <c r="G1252" s="19"/>
      <c r="H1252" s="19"/>
      <c r="I1252" s="19"/>
      <c r="J1252" s="166"/>
      <c r="K1252"/>
      <c r="L1252"/>
      <c r="M1252" s="166"/>
    </row>
    <row r="1253" spans="1:13" ht="67.2">
      <c r="A1253" s="724"/>
      <c r="B1253" s="751"/>
      <c r="C1253" s="721"/>
      <c r="D1253" s="49" t="s">
        <v>6084</v>
      </c>
      <c r="E1253" s="20"/>
      <c r="F1253" s="19"/>
      <c r="G1253" s="19"/>
      <c r="H1253" s="19"/>
      <c r="I1253" s="19"/>
      <c r="J1253" s="166"/>
      <c r="K1253"/>
      <c r="L1253"/>
      <c r="M1253" s="166"/>
    </row>
    <row r="1254" spans="1:13" ht="67.2">
      <c r="A1254" s="724"/>
      <c r="B1254" s="751"/>
      <c r="C1254" s="721"/>
      <c r="D1254" s="49" t="s">
        <v>6085</v>
      </c>
      <c r="E1254" s="20"/>
      <c r="F1254" s="19"/>
      <c r="G1254" s="19"/>
      <c r="H1254" s="19"/>
      <c r="I1254" s="19"/>
      <c r="J1254" s="166"/>
      <c r="K1254"/>
      <c r="L1254"/>
      <c r="M1254" s="166"/>
    </row>
    <row r="1255" spans="1:13" ht="67.2">
      <c r="A1255" s="724"/>
      <c r="B1255" s="751"/>
      <c r="C1255" s="721"/>
      <c r="D1255" s="49" t="s">
        <v>6086</v>
      </c>
      <c r="E1255" s="20"/>
      <c r="F1255" s="19"/>
      <c r="G1255" s="19"/>
      <c r="H1255" s="19"/>
      <c r="I1255" s="19"/>
      <c r="J1255" s="166"/>
      <c r="K1255"/>
      <c r="L1255"/>
      <c r="M1255" s="166"/>
    </row>
    <row r="1256" spans="1:13" ht="67.2">
      <c r="A1256" s="724"/>
      <c r="B1256" s="751"/>
      <c r="C1256" s="721"/>
      <c r="D1256" s="49" t="s">
        <v>6087</v>
      </c>
      <c r="E1256" s="20"/>
      <c r="F1256" s="19"/>
      <c r="G1256" s="19"/>
      <c r="H1256" s="19"/>
      <c r="I1256" s="19"/>
      <c r="J1256" s="166"/>
      <c r="K1256"/>
      <c r="L1256"/>
      <c r="M1256" s="166"/>
    </row>
    <row r="1257" spans="1:13" ht="33.6">
      <c r="A1257" s="724" t="s">
        <v>6088</v>
      </c>
      <c r="B1257" s="722" t="s">
        <v>6089</v>
      </c>
      <c r="C1257" s="721" t="s">
        <v>5853</v>
      </c>
      <c r="D1257" s="206"/>
      <c r="E1257" s="20" t="s">
        <v>78</v>
      </c>
      <c r="F1257" s="19" t="s">
        <v>109</v>
      </c>
      <c r="G1257" s="19"/>
      <c r="H1257" s="19" t="s">
        <v>79</v>
      </c>
      <c r="I1257" s="19"/>
      <c r="J1257" s="166"/>
      <c r="K1257"/>
      <c r="L1257"/>
      <c r="M1257" s="166"/>
    </row>
    <row r="1258" spans="1:13" ht="67.2">
      <c r="A1258" s="724"/>
      <c r="B1258" s="722"/>
      <c r="C1258" s="721"/>
      <c r="D1258" s="206" t="s">
        <v>6090</v>
      </c>
      <c r="E1258" s="20"/>
      <c r="F1258" s="19"/>
      <c r="G1258" s="19"/>
      <c r="H1258" s="19"/>
      <c r="I1258" s="19"/>
      <c r="J1258" s="166"/>
      <c r="K1258"/>
      <c r="L1258"/>
      <c r="M1258" s="166"/>
    </row>
    <row r="1259" spans="1:13" ht="67.2">
      <c r="A1259" s="724"/>
      <c r="B1259" s="722"/>
      <c r="C1259" s="721"/>
      <c r="D1259" s="206" t="s">
        <v>6091</v>
      </c>
      <c r="E1259" s="20"/>
      <c r="F1259" s="19"/>
      <c r="G1259" s="19"/>
      <c r="H1259" s="19"/>
      <c r="I1259" s="19"/>
      <c r="J1259" s="166"/>
      <c r="K1259"/>
      <c r="L1259"/>
      <c r="M1259" s="166"/>
    </row>
    <row r="1260" spans="1:13" ht="67.2">
      <c r="A1260" s="724"/>
      <c r="B1260" s="722"/>
      <c r="C1260" s="721"/>
      <c r="D1260" s="206" t="s">
        <v>6092</v>
      </c>
      <c r="E1260" s="20"/>
      <c r="F1260" s="19"/>
      <c r="G1260" s="19"/>
      <c r="H1260" s="19"/>
      <c r="I1260" s="19"/>
      <c r="J1260" s="166"/>
      <c r="K1260"/>
      <c r="L1260"/>
      <c r="M1260" s="166"/>
    </row>
    <row r="1261" spans="1:13" ht="67.2">
      <c r="A1261" s="724"/>
      <c r="B1261" s="722"/>
      <c r="C1261" s="721"/>
      <c r="D1261" s="206" t="s">
        <v>6093</v>
      </c>
      <c r="E1261" s="20"/>
      <c r="F1261" s="19"/>
      <c r="G1261" s="19"/>
      <c r="H1261" s="19"/>
      <c r="I1261" s="19"/>
      <c r="J1261" s="166"/>
      <c r="K1261"/>
      <c r="L1261"/>
      <c r="M1261" s="166"/>
    </row>
    <row r="1262" spans="1:13" ht="33.6">
      <c r="A1262" s="724" t="s">
        <v>6094</v>
      </c>
      <c r="B1262" s="722" t="s">
        <v>6095</v>
      </c>
      <c r="C1262" s="721" t="s">
        <v>5853</v>
      </c>
      <c r="D1262" s="206"/>
      <c r="E1262" s="20" t="s">
        <v>78</v>
      </c>
      <c r="F1262" s="19" t="s">
        <v>109</v>
      </c>
      <c r="G1262" s="19"/>
      <c r="H1262" s="19" t="s">
        <v>79</v>
      </c>
      <c r="I1262" s="19"/>
      <c r="J1262" s="166"/>
      <c r="K1262"/>
      <c r="L1262"/>
      <c r="M1262" s="166"/>
    </row>
    <row r="1263" spans="1:13" ht="67.2">
      <c r="A1263" s="724"/>
      <c r="B1263" s="722"/>
      <c r="C1263" s="721"/>
      <c r="D1263" s="206" t="s">
        <v>6096</v>
      </c>
      <c r="E1263" s="20"/>
      <c r="F1263" s="19"/>
      <c r="G1263" s="19"/>
      <c r="H1263" s="19"/>
      <c r="I1263" s="19"/>
      <c r="J1263" s="166"/>
      <c r="K1263"/>
      <c r="L1263"/>
      <c r="M1263" s="166"/>
    </row>
    <row r="1264" spans="1:13" ht="67.2">
      <c r="A1264" s="724"/>
      <c r="B1264" s="722"/>
      <c r="C1264" s="721"/>
      <c r="D1264" s="206" t="s">
        <v>6097</v>
      </c>
      <c r="E1264" s="20"/>
      <c r="F1264" s="19"/>
      <c r="G1264" s="19"/>
      <c r="H1264" s="19"/>
      <c r="I1264" s="19"/>
      <c r="J1264" s="166"/>
      <c r="K1264"/>
      <c r="L1264"/>
      <c r="M1264" s="166"/>
    </row>
    <row r="1265" spans="1:13" ht="84">
      <c r="A1265" s="724"/>
      <c r="B1265" s="722"/>
      <c r="C1265" s="721"/>
      <c r="D1265" s="206" t="s">
        <v>6098</v>
      </c>
      <c r="E1265" s="20"/>
      <c r="F1265" s="19"/>
      <c r="G1265" s="19"/>
      <c r="H1265" s="19"/>
      <c r="I1265" s="19"/>
      <c r="J1265" s="166"/>
      <c r="K1265"/>
      <c r="L1265"/>
      <c r="M1265" s="166"/>
    </row>
    <row r="1266" spans="1:13" ht="67.2">
      <c r="A1266" s="724"/>
      <c r="B1266" s="722"/>
      <c r="C1266" s="721"/>
      <c r="D1266" s="206" t="s">
        <v>6099</v>
      </c>
      <c r="E1266" s="20"/>
      <c r="F1266" s="19"/>
      <c r="G1266" s="19"/>
      <c r="H1266" s="19"/>
      <c r="I1266" s="19"/>
      <c r="J1266" s="166"/>
      <c r="K1266"/>
      <c r="L1266"/>
      <c r="M1266" s="166"/>
    </row>
    <row r="1267" spans="1:13" ht="33.6">
      <c r="A1267" s="724" t="s">
        <v>6100</v>
      </c>
      <c r="B1267" s="722" t="s">
        <v>6101</v>
      </c>
      <c r="C1267" s="721" t="s">
        <v>5853</v>
      </c>
      <c r="D1267" s="206"/>
      <c r="E1267" s="20" t="s">
        <v>78</v>
      </c>
      <c r="F1267" s="19" t="s">
        <v>109</v>
      </c>
      <c r="G1267" s="19"/>
      <c r="H1267" s="19" t="s">
        <v>79</v>
      </c>
      <c r="I1267" s="19"/>
      <c r="J1267" s="166"/>
      <c r="K1267"/>
      <c r="L1267"/>
      <c r="M1267" s="166"/>
    </row>
    <row r="1268" spans="1:13" ht="84">
      <c r="A1268" s="724"/>
      <c r="B1268" s="655"/>
      <c r="C1268" s="711"/>
      <c r="D1268" s="206" t="s">
        <v>6102</v>
      </c>
      <c r="E1268" s="219"/>
      <c r="F1268" s="649"/>
      <c r="G1268" s="649"/>
      <c r="H1268" s="649"/>
      <c r="I1268" s="649"/>
      <c r="J1268" s="166"/>
      <c r="K1268"/>
      <c r="L1268"/>
      <c r="M1268" s="166"/>
    </row>
    <row r="1269" spans="1:13" ht="84">
      <c r="A1269" s="724"/>
      <c r="B1269" s="655"/>
      <c r="C1269" s="711"/>
      <c r="D1269" s="206" t="s">
        <v>6103</v>
      </c>
      <c r="E1269" s="219"/>
      <c r="F1269" s="649"/>
      <c r="G1269" s="649"/>
      <c r="H1269" s="649"/>
      <c r="I1269" s="649"/>
      <c r="J1269" s="166"/>
      <c r="K1269"/>
      <c r="L1269"/>
      <c r="M1269" s="166"/>
    </row>
    <row r="1270" spans="1:13" ht="84">
      <c r="A1270" s="724"/>
      <c r="B1270" s="722"/>
      <c r="C1270" s="721"/>
      <c r="D1270" s="206" t="s">
        <v>6104</v>
      </c>
      <c r="E1270" s="20"/>
      <c r="F1270" s="19"/>
      <c r="G1270" s="19"/>
      <c r="H1270" s="19"/>
      <c r="I1270" s="19"/>
      <c r="J1270" s="166"/>
      <c r="K1270"/>
      <c r="L1270"/>
      <c r="M1270" s="166"/>
    </row>
    <row r="1271" spans="1:13" ht="67.2">
      <c r="A1271" s="724"/>
      <c r="B1271" s="722"/>
      <c r="C1271" s="721"/>
      <c r="D1271" s="206" t="s">
        <v>6105</v>
      </c>
      <c r="E1271" s="20"/>
      <c r="F1271" s="19"/>
      <c r="G1271" s="19"/>
      <c r="H1271" s="19"/>
      <c r="I1271" s="19"/>
      <c r="J1271" s="166"/>
      <c r="K1271"/>
      <c r="L1271"/>
      <c r="M1271" s="166"/>
    </row>
    <row r="1272" spans="1:13" ht="33.6">
      <c r="A1272" s="724" t="s">
        <v>6106</v>
      </c>
      <c r="B1272" s="722" t="s">
        <v>6107</v>
      </c>
      <c r="C1272" s="721" t="s">
        <v>5853</v>
      </c>
      <c r="D1272" s="206"/>
      <c r="E1272" s="20" t="s">
        <v>78</v>
      </c>
      <c r="F1272" s="19" t="s">
        <v>109</v>
      </c>
      <c r="G1272" s="19"/>
      <c r="H1272" s="19" t="s">
        <v>79</v>
      </c>
      <c r="I1272" s="19"/>
      <c r="J1272" s="166"/>
      <c r="K1272"/>
      <c r="L1272"/>
      <c r="M1272" s="166"/>
    </row>
    <row r="1273" spans="1:13" ht="84">
      <c r="A1273" s="724"/>
      <c r="B1273" s="722"/>
      <c r="C1273" s="721"/>
      <c r="D1273" s="206" t="s">
        <v>6108</v>
      </c>
      <c r="E1273" s="55"/>
      <c r="F1273" s="19"/>
      <c r="G1273" s="19"/>
      <c r="H1273" s="19"/>
      <c r="I1273" s="19"/>
      <c r="J1273" s="166"/>
      <c r="K1273"/>
      <c r="L1273"/>
      <c r="M1273" s="166"/>
    </row>
    <row r="1274" spans="1:13" ht="84">
      <c r="A1274" s="724"/>
      <c r="B1274" s="722"/>
      <c r="C1274" s="721"/>
      <c r="D1274" s="206" t="s">
        <v>6109</v>
      </c>
      <c r="E1274" s="20"/>
      <c r="F1274" s="19"/>
      <c r="G1274" s="19"/>
      <c r="H1274" s="19"/>
      <c r="I1274" s="19"/>
      <c r="J1274" s="166"/>
      <c r="K1274"/>
      <c r="L1274"/>
      <c r="M1274" s="166"/>
    </row>
    <row r="1275" spans="1:13" ht="84">
      <c r="A1275" s="724"/>
      <c r="B1275" s="722"/>
      <c r="C1275" s="721"/>
      <c r="D1275" s="206" t="s">
        <v>6110</v>
      </c>
      <c r="E1275" s="20"/>
      <c r="F1275" s="19"/>
      <c r="G1275" s="19"/>
      <c r="H1275" s="19"/>
      <c r="I1275" s="19"/>
      <c r="J1275" s="166"/>
      <c r="K1275"/>
      <c r="L1275"/>
      <c r="M1275" s="166"/>
    </row>
    <row r="1276" spans="1:13" ht="67.2">
      <c r="A1276" s="724"/>
      <c r="B1276" s="722"/>
      <c r="C1276" s="721"/>
      <c r="D1276" s="206" t="s">
        <v>6111</v>
      </c>
      <c r="E1276" s="20"/>
      <c r="F1276" s="19"/>
      <c r="G1276" s="19"/>
      <c r="H1276" s="19"/>
      <c r="I1276" s="19"/>
      <c r="J1276" s="166"/>
      <c r="K1276"/>
      <c r="L1276"/>
      <c r="M1276" s="166"/>
    </row>
    <row r="1277" spans="1:13" ht="16.8">
      <c r="A1277" s="724" t="s">
        <v>6112</v>
      </c>
      <c r="B1277" s="722" t="s">
        <v>6113</v>
      </c>
      <c r="C1277" s="721" t="s">
        <v>5853</v>
      </c>
      <c r="D1277" s="206"/>
      <c r="E1277" s="20" t="s">
        <v>78</v>
      </c>
      <c r="F1277" s="19" t="s">
        <v>109</v>
      </c>
      <c r="G1277" s="19"/>
      <c r="H1277" s="19" t="s">
        <v>79</v>
      </c>
      <c r="I1277" s="19"/>
      <c r="J1277" s="166"/>
      <c r="K1277"/>
      <c r="L1277"/>
      <c r="M1277" s="166"/>
    </row>
    <row r="1278" spans="1:13" ht="67.2">
      <c r="A1278" s="724"/>
      <c r="B1278" s="722"/>
      <c r="C1278" s="721"/>
      <c r="D1278" s="206" t="s">
        <v>6114</v>
      </c>
      <c r="E1278" s="56"/>
      <c r="F1278" s="19"/>
      <c r="G1278" s="19"/>
      <c r="H1278" s="19"/>
      <c r="I1278" s="19"/>
      <c r="J1278" s="166"/>
      <c r="K1278"/>
      <c r="L1278"/>
      <c r="M1278" s="166"/>
    </row>
    <row r="1279" spans="1:13" ht="50.4">
      <c r="A1279" s="724"/>
      <c r="B1279" s="722"/>
      <c r="C1279" s="721"/>
      <c r="D1279" s="206" t="s">
        <v>6115</v>
      </c>
      <c r="E1279" s="56"/>
      <c r="F1279" s="19"/>
      <c r="G1279" s="19"/>
      <c r="H1279" s="19"/>
      <c r="I1279" s="19"/>
      <c r="J1279" s="166"/>
      <c r="K1279"/>
      <c r="L1279"/>
      <c r="M1279" s="166"/>
    </row>
    <row r="1280" spans="1:13" ht="67.2">
      <c r="A1280" s="724"/>
      <c r="B1280" s="722"/>
      <c r="C1280" s="721"/>
      <c r="D1280" s="206" t="s">
        <v>6116</v>
      </c>
      <c r="E1280" s="20"/>
      <c r="F1280" s="19"/>
      <c r="G1280" s="19"/>
      <c r="H1280" s="19"/>
      <c r="I1280" s="19"/>
      <c r="J1280" s="166"/>
      <c r="K1280"/>
      <c r="L1280"/>
      <c r="M1280" s="166"/>
    </row>
    <row r="1281" spans="1:13" ht="67.2">
      <c r="A1281" s="724"/>
      <c r="B1281" s="722"/>
      <c r="C1281" s="721"/>
      <c r="D1281" s="206" t="s">
        <v>6117</v>
      </c>
      <c r="E1281" s="20"/>
      <c r="F1281" s="19"/>
      <c r="G1281" s="19"/>
      <c r="H1281" s="19"/>
      <c r="I1281" s="19"/>
      <c r="J1281" s="166"/>
      <c r="K1281"/>
      <c r="L1281"/>
      <c r="M1281" s="166"/>
    </row>
    <row r="1282" spans="1:13" ht="16.8">
      <c r="A1282" s="724" t="s">
        <v>6118</v>
      </c>
      <c r="B1282" s="722" t="s">
        <v>5094</v>
      </c>
      <c r="C1282" s="721" t="s">
        <v>5853</v>
      </c>
      <c r="D1282" s="206"/>
      <c r="E1282" s="20" t="s">
        <v>78</v>
      </c>
      <c r="F1282" s="19" t="s">
        <v>109</v>
      </c>
      <c r="G1282" s="19"/>
      <c r="H1282" s="19" t="s">
        <v>79</v>
      </c>
      <c r="I1282" s="19"/>
      <c r="J1282" s="166"/>
      <c r="K1282"/>
      <c r="L1282"/>
      <c r="M1282" s="166"/>
    </row>
    <row r="1283" spans="1:13" ht="67.2">
      <c r="A1283" s="724"/>
      <c r="B1283" s="722"/>
      <c r="C1283" s="721"/>
      <c r="D1283" s="206" t="s">
        <v>6119</v>
      </c>
      <c r="E1283" s="20"/>
      <c r="F1283" s="19"/>
      <c r="G1283" s="19"/>
      <c r="H1283" s="19"/>
      <c r="I1283" s="19"/>
      <c r="J1283" s="166"/>
      <c r="K1283"/>
      <c r="L1283"/>
      <c r="M1283" s="166"/>
    </row>
    <row r="1284" spans="1:13" ht="67.2">
      <c r="A1284" s="724"/>
      <c r="B1284" s="722"/>
      <c r="C1284" s="721"/>
      <c r="D1284" s="206" t="s">
        <v>6120</v>
      </c>
      <c r="E1284" s="20"/>
      <c r="F1284" s="19"/>
      <c r="G1284" s="19"/>
      <c r="H1284" s="19"/>
      <c r="I1284" s="19"/>
      <c r="J1284" s="166"/>
      <c r="K1284"/>
      <c r="L1284"/>
      <c r="M1284" s="166"/>
    </row>
    <row r="1285" spans="1:13" ht="67.2">
      <c r="A1285" s="724"/>
      <c r="B1285" s="722"/>
      <c r="C1285" s="721"/>
      <c r="D1285" s="206" t="s">
        <v>6121</v>
      </c>
      <c r="E1285" s="20"/>
      <c r="F1285" s="19"/>
      <c r="G1285" s="19"/>
      <c r="H1285" s="19"/>
      <c r="I1285" s="19"/>
      <c r="J1285" s="166"/>
      <c r="K1285"/>
      <c r="L1285"/>
      <c r="M1285" s="166"/>
    </row>
    <row r="1286" spans="1:13" ht="50.4">
      <c r="A1286" s="724"/>
      <c r="B1286" s="722"/>
      <c r="C1286" s="721"/>
      <c r="D1286" s="206" t="s">
        <v>6122</v>
      </c>
      <c r="E1286" s="20"/>
      <c r="F1286" s="19"/>
      <c r="G1286" s="19"/>
      <c r="H1286" s="19"/>
      <c r="I1286" s="19"/>
      <c r="J1286" s="166"/>
      <c r="K1286"/>
      <c r="L1286"/>
      <c r="M1286" s="166"/>
    </row>
    <row r="1287" spans="1:13" ht="50.4">
      <c r="A1287" s="51"/>
      <c r="B1287" s="203" t="s">
        <v>6123</v>
      </c>
      <c r="C1287" s="194"/>
      <c r="D1287" s="686"/>
      <c r="E1287" s="20"/>
      <c r="F1287" s="20"/>
      <c r="G1287" s="51"/>
      <c r="H1287" s="51"/>
      <c r="I1287" s="51"/>
      <c r="J1287" s="166"/>
      <c r="K1287"/>
      <c r="L1287"/>
      <c r="M1287" s="166"/>
    </row>
    <row r="1288" spans="1:13" ht="33.6">
      <c r="A1288" s="724" t="s">
        <v>6124</v>
      </c>
      <c r="B1288" s="722" t="s">
        <v>6125</v>
      </c>
      <c r="C1288" s="721" t="s">
        <v>5853</v>
      </c>
      <c r="D1288" s="206"/>
      <c r="E1288" s="20" t="s">
        <v>78</v>
      </c>
      <c r="F1288" s="19" t="s">
        <v>109</v>
      </c>
      <c r="G1288" s="19"/>
      <c r="H1288" s="19" t="s">
        <v>79</v>
      </c>
      <c r="I1288" s="649"/>
      <c r="J1288" s="166"/>
      <c r="K1288"/>
      <c r="L1288"/>
      <c r="M1288" s="166"/>
    </row>
    <row r="1289" spans="1:13" ht="84">
      <c r="A1289" s="724"/>
      <c r="B1289" s="722"/>
      <c r="C1289" s="721"/>
      <c r="D1289" s="206" t="s">
        <v>6126</v>
      </c>
      <c r="E1289" s="20"/>
      <c r="F1289" s="19"/>
      <c r="G1289" s="19"/>
      <c r="H1289" s="19"/>
      <c r="I1289" s="19"/>
      <c r="J1289" s="166"/>
      <c r="K1289"/>
      <c r="L1289"/>
      <c r="M1289" s="166"/>
    </row>
    <row r="1290" spans="1:13" ht="84">
      <c r="A1290" s="724"/>
      <c r="B1290" s="722"/>
      <c r="C1290" s="721"/>
      <c r="D1290" s="206" t="s">
        <v>6127</v>
      </c>
      <c r="E1290" s="20"/>
      <c r="F1290" s="19"/>
      <c r="G1290" s="19"/>
      <c r="H1290" s="19"/>
      <c r="I1290" s="19"/>
      <c r="J1290" s="166"/>
      <c r="K1290"/>
      <c r="L1290"/>
      <c r="M1290" s="166"/>
    </row>
    <row r="1291" spans="1:13" ht="67.2">
      <c r="A1291" s="724"/>
      <c r="B1291" s="722"/>
      <c r="C1291" s="721"/>
      <c r="D1291" s="206" t="s">
        <v>6128</v>
      </c>
      <c r="E1291" s="20"/>
      <c r="F1291" s="19"/>
      <c r="G1291" s="19"/>
      <c r="H1291" s="19"/>
      <c r="I1291" s="19"/>
      <c r="J1291" s="166"/>
      <c r="K1291"/>
      <c r="L1291"/>
      <c r="M1291" s="166"/>
    </row>
    <row r="1292" spans="1:13" ht="50.4">
      <c r="A1292" s="724"/>
      <c r="B1292" s="722"/>
      <c r="C1292" s="721"/>
      <c r="D1292" s="206" t="s">
        <v>6129</v>
      </c>
      <c r="E1292" s="20"/>
      <c r="F1292" s="19"/>
      <c r="G1292" s="19"/>
      <c r="H1292" s="19"/>
      <c r="I1292" s="19"/>
      <c r="J1292" s="166"/>
      <c r="K1292"/>
      <c r="L1292"/>
      <c r="M1292" s="166"/>
    </row>
    <row r="1293" spans="1:13" ht="33.6">
      <c r="A1293" s="724" t="s">
        <v>6130</v>
      </c>
      <c r="B1293" s="722" t="s">
        <v>6131</v>
      </c>
      <c r="C1293" s="721" t="s">
        <v>5853</v>
      </c>
      <c r="D1293" s="206"/>
      <c r="E1293" s="20" t="s">
        <v>78</v>
      </c>
      <c r="F1293" s="19" t="s">
        <v>109</v>
      </c>
      <c r="G1293" s="19"/>
      <c r="H1293" s="19" t="s">
        <v>79</v>
      </c>
      <c r="I1293" s="19"/>
      <c r="J1293" s="166"/>
      <c r="K1293"/>
      <c r="L1293"/>
      <c r="M1293" s="166"/>
    </row>
    <row r="1294" spans="1:13" ht="84">
      <c r="A1294" s="724"/>
      <c r="B1294" s="722"/>
      <c r="C1294" s="721"/>
      <c r="D1294" s="206" t="s">
        <v>6132</v>
      </c>
      <c r="E1294" s="20"/>
      <c r="F1294" s="19"/>
      <c r="G1294" s="19"/>
      <c r="H1294" s="19"/>
      <c r="I1294" s="19"/>
      <c r="J1294" s="166"/>
      <c r="K1294"/>
      <c r="L1294"/>
      <c r="M1294" s="166"/>
    </row>
    <row r="1295" spans="1:13" ht="84">
      <c r="A1295" s="724"/>
      <c r="B1295" s="722"/>
      <c r="C1295" s="721"/>
      <c r="D1295" s="206" t="s">
        <v>6133</v>
      </c>
      <c r="E1295" s="20"/>
      <c r="F1295" s="19"/>
      <c r="G1295" s="19"/>
      <c r="H1295" s="19"/>
      <c r="I1295" s="19"/>
      <c r="J1295" s="166"/>
      <c r="K1295"/>
      <c r="L1295"/>
      <c r="M1295" s="166"/>
    </row>
    <row r="1296" spans="1:13" ht="84">
      <c r="A1296" s="724"/>
      <c r="B1296" s="722"/>
      <c r="C1296" s="721"/>
      <c r="D1296" s="206" t="s">
        <v>6134</v>
      </c>
      <c r="E1296" s="20"/>
      <c r="F1296" s="19"/>
      <c r="G1296" s="19"/>
      <c r="H1296" s="19"/>
      <c r="I1296" s="19"/>
      <c r="J1296" s="166"/>
      <c r="K1296"/>
      <c r="L1296"/>
      <c r="M1296" s="166"/>
    </row>
    <row r="1297" spans="1:13" ht="67.2">
      <c r="A1297" s="724"/>
      <c r="B1297" s="722"/>
      <c r="C1297" s="721"/>
      <c r="D1297" s="206" t="s">
        <v>6135</v>
      </c>
      <c r="E1297" s="20"/>
      <c r="F1297" s="19"/>
      <c r="G1297" s="19"/>
      <c r="H1297" s="19"/>
      <c r="I1297" s="19"/>
      <c r="J1297" s="166"/>
      <c r="K1297"/>
      <c r="L1297"/>
      <c r="M1297" s="166"/>
    </row>
    <row r="1298" spans="1:13" ht="33.6">
      <c r="A1298" s="724" t="s">
        <v>6136</v>
      </c>
      <c r="B1298" s="722" t="s">
        <v>6137</v>
      </c>
      <c r="C1298" s="721" t="s">
        <v>5853</v>
      </c>
      <c r="D1298" s="206"/>
      <c r="E1298" s="20" t="s">
        <v>78</v>
      </c>
      <c r="F1298" s="19" t="s">
        <v>109</v>
      </c>
      <c r="G1298" s="19"/>
      <c r="H1298" s="19" t="s">
        <v>79</v>
      </c>
      <c r="I1298" s="19"/>
      <c r="J1298" s="166"/>
      <c r="K1298"/>
      <c r="L1298"/>
      <c r="M1298" s="166"/>
    </row>
    <row r="1299" spans="1:13" ht="84">
      <c r="A1299" s="724"/>
      <c r="B1299" s="722"/>
      <c r="C1299" s="721"/>
      <c r="D1299" s="206" t="s">
        <v>6138</v>
      </c>
      <c r="E1299" s="20"/>
      <c r="F1299" s="19"/>
      <c r="G1299" s="19"/>
      <c r="H1299" s="19"/>
      <c r="I1299" s="19"/>
      <c r="J1299" s="166"/>
      <c r="K1299"/>
      <c r="L1299"/>
      <c r="M1299" s="166"/>
    </row>
    <row r="1300" spans="1:13" ht="84">
      <c r="A1300" s="724"/>
      <c r="B1300" s="722"/>
      <c r="C1300" s="721"/>
      <c r="D1300" s="206" t="s">
        <v>6139</v>
      </c>
      <c r="E1300" s="20"/>
      <c r="F1300" s="19"/>
      <c r="G1300" s="19"/>
      <c r="H1300" s="19"/>
      <c r="I1300" s="19"/>
      <c r="J1300" s="166"/>
      <c r="K1300"/>
      <c r="L1300"/>
      <c r="M1300" s="166"/>
    </row>
    <row r="1301" spans="1:13" ht="84">
      <c r="A1301" s="724"/>
      <c r="B1301" s="722"/>
      <c r="C1301" s="721"/>
      <c r="D1301" s="206" t="s">
        <v>6140</v>
      </c>
      <c r="E1301" s="20"/>
      <c r="F1301" s="19"/>
      <c r="G1301" s="19"/>
      <c r="H1301" s="19"/>
      <c r="I1301" s="19"/>
      <c r="J1301" s="166"/>
      <c r="K1301"/>
      <c r="L1301"/>
      <c r="M1301" s="166"/>
    </row>
    <row r="1302" spans="1:13" ht="67.2">
      <c r="A1302" s="724"/>
      <c r="B1302" s="722"/>
      <c r="C1302" s="721"/>
      <c r="D1302" s="206" t="s">
        <v>6141</v>
      </c>
      <c r="E1302" s="20"/>
      <c r="F1302" s="19"/>
      <c r="G1302" s="19"/>
      <c r="H1302" s="19"/>
      <c r="I1302" s="19"/>
      <c r="J1302" s="166"/>
      <c r="K1302"/>
      <c r="L1302"/>
      <c r="M1302" s="166"/>
    </row>
    <row r="1303" spans="1:13" ht="33.6">
      <c r="A1303" s="724" t="s">
        <v>6142</v>
      </c>
      <c r="B1303" s="722" t="s">
        <v>6143</v>
      </c>
      <c r="C1303" s="721" t="s">
        <v>5853</v>
      </c>
      <c r="D1303" s="206"/>
      <c r="E1303" s="20" t="s">
        <v>78</v>
      </c>
      <c r="F1303" s="19" t="s">
        <v>109</v>
      </c>
      <c r="G1303" s="19"/>
      <c r="H1303" s="19" t="s">
        <v>79</v>
      </c>
      <c r="I1303" s="19"/>
      <c r="J1303" s="166"/>
      <c r="K1303"/>
      <c r="L1303"/>
      <c r="M1303" s="166"/>
    </row>
    <row r="1304" spans="1:13" ht="84">
      <c r="A1304" s="724"/>
      <c r="B1304" s="722"/>
      <c r="C1304" s="721"/>
      <c r="D1304" s="206" t="s">
        <v>6144</v>
      </c>
      <c r="E1304" s="20"/>
      <c r="F1304" s="19"/>
      <c r="G1304" s="19"/>
      <c r="H1304" s="19"/>
      <c r="I1304" s="19"/>
      <c r="J1304" s="166"/>
      <c r="K1304"/>
      <c r="L1304"/>
      <c r="M1304" s="166"/>
    </row>
    <row r="1305" spans="1:13" ht="84">
      <c r="A1305" s="724"/>
      <c r="B1305" s="722"/>
      <c r="C1305" s="721"/>
      <c r="D1305" s="206" t="s">
        <v>6145</v>
      </c>
      <c r="E1305" s="20"/>
      <c r="F1305" s="19"/>
      <c r="G1305" s="19"/>
      <c r="H1305" s="19"/>
      <c r="I1305" s="19"/>
      <c r="J1305" s="166"/>
      <c r="K1305"/>
      <c r="L1305"/>
      <c r="M1305" s="166"/>
    </row>
    <row r="1306" spans="1:13" ht="84">
      <c r="A1306" s="724"/>
      <c r="B1306" s="722"/>
      <c r="C1306" s="721"/>
      <c r="D1306" s="206" t="s">
        <v>6146</v>
      </c>
      <c r="E1306" s="20"/>
      <c r="F1306" s="19"/>
      <c r="G1306" s="19"/>
      <c r="H1306" s="19"/>
      <c r="I1306" s="19"/>
      <c r="J1306" s="166"/>
      <c r="K1306"/>
      <c r="L1306"/>
      <c r="M1306" s="166"/>
    </row>
    <row r="1307" spans="1:13" ht="67.2">
      <c r="A1307" s="724"/>
      <c r="B1307" s="722"/>
      <c r="C1307" s="721"/>
      <c r="D1307" s="206" t="s">
        <v>6147</v>
      </c>
      <c r="E1307" s="20"/>
      <c r="F1307" s="19"/>
      <c r="G1307" s="19"/>
      <c r="H1307" s="19"/>
      <c r="I1307" s="19"/>
      <c r="J1307" s="166"/>
      <c r="K1307"/>
      <c r="L1307"/>
      <c r="M1307" s="166"/>
    </row>
    <row r="1308" spans="1:13" ht="50.4">
      <c r="A1308" s="724" t="s">
        <v>6148</v>
      </c>
      <c r="B1308" s="722" t="s">
        <v>6149</v>
      </c>
      <c r="C1308" s="721" t="s">
        <v>5853</v>
      </c>
      <c r="D1308" s="206"/>
      <c r="E1308" s="20" t="s">
        <v>78</v>
      </c>
      <c r="F1308" s="19" t="s">
        <v>109</v>
      </c>
      <c r="G1308" s="19"/>
      <c r="H1308" s="19" t="s">
        <v>79</v>
      </c>
      <c r="I1308" s="19"/>
      <c r="J1308" s="166"/>
      <c r="K1308"/>
      <c r="L1308"/>
      <c r="M1308" s="166"/>
    </row>
    <row r="1309" spans="1:13" ht="84">
      <c r="A1309" s="724"/>
      <c r="B1309" s="722"/>
      <c r="C1309" s="721"/>
      <c r="D1309" s="206" t="s">
        <v>6150</v>
      </c>
      <c r="E1309" s="20"/>
      <c r="F1309" s="19"/>
      <c r="G1309" s="19"/>
      <c r="H1309" s="19"/>
      <c r="I1309" s="19"/>
      <c r="J1309" s="166"/>
      <c r="K1309"/>
      <c r="L1309"/>
      <c r="M1309" s="166"/>
    </row>
    <row r="1310" spans="1:13" ht="84">
      <c r="A1310" s="724"/>
      <c r="B1310" s="722"/>
      <c r="C1310" s="721"/>
      <c r="D1310" s="206" t="s">
        <v>6151</v>
      </c>
      <c r="E1310" s="20"/>
      <c r="F1310" s="19"/>
      <c r="G1310" s="19"/>
      <c r="H1310" s="19"/>
      <c r="I1310" s="19"/>
      <c r="J1310" s="166"/>
      <c r="K1310"/>
      <c r="L1310"/>
      <c r="M1310" s="166"/>
    </row>
    <row r="1311" spans="1:13" ht="67.2">
      <c r="A1311" s="724"/>
      <c r="B1311" s="722"/>
      <c r="C1311" s="721"/>
      <c r="D1311" s="206" t="s">
        <v>6152</v>
      </c>
      <c r="E1311" s="20"/>
      <c r="F1311" s="19"/>
      <c r="G1311" s="19"/>
      <c r="H1311" s="19"/>
      <c r="I1311" s="19"/>
      <c r="J1311" s="166"/>
      <c r="K1311"/>
      <c r="L1311"/>
      <c r="M1311" s="166"/>
    </row>
    <row r="1312" spans="1:13" ht="67.2">
      <c r="A1312" s="724"/>
      <c r="B1312" s="722"/>
      <c r="C1312" s="721"/>
      <c r="D1312" s="206" t="s">
        <v>6153</v>
      </c>
      <c r="E1312" s="20"/>
      <c r="F1312" s="19"/>
      <c r="G1312" s="19"/>
      <c r="H1312" s="19"/>
      <c r="I1312" s="19"/>
      <c r="J1312" s="166"/>
      <c r="K1312"/>
      <c r="L1312"/>
      <c r="M1312" s="166"/>
    </row>
    <row r="1313" spans="1:13" ht="16.8">
      <c r="A1313" s="724" t="s">
        <v>6154</v>
      </c>
      <c r="B1313" s="722" t="s">
        <v>6155</v>
      </c>
      <c r="C1313" s="721" t="s">
        <v>5853</v>
      </c>
      <c r="D1313" s="206"/>
      <c r="E1313" s="20" t="s">
        <v>78</v>
      </c>
      <c r="F1313" s="19" t="s">
        <v>109</v>
      </c>
      <c r="G1313" s="19"/>
      <c r="H1313" s="19" t="s">
        <v>79</v>
      </c>
      <c r="I1313" s="19"/>
      <c r="J1313" s="166"/>
      <c r="K1313"/>
      <c r="L1313"/>
      <c r="M1313" s="166"/>
    </row>
    <row r="1314" spans="1:13" ht="67.2">
      <c r="A1314" s="724"/>
      <c r="B1314" s="722"/>
      <c r="C1314" s="721"/>
      <c r="D1314" s="206" t="s">
        <v>6156</v>
      </c>
      <c r="E1314" s="20"/>
      <c r="F1314" s="19"/>
      <c r="G1314" s="19"/>
      <c r="H1314" s="19"/>
      <c r="I1314" s="19"/>
      <c r="J1314" s="166"/>
      <c r="K1314"/>
      <c r="L1314"/>
      <c r="M1314" s="166"/>
    </row>
    <row r="1315" spans="1:13" ht="67.2">
      <c r="A1315" s="724"/>
      <c r="B1315" s="722"/>
      <c r="C1315" s="721"/>
      <c r="D1315" s="206" t="s">
        <v>6157</v>
      </c>
      <c r="E1315" s="20"/>
      <c r="F1315" s="19"/>
      <c r="G1315" s="19"/>
      <c r="H1315" s="19"/>
      <c r="I1315" s="19"/>
      <c r="J1315" s="166"/>
      <c r="K1315"/>
      <c r="L1315"/>
      <c r="M1315" s="166"/>
    </row>
    <row r="1316" spans="1:13" ht="50.4">
      <c r="A1316" s="724"/>
      <c r="B1316" s="722"/>
      <c r="C1316" s="721"/>
      <c r="D1316" s="206" t="s">
        <v>6158</v>
      </c>
      <c r="E1316" s="20"/>
      <c r="F1316" s="19"/>
      <c r="G1316" s="19"/>
      <c r="H1316" s="19"/>
      <c r="I1316" s="19"/>
      <c r="J1316" s="166"/>
      <c r="K1316"/>
      <c r="L1316"/>
      <c r="M1316" s="166"/>
    </row>
    <row r="1317" spans="1:13" ht="50.4">
      <c r="A1317" s="724"/>
      <c r="B1317" s="722"/>
      <c r="C1317" s="721"/>
      <c r="D1317" s="206" t="s">
        <v>6159</v>
      </c>
      <c r="E1317" s="20"/>
      <c r="F1317" s="19"/>
      <c r="G1317" s="19"/>
      <c r="H1317" s="19"/>
      <c r="I1317" s="19"/>
      <c r="J1317" s="166"/>
      <c r="K1317"/>
      <c r="L1317"/>
      <c r="M1317" s="166"/>
    </row>
    <row r="1318" spans="1:13" ht="16.8">
      <c r="A1318" s="702"/>
      <c r="B1318" s="218"/>
      <c r="C1318" s="219"/>
      <c r="D1318" s="202"/>
      <c r="E1318" s="649"/>
      <c r="F1318" s="649"/>
      <c r="G1318" s="649"/>
      <c r="H1318" s="649"/>
      <c r="I1318" s="649"/>
      <c r="J1318" s="166"/>
      <c r="K1318" s="705"/>
      <c r="L1318" s="634"/>
      <c r="M1318" s="640"/>
    </row>
    <row r="1319" spans="1:13" ht="16.8">
      <c r="A1319" s="703"/>
      <c r="B1319" s="704"/>
      <c r="C1319" s="705"/>
      <c r="D1319" s="706"/>
      <c r="E1319" s="633"/>
      <c r="F1319" s="633"/>
      <c r="G1319" s="633"/>
      <c r="H1319" s="633"/>
      <c r="I1319" s="633"/>
      <c r="J1319" s="166"/>
      <c r="K1319" s="705"/>
      <c r="L1319" s="634"/>
      <c r="M1319" s="640"/>
    </row>
    <row r="1320" spans="1:13" ht="16.8">
      <c r="A1320"/>
      <c r="B1320"/>
      <c r="C1320"/>
      <c r="D1320"/>
      <c r="E1320"/>
      <c r="F1320"/>
      <c r="G1320"/>
      <c r="H1320"/>
      <c r="I1320" s="1"/>
      <c r="J1320"/>
      <c r="K1320"/>
      <c r="L1320"/>
      <c r="M1320"/>
    </row>
    <row r="1321" spans="1:13" ht="16.8">
      <c r="A1321"/>
      <c r="B1321"/>
      <c r="C1321"/>
      <c r="D1321"/>
      <c r="E1321"/>
      <c r="F1321"/>
      <c r="G1321"/>
      <c r="H1321"/>
      <c r="I1321" s="1"/>
      <c r="J1321"/>
      <c r="K1321"/>
      <c r="L1321"/>
      <c r="M1321"/>
    </row>
    <row r="1322" spans="1:13" ht="33.6">
      <c r="A1322"/>
      <c r="B1322" s="164" t="s">
        <v>91</v>
      </c>
      <c r="C1322"/>
      <c r="D1322"/>
      <c r="E1322"/>
      <c r="F1322"/>
      <c r="G1322"/>
      <c r="H1322"/>
      <c r="I1322" s="1"/>
      <c r="J1322"/>
      <c r="K1322"/>
      <c r="L1322"/>
      <c r="M1322"/>
    </row>
    <row r="1323" spans="1:13" ht="16.8">
      <c r="A1323"/>
      <c r="B1323" s="164" t="s">
        <v>93</v>
      </c>
      <c r="C1323" s="825">
        <f>COUNTIFS(E1:E1318,"B",F1:F1318,"Đơn giản")</f>
        <v>36</v>
      </c>
      <c r="D1323"/>
      <c r="E1323"/>
      <c r="F1323"/>
      <c r="G1323"/>
      <c r="H1323"/>
      <c r="I1323" s="1"/>
      <c r="J1323"/>
      <c r="K1323"/>
      <c r="L1323"/>
      <c r="M1323"/>
    </row>
    <row r="1324" spans="1:13" ht="16.8">
      <c r="A1324"/>
      <c r="B1324" s="164" t="s">
        <v>94</v>
      </c>
      <c r="C1324" s="825">
        <f>COUNTIFS(E1:E1318,"B",F1:F1318,"Trung bình")</f>
        <v>215</v>
      </c>
      <c r="D1324"/>
      <c r="E1324"/>
      <c r="F1324"/>
      <c r="G1324"/>
      <c r="H1324"/>
      <c r="I1324" s="1"/>
      <c r="J1324"/>
      <c r="K1324"/>
      <c r="L1324"/>
      <c r="M1324"/>
    </row>
    <row r="1325" spans="1:13" ht="16.8">
      <c r="A1325"/>
      <c r="B1325" s="164" t="s">
        <v>95</v>
      </c>
      <c r="C1325" s="825">
        <f>COUNTIFS(E1:E1318,"B",F1:F1318,"Phức tạp")</f>
        <v>10</v>
      </c>
      <c r="D1325"/>
      <c r="E1325"/>
      <c r="F1325"/>
      <c r="G1325"/>
      <c r="H1325"/>
      <c r="I1325" s="1"/>
      <c r="J1325"/>
      <c r="K1325"/>
      <c r="L1325"/>
      <c r="M1325"/>
    </row>
    <row r="1326" spans="1:13" ht="16.8">
      <c r="A1326"/>
      <c r="B1326" s="164" t="s">
        <v>96</v>
      </c>
      <c r="C1326" s="825"/>
      <c r="D1326"/>
      <c r="E1326"/>
      <c r="F1326"/>
      <c r="G1326"/>
      <c r="H1326"/>
      <c r="I1326" s="1"/>
      <c r="J1326"/>
      <c r="K1326"/>
      <c r="L1326"/>
      <c r="M1326"/>
    </row>
    <row r="1327" spans="1:13" ht="16.8">
      <c r="A1327"/>
      <c r="B1327" s="164" t="s">
        <v>97</v>
      </c>
      <c r="C1327" s="825"/>
      <c r="D1327"/>
      <c r="E1327"/>
      <c r="F1327"/>
      <c r="G1327"/>
      <c r="H1327"/>
      <c r="I1327" s="1"/>
      <c r="J1327"/>
      <c r="K1327"/>
      <c r="L1327"/>
      <c r="M1327"/>
    </row>
    <row r="1328" spans="1:13" ht="16.8">
      <c r="A1328"/>
      <c r="B1328" s="164" t="s">
        <v>98</v>
      </c>
      <c r="C1328" s="825"/>
      <c r="D1328"/>
      <c r="E1328"/>
      <c r="F1328"/>
      <c r="G1328"/>
      <c r="H1328"/>
      <c r="I1328" s="1"/>
      <c r="J1328"/>
      <c r="K1328"/>
      <c r="L1328"/>
      <c r="M1328"/>
    </row>
    <row r="1329" spans="2:9" ht="16.8">
      <c r="B1329" s="164" t="s">
        <v>99</v>
      </c>
      <c r="C1329" s="825"/>
      <c r="D1329"/>
      <c r="E1329"/>
      <c r="F1329"/>
      <c r="G1329"/>
      <c r="H1329"/>
      <c r="I1329" s="1"/>
    </row>
    <row r="1330" spans="2:9" ht="16.8">
      <c r="B1330" s="164" t="s">
        <v>100</v>
      </c>
      <c r="C1330" s="825"/>
      <c r="D1330"/>
      <c r="E1330"/>
      <c r="F1330"/>
      <c r="G1330"/>
      <c r="H1330"/>
      <c r="I1330" s="1"/>
    </row>
    <row r="1331" spans="2:9" ht="16.8">
      <c r="B1331" s="164" t="s">
        <v>101</v>
      </c>
      <c r="C1331" s="825"/>
      <c r="D1331"/>
      <c r="E1331"/>
      <c r="F1331"/>
      <c r="G1331"/>
      <c r="H1331"/>
      <c r="I1331" s="1"/>
    </row>
    <row r="1332" spans="2:9" ht="16.8">
      <c r="B1332" s="164" t="s">
        <v>1313</v>
      </c>
      <c r="C1332" s="825"/>
      <c r="D1332"/>
      <c r="E1332"/>
      <c r="F1332"/>
      <c r="G1332"/>
      <c r="H1332"/>
      <c r="I1332" s="1"/>
    </row>
    <row r="1333" spans="2:9" ht="16.8">
      <c r="B1333"/>
      <c r="C1333" s="825">
        <f>SUM(C1323:C1331)</f>
        <v>261</v>
      </c>
      <c r="D1333"/>
      <c r="E1333"/>
      <c r="F1333"/>
      <c r="G1333"/>
      <c r="H1333"/>
      <c r="I1333" s="1"/>
    </row>
    <row r="1334" spans="2:9" ht="16.8">
      <c r="B1334"/>
      <c r="C1334"/>
      <c r="D1334"/>
      <c r="E1334"/>
      <c r="F1334"/>
      <c r="G1334"/>
      <c r="H1334"/>
      <c r="I1334" s="1"/>
    </row>
    <row r="1335" spans="2:9" ht="16.8">
      <c r="B1335"/>
      <c r="C1335"/>
      <c r="D1335"/>
      <c r="E1335"/>
      <c r="F1335"/>
      <c r="G1335"/>
      <c r="H1335"/>
      <c r="I1335" s="1"/>
    </row>
    <row r="1336" spans="2:9" ht="16.8">
      <c r="B1336"/>
      <c r="C1336"/>
      <c r="D1336"/>
      <c r="E1336"/>
      <c r="F1336"/>
      <c r="G1336"/>
      <c r="H1336"/>
      <c r="I1336" s="1"/>
    </row>
    <row r="1337" spans="2:9" ht="16.8">
      <c r="B1337"/>
      <c r="C1337"/>
      <c r="D1337"/>
      <c r="E1337"/>
      <c r="F1337"/>
      <c r="G1337"/>
      <c r="H1337"/>
      <c r="I1337" s="1"/>
    </row>
    <row r="1338" spans="2:9" ht="16.8">
      <c r="B1338"/>
      <c r="C1338"/>
      <c r="D1338"/>
      <c r="E1338"/>
      <c r="F1338"/>
      <c r="G1338"/>
      <c r="H1338"/>
      <c r="I1338" s="1"/>
    </row>
    <row r="1339" spans="2:9" ht="16.8">
      <c r="B1339"/>
      <c r="C1339"/>
      <c r="D1339"/>
      <c r="E1339"/>
      <c r="F1339"/>
      <c r="G1339"/>
      <c r="H1339"/>
      <c r="I1339" s="1"/>
    </row>
    <row r="1340" spans="2:9" ht="16.8">
      <c r="B1340"/>
      <c r="C1340"/>
      <c r="D1340"/>
      <c r="E1340"/>
      <c r="F1340"/>
      <c r="G1340"/>
      <c r="H1340"/>
      <c r="I1340" s="1"/>
    </row>
    <row r="1341" spans="2:9" ht="16.8">
      <c r="B1341"/>
      <c r="C1341"/>
      <c r="D1341"/>
      <c r="E1341"/>
      <c r="F1341"/>
      <c r="G1341"/>
      <c r="H1341"/>
      <c r="I1341" s="1"/>
    </row>
    <row r="1342" spans="2:9" ht="16.8">
      <c r="B1342"/>
      <c r="C1342"/>
      <c r="D1342"/>
      <c r="E1342"/>
      <c r="F1342"/>
      <c r="G1342"/>
      <c r="H1342"/>
      <c r="I1342" s="1"/>
    </row>
    <row r="1343" spans="2:9" ht="16.8">
      <c r="B1343"/>
      <c r="C1343"/>
      <c r="D1343"/>
      <c r="E1343"/>
      <c r="F1343"/>
      <c r="G1343"/>
      <c r="H1343"/>
      <c r="I1343" s="1"/>
    </row>
    <row r="1344" spans="2:9" ht="16.8">
      <c r="B1344"/>
      <c r="C1344"/>
      <c r="D1344"/>
      <c r="E1344"/>
      <c r="F1344"/>
      <c r="G1344"/>
      <c r="H1344"/>
      <c r="I1344" s="1"/>
    </row>
    <row r="1345" spans="9:9" ht="16.8">
      <c r="I1345" s="1"/>
    </row>
    <row r="1346" spans="9:9" ht="16.8">
      <c r="I1346" s="1"/>
    </row>
    <row r="1347" spans="9:9" ht="16.8">
      <c r="I1347" s="1"/>
    </row>
    <row r="1348" spans="9:9" ht="16.8">
      <c r="I1348" s="1"/>
    </row>
    <row r="1349" spans="9:9" ht="16.8">
      <c r="I1349" s="1"/>
    </row>
    <row r="1350" spans="9:9" ht="16.8">
      <c r="I1350" s="1"/>
    </row>
    <row r="1351" spans="9:9" ht="16.8">
      <c r="I1351" s="1"/>
    </row>
    <row r="1352" spans="9:9" ht="16.8">
      <c r="I1352" s="1"/>
    </row>
    <row r="1353" spans="9:9" ht="16.8">
      <c r="I1353" s="1"/>
    </row>
    <row r="1354" spans="9:9" ht="16.8">
      <c r="I1354" s="1"/>
    </row>
    <row r="1355" spans="9:9" ht="16.8">
      <c r="I1355" s="1"/>
    </row>
    <row r="1356" spans="9:9" ht="16.8">
      <c r="I1356" s="1"/>
    </row>
    <row r="1357" spans="9:9" ht="16.8">
      <c r="I1357" s="1"/>
    </row>
    <row r="1358" spans="9:9" ht="16.8">
      <c r="I1358" s="1"/>
    </row>
    <row r="1359" spans="9:9" ht="16.8">
      <c r="I1359" s="1"/>
    </row>
    <row r="1360" spans="9:9" ht="16.8">
      <c r="I1360" s="1"/>
    </row>
    <row r="1361" spans="9:9" ht="16.8">
      <c r="I1361" s="1"/>
    </row>
    <row r="1362" spans="9:9" ht="16.8">
      <c r="I1362" s="1"/>
    </row>
    <row r="1363" spans="9:9" ht="16.8">
      <c r="I1363" s="1"/>
    </row>
    <row r="1364" spans="9:9" ht="16.8">
      <c r="I1364" s="1"/>
    </row>
    <row r="1365" spans="9:9" ht="16.8">
      <c r="I1365" s="1"/>
    </row>
    <row r="1366" spans="9:9" ht="16.8">
      <c r="I1366" s="1"/>
    </row>
    <row r="1367" spans="9:9" ht="16.8">
      <c r="I1367" s="1"/>
    </row>
    <row r="1368" spans="9:9" ht="16.8">
      <c r="I1368" s="1"/>
    </row>
    <row r="1369" spans="9:9" ht="16.8">
      <c r="I1369" s="1"/>
    </row>
    <row r="1370" spans="9:9" ht="16.8">
      <c r="I1370" s="1"/>
    </row>
    <row r="1371" spans="9:9" ht="16.8">
      <c r="I1371" s="1"/>
    </row>
    <row r="1372" spans="9:9" ht="16.8">
      <c r="I1372" s="1"/>
    </row>
    <row r="1373" spans="9:9" ht="16.8">
      <c r="I1373" s="1"/>
    </row>
    <row r="1374" spans="9:9" ht="16.8">
      <c r="I1374" s="1"/>
    </row>
    <row r="1375" spans="9:9" ht="16.8">
      <c r="I1375" s="1"/>
    </row>
    <row r="1376" spans="9:9" ht="16.8">
      <c r="I1376" s="1"/>
    </row>
    <row r="1377" spans="9:9" ht="16.8">
      <c r="I1377" s="1"/>
    </row>
    <row r="1378" spans="9:9" ht="16.8">
      <c r="I1378" s="1"/>
    </row>
    <row r="1379" spans="9:9" ht="16.8">
      <c r="I1379" s="1"/>
    </row>
    <row r="1380" spans="9:9" ht="16.8">
      <c r="I1380" s="1"/>
    </row>
    <row r="1381" spans="9:9" ht="16.8">
      <c r="I1381" s="1"/>
    </row>
    <row r="1382" spans="9:9" ht="16.8">
      <c r="I1382" s="1"/>
    </row>
    <row r="1383" spans="9:9" ht="16.8">
      <c r="I1383" s="1"/>
    </row>
    <row r="1384" spans="9:9" ht="16.8">
      <c r="I1384" s="1"/>
    </row>
    <row r="1385" spans="9:9" ht="16.8">
      <c r="I1385" s="1"/>
    </row>
    <row r="1386" spans="9:9" ht="16.8">
      <c r="I1386" s="1"/>
    </row>
    <row r="1387" spans="9:9" ht="16.8">
      <c r="I1387" s="1"/>
    </row>
    <row r="1388" spans="9:9" ht="16.8">
      <c r="I1388" s="1"/>
    </row>
    <row r="1389" spans="9:9" ht="16.8">
      <c r="I1389" s="1"/>
    </row>
    <row r="1390" spans="9:9" ht="16.8">
      <c r="I1390" s="1"/>
    </row>
    <row r="1391" spans="9:9" ht="16.8">
      <c r="I1391" s="1"/>
    </row>
    <row r="1392" spans="9:9" ht="16.8">
      <c r="I1392" s="1"/>
    </row>
    <row r="1393" spans="9:9" ht="16.8">
      <c r="I1393" s="1"/>
    </row>
    <row r="1394" spans="9:9" ht="16.8">
      <c r="I1394" s="1"/>
    </row>
    <row r="1395" spans="9:9" ht="16.8">
      <c r="I1395" s="1"/>
    </row>
    <row r="1396" spans="9:9" ht="16.8">
      <c r="I1396" s="1"/>
    </row>
    <row r="1397" spans="9:9" ht="16.8">
      <c r="I1397" s="1"/>
    </row>
    <row r="1398" spans="9:9" ht="16.8">
      <c r="I1398" s="1"/>
    </row>
    <row r="1399" spans="9:9" ht="16.8">
      <c r="I1399" s="1"/>
    </row>
    <row r="1400" spans="9:9" ht="16.8">
      <c r="I1400" s="1"/>
    </row>
    <row r="1401" spans="9:9" ht="16.8">
      <c r="I1401" s="1"/>
    </row>
    <row r="1402" spans="9:9" ht="16.8">
      <c r="I1402" s="1"/>
    </row>
    <row r="1403" spans="9:9" ht="16.8">
      <c r="I1403" s="1"/>
    </row>
    <row r="1404" spans="9:9" ht="16.8">
      <c r="I1404" s="1"/>
    </row>
    <row r="1405" spans="9:9" ht="16.8">
      <c r="I1405" s="1"/>
    </row>
    <row r="1406" spans="9:9" ht="16.8">
      <c r="I1406" s="1"/>
    </row>
    <row r="1407" spans="9:9" ht="16.8">
      <c r="I1407" s="1"/>
    </row>
    <row r="1408" spans="9:9" ht="16.8">
      <c r="I1408" s="1"/>
    </row>
    <row r="1409" spans="9:9" ht="16.8">
      <c r="I1409" s="1"/>
    </row>
    <row r="1410" spans="9:9" ht="16.8">
      <c r="I1410" s="1"/>
    </row>
    <row r="1411" spans="9:9" ht="16.8">
      <c r="I1411" s="1"/>
    </row>
    <row r="1412" spans="9:9" ht="16.8">
      <c r="I1412" s="1"/>
    </row>
    <row r="1413" spans="9:9" ht="16.8">
      <c r="I1413" s="1"/>
    </row>
    <row r="1414" spans="9:9" ht="16.8">
      <c r="I1414" s="1"/>
    </row>
    <row r="1415" spans="9:9" ht="16.8">
      <c r="I1415" s="1"/>
    </row>
    <row r="1416" spans="9:9" ht="16.8">
      <c r="I1416" s="1"/>
    </row>
    <row r="1417" spans="9:9" ht="16.8">
      <c r="I1417" s="1"/>
    </row>
    <row r="1418" spans="9:9" ht="16.8">
      <c r="I1418" s="1"/>
    </row>
    <row r="1419" spans="9:9" ht="16.8">
      <c r="I1419" s="1"/>
    </row>
    <row r="1420" spans="9:9" ht="16.8">
      <c r="I1420" s="1"/>
    </row>
    <row r="1421" spans="9:9" ht="16.8">
      <c r="I1421" s="1"/>
    </row>
    <row r="1422" spans="9:9" ht="16.8">
      <c r="I1422" s="1"/>
    </row>
    <row r="1423" spans="9:9" ht="16.8">
      <c r="I1423" s="1"/>
    </row>
    <row r="1424" spans="9:9" ht="16.8">
      <c r="I1424" s="1"/>
    </row>
    <row r="1425" spans="9:9" ht="16.8">
      <c r="I1425" s="1"/>
    </row>
    <row r="1426" spans="9:9" ht="16.8">
      <c r="I1426" s="1"/>
    </row>
    <row r="1427" spans="9:9" ht="16.8">
      <c r="I1427" s="1"/>
    </row>
    <row r="1428" spans="9:9" ht="16.8">
      <c r="I1428" s="1"/>
    </row>
    <row r="1429" spans="9:9" ht="16.8">
      <c r="I1429" s="1"/>
    </row>
    <row r="1430" spans="9:9" ht="16.8">
      <c r="I1430" s="1"/>
    </row>
    <row r="1431" spans="9:9" ht="16.8">
      <c r="I1431" s="1"/>
    </row>
    <row r="1432" spans="9:9" ht="16.8">
      <c r="I1432" s="1"/>
    </row>
    <row r="1433" spans="9:9" ht="16.8">
      <c r="I1433" s="1"/>
    </row>
    <row r="1434" spans="9:9" ht="16.8">
      <c r="I1434" s="1"/>
    </row>
    <row r="1435" spans="9:9" ht="16.8">
      <c r="I1435" s="1"/>
    </row>
    <row r="1436" spans="9:9" ht="16.8">
      <c r="I1436" s="1"/>
    </row>
    <row r="1437" spans="9:9" ht="16.8">
      <c r="I1437" s="1"/>
    </row>
    <row r="1438" spans="9:9" ht="16.8">
      <c r="I1438" s="1"/>
    </row>
    <row r="1439" spans="9:9" ht="16.8">
      <c r="I1439" s="1"/>
    </row>
    <row r="1440" spans="9:9" ht="16.8">
      <c r="I1440" s="1"/>
    </row>
    <row r="1441" spans="9:9" ht="16.8">
      <c r="I1441" s="1"/>
    </row>
    <row r="1442" spans="9:9" ht="16.8">
      <c r="I1442" s="1"/>
    </row>
    <row r="1443" spans="9:9" ht="16.8">
      <c r="I1443" s="1"/>
    </row>
    <row r="1444" spans="9:9" ht="16.8">
      <c r="I1444" s="1"/>
    </row>
    <row r="1445" spans="9:9" ht="16.8">
      <c r="I1445" s="1"/>
    </row>
    <row r="1446" spans="9:9" ht="16.8">
      <c r="I1446" s="1"/>
    </row>
    <row r="1447" spans="9:9" ht="16.8">
      <c r="I1447" s="1"/>
    </row>
    <row r="1448" spans="9:9" ht="16.8">
      <c r="I1448" s="1"/>
    </row>
    <row r="1449" spans="9:9" ht="16.8">
      <c r="I1449" s="1"/>
    </row>
    <row r="1450" spans="9:9" ht="16.8">
      <c r="I1450" s="1"/>
    </row>
    <row r="1451" spans="9:9" ht="16.8">
      <c r="I1451" s="1"/>
    </row>
    <row r="1452" spans="9:9" ht="16.8">
      <c r="I1452" s="1"/>
    </row>
    <row r="1453" spans="9:9" ht="16.8">
      <c r="I1453" s="1"/>
    </row>
    <row r="1454" spans="9:9" ht="16.8">
      <c r="I1454" s="1"/>
    </row>
    <row r="1455" spans="9:9" ht="16.8">
      <c r="I1455" s="1"/>
    </row>
    <row r="1456" spans="9:9" ht="16.8">
      <c r="I1456" s="1"/>
    </row>
    <row r="1457" spans="9:9" ht="16.8">
      <c r="I1457" s="1"/>
    </row>
    <row r="1458" spans="9:9" ht="16.8">
      <c r="I1458" s="1"/>
    </row>
    <row r="1459" spans="9:9" ht="16.8">
      <c r="I1459" s="1"/>
    </row>
    <row r="1460" spans="9:9" ht="16.8">
      <c r="I1460" s="1"/>
    </row>
    <row r="1461" spans="9:9" ht="16.8">
      <c r="I1461" s="1"/>
    </row>
    <row r="1462" spans="9:9" ht="16.8">
      <c r="I1462" s="1"/>
    </row>
    <row r="1463" spans="9:9" ht="16.8">
      <c r="I1463" s="1"/>
    </row>
    <row r="1464" spans="9:9" ht="16.8">
      <c r="I1464" s="1"/>
    </row>
    <row r="1465" spans="9:9" ht="16.8">
      <c r="I1465" s="1"/>
    </row>
    <row r="1466" spans="9:9" ht="16.8">
      <c r="I1466" s="1"/>
    </row>
    <row r="1467" spans="9:9" ht="16.8">
      <c r="I1467" s="1"/>
    </row>
    <row r="1468" spans="9:9" ht="16.8">
      <c r="I1468" s="1"/>
    </row>
    <row r="1469" spans="9:9" ht="16.8">
      <c r="I1469" s="1"/>
    </row>
    <row r="1470" spans="9:9" ht="16.8">
      <c r="I1470" s="1"/>
    </row>
    <row r="1471" spans="9:9" ht="16.8">
      <c r="I1471" s="1"/>
    </row>
    <row r="1472" spans="9:9" ht="16.8">
      <c r="I1472" s="1"/>
    </row>
    <row r="1473" spans="9:9" ht="16.8">
      <c r="I1473" s="1"/>
    </row>
    <row r="1474" spans="9:9" ht="16.8">
      <c r="I1474" s="1"/>
    </row>
    <row r="1475" spans="9:9" ht="16.8">
      <c r="I1475" s="1"/>
    </row>
    <row r="1476" spans="9:9" ht="16.8">
      <c r="I1476" s="1"/>
    </row>
    <row r="1477" spans="9:9" ht="16.8">
      <c r="I1477" s="1"/>
    </row>
    <row r="1478" spans="9:9" ht="16.8">
      <c r="I1478" s="1"/>
    </row>
    <row r="1479" spans="9:9" ht="16.8">
      <c r="I1479" s="1"/>
    </row>
    <row r="1480" spans="9:9" ht="16.8">
      <c r="I1480" s="1"/>
    </row>
    <row r="1481" spans="9:9" ht="16.8">
      <c r="I1481" s="1"/>
    </row>
    <row r="1482" spans="9:9" ht="16.8">
      <c r="I1482" s="1"/>
    </row>
    <row r="1483" spans="9:9" ht="16.8">
      <c r="I1483" s="1"/>
    </row>
    <row r="1484" spans="9:9" ht="16.8">
      <c r="I1484" s="1"/>
    </row>
    <row r="1485" spans="9:9" ht="16.8">
      <c r="I1485" s="1"/>
    </row>
    <row r="1486" spans="9:9" ht="16.8">
      <c r="I1486" s="1"/>
    </row>
    <row r="1487" spans="9:9" ht="16.8">
      <c r="I1487" s="1"/>
    </row>
    <row r="1488" spans="9:9" ht="16.8">
      <c r="I1488" s="1"/>
    </row>
    <row r="1489" spans="9:9" ht="16.8">
      <c r="I1489" s="1"/>
    </row>
    <row r="1490" spans="9:9" ht="16.8">
      <c r="I1490" s="1"/>
    </row>
    <row r="1491" spans="9:9" ht="16.8">
      <c r="I1491" s="1"/>
    </row>
    <row r="1492" spans="9:9" ht="16.8">
      <c r="I1492" s="1"/>
    </row>
    <row r="1493" spans="9:9" ht="16.8">
      <c r="I1493" s="1"/>
    </row>
    <row r="1494" spans="9:9" ht="16.8">
      <c r="I1494" s="1"/>
    </row>
    <row r="1495" spans="9:9" ht="16.8">
      <c r="I1495" s="1"/>
    </row>
    <row r="1496" spans="9:9" ht="16.8">
      <c r="I1496" s="1"/>
    </row>
    <row r="1497" spans="9:9" ht="16.8">
      <c r="I1497" s="1"/>
    </row>
    <row r="1498" spans="9:9" ht="16.8">
      <c r="I1498" s="1"/>
    </row>
    <row r="1499" spans="9:9" ht="16.8">
      <c r="I1499" s="1"/>
    </row>
    <row r="1500" spans="9:9" ht="16.8">
      <c r="I1500" s="1"/>
    </row>
    <row r="1501" spans="9:9" ht="16.8">
      <c r="I1501" s="1"/>
    </row>
    <row r="1502" spans="9:9" ht="16.8">
      <c r="I1502" s="1"/>
    </row>
    <row r="1503" spans="9:9" ht="16.8">
      <c r="I1503" s="1"/>
    </row>
    <row r="1504" spans="9:9" ht="16.8">
      <c r="I1504" s="1"/>
    </row>
    <row r="1505" spans="9:9" ht="16.8">
      <c r="I1505" s="1"/>
    </row>
    <row r="1506" spans="9:9" ht="16.8">
      <c r="I1506" s="1"/>
    </row>
    <row r="1507" spans="9:9" ht="16.8">
      <c r="I1507" s="1"/>
    </row>
    <row r="1508" spans="9:9" ht="16.8">
      <c r="I1508" s="1"/>
    </row>
    <row r="1509" spans="9:9" ht="16.8">
      <c r="I1509" s="1"/>
    </row>
    <row r="1510" spans="9:9" ht="16.8">
      <c r="I1510" s="1"/>
    </row>
    <row r="1511" spans="9:9" ht="16.8">
      <c r="I1511" s="1"/>
    </row>
    <row r="1512" spans="9:9" ht="16.8">
      <c r="I1512" s="1"/>
    </row>
    <row r="1513" spans="9:9" ht="16.8">
      <c r="I1513" s="1"/>
    </row>
    <row r="1514" spans="9:9" ht="16.8">
      <c r="I1514" s="1"/>
    </row>
    <row r="1515" spans="9:9" ht="16.8">
      <c r="I1515" s="1"/>
    </row>
    <row r="1516" spans="9:9" ht="16.8">
      <c r="I1516" s="1"/>
    </row>
    <row r="1517" spans="9:9" ht="16.8">
      <c r="I1517" s="1"/>
    </row>
    <row r="1518" spans="9:9" ht="16.8">
      <c r="I1518" s="1"/>
    </row>
    <row r="1519" spans="9:9" ht="16.8">
      <c r="I1519" s="1"/>
    </row>
    <row r="1520" spans="9:9" ht="16.8">
      <c r="I1520" s="1"/>
    </row>
    <row r="1521" spans="9:9" ht="16.8">
      <c r="I1521" s="1"/>
    </row>
    <row r="1522" spans="9:9" ht="16.8">
      <c r="I1522" s="1"/>
    </row>
    <row r="1523" spans="9:9" ht="16.8">
      <c r="I1523" s="1"/>
    </row>
    <row r="1524" spans="9:9" ht="16.8">
      <c r="I1524" s="1"/>
    </row>
    <row r="1525" spans="9:9" ht="16.8">
      <c r="I1525" s="1"/>
    </row>
    <row r="1526" spans="9:9" ht="16.8">
      <c r="I1526" s="1"/>
    </row>
    <row r="1527" spans="9:9" ht="16.8">
      <c r="I1527" s="1"/>
    </row>
    <row r="1528" spans="9:9" ht="16.8">
      <c r="I1528" s="1"/>
    </row>
    <row r="1529" spans="9:9" ht="16.8">
      <c r="I1529" s="1"/>
    </row>
    <row r="1530" spans="9:9" ht="16.8">
      <c r="I1530" s="1"/>
    </row>
    <row r="1531" spans="9:9" ht="16.8">
      <c r="I1531" s="1"/>
    </row>
    <row r="1532" spans="9:9" ht="16.8">
      <c r="I1532" s="1"/>
    </row>
    <row r="1533" spans="9:9" ht="16.8">
      <c r="I1533" s="1"/>
    </row>
    <row r="1534" spans="9:9" ht="16.8">
      <c r="I1534" s="1"/>
    </row>
    <row r="1535" spans="9:9" ht="16.8">
      <c r="I1535" s="1"/>
    </row>
    <row r="1536" spans="9:9" ht="16.8">
      <c r="I1536" s="1"/>
    </row>
    <row r="1537" spans="9:9" ht="16.8">
      <c r="I1537" s="1"/>
    </row>
    <row r="1538" spans="9:9" ht="16.8">
      <c r="I1538" s="1"/>
    </row>
    <row r="1539" spans="9:9" ht="16.8">
      <c r="I1539" s="1"/>
    </row>
    <row r="1540" spans="9:9" ht="16.8">
      <c r="I1540" s="1"/>
    </row>
    <row r="1541" spans="9:9" ht="16.8">
      <c r="I1541" s="1"/>
    </row>
    <row r="1542" spans="9:9" ht="16.8">
      <c r="I1542" s="1"/>
    </row>
    <row r="1543" spans="9:9" ht="16.8">
      <c r="I1543" s="1"/>
    </row>
    <row r="1544" spans="9:9" ht="16.8">
      <c r="I1544" s="1"/>
    </row>
    <row r="1545" spans="9:9" ht="16.8">
      <c r="I1545" s="1"/>
    </row>
    <row r="1546" spans="9:9" ht="16.8">
      <c r="I1546" s="1"/>
    </row>
    <row r="1547" spans="9:9" ht="16.8">
      <c r="I1547" s="1"/>
    </row>
    <row r="1548" spans="9:9" ht="16.8">
      <c r="I1548" s="1"/>
    </row>
    <row r="1549" spans="9:9" ht="16.8">
      <c r="I1549" s="1"/>
    </row>
    <row r="1550" spans="9:9" ht="16.8">
      <c r="I1550" s="1"/>
    </row>
    <row r="1551" spans="9:9" ht="16.8">
      <c r="I1551" s="1"/>
    </row>
    <row r="1552" spans="9:9" ht="16.8">
      <c r="I1552" s="1"/>
    </row>
    <row r="1553" spans="9:9" ht="16.8">
      <c r="I1553" s="1"/>
    </row>
    <row r="1554" spans="9:9" ht="16.8">
      <c r="I1554" s="1"/>
    </row>
    <row r="1555" spans="9:9" ht="16.8">
      <c r="I1555" s="1"/>
    </row>
    <row r="1556" spans="9:9" ht="16.8">
      <c r="I1556" s="1"/>
    </row>
    <row r="1557" spans="9:9" ht="16.8">
      <c r="I1557" s="1"/>
    </row>
    <row r="1558" spans="9:9" ht="16.8">
      <c r="I1558" s="1"/>
    </row>
    <row r="1559" spans="9:9" ht="16.8">
      <c r="I1559" s="1"/>
    </row>
    <row r="1560" spans="9:9" ht="16.8">
      <c r="I1560" s="1"/>
    </row>
    <row r="1561" spans="9:9" ht="16.8">
      <c r="I1561" s="1"/>
    </row>
    <row r="1562" spans="9:9" ht="16.8">
      <c r="I1562" s="1"/>
    </row>
    <row r="1563" spans="9:9" ht="16.8">
      <c r="I1563" s="1"/>
    </row>
    <row r="1564" spans="9:9" ht="16.8">
      <c r="I1564" s="1"/>
    </row>
    <row r="1565" spans="9:9" ht="16.8">
      <c r="I1565" s="1"/>
    </row>
    <row r="1566" spans="9:9" ht="16.8">
      <c r="I1566" s="1"/>
    </row>
    <row r="1567" spans="9:9" ht="16.8">
      <c r="I1567" s="1"/>
    </row>
    <row r="1568" spans="9:9" ht="16.8">
      <c r="I1568" s="1"/>
    </row>
    <row r="1569" spans="9:9" ht="16.8">
      <c r="I1569" s="1"/>
    </row>
    <row r="1570" spans="9:9" ht="16.8">
      <c r="I1570" s="1"/>
    </row>
    <row r="1571" spans="9:9" ht="16.8">
      <c r="I1571" s="1"/>
    </row>
    <row r="1572" spans="9:9" ht="16.8">
      <c r="I1572" s="1"/>
    </row>
    <row r="1573" spans="9:9" ht="16.8">
      <c r="I1573" s="1"/>
    </row>
    <row r="1574" spans="9:9" ht="16.8">
      <c r="I1574" s="1"/>
    </row>
    <row r="1575" spans="9:9" ht="16.8">
      <c r="I1575" s="1"/>
    </row>
    <row r="1576" spans="9:9" ht="16.8">
      <c r="I1576" s="1"/>
    </row>
    <row r="1577" spans="9:9" ht="16.8">
      <c r="I1577" s="1"/>
    </row>
    <row r="1578" spans="9:9" ht="16.8">
      <c r="I1578" s="1"/>
    </row>
    <row r="1579" spans="9:9" ht="16.8">
      <c r="I1579" s="1"/>
    </row>
    <row r="1580" spans="9:9" ht="16.8">
      <c r="I1580" s="1"/>
    </row>
    <row r="1581" spans="9:9" ht="16.8">
      <c r="I1581" s="1"/>
    </row>
    <row r="1582" spans="9:9" ht="16.8">
      <c r="I1582" s="1"/>
    </row>
    <row r="1583" spans="9:9" ht="16.8">
      <c r="I1583" s="1"/>
    </row>
    <row r="1584" spans="9:9" ht="16.8">
      <c r="I1584" s="1"/>
    </row>
    <row r="1585" spans="9:9" ht="16.8">
      <c r="I1585" s="1"/>
    </row>
    <row r="1586" spans="9:9" ht="16.8">
      <c r="I1586" s="1"/>
    </row>
    <row r="1587" spans="9:9" ht="16.8">
      <c r="I1587" s="1"/>
    </row>
    <row r="1588" spans="9:9" ht="16.8">
      <c r="I1588" s="1"/>
    </row>
    <row r="1589" spans="9:9" ht="16.8">
      <c r="I1589" s="1"/>
    </row>
    <row r="1590" spans="9:9" ht="16.8">
      <c r="I1590" s="1"/>
    </row>
    <row r="1591" spans="9:9" ht="16.8">
      <c r="I1591" s="1"/>
    </row>
    <row r="1592" spans="9:9" ht="16.8">
      <c r="I1592" s="1"/>
    </row>
    <row r="1593" spans="9:9" ht="16.8">
      <c r="I1593" s="1"/>
    </row>
    <row r="1594" spans="9:9" ht="16.8">
      <c r="I1594" s="1"/>
    </row>
    <row r="1595" spans="9:9" ht="16.8">
      <c r="I1595" s="1"/>
    </row>
    <row r="1596" spans="9:9" ht="16.8">
      <c r="I1596" s="1"/>
    </row>
    <row r="1597" spans="9:9" ht="16.8">
      <c r="I1597" s="1"/>
    </row>
    <row r="1598" spans="9:9" ht="16.8">
      <c r="I1598" s="1"/>
    </row>
    <row r="1599" spans="9:9" ht="16.8">
      <c r="I1599" s="1"/>
    </row>
    <row r="1600" spans="9:9" ht="16.8">
      <c r="I1600" s="1"/>
    </row>
    <row r="1601" spans="9:9" ht="16.8">
      <c r="I1601" s="1"/>
    </row>
    <row r="1602" spans="9:9" ht="16.8">
      <c r="I1602" s="1"/>
    </row>
    <row r="1603" spans="9:9" ht="16.8">
      <c r="I1603" s="1"/>
    </row>
    <row r="1604" spans="9:9" ht="16.8">
      <c r="I1604" s="1"/>
    </row>
    <row r="1605" spans="9:9" ht="16.8">
      <c r="I1605" s="1"/>
    </row>
    <row r="1606" spans="9:9" ht="16.8">
      <c r="I1606" s="1"/>
    </row>
    <row r="1607" spans="9:9" ht="16.8">
      <c r="I1607" s="1"/>
    </row>
    <row r="1608" spans="9:9" ht="16.8">
      <c r="I1608" s="1"/>
    </row>
    <row r="1609" spans="9:9" ht="16.8">
      <c r="I1609" s="1"/>
    </row>
    <row r="1610" spans="9:9" ht="16.8">
      <c r="I1610" s="1"/>
    </row>
    <row r="1611" spans="9:9" ht="16.8">
      <c r="I1611" s="1"/>
    </row>
    <row r="1612" spans="9:9" ht="16.8">
      <c r="I1612" s="1"/>
    </row>
    <row r="1613" spans="9:9" ht="16.8">
      <c r="I1613" s="1"/>
    </row>
    <row r="1614" spans="9:9" ht="16.8">
      <c r="I1614" s="1"/>
    </row>
    <row r="1615" spans="9:9" ht="16.8">
      <c r="I1615" s="1"/>
    </row>
    <row r="1616" spans="9:9" ht="16.8">
      <c r="I1616" s="1"/>
    </row>
    <row r="1617" spans="9:9" ht="16.8">
      <c r="I1617" s="1"/>
    </row>
    <row r="1618" spans="9:9" ht="16.8">
      <c r="I1618" s="1"/>
    </row>
    <row r="1619" spans="9:9" ht="16.8">
      <c r="I1619" s="1"/>
    </row>
    <row r="1620" spans="9:9" ht="16.8">
      <c r="I1620" s="1"/>
    </row>
    <row r="1621" spans="9:9" ht="16.8">
      <c r="I1621" s="1"/>
    </row>
    <row r="1622" spans="9:9" ht="16.8">
      <c r="I1622" s="1"/>
    </row>
    <row r="1623" spans="9:9" ht="16.8">
      <c r="I1623" s="1"/>
    </row>
    <row r="1624" spans="9:9" ht="16.8">
      <c r="I1624" s="1"/>
    </row>
    <row r="1625" spans="9:9" ht="16.8">
      <c r="I1625" s="1"/>
    </row>
    <row r="1626" spans="9:9" ht="16.8">
      <c r="I1626" s="1"/>
    </row>
    <row r="1627" spans="9:9" ht="16.8">
      <c r="I1627" s="1"/>
    </row>
    <row r="1628" spans="9:9" ht="16.8">
      <c r="I1628" s="1"/>
    </row>
    <row r="1629" spans="9:9" ht="16.8">
      <c r="I1629" s="1"/>
    </row>
    <row r="1630" spans="9:9" ht="16.8">
      <c r="I1630" s="1"/>
    </row>
    <row r="1631" spans="9:9" ht="16.8">
      <c r="I1631" s="1"/>
    </row>
    <row r="1632" spans="9:9" ht="16.8">
      <c r="I1632" s="1"/>
    </row>
    <row r="1633" spans="9:9" ht="16.8">
      <c r="I1633" s="1"/>
    </row>
    <row r="1634" spans="9:9" ht="16.8">
      <c r="I1634" s="1"/>
    </row>
    <row r="1635" spans="9:9" ht="16.8">
      <c r="I1635" s="1"/>
    </row>
    <row r="1636" spans="9:9" ht="16.8">
      <c r="I1636" s="1"/>
    </row>
    <row r="1637" spans="9:9" ht="16.8">
      <c r="I1637" s="1"/>
    </row>
    <row r="1638" spans="9:9" ht="16.8">
      <c r="I1638" s="1"/>
    </row>
    <row r="1639" spans="9:9" ht="16.8">
      <c r="I1639" s="1"/>
    </row>
    <row r="1640" spans="9:9" ht="16.8">
      <c r="I1640" s="1"/>
    </row>
    <row r="1641" spans="9:9" ht="16.8">
      <c r="I1641" s="1"/>
    </row>
    <row r="1642" spans="9:9" ht="16.8">
      <c r="I1642" s="1"/>
    </row>
    <row r="1643" spans="9:9" ht="16.8">
      <c r="I1643" s="1"/>
    </row>
    <row r="1644" spans="9:9" ht="16.8">
      <c r="I1644" s="1"/>
    </row>
    <row r="1645" spans="9:9" ht="16.8">
      <c r="I1645" s="1"/>
    </row>
    <row r="1646" spans="9:9" ht="16.8">
      <c r="I1646" s="1"/>
    </row>
    <row r="1647" spans="9:9" ht="16.8">
      <c r="I1647" s="1"/>
    </row>
    <row r="1648" spans="9:9" ht="16.8">
      <c r="I1648" s="1"/>
    </row>
    <row r="1649" spans="9:9" ht="16.8">
      <c r="I1649" s="1"/>
    </row>
    <row r="1650" spans="9:9" ht="16.8">
      <c r="I1650" s="1"/>
    </row>
    <row r="1651" spans="9:9" ht="16.8">
      <c r="I1651" s="1"/>
    </row>
    <row r="1652" spans="9:9" ht="16.8">
      <c r="I1652" s="1"/>
    </row>
    <row r="1653" spans="9:9" ht="16.8">
      <c r="I1653" s="1"/>
    </row>
    <row r="1654" spans="9:9" ht="16.8">
      <c r="I1654" s="1"/>
    </row>
    <row r="1655" spans="9:9" ht="16.8">
      <c r="I1655" s="1"/>
    </row>
    <row r="1656" spans="9:9" ht="16.8">
      <c r="I1656" s="1"/>
    </row>
    <row r="1657" spans="9:9" ht="16.8">
      <c r="I1657" s="1"/>
    </row>
    <row r="1658" spans="9:9" ht="16.8">
      <c r="I1658" s="1"/>
    </row>
    <row r="1659" spans="9:9" ht="16.8">
      <c r="I1659" s="1"/>
    </row>
    <row r="1660" spans="9:9" ht="16.8">
      <c r="I1660" s="1"/>
    </row>
    <row r="1661" spans="9:9" ht="16.8">
      <c r="I1661" s="1"/>
    </row>
    <row r="1662" spans="9:9" ht="16.8">
      <c r="I1662" s="1"/>
    </row>
    <row r="1663" spans="9:9" ht="16.8">
      <c r="I1663" s="1"/>
    </row>
    <row r="1664" spans="9:9" ht="16.8">
      <c r="I1664" s="1"/>
    </row>
    <row r="1665" spans="9:9" ht="16.8">
      <c r="I1665" s="1"/>
    </row>
    <row r="1666" spans="9:9" ht="16.8">
      <c r="I1666" s="1"/>
    </row>
    <row r="1667" spans="9:9" ht="16.8">
      <c r="I1667" s="1"/>
    </row>
    <row r="1668" spans="9:9" ht="16.8">
      <c r="I1668" s="1"/>
    </row>
    <row r="1669" spans="9:9" ht="16.8">
      <c r="I1669" s="1"/>
    </row>
    <row r="1670" spans="9:9" ht="16.8">
      <c r="I1670" s="1"/>
    </row>
    <row r="1671" spans="9:9" ht="16.8">
      <c r="I1671" s="1"/>
    </row>
    <row r="1672" spans="9:9" ht="16.8">
      <c r="I1672" s="1"/>
    </row>
    <row r="1673" spans="9:9" ht="16.8">
      <c r="I1673" s="1"/>
    </row>
    <row r="1674" spans="9:9" ht="16.8">
      <c r="I1674" s="1"/>
    </row>
    <row r="1675" spans="9:9" ht="16.8">
      <c r="I1675" s="1"/>
    </row>
    <row r="1676" spans="9:9" ht="16.8">
      <c r="I1676" s="1"/>
    </row>
    <row r="1677" spans="9:9" ht="16.8">
      <c r="I1677" s="1"/>
    </row>
    <row r="1678" spans="9:9" ht="16.8">
      <c r="I1678" s="1"/>
    </row>
    <row r="1679" spans="9:9" ht="16.8">
      <c r="I1679" s="1"/>
    </row>
    <row r="1680" spans="9:9" ht="16.8">
      <c r="I1680" s="1"/>
    </row>
    <row r="1681" spans="9:9" ht="16.8">
      <c r="I1681" s="1"/>
    </row>
    <row r="1682" spans="9:9" ht="16.8">
      <c r="I1682" s="1"/>
    </row>
    <row r="1683" spans="9:9" ht="16.8">
      <c r="I1683" s="1"/>
    </row>
    <row r="1684" spans="9:9" ht="16.8">
      <c r="I1684" s="1"/>
    </row>
    <row r="1685" spans="9:9" ht="16.8">
      <c r="I1685" s="1"/>
    </row>
    <row r="1686" spans="9:9" ht="16.8">
      <c r="I1686" s="1"/>
    </row>
    <row r="1687" spans="9:9" ht="16.8">
      <c r="I1687" s="1"/>
    </row>
    <row r="1688" spans="9:9" ht="16.8">
      <c r="I1688" s="1"/>
    </row>
    <row r="1689" spans="9:9" ht="16.8">
      <c r="I1689" s="1"/>
    </row>
    <row r="1690" spans="9:9" ht="16.8">
      <c r="I1690" s="1"/>
    </row>
    <row r="1691" spans="9:9" ht="16.8">
      <c r="I1691" s="1"/>
    </row>
    <row r="1692" spans="9:9" ht="16.8">
      <c r="I1692" s="1"/>
    </row>
    <row r="1693" spans="9:9" ht="16.8">
      <c r="I1693" s="1"/>
    </row>
    <row r="1694" spans="9:9" ht="16.8">
      <c r="I1694" s="1"/>
    </row>
    <row r="1695" spans="9:9" ht="16.8">
      <c r="I1695" s="1"/>
    </row>
    <row r="1696" spans="9:9" ht="16.8">
      <c r="I1696" s="1"/>
    </row>
    <row r="1697" spans="9:9" ht="16.8">
      <c r="I1697" s="1"/>
    </row>
    <row r="1698" spans="9:9" ht="16.8">
      <c r="I1698" s="1"/>
    </row>
    <row r="1699" spans="9:9" ht="16.8">
      <c r="I1699" s="1"/>
    </row>
    <row r="1700" spans="9:9" ht="16.8">
      <c r="I1700" s="1"/>
    </row>
    <row r="1701" spans="9:9" ht="16.8">
      <c r="I1701" s="1"/>
    </row>
    <row r="1702" spans="9:9" ht="16.8">
      <c r="I1702" s="1"/>
    </row>
    <row r="1703" spans="9:9" ht="16.8">
      <c r="I1703" s="1"/>
    </row>
    <row r="1704" spans="9:9" ht="16.8">
      <c r="I1704" s="1"/>
    </row>
    <row r="1705" spans="9:9" ht="16.8">
      <c r="I1705" s="1"/>
    </row>
    <row r="1706" spans="9:9" ht="16.8">
      <c r="I1706" s="1"/>
    </row>
    <row r="1707" spans="9:9" ht="16.8">
      <c r="I1707" s="1"/>
    </row>
    <row r="1708" spans="9:9" ht="16.8">
      <c r="I1708" s="1"/>
    </row>
    <row r="1709" spans="9:9" ht="16.8">
      <c r="I1709" s="1"/>
    </row>
    <row r="1710" spans="9:9" ht="16.8">
      <c r="I1710" s="1"/>
    </row>
    <row r="1711" spans="9:9" ht="16.8">
      <c r="I1711" s="1"/>
    </row>
    <row r="1712" spans="9:9" ht="16.8">
      <c r="I1712" s="1"/>
    </row>
    <row r="1713" spans="9:9" ht="16.8">
      <c r="I1713" s="1"/>
    </row>
    <row r="1714" spans="9:9" ht="16.8">
      <c r="I1714" s="1"/>
    </row>
    <row r="1715" spans="9:9" ht="16.8">
      <c r="I1715" s="1"/>
    </row>
    <row r="1716" spans="9:9" ht="16.8">
      <c r="I1716" s="1"/>
    </row>
    <row r="1717" spans="9:9" ht="16.8">
      <c r="I1717" s="1"/>
    </row>
    <row r="1718" spans="9:9" ht="16.8">
      <c r="I1718" s="1"/>
    </row>
    <row r="1719" spans="9:9" ht="16.8">
      <c r="I1719" s="1"/>
    </row>
    <row r="1720" spans="9:9" ht="16.8">
      <c r="I1720" s="1"/>
    </row>
    <row r="1721" spans="9:9" ht="16.8">
      <c r="I1721" s="1"/>
    </row>
    <row r="1722" spans="9:9" ht="16.8">
      <c r="I1722" s="1"/>
    </row>
    <row r="1723" spans="9:9" ht="16.8">
      <c r="I1723" s="1"/>
    </row>
    <row r="1724" spans="9:9" ht="16.8">
      <c r="I1724" s="1"/>
    </row>
    <row r="1725" spans="9:9" ht="16.8">
      <c r="I1725" s="1"/>
    </row>
    <row r="1726" spans="9:9" ht="16.8">
      <c r="I1726" s="1"/>
    </row>
    <row r="1727" spans="9:9" ht="16.8">
      <c r="I1727" s="1"/>
    </row>
    <row r="1728" spans="9:9" ht="16.8">
      <c r="I1728" s="1"/>
    </row>
    <row r="1729" spans="9:9" ht="16.8">
      <c r="I1729" s="1"/>
    </row>
    <row r="1730" spans="9:9" ht="16.8">
      <c r="I1730" s="1"/>
    </row>
    <row r="1731" spans="9:9" ht="16.8">
      <c r="I1731" s="1"/>
    </row>
    <row r="1732" spans="9:9" ht="16.8">
      <c r="I1732" s="1"/>
    </row>
    <row r="1733" spans="9:9" ht="16.8">
      <c r="I1733" s="1"/>
    </row>
    <row r="1734" spans="9:9" ht="16.8">
      <c r="I1734" s="1"/>
    </row>
    <row r="1735" spans="9:9" ht="16.8">
      <c r="I1735" s="1"/>
    </row>
    <row r="1736" spans="9:9" ht="16.8">
      <c r="I1736" s="1"/>
    </row>
    <row r="1737" spans="9:9" ht="16.8">
      <c r="I1737" s="1"/>
    </row>
    <row r="1738" spans="9:9" ht="16.8">
      <c r="I1738" s="1"/>
    </row>
    <row r="1739" spans="9:9" ht="16.8">
      <c r="I1739" s="1"/>
    </row>
    <row r="1740" spans="9:9" ht="16.8">
      <c r="I1740" s="1"/>
    </row>
    <row r="1741" spans="9:9" ht="16.8">
      <c r="I1741" s="1"/>
    </row>
    <row r="1742" spans="9:9" ht="16.8">
      <c r="I1742" s="1"/>
    </row>
    <row r="1743" spans="9:9" ht="16.8">
      <c r="I1743" s="1"/>
    </row>
    <row r="1744" spans="9:9" ht="16.8">
      <c r="I1744" s="1"/>
    </row>
    <row r="1745" spans="9:9" ht="16.8">
      <c r="I1745" s="1"/>
    </row>
    <row r="1746" spans="9:9" ht="16.8">
      <c r="I1746" s="1"/>
    </row>
    <row r="1747" spans="9:9" ht="16.8">
      <c r="I1747" s="1"/>
    </row>
    <row r="1748" spans="9:9" ht="16.8">
      <c r="I1748" s="1"/>
    </row>
    <row r="1749" spans="9:9" ht="16.8">
      <c r="I1749" s="1"/>
    </row>
    <row r="1750" spans="9:9" ht="16.8">
      <c r="I1750" s="1"/>
    </row>
    <row r="1751" spans="9:9" ht="16.8">
      <c r="I1751" s="1"/>
    </row>
    <row r="1752" spans="9:9" ht="16.8">
      <c r="I1752" s="1"/>
    </row>
    <row r="1753" spans="9:9" ht="16.8">
      <c r="I1753" s="1"/>
    </row>
    <row r="1754" spans="9:9" ht="16.8">
      <c r="I1754" s="1"/>
    </row>
    <row r="1755" spans="9:9" ht="16.8">
      <c r="I1755" s="1"/>
    </row>
    <row r="1756" spans="9:9" ht="16.8">
      <c r="I1756" s="1"/>
    </row>
    <row r="1757" spans="9:9" ht="16.8">
      <c r="I1757" s="659"/>
    </row>
  </sheetData>
  <mergeCells count="2">
    <mergeCell ref="A1:I1"/>
    <mergeCell ref="A3:D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5AEB3-8D18-4A0B-8563-9D523D2AB796}">
  <dimension ref="A1:N249"/>
  <sheetViews>
    <sheetView topLeftCell="A226" workbookViewId="0">
      <selection activeCell="B239" sqref="B239"/>
    </sheetView>
  </sheetViews>
  <sheetFormatPr defaultRowHeight="14.4"/>
  <cols>
    <col min="1" max="1" width="4.44140625" bestFit="1" customWidth="1"/>
    <col min="2" max="2" width="58.5546875" bestFit="1" customWidth="1"/>
    <col min="3" max="3" width="8" bestFit="1" customWidth="1"/>
    <col min="5" max="5" width="45.88671875" customWidth="1"/>
    <col min="7" max="7" width="11.33203125" bestFit="1" customWidth="1"/>
  </cols>
  <sheetData>
    <row r="1" spans="1:14" s="45" customFormat="1" ht="62.4">
      <c r="A1" s="539" t="s">
        <v>70</v>
      </c>
      <c r="B1" s="557" t="s">
        <v>479</v>
      </c>
      <c r="C1" s="12" t="s">
        <v>480</v>
      </c>
      <c r="D1" s="12" t="s">
        <v>481</v>
      </c>
      <c r="E1" s="557" t="s">
        <v>71</v>
      </c>
      <c r="F1" s="12" t="s">
        <v>72</v>
      </c>
      <c r="G1" s="12" t="s">
        <v>73</v>
      </c>
      <c r="H1" s="12" t="s">
        <v>74</v>
      </c>
      <c r="I1" s="12" t="s">
        <v>75</v>
      </c>
      <c r="J1" s="12" t="s">
        <v>76</v>
      </c>
      <c r="K1" s="91"/>
      <c r="L1" s="388"/>
      <c r="M1" s="390" t="s">
        <v>8</v>
      </c>
      <c r="N1" s="91"/>
    </row>
    <row r="2" spans="1:14" s="392" customFormat="1" ht="15.75" customHeight="1">
      <c r="A2" s="413" t="s">
        <v>4439</v>
      </c>
      <c r="B2" s="562" t="s">
        <v>4440</v>
      </c>
      <c r="C2" s="563"/>
      <c r="D2" s="563"/>
      <c r="E2" s="561"/>
      <c r="F2" s="414"/>
      <c r="G2" s="414"/>
      <c r="H2" s="414"/>
      <c r="I2" s="414"/>
      <c r="J2" s="414"/>
      <c r="K2" s="391"/>
      <c r="L2" s="388"/>
      <c r="M2" s="389"/>
      <c r="N2" s="391"/>
    </row>
    <row r="3" spans="1:14" s="45" customFormat="1" ht="15.45" customHeight="1">
      <c r="A3" s="498" t="s">
        <v>13</v>
      </c>
      <c r="B3" s="559" t="s">
        <v>4443</v>
      </c>
      <c r="C3" s="559"/>
      <c r="D3" s="559"/>
      <c r="E3" s="560"/>
      <c r="F3" s="420"/>
      <c r="G3" s="420"/>
      <c r="H3" s="420"/>
      <c r="I3" s="420"/>
      <c r="J3" s="420"/>
      <c r="K3" s="91"/>
      <c r="L3" s="388"/>
      <c r="M3" s="389"/>
      <c r="N3" s="91"/>
    </row>
    <row r="4" spans="1:14" s="45" customFormat="1" ht="15.6">
      <c r="A4" s="425" t="s">
        <v>1706</v>
      </c>
      <c r="B4" s="27" t="s">
        <v>4444</v>
      </c>
      <c r="C4" s="400" t="s">
        <v>4358</v>
      </c>
      <c r="D4" s="400"/>
      <c r="E4" s="385"/>
      <c r="F4" s="103" t="s">
        <v>78</v>
      </c>
      <c r="G4" s="103" t="str">
        <f>IF(H4="x","Đơn giản",IF(I4="x","Trung bình",IF(J4="x","Phức tạp")))</f>
        <v>Trung bình</v>
      </c>
      <c r="H4" s="103"/>
      <c r="I4" s="103" t="s">
        <v>79</v>
      </c>
      <c r="J4" s="103"/>
      <c r="K4" s="91"/>
      <c r="L4" s="388"/>
      <c r="M4" s="389"/>
      <c r="N4" s="91"/>
    </row>
    <row r="5" spans="1:14" s="45" customFormat="1" ht="31.2">
      <c r="A5" s="425"/>
      <c r="B5" s="27" t="s">
        <v>4445</v>
      </c>
      <c r="C5" s="28"/>
      <c r="D5" s="28"/>
      <c r="E5" s="27" t="s">
        <v>4446</v>
      </c>
      <c r="F5" s="109"/>
      <c r="G5" s="109"/>
      <c r="H5" s="109"/>
      <c r="I5" s="109"/>
      <c r="J5" s="109"/>
      <c r="K5" s="91"/>
      <c r="L5" s="388"/>
      <c r="M5" s="389"/>
      <c r="N5" s="91"/>
    </row>
    <row r="6" spans="1:14" s="45" customFormat="1" ht="31.2">
      <c r="A6" s="425"/>
      <c r="B6" s="27" t="s">
        <v>4445</v>
      </c>
      <c r="C6" s="28"/>
      <c r="D6" s="28"/>
      <c r="E6" s="27" t="s">
        <v>4447</v>
      </c>
      <c r="F6" s="109"/>
      <c r="G6" s="109"/>
      <c r="H6" s="109"/>
      <c r="I6" s="109"/>
      <c r="J6" s="109"/>
      <c r="K6" s="91"/>
      <c r="L6" s="388"/>
      <c r="M6" s="389"/>
      <c r="N6" s="91"/>
    </row>
    <row r="7" spans="1:14" s="45" customFormat="1" ht="31.2">
      <c r="A7" s="425"/>
      <c r="B7" s="27" t="s">
        <v>4445</v>
      </c>
      <c r="C7" s="28"/>
      <c r="D7" s="28"/>
      <c r="E7" s="27" t="s">
        <v>4448</v>
      </c>
      <c r="F7" s="109"/>
      <c r="G7" s="109"/>
      <c r="H7" s="109"/>
      <c r="I7" s="109"/>
      <c r="J7" s="109"/>
      <c r="K7" s="91"/>
      <c r="L7" s="388"/>
      <c r="M7" s="389"/>
      <c r="N7" s="91"/>
    </row>
    <row r="8" spans="1:14" s="45" customFormat="1" ht="31.2">
      <c r="A8" s="425"/>
      <c r="B8" s="27" t="s">
        <v>4445</v>
      </c>
      <c r="C8" s="28"/>
      <c r="D8" s="28"/>
      <c r="E8" s="27" t="s">
        <v>4449</v>
      </c>
      <c r="F8" s="109"/>
      <c r="G8" s="109"/>
      <c r="H8" s="109"/>
      <c r="I8" s="109"/>
      <c r="J8" s="109"/>
      <c r="K8" s="91"/>
      <c r="L8" s="388"/>
      <c r="M8" s="389"/>
      <c r="N8" s="91"/>
    </row>
    <row r="9" spans="1:14" s="402" customFormat="1" ht="31.2">
      <c r="A9" s="425"/>
      <c r="B9" s="27" t="s">
        <v>4445</v>
      </c>
      <c r="C9" s="28"/>
      <c r="D9" s="28"/>
      <c r="E9" s="27" t="s">
        <v>4450</v>
      </c>
      <c r="F9" s="109"/>
      <c r="G9" s="109"/>
      <c r="H9" s="109"/>
      <c r="I9" s="109"/>
      <c r="J9" s="109"/>
      <c r="K9" s="401"/>
      <c r="L9" s="388"/>
      <c r="M9" s="389"/>
      <c r="N9" s="401"/>
    </row>
    <row r="10" spans="1:14" s="45" customFormat="1" ht="31.2">
      <c r="A10" s="425"/>
      <c r="B10" s="27" t="s">
        <v>4445</v>
      </c>
      <c r="C10" s="28"/>
      <c r="D10" s="28"/>
      <c r="E10" s="27" t="s">
        <v>4451</v>
      </c>
      <c r="F10" s="109"/>
      <c r="G10" s="109"/>
      <c r="H10" s="109"/>
      <c r="I10" s="109"/>
      <c r="J10" s="109"/>
      <c r="K10" s="91" t="s">
        <v>2156</v>
      </c>
      <c r="L10" s="388"/>
      <c r="M10" s="389"/>
      <c r="N10" s="91"/>
    </row>
    <row r="11" spans="1:14" s="45" customFormat="1" ht="15.6">
      <c r="A11" s="425" t="s">
        <v>1403</v>
      </c>
      <c r="B11" s="27" t="s">
        <v>4452</v>
      </c>
      <c r="C11" s="400" t="s">
        <v>4358</v>
      </c>
      <c r="D11" s="400"/>
      <c r="E11" s="27" t="s">
        <v>4445</v>
      </c>
      <c r="F11" s="103" t="s">
        <v>78</v>
      </c>
      <c r="G11" s="103" t="str">
        <f>IF(H11="x","Đơn giản",IF(I11="x","Trung bình",IF(J11="x","Phức tạp")))</f>
        <v>Trung bình</v>
      </c>
      <c r="H11" s="103"/>
      <c r="I11" s="103" t="s">
        <v>79</v>
      </c>
      <c r="J11" s="103"/>
      <c r="K11" s="91" t="s">
        <v>2156</v>
      </c>
      <c r="L11" s="388"/>
      <c r="M11" s="389"/>
      <c r="N11" s="91"/>
    </row>
    <row r="12" spans="1:14" s="45" customFormat="1" ht="31.2">
      <c r="A12" s="425"/>
      <c r="B12" s="27" t="s">
        <v>4445</v>
      </c>
      <c r="C12" s="400"/>
      <c r="D12" s="400"/>
      <c r="E12" s="27" t="s">
        <v>4453</v>
      </c>
      <c r="F12" s="103"/>
      <c r="G12" s="103"/>
      <c r="H12" s="103"/>
      <c r="I12" s="103"/>
      <c r="J12" s="103"/>
      <c r="K12" s="91" t="s">
        <v>2156</v>
      </c>
      <c r="L12" s="388"/>
      <c r="M12" s="389"/>
      <c r="N12" s="91"/>
    </row>
    <row r="13" spans="1:14" s="45" customFormat="1" ht="31.2">
      <c r="A13" s="425"/>
      <c r="B13" s="27" t="s">
        <v>4445</v>
      </c>
      <c r="C13" s="28"/>
      <c r="D13" s="28"/>
      <c r="E13" s="27" t="s">
        <v>4454</v>
      </c>
      <c r="F13" s="109"/>
      <c r="G13" s="109"/>
      <c r="H13" s="109"/>
      <c r="I13" s="109"/>
      <c r="J13" s="109"/>
      <c r="K13" s="91" t="s">
        <v>2156</v>
      </c>
      <c r="L13" s="388"/>
      <c r="M13" s="389"/>
      <c r="N13" s="91"/>
    </row>
    <row r="14" spans="1:14" s="45" customFormat="1" ht="46.8">
      <c r="A14" s="425"/>
      <c r="B14" s="27" t="s">
        <v>4445</v>
      </c>
      <c r="C14" s="28"/>
      <c r="D14" s="28"/>
      <c r="E14" s="27" t="s">
        <v>4455</v>
      </c>
      <c r="F14" s="109"/>
      <c r="G14" s="109"/>
      <c r="H14" s="109"/>
      <c r="I14" s="109"/>
      <c r="J14" s="109"/>
      <c r="K14" s="91" t="s">
        <v>2156</v>
      </c>
      <c r="L14" s="388"/>
      <c r="M14" s="389"/>
      <c r="N14" s="91"/>
    </row>
    <row r="15" spans="1:14" s="45" customFormat="1" ht="31.2">
      <c r="A15" s="425"/>
      <c r="B15" s="27" t="s">
        <v>4445</v>
      </c>
      <c r="C15" s="28"/>
      <c r="D15" s="28"/>
      <c r="E15" s="27" t="s">
        <v>4456</v>
      </c>
      <c r="F15" s="109"/>
      <c r="G15" s="109"/>
      <c r="H15" s="109"/>
      <c r="I15" s="109"/>
      <c r="J15" s="109"/>
      <c r="K15" s="91" t="s">
        <v>2156</v>
      </c>
      <c r="L15" s="388"/>
      <c r="M15" s="389"/>
      <c r="N15" s="91"/>
    </row>
    <row r="16" spans="1:14" s="402" customFormat="1" ht="15.6">
      <c r="A16" s="425" t="s">
        <v>1465</v>
      </c>
      <c r="B16" s="27" t="s">
        <v>4457</v>
      </c>
      <c r="C16" s="400" t="s">
        <v>4358</v>
      </c>
      <c r="D16" s="400"/>
      <c r="E16" s="27" t="s">
        <v>4445</v>
      </c>
      <c r="F16" s="103" t="s">
        <v>78</v>
      </c>
      <c r="G16" s="103" t="str">
        <f>IF(H16="x","Đơn giản",IF(I16="x","Trung bình",IF(J16="x","Phức tạp")))</f>
        <v>Đơn giản</v>
      </c>
      <c r="H16" s="103" t="s">
        <v>79</v>
      </c>
      <c r="I16" s="103"/>
      <c r="J16" s="103"/>
      <c r="K16" s="91" t="s">
        <v>2156</v>
      </c>
      <c r="L16" s="388"/>
      <c r="M16" s="389"/>
      <c r="N16" s="401"/>
    </row>
    <row r="17" spans="1:14" s="402" customFormat="1" ht="31.2">
      <c r="A17" s="425"/>
      <c r="B17" s="27" t="s">
        <v>4445</v>
      </c>
      <c r="C17" s="400"/>
      <c r="D17" s="400"/>
      <c r="E17" s="27" t="s">
        <v>4458</v>
      </c>
      <c r="F17" s="103"/>
      <c r="G17" s="103"/>
      <c r="H17" s="103"/>
      <c r="I17" s="103"/>
      <c r="J17" s="103"/>
      <c r="K17" s="91"/>
      <c r="L17" s="388"/>
      <c r="M17" s="389"/>
      <c r="N17" s="401"/>
    </row>
    <row r="18" spans="1:14" s="45" customFormat="1" ht="31.2">
      <c r="A18" s="425"/>
      <c r="B18" s="27" t="s">
        <v>4445</v>
      </c>
      <c r="C18" s="28"/>
      <c r="D18" s="28"/>
      <c r="E18" s="27" t="s">
        <v>4459</v>
      </c>
      <c r="F18" s="109"/>
      <c r="G18" s="109"/>
      <c r="H18" s="109"/>
      <c r="I18" s="109"/>
      <c r="J18" s="109"/>
      <c r="K18" s="91" t="s">
        <v>2156</v>
      </c>
      <c r="L18" s="388"/>
      <c r="M18" s="389"/>
      <c r="N18" s="91"/>
    </row>
    <row r="19" spans="1:14" s="45" customFormat="1" ht="31.2">
      <c r="A19" s="425"/>
      <c r="B19" s="27" t="s">
        <v>4445</v>
      </c>
      <c r="C19" s="28"/>
      <c r="D19" s="28"/>
      <c r="E19" s="27" t="s">
        <v>4460</v>
      </c>
      <c r="F19" s="109"/>
      <c r="G19" s="109"/>
      <c r="H19" s="109"/>
      <c r="I19" s="109"/>
      <c r="J19" s="109"/>
      <c r="K19" s="91" t="s">
        <v>2156</v>
      </c>
      <c r="L19" s="388"/>
      <c r="M19" s="389"/>
      <c r="N19" s="91"/>
    </row>
    <row r="20" spans="1:14" s="45" customFormat="1" ht="15.6">
      <c r="A20" s="425" t="s">
        <v>1511</v>
      </c>
      <c r="B20" s="27" t="s">
        <v>4461</v>
      </c>
      <c r="C20" s="400" t="s">
        <v>4358</v>
      </c>
      <c r="D20" s="400"/>
      <c r="E20" s="27" t="s">
        <v>4445</v>
      </c>
      <c r="F20" s="103" t="s">
        <v>78</v>
      </c>
      <c r="G20" s="103" t="str">
        <f>IF(H20="x","Đơn giản",IF(I20="x","Trung bình",IF(J20="x","Phức tạp")))</f>
        <v>Trung bình</v>
      </c>
      <c r="H20" s="103"/>
      <c r="I20" s="109" t="s">
        <v>79</v>
      </c>
      <c r="J20" s="109"/>
      <c r="K20" s="91" t="s">
        <v>2156</v>
      </c>
      <c r="L20" s="388"/>
      <c r="M20" s="389"/>
      <c r="N20" s="91"/>
    </row>
    <row r="21" spans="1:14" s="402" customFormat="1" ht="31.2">
      <c r="A21" s="425"/>
      <c r="B21" s="27" t="s">
        <v>4445</v>
      </c>
      <c r="C21" s="28"/>
      <c r="D21" s="28"/>
      <c r="E21" s="27" t="s">
        <v>4462</v>
      </c>
      <c r="F21" s="109"/>
      <c r="G21" s="109"/>
      <c r="H21" s="109"/>
      <c r="I21" s="109"/>
      <c r="J21" s="109"/>
      <c r="K21" s="91" t="s">
        <v>2156</v>
      </c>
      <c r="L21" s="388"/>
      <c r="M21" s="389"/>
      <c r="N21" s="401"/>
    </row>
    <row r="22" spans="1:14" s="402" customFormat="1" ht="31.2">
      <c r="A22" s="425"/>
      <c r="B22" s="27" t="s">
        <v>4445</v>
      </c>
      <c r="C22" s="28"/>
      <c r="D22" s="28"/>
      <c r="E22" s="27" t="s">
        <v>4463</v>
      </c>
      <c r="F22" s="109"/>
      <c r="G22" s="109"/>
      <c r="H22" s="109"/>
      <c r="I22" s="109"/>
      <c r="J22" s="109"/>
      <c r="K22" s="91"/>
      <c r="L22" s="388"/>
      <c r="M22" s="389"/>
      <c r="N22" s="401"/>
    </row>
    <row r="23" spans="1:14" s="45" customFormat="1" ht="31.2">
      <c r="A23" s="425"/>
      <c r="B23" s="27" t="s">
        <v>4445</v>
      </c>
      <c r="C23" s="28"/>
      <c r="D23" s="28"/>
      <c r="E23" s="27" t="s">
        <v>4464</v>
      </c>
      <c r="F23" s="109"/>
      <c r="G23" s="109"/>
      <c r="H23" s="109"/>
      <c r="I23" s="109"/>
      <c r="J23" s="109"/>
      <c r="K23" s="91" t="s">
        <v>2156</v>
      </c>
      <c r="L23" s="388"/>
      <c r="M23" s="389"/>
      <c r="N23" s="91"/>
    </row>
    <row r="24" spans="1:14" s="45" customFormat="1" ht="31.2">
      <c r="A24" s="425"/>
      <c r="B24" s="27" t="s">
        <v>4445</v>
      </c>
      <c r="C24" s="28"/>
      <c r="D24" s="28"/>
      <c r="E24" s="27" t="s">
        <v>4465</v>
      </c>
      <c r="F24" s="109"/>
      <c r="G24" s="109"/>
      <c r="H24" s="109"/>
      <c r="I24" s="109"/>
      <c r="J24" s="109"/>
      <c r="K24" s="91" t="s">
        <v>2156</v>
      </c>
      <c r="L24" s="388"/>
      <c r="M24" s="389"/>
      <c r="N24" s="91"/>
    </row>
    <row r="25" spans="1:14" s="45" customFormat="1" ht="15.6">
      <c r="A25" s="425" t="s">
        <v>1643</v>
      </c>
      <c r="B25" s="27" t="s">
        <v>4466</v>
      </c>
      <c r="C25" s="400" t="s">
        <v>4358</v>
      </c>
      <c r="D25" s="400"/>
      <c r="E25" s="27" t="s">
        <v>4445</v>
      </c>
      <c r="F25" s="103" t="s">
        <v>78</v>
      </c>
      <c r="G25" s="103" t="str">
        <f>IF(H25="x","Đơn giản",IF(I25="x","Trung bình",IF(J25="x","Phức tạp")))</f>
        <v>Đơn giản</v>
      </c>
      <c r="H25" s="103" t="s">
        <v>79</v>
      </c>
      <c r="I25" s="109"/>
      <c r="J25" s="109"/>
      <c r="K25" s="91" t="s">
        <v>2156</v>
      </c>
      <c r="L25" s="388"/>
      <c r="M25" s="389"/>
      <c r="N25" s="91"/>
    </row>
    <row r="26" spans="1:14" s="45" customFormat="1" ht="31.2">
      <c r="A26" s="425"/>
      <c r="B26" s="27" t="s">
        <v>4445</v>
      </c>
      <c r="C26" s="28"/>
      <c r="D26" s="28"/>
      <c r="E26" s="27" t="s">
        <v>4467</v>
      </c>
      <c r="F26" s="109"/>
      <c r="G26" s="109"/>
      <c r="H26" s="109"/>
      <c r="I26" s="109"/>
      <c r="J26" s="109"/>
      <c r="K26" s="91" t="s">
        <v>2156</v>
      </c>
      <c r="L26" s="388"/>
      <c r="M26" s="389"/>
      <c r="N26" s="91"/>
    </row>
    <row r="27" spans="1:14" s="45" customFormat="1" ht="31.2">
      <c r="A27" s="425"/>
      <c r="B27" s="27" t="s">
        <v>4445</v>
      </c>
      <c r="C27" s="28"/>
      <c r="D27" s="28"/>
      <c r="E27" s="27" t="s">
        <v>4468</v>
      </c>
      <c r="F27" s="109"/>
      <c r="G27" s="109"/>
      <c r="H27" s="109"/>
      <c r="I27" s="109"/>
      <c r="J27" s="109"/>
      <c r="K27" s="91" t="s">
        <v>2156</v>
      </c>
      <c r="L27" s="388"/>
      <c r="M27" s="389"/>
      <c r="N27" s="91"/>
    </row>
    <row r="28" spans="1:14" s="45" customFormat="1" ht="31.2">
      <c r="A28" s="425"/>
      <c r="B28" s="27" t="s">
        <v>4445</v>
      </c>
      <c r="C28" s="28"/>
      <c r="D28" s="28"/>
      <c r="E28" s="27" t="s">
        <v>4469</v>
      </c>
      <c r="F28" s="109"/>
      <c r="G28" s="109"/>
      <c r="H28" s="109"/>
      <c r="I28" s="109"/>
      <c r="J28" s="109"/>
      <c r="K28" s="91" t="s">
        <v>2156</v>
      </c>
      <c r="L28" s="388"/>
      <c r="M28" s="389"/>
      <c r="N28" s="91"/>
    </row>
    <row r="29" spans="1:14" s="45" customFormat="1" ht="15.6">
      <c r="A29" s="425" t="s">
        <v>1680</v>
      </c>
      <c r="B29" s="27" t="s">
        <v>4470</v>
      </c>
      <c r="C29" s="400" t="s">
        <v>4358</v>
      </c>
      <c r="D29" s="400"/>
      <c r="E29" s="27" t="s">
        <v>4445</v>
      </c>
      <c r="F29" s="103" t="s">
        <v>78</v>
      </c>
      <c r="G29" s="103" t="str">
        <f>IF(H29="x","Đơn giản",IF(I29="x","Trung bình",IF(J29="x","Phức tạp")))</f>
        <v>Đơn giản</v>
      </c>
      <c r="H29" s="103" t="s">
        <v>79</v>
      </c>
      <c r="I29" s="109"/>
      <c r="J29" s="109"/>
      <c r="K29" s="91" t="s">
        <v>2156</v>
      </c>
      <c r="L29" s="388"/>
      <c r="M29" s="389"/>
      <c r="N29" s="91"/>
    </row>
    <row r="30" spans="1:14" s="45" customFormat="1" ht="31.2">
      <c r="A30" s="425"/>
      <c r="B30" s="27" t="s">
        <v>4445</v>
      </c>
      <c r="C30" s="28"/>
      <c r="D30" s="28"/>
      <c r="E30" s="27" t="s">
        <v>4471</v>
      </c>
      <c r="F30" s="109"/>
      <c r="G30" s="109"/>
      <c r="H30" s="109"/>
      <c r="I30" s="109"/>
      <c r="J30" s="109"/>
      <c r="K30" s="91" t="s">
        <v>2156</v>
      </c>
      <c r="L30" s="388"/>
      <c r="M30" s="389"/>
      <c r="N30" s="91"/>
    </row>
    <row r="31" spans="1:14" s="45" customFormat="1" ht="31.2">
      <c r="A31" s="425"/>
      <c r="B31" s="27" t="s">
        <v>4445</v>
      </c>
      <c r="C31" s="28"/>
      <c r="D31" s="28"/>
      <c r="E31" s="27" t="s">
        <v>4472</v>
      </c>
      <c r="F31" s="109"/>
      <c r="G31" s="109"/>
      <c r="H31" s="109"/>
      <c r="I31" s="109"/>
      <c r="J31" s="109"/>
      <c r="K31" s="91" t="s">
        <v>2156</v>
      </c>
      <c r="L31" s="388"/>
      <c r="M31" s="389"/>
      <c r="N31" s="91"/>
    </row>
    <row r="32" spans="1:14" s="45" customFormat="1" ht="46.8">
      <c r="A32" s="425"/>
      <c r="B32" s="27" t="s">
        <v>4445</v>
      </c>
      <c r="C32" s="28"/>
      <c r="D32" s="28"/>
      <c r="E32" s="27" t="s">
        <v>4473</v>
      </c>
      <c r="F32" s="109"/>
      <c r="G32" s="109"/>
      <c r="H32" s="109"/>
      <c r="I32" s="109"/>
      <c r="J32" s="109"/>
      <c r="K32" s="91" t="s">
        <v>2156</v>
      </c>
      <c r="L32" s="388"/>
      <c r="M32" s="389"/>
      <c r="N32" s="91"/>
    </row>
    <row r="33" spans="1:14" s="45" customFormat="1" ht="15.6">
      <c r="A33" s="425" t="s">
        <v>1862</v>
      </c>
      <c r="B33" s="27" t="s">
        <v>4474</v>
      </c>
      <c r="C33" s="400" t="s">
        <v>4358</v>
      </c>
      <c r="D33" s="400"/>
      <c r="E33" s="27" t="s">
        <v>4445</v>
      </c>
      <c r="F33" s="103" t="s">
        <v>78</v>
      </c>
      <c r="G33" s="103" t="str">
        <f>IF(H33="x","Đơn giản",IF(I33="x","Trung bình",IF(J33="x","Phức tạp")))</f>
        <v>Trung bình</v>
      </c>
      <c r="H33" s="103"/>
      <c r="I33" s="109" t="s">
        <v>79</v>
      </c>
      <c r="J33" s="109"/>
      <c r="K33" s="91" t="s">
        <v>2156</v>
      </c>
      <c r="L33" s="388"/>
      <c r="M33" s="389"/>
      <c r="N33" s="91"/>
    </row>
    <row r="34" spans="1:14" s="45" customFormat="1" ht="31.2">
      <c r="A34" s="425"/>
      <c r="B34" s="27" t="s">
        <v>4445</v>
      </c>
      <c r="C34" s="28"/>
      <c r="D34" s="28"/>
      <c r="E34" s="27" t="s">
        <v>4475</v>
      </c>
      <c r="F34" s="109"/>
      <c r="G34" s="109"/>
      <c r="H34" s="109"/>
      <c r="I34" s="109"/>
      <c r="J34" s="109"/>
      <c r="K34" s="91" t="s">
        <v>2156</v>
      </c>
      <c r="L34" s="388"/>
      <c r="M34" s="389"/>
      <c r="N34" s="91"/>
    </row>
    <row r="35" spans="1:14" s="45" customFormat="1" ht="31.2">
      <c r="A35" s="425"/>
      <c r="B35" s="27" t="s">
        <v>4445</v>
      </c>
      <c r="C35" s="28"/>
      <c r="D35" s="28"/>
      <c r="E35" s="27" t="s">
        <v>4476</v>
      </c>
      <c r="F35" s="109"/>
      <c r="G35" s="109"/>
      <c r="H35" s="109"/>
      <c r="I35" s="109"/>
      <c r="J35" s="109"/>
      <c r="K35" s="91" t="s">
        <v>2156</v>
      </c>
      <c r="L35" s="388"/>
      <c r="M35" s="389"/>
      <c r="N35" s="91"/>
    </row>
    <row r="36" spans="1:14" s="45" customFormat="1" ht="46.8">
      <c r="A36" s="425"/>
      <c r="B36" s="27" t="s">
        <v>4445</v>
      </c>
      <c r="C36" s="28"/>
      <c r="D36" s="28"/>
      <c r="E36" s="27" t="s">
        <v>4477</v>
      </c>
      <c r="F36" s="109"/>
      <c r="G36" s="109"/>
      <c r="H36" s="109"/>
      <c r="I36" s="109"/>
      <c r="J36" s="109"/>
      <c r="K36" s="91" t="s">
        <v>2156</v>
      </c>
      <c r="L36" s="388"/>
      <c r="M36" s="389"/>
      <c r="N36" s="91"/>
    </row>
    <row r="37" spans="1:14" s="45" customFormat="1" ht="15.6">
      <c r="A37" s="425" t="s">
        <v>1894</v>
      </c>
      <c r="B37" s="27" t="s">
        <v>4478</v>
      </c>
      <c r="C37" s="400" t="s">
        <v>4358</v>
      </c>
      <c r="D37" s="400"/>
      <c r="E37" s="27" t="s">
        <v>4445</v>
      </c>
      <c r="F37" s="103" t="s">
        <v>78</v>
      </c>
      <c r="G37" s="103" t="str">
        <f>IF(H37="x","Đơn giản",IF(I37="x","Trung bình",IF(J37="x","Phức tạp")))</f>
        <v>Trung bình</v>
      </c>
      <c r="H37" s="103"/>
      <c r="I37" s="109" t="s">
        <v>79</v>
      </c>
      <c r="J37" s="109"/>
      <c r="K37" s="91" t="s">
        <v>2156</v>
      </c>
      <c r="L37" s="388"/>
      <c r="M37" s="389"/>
      <c r="N37" s="91"/>
    </row>
    <row r="38" spans="1:14" s="45" customFormat="1" ht="31.2">
      <c r="A38" s="425"/>
      <c r="B38" s="27" t="s">
        <v>4445</v>
      </c>
      <c r="C38" s="28"/>
      <c r="D38" s="28"/>
      <c r="E38" s="27" t="s">
        <v>4479</v>
      </c>
      <c r="F38" s="109"/>
      <c r="G38" s="109"/>
      <c r="H38" s="109"/>
      <c r="I38" s="109"/>
      <c r="J38" s="109"/>
      <c r="K38" s="91" t="s">
        <v>2156</v>
      </c>
      <c r="L38" s="388"/>
      <c r="M38" s="389"/>
      <c r="N38" s="91"/>
    </row>
    <row r="39" spans="1:14" s="45" customFormat="1" ht="31.2">
      <c r="A39" s="425"/>
      <c r="B39" s="27" t="s">
        <v>4445</v>
      </c>
      <c r="C39" s="28"/>
      <c r="D39" s="28"/>
      <c r="E39" s="27" t="s">
        <v>4480</v>
      </c>
      <c r="F39" s="109"/>
      <c r="G39" s="109"/>
      <c r="H39" s="109"/>
      <c r="I39" s="109"/>
      <c r="J39" s="109"/>
      <c r="K39" s="91" t="s">
        <v>2156</v>
      </c>
      <c r="L39" s="388"/>
      <c r="M39" s="389"/>
      <c r="N39" s="91"/>
    </row>
    <row r="40" spans="1:14" s="45" customFormat="1" ht="46.8">
      <c r="A40" s="425"/>
      <c r="B40" s="27" t="s">
        <v>4445</v>
      </c>
      <c r="C40" s="28"/>
      <c r="D40" s="28"/>
      <c r="E40" s="27" t="s">
        <v>4481</v>
      </c>
      <c r="F40" s="109"/>
      <c r="G40" s="109"/>
      <c r="H40" s="109"/>
      <c r="I40" s="109"/>
      <c r="J40" s="109"/>
      <c r="K40" s="91" t="s">
        <v>2156</v>
      </c>
      <c r="L40" s="388"/>
      <c r="M40" s="389"/>
      <c r="N40" s="91"/>
    </row>
    <row r="41" spans="1:14" s="45" customFormat="1" ht="31.2">
      <c r="A41" s="425"/>
      <c r="B41" s="27" t="s">
        <v>4445</v>
      </c>
      <c r="C41" s="28"/>
      <c r="D41" s="28"/>
      <c r="E41" s="27" t="s">
        <v>4482</v>
      </c>
      <c r="F41" s="109"/>
      <c r="G41" s="109"/>
      <c r="H41" s="109"/>
      <c r="I41" s="109"/>
      <c r="J41" s="109"/>
      <c r="K41" s="91" t="s">
        <v>2156</v>
      </c>
      <c r="L41" s="388"/>
      <c r="M41" s="389"/>
      <c r="N41" s="91"/>
    </row>
    <row r="42" spans="1:14" s="45" customFormat="1" ht="15.6">
      <c r="A42" s="425" t="s">
        <v>1977</v>
      </c>
      <c r="B42" s="27" t="s">
        <v>4483</v>
      </c>
      <c r="C42" s="400" t="s">
        <v>4358</v>
      </c>
      <c r="D42" s="400"/>
      <c r="E42" s="27" t="s">
        <v>4445</v>
      </c>
      <c r="F42" s="103" t="s">
        <v>78</v>
      </c>
      <c r="G42" s="103" t="str">
        <f>IF(H42="x","Đơn giản",IF(I42="x","Trung bình",IF(J42="x","Phức tạp")))</f>
        <v>Trung bình</v>
      </c>
      <c r="H42" s="103"/>
      <c r="I42" s="109" t="s">
        <v>79</v>
      </c>
      <c r="J42" s="109"/>
      <c r="K42" s="91" t="s">
        <v>2156</v>
      </c>
      <c r="L42" s="388"/>
      <c r="M42" s="389"/>
      <c r="N42" s="91"/>
    </row>
    <row r="43" spans="1:14" s="45" customFormat="1" ht="31.2">
      <c r="A43" s="425"/>
      <c r="B43" s="27" t="s">
        <v>4445</v>
      </c>
      <c r="C43" s="28"/>
      <c r="D43" s="28"/>
      <c r="E43" s="27" t="s">
        <v>4484</v>
      </c>
      <c r="F43" s="109"/>
      <c r="G43" s="109"/>
      <c r="H43" s="109"/>
      <c r="I43" s="109"/>
      <c r="J43" s="109"/>
      <c r="K43" s="91" t="s">
        <v>2156</v>
      </c>
      <c r="L43" s="388"/>
      <c r="M43" s="389"/>
      <c r="N43" s="91"/>
    </row>
    <row r="44" spans="1:14" s="45" customFormat="1" ht="31.2">
      <c r="A44" s="425"/>
      <c r="B44" s="27" t="s">
        <v>4445</v>
      </c>
      <c r="C44" s="28"/>
      <c r="D44" s="28"/>
      <c r="E44" s="27" t="s">
        <v>4485</v>
      </c>
      <c r="F44" s="109"/>
      <c r="G44" s="109"/>
      <c r="H44" s="109"/>
      <c r="I44" s="109"/>
      <c r="J44" s="109"/>
      <c r="K44" s="91" t="s">
        <v>2156</v>
      </c>
      <c r="L44" s="388"/>
      <c r="M44" s="389"/>
      <c r="N44" s="91"/>
    </row>
    <row r="45" spans="1:14" s="45" customFormat="1" ht="31.2">
      <c r="A45" s="425"/>
      <c r="B45" s="27" t="s">
        <v>4445</v>
      </c>
      <c r="C45" s="28"/>
      <c r="D45" s="28"/>
      <c r="E45" s="27" t="s">
        <v>4486</v>
      </c>
      <c r="F45" s="109"/>
      <c r="G45" s="109"/>
      <c r="H45" s="109"/>
      <c r="I45" s="109"/>
      <c r="J45" s="109"/>
      <c r="K45" s="91" t="s">
        <v>2156</v>
      </c>
      <c r="L45" s="388"/>
      <c r="M45" s="389"/>
      <c r="N45" s="91"/>
    </row>
    <row r="46" spans="1:14" s="45" customFormat="1" ht="15.6">
      <c r="A46" s="425"/>
      <c r="B46" s="27" t="s">
        <v>4445</v>
      </c>
      <c r="C46" s="28"/>
      <c r="D46" s="28"/>
      <c r="E46" s="27" t="s">
        <v>4487</v>
      </c>
      <c r="F46" s="109"/>
      <c r="G46" s="109"/>
      <c r="H46" s="109"/>
      <c r="I46" s="109"/>
      <c r="J46" s="109"/>
      <c r="K46" s="91" t="s">
        <v>2156</v>
      </c>
      <c r="L46" s="388"/>
      <c r="M46" s="389"/>
      <c r="N46" s="91"/>
    </row>
    <row r="47" spans="1:14" s="45" customFormat="1" ht="15.6">
      <c r="A47" s="425" t="s">
        <v>2433</v>
      </c>
      <c r="B47" s="27" t="s">
        <v>4488</v>
      </c>
      <c r="C47" s="400" t="s">
        <v>4358</v>
      </c>
      <c r="D47" s="400"/>
      <c r="E47" s="27" t="s">
        <v>4445</v>
      </c>
      <c r="F47" s="103" t="s">
        <v>78</v>
      </c>
      <c r="G47" s="103" t="str">
        <f>IF(H47="x","Đơn giản",IF(I47="x","Trung bình",IF(J47="x","Phức tạp")))</f>
        <v>Trung bình</v>
      </c>
      <c r="H47" s="103"/>
      <c r="I47" s="109" t="s">
        <v>79</v>
      </c>
      <c r="J47" s="109"/>
      <c r="K47" s="91" t="s">
        <v>2156</v>
      </c>
      <c r="L47" s="388"/>
      <c r="M47" s="389"/>
      <c r="N47" s="91"/>
    </row>
    <row r="48" spans="1:14" s="45" customFormat="1" ht="31.2">
      <c r="A48" s="425"/>
      <c r="B48" s="27" t="s">
        <v>4445</v>
      </c>
      <c r="C48" s="28"/>
      <c r="D48" s="28"/>
      <c r="E48" s="27" t="s">
        <v>4489</v>
      </c>
      <c r="F48" s="109"/>
      <c r="G48" s="109"/>
      <c r="H48" s="109"/>
      <c r="I48" s="109"/>
      <c r="J48" s="109"/>
      <c r="K48" s="91" t="s">
        <v>2156</v>
      </c>
      <c r="L48" s="388"/>
      <c r="M48" s="389"/>
      <c r="N48" s="91"/>
    </row>
    <row r="49" spans="1:14" s="45" customFormat="1" ht="31.2">
      <c r="A49" s="425"/>
      <c r="B49" s="27" t="s">
        <v>4445</v>
      </c>
      <c r="C49" s="28"/>
      <c r="D49" s="28"/>
      <c r="E49" s="27" t="s">
        <v>4490</v>
      </c>
      <c r="F49" s="109"/>
      <c r="G49" s="109"/>
      <c r="H49" s="109"/>
      <c r="I49" s="109"/>
      <c r="J49" s="109"/>
      <c r="K49" s="91" t="s">
        <v>2156</v>
      </c>
      <c r="L49" s="388"/>
      <c r="M49" s="389"/>
      <c r="N49" s="91"/>
    </row>
    <row r="50" spans="1:14" s="45" customFormat="1" ht="31.2">
      <c r="A50" s="425"/>
      <c r="B50" s="27" t="s">
        <v>4445</v>
      </c>
      <c r="C50" s="28"/>
      <c r="D50" s="28"/>
      <c r="E50" s="27" t="s">
        <v>4491</v>
      </c>
      <c r="F50" s="109"/>
      <c r="G50" s="109"/>
      <c r="H50" s="109"/>
      <c r="I50" s="109"/>
      <c r="J50" s="109"/>
      <c r="K50" s="91" t="s">
        <v>2156</v>
      </c>
      <c r="L50" s="388"/>
      <c r="M50" s="389"/>
      <c r="N50" s="91"/>
    </row>
    <row r="51" spans="1:14" s="45" customFormat="1" ht="15.6">
      <c r="A51" s="425"/>
      <c r="B51" s="27" t="s">
        <v>4445</v>
      </c>
      <c r="C51" s="28"/>
      <c r="D51" s="28"/>
      <c r="E51" s="27" t="s">
        <v>4492</v>
      </c>
      <c r="F51" s="109"/>
      <c r="G51" s="109"/>
      <c r="H51" s="109"/>
      <c r="I51" s="109"/>
      <c r="J51" s="109"/>
      <c r="K51" s="91" t="s">
        <v>2156</v>
      </c>
      <c r="L51" s="388"/>
      <c r="M51" s="389"/>
      <c r="N51" s="91"/>
    </row>
    <row r="52" spans="1:14" s="45" customFormat="1" ht="31.2">
      <c r="A52" s="425" t="s">
        <v>2434</v>
      </c>
      <c r="B52" s="27" t="s">
        <v>4493</v>
      </c>
      <c r="C52" s="400" t="s">
        <v>4359</v>
      </c>
      <c r="D52" s="400"/>
      <c r="E52" s="27" t="s">
        <v>4445</v>
      </c>
      <c r="F52" s="103" t="s">
        <v>78</v>
      </c>
      <c r="G52" s="103" t="str">
        <f>IF(H52="x","Đơn giản",IF(I52="x","Trung bình",IF(J52="x","Phức tạp")))</f>
        <v>Trung bình</v>
      </c>
      <c r="H52" s="103"/>
      <c r="I52" s="109" t="s">
        <v>79</v>
      </c>
      <c r="J52" s="109"/>
      <c r="K52" s="91" t="s">
        <v>2156</v>
      </c>
      <c r="L52" s="388"/>
      <c r="M52" s="389"/>
      <c r="N52" s="91"/>
    </row>
    <row r="53" spans="1:14" s="45" customFormat="1" ht="31.2">
      <c r="A53" s="425"/>
      <c r="B53" s="27" t="s">
        <v>4445</v>
      </c>
      <c r="C53" s="28"/>
      <c r="D53" s="28"/>
      <c r="E53" s="27" t="s">
        <v>4494</v>
      </c>
      <c r="F53" s="109"/>
      <c r="G53" s="109"/>
      <c r="H53" s="109"/>
      <c r="I53" s="109"/>
      <c r="J53" s="109"/>
      <c r="K53" s="91" t="s">
        <v>2156</v>
      </c>
      <c r="L53" s="388"/>
      <c r="M53" s="389"/>
      <c r="N53" s="91"/>
    </row>
    <row r="54" spans="1:14" s="45" customFormat="1" ht="31.2">
      <c r="A54" s="425"/>
      <c r="B54" s="27" t="s">
        <v>4445</v>
      </c>
      <c r="C54" s="28"/>
      <c r="D54" s="28"/>
      <c r="E54" s="27" t="s">
        <v>4495</v>
      </c>
      <c r="F54" s="109"/>
      <c r="G54" s="109"/>
      <c r="H54" s="109"/>
      <c r="I54" s="109"/>
      <c r="J54" s="109"/>
      <c r="K54" s="91" t="s">
        <v>2156</v>
      </c>
      <c r="L54" s="388"/>
      <c r="M54" s="389"/>
      <c r="N54" s="91"/>
    </row>
    <row r="55" spans="1:14" s="45" customFormat="1" ht="22.5" customHeight="1">
      <c r="A55" s="425"/>
      <c r="B55" s="27" t="s">
        <v>4445</v>
      </c>
      <c r="C55" s="28"/>
      <c r="D55" s="28"/>
      <c r="E55" s="27" t="s">
        <v>4496</v>
      </c>
      <c r="F55" s="109"/>
      <c r="G55" s="109"/>
      <c r="H55" s="109"/>
      <c r="I55" s="109"/>
      <c r="J55" s="109"/>
      <c r="K55" s="91" t="s">
        <v>2156</v>
      </c>
      <c r="L55" s="403"/>
      <c r="M55" s="389"/>
      <c r="N55" s="91"/>
    </row>
    <row r="56" spans="1:14" s="45" customFormat="1" ht="31.2">
      <c r="A56" s="425"/>
      <c r="B56" s="27" t="s">
        <v>4445</v>
      </c>
      <c r="C56" s="28"/>
      <c r="D56" s="28"/>
      <c r="E56" s="27" t="s">
        <v>4497</v>
      </c>
      <c r="F56" s="109"/>
      <c r="G56" s="109"/>
      <c r="H56" s="109"/>
      <c r="I56" s="109"/>
      <c r="J56" s="109"/>
      <c r="K56" s="91" t="s">
        <v>2156</v>
      </c>
      <c r="L56" s="388"/>
      <c r="M56" s="389"/>
      <c r="N56" s="91"/>
    </row>
    <row r="57" spans="1:14" s="45" customFormat="1" ht="31.2">
      <c r="A57" s="425"/>
      <c r="B57" s="27" t="s">
        <v>4445</v>
      </c>
      <c r="C57" s="28"/>
      <c r="D57" s="28"/>
      <c r="E57" s="27" t="s">
        <v>4498</v>
      </c>
      <c r="F57" s="109"/>
      <c r="G57" s="109"/>
      <c r="H57" s="109"/>
      <c r="I57" s="109"/>
      <c r="J57" s="109"/>
      <c r="K57" s="91" t="s">
        <v>2156</v>
      </c>
      <c r="L57" s="927"/>
      <c r="M57" s="929"/>
      <c r="N57" s="91"/>
    </row>
    <row r="58" spans="1:14" s="45" customFormat="1" ht="31.2">
      <c r="A58" s="425"/>
      <c r="B58" s="27" t="s">
        <v>4445</v>
      </c>
      <c r="C58" s="28"/>
      <c r="D58" s="28"/>
      <c r="E58" s="27" t="s">
        <v>4499</v>
      </c>
      <c r="F58" s="109"/>
      <c r="G58" s="109"/>
      <c r="H58" s="109"/>
      <c r="I58" s="109"/>
      <c r="J58" s="109"/>
      <c r="K58" s="91" t="s">
        <v>2156</v>
      </c>
      <c r="L58" s="927"/>
      <c r="M58" s="929"/>
      <c r="N58" s="91"/>
    </row>
    <row r="59" spans="1:14" s="45" customFormat="1" ht="31.2">
      <c r="A59" s="425" t="s">
        <v>2435</v>
      </c>
      <c r="B59" s="27" t="s">
        <v>4500</v>
      </c>
      <c r="C59" s="400" t="s">
        <v>4359</v>
      </c>
      <c r="D59" s="400"/>
      <c r="E59" s="27" t="s">
        <v>4445</v>
      </c>
      <c r="F59" s="103" t="s">
        <v>78</v>
      </c>
      <c r="G59" s="103" t="str">
        <f>IF(H59="x","Đơn giản",IF(I59="x","Trung bình",IF(J59="x","Phức tạp")))</f>
        <v>Trung bình</v>
      </c>
      <c r="H59" s="103"/>
      <c r="I59" s="109" t="s">
        <v>79</v>
      </c>
      <c r="J59" s="109"/>
      <c r="K59" s="91" t="s">
        <v>2156</v>
      </c>
      <c r="L59" s="391"/>
      <c r="M59" s="404"/>
      <c r="N59" s="91"/>
    </row>
    <row r="60" spans="1:14" s="45" customFormat="1" ht="31.2">
      <c r="A60" s="425"/>
      <c r="B60" s="27" t="s">
        <v>4445</v>
      </c>
      <c r="C60" s="28"/>
      <c r="D60" s="28"/>
      <c r="E60" s="27" t="s">
        <v>4501</v>
      </c>
      <c r="F60" s="109"/>
      <c r="G60" s="109"/>
      <c r="H60" s="109"/>
      <c r="I60" s="109"/>
      <c r="J60" s="109"/>
      <c r="K60" s="91" t="s">
        <v>2156</v>
      </c>
      <c r="L60" s="388"/>
      <c r="M60" s="389"/>
      <c r="N60" s="91"/>
    </row>
    <row r="61" spans="1:14" s="45" customFormat="1" ht="46.8">
      <c r="A61" s="425"/>
      <c r="B61" s="27" t="s">
        <v>4445</v>
      </c>
      <c r="C61" s="28"/>
      <c r="D61" s="28"/>
      <c r="E61" s="27" t="s">
        <v>4502</v>
      </c>
      <c r="F61" s="109"/>
      <c r="G61" s="109"/>
      <c r="H61" s="109"/>
      <c r="I61" s="109"/>
      <c r="J61" s="109"/>
      <c r="K61" s="91" t="s">
        <v>2156</v>
      </c>
      <c r="L61" s="388"/>
      <c r="M61" s="389"/>
      <c r="N61" s="91"/>
    </row>
    <row r="62" spans="1:14" s="45" customFormat="1" ht="31.2">
      <c r="A62" s="425"/>
      <c r="B62" s="27" t="s">
        <v>4445</v>
      </c>
      <c r="C62" s="28"/>
      <c r="D62" s="28"/>
      <c r="E62" s="27" t="s">
        <v>4503</v>
      </c>
      <c r="F62" s="109"/>
      <c r="G62" s="109"/>
      <c r="H62" s="109"/>
      <c r="I62" s="109"/>
      <c r="J62" s="109"/>
      <c r="K62" s="91" t="s">
        <v>2156</v>
      </c>
      <c r="L62" s="388"/>
      <c r="M62" s="404"/>
      <c r="N62" s="91"/>
    </row>
    <row r="63" spans="1:14" s="45" customFormat="1" ht="31.2">
      <c r="A63" s="425"/>
      <c r="B63" s="27" t="s">
        <v>4445</v>
      </c>
      <c r="C63" s="28"/>
      <c r="D63" s="28"/>
      <c r="E63" s="27" t="s">
        <v>4504</v>
      </c>
      <c r="F63" s="109"/>
      <c r="G63" s="109"/>
      <c r="H63" s="109"/>
      <c r="I63" s="109"/>
      <c r="J63" s="109"/>
      <c r="K63" s="91" t="s">
        <v>2156</v>
      </c>
      <c r="L63" s="388"/>
      <c r="M63" s="404"/>
      <c r="N63" s="91"/>
    </row>
    <row r="64" spans="1:14" s="45" customFormat="1" ht="15.6">
      <c r="A64" s="425" t="s">
        <v>2436</v>
      </c>
      <c r="B64" s="27" t="s">
        <v>4505</v>
      </c>
      <c r="C64" s="400" t="s">
        <v>4358</v>
      </c>
      <c r="D64" s="400"/>
      <c r="E64" s="27" t="s">
        <v>4445</v>
      </c>
      <c r="F64" s="103" t="s">
        <v>78</v>
      </c>
      <c r="G64" s="103" t="str">
        <f>IF(H64="x","Đơn giản",IF(I64="x","Trung bình",IF(J64="x","Phức tạp")))</f>
        <v>Trung bình</v>
      </c>
      <c r="H64" s="103"/>
      <c r="I64" s="109" t="s">
        <v>79</v>
      </c>
      <c r="J64" s="109"/>
      <c r="K64" s="91" t="s">
        <v>2156</v>
      </c>
      <c r="L64" s="388"/>
      <c r="M64" s="404"/>
      <c r="N64" s="91"/>
    </row>
    <row r="65" spans="1:14" s="45" customFormat="1" ht="31.2">
      <c r="A65" s="425"/>
      <c r="B65" s="27" t="s">
        <v>4445</v>
      </c>
      <c r="C65" s="28"/>
      <c r="D65" s="28"/>
      <c r="E65" s="27" t="s">
        <v>4506</v>
      </c>
      <c r="F65" s="109"/>
      <c r="G65" s="109"/>
      <c r="H65" s="109"/>
      <c r="I65" s="109"/>
      <c r="J65" s="109"/>
      <c r="K65" s="91" t="s">
        <v>2156</v>
      </c>
      <c r="L65" s="388"/>
      <c r="M65" s="404"/>
      <c r="N65" s="91"/>
    </row>
    <row r="66" spans="1:14" s="45" customFormat="1" ht="46.8">
      <c r="A66" s="425"/>
      <c r="B66" s="27" t="s">
        <v>4445</v>
      </c>
      <c r="C66" s="28"/>
      <c r="D66" s="28"/>
      <c r="E66" s="27" t="s">
        <v>4507</v>
      </c>
      <c r="F66" s="109"/>
      <c r="G66" s="109"/>
      <c r="H66" s="109"/>
      <c r="I66" s="109"/>
      <c r="J66" s="109"/>
      <c r="K66" s="91" t="s">
        <v>2156</v>
      </c>
      <c r="L66" s="388"/>
      <c r="M66" s="404"/>
      <c r="N66" s="91"/>
    </row>
    <row r="67" spans="1:14" s="45" customFormat="1" ht="31.2">
      <c r="A67" s="532"/>
      <c r="B67" s="27" t="s">
        <v>4445</v>
      </c>
      <c r="C67" s="111"/>
      <c r="D67" s="111"/>
      <c r="E67" s="27" t="s">
        <v>4508</v>
      </c>
      <c r="F67" s="113"/>
      <c r="G67" s="113"/>
      <c r="H67" s="113"/>
      <c r="I67" s="113"/>
      <c r="J67" s="113"/>
      <c r="K67" s="91" t="s">
        <v>2156</v>
      </c>
      <c r="L67" s="388"/>
      <c r="M67" s="389"/>
      <c r="N67" s="91"/>
    </row>
    <row r="68" spans="1:14" s="45" customFormat="1" ht="15.6">
      <c r="A68" s="532"/>
      <c r="B68" s="27" t="s">
        <v>4445</v>
      </c>
      <c r="C68" s="111"/>
      <c r="D68" s="111"/>
      <c r="E68" s="27" t="s">
        <v>4509</v>
      </c>
      <c r="F68" s="113"/>
      <c r="G68" s="113"/>
      <c r="H68" s="113"/>
      <c r="I68" s="113"/>
      <c r="J68" s="113"/>
      <c r="K68" s="91" t="s">
        <v>2156</v>
      </c>
      <c r="L68" s="388"/>
      <c r="M68" s="389"/>
      <c r="N68" s="91"/>
    </row>
    <row r="69" spans="1:14" s="45" customFormat="1" ht="15.6">
      <c r="A69" s="532" t="s">
        <v>2567</v>
      </c>
      <c r="B69" s="27" t="s">
        <v>4510</v>
      </c>
      <c r="C69" s="111" t="s">
        <v>4358</v>
      </c>
      <c r="D69" s="111"/>
      <c r="E69" s="27" t="s">
        <v>4445</v>
      </c>
      <c r="F69" s="535" t="s">
        <v>78</v>
      </c>
      <c r="G69" s="535" t="str">
        <f>IF(H69="x","Đơn giản",IF(I69="x","Trung bình",IF(J69="x","Phức tạp")))</f>
        <v>Trung bình</v>
      </c>
      <c r="H69" s="535"/>
      <c r="I69" s="113" t="s">
        <v>79</v>
      </c>
      <c r="J69" s="113"/>
      <c r="K69" s="91" t="s">
        <v>2156</v>
      </c>
      <c r="L69" s="388"/>
      <c r="M69" s="389"/>
      <c r="N69" s="91"/>
    </row>
    <row r="70" spans="1:14" s="45" customFormat="1" ht="31.2">
      <c r="A70" s="532"/>
      <c r="B70" s="27" t="s">
        <v>4445</v>
      </c>
      <c r="C70" s="111"/>
      <c r="D70" s="111"/>
      <c r="E70" s="27" t="s">
        <v>4511</v>
      </c>
      <c r="F70" s="113"/>
      <c r="G70" s="113"/>
      <c r="H70" s="113"/>
      <c r="I70" s="113"/>
      <c r="J70" s="113"/>
      <c r="K70" s="91" t="s">
        <v>2156</v>
      </c>
      <c r="L70" s="388"/>
      <c r="M70" s="389"/>
      <c r="N70" s="91"/>
    </row>
    <row r="71" spans="1:14" s="45" customFormat="1" ht="31.2">
      <c r="A71" s="532"/>
      <c r="B71" s="27" t="s">
        <v>4445</v>
      </c>
      <c r="C71" s="111"/>
      <c r="D71" s="111"/>
      <c r="E71" s="27" t="s">
        <v>4512</v>
      </c>
      <c r="F71" s="113"/>
      <c r="G71" s="113"/>
      <c r="H71" s="113"/>
      <c r="I71" s="113"/>
      <c r="J71" s="113"/>
      <c r="K71" s="91" t="s">
        <v>2156</v>
      </c>
      <c r="L71" s="388"/>
      <c r="M71" s="389"/>
      <c r="N71" s="91"/>
    </row>
    <row r="72" spans="1:14" s="45" customFormat="1" ht="31.2">
      <c r="A72" s="532"/>
      <c r="B72" s="27" t="s">
        <v>4445</v>
      </c>
      <c r="C72" s="111"/>
      <c r="D72" s="111"/>
      <c r="E72" s="27" t="s">
        <v>4513</v>
      </c>
      <c r="F72" s="113"/>
      <c r="G72" s="113"/>
      <c r="H72" s="113"/>
      <c r="I72" s="113"/>
      <c r="J72" s="113"/>
      <c r="K72" s="91" t="s">
        <v>2156</v>
      </c>
      <c r="L72" s="388"/>
      <c r="M72" s="389"/>
      <c r="N72" s="91"/>
    </row>
    <row r="73" spans="1:14" s="45" customFormat="1" ht="31.2">
      <c r="A73" s="532"/>
      <c r="B73" s="27" t="s">
        <v>4445</v>
      </c>
      <c r="C73" s="111"/>
      <c r="D73" s="111"/>
      <c r="E73" s="27" t="s">
        <v>4514</v>
      </c>
      <c r="F73" s="113"/>
      <c r="G73" s="113"/>
      <c r="H73" s="113"/>
      <c r="I73" s="113"/>
      <c r="J73" s="113"/>
      <c r="K73" s="91" t="s">
        <v>2156</v>
      </c>
      <c r="L73" s="388"/>
      <c r="M73" s="389"/>
      <c r="N73" s="91"/>
    </row>
    <row r="74" spans="1:14" s="45" customFormat="1" ht="15.45" customHeight="1">
      <c r="A74" s="498" t="s">
        <v>16</v>
      </c>
      <c r="B74" s="558" t="s">
        <v>4515</v>
      </c>
      <c r="C74" s="559"/>
      <c r="D74" s="559"/>
      <c r="E74" s="27" t="s">
        <v>4445</v>
      </c>
      <c r="F74" s="420"/>
      <c r="G74" s="420"/>
      <c r="H74" s="420"/>
      <c r="I74" s="420"/>
      <c r="J74" s="420"/>
      <c r="K74" s="91" t="s">
        <v>2156</v>
      </c>
      <c r="L74" s="388"/>
      <c r="M74" s="389"/>
      <c r="N74" s="91"/>
    </row>
    <row r="75" spans="1:14" s="45" customFormat="1" ht="15.6">
      <c r="A75" s="425" t="s">
        <v>1706</v>
      </c>
      <c r="B75" s="27" t="s">
        <v>4516</v>
      </c>
      <c r="C75" s="28" t="s">
        <v>4358</v>
      </c>
      <c r="D75" s="28"/>
      <c r="E75" s="27" t="s">
        <v>4445</v>
      </c>
      <c r="F75" s="103" t="s">
        <v>78</v>
      </c>
      <c r="G75" s="103" t="str">
        <f>IF(H75="x","Đơn giản",IF(I75="x","Trung bình",IF(J75="x","Phức tạp")))</f>
        <v>Trung bình</v>
      </c>
      <c r="H75" s="103"/>
      <c r="I75" s="109" t="s">
        <v>79</v>
      </c>
      <c r="J75" s="109"/>
      <c r="K75" s="91" t="s">
        <v>2156</v>
      </c>
      <c r="L75" s="388"/>
      <c r="M75" s="389"/>
      <c r="N75" s="91"/>
    </row>
    <row r="76" spans="1:14" s="402" customFormat="1" ht="31.2">
      <c r="A76" s="425"/>
      <c r="B76" s="27" t="s">
        <v>4445</v>
      </c>
      <c r="C76" s="28"/>
      <c r="D76" s="28"/>
      <c r="E76" s="27" t="s">
        <v>4517</v>
      </c>
      <c r="F76" s="109"/>
      <c r="G76" s="109"/>
      <c r="H76" s="109"/>
      <c r="I76" s="109"/>
      <c r="J76" s="109"/>
      <c r="K76" s="91" t="s">
        <v>2156</v>
      </c>
      <c r="L76" s="388"/>
      <c r="M76" s="389"/>
      <c r="N76" s="401"/>
    </row>
    <row r="77" spans="1:14" s="45" customFormat="1" ht="31.2">
      <c r="A77" s="425"/>
      <c r="B77" s="27" t="s">
        <v>4445</v>
      </c>
      <c r="C77" s="28"/>
      <c r="D77" s="28"/>
      <c r="E77" s="27" t="s">
        <v>4518</v>
      </c>
      <c r="F77" s="109"/>
      <c r="G77" s="109"/>
      <c r="H77" s="109"/>
      <c r="I77" s="109"/>
      <c r="J77" s="109"/>
      <c r="K77" s="91" t="s">
        <v>2156</v>
      </c>
      <c r="L77" s="388"/>
      <c r="M77" s="389"/>
      <c r="N77" s="91"/>
    </row>
    <row r="78" spans="1:14" s="45" customFormat="1" ht="31.2">
      <c r="A78" s="425"/>
      <c r="B78" s="27" t="s">
        <v>4445</v>
      </c>
      <c r="C78" s="28"/>
      <c r="D78" s="28"/>
      <c r="E78" s="27" t="s">
        <v>4519</v>
      </c>
      <c r="F78" s="109"/>
      <c r="G78" s="109"/>
      <c r="H78" s="109"/>
      <c r="I78" s="109"/>
      <c r="J78" s="109"/>
      <c r="K78" s="91" t="s">
        <v>2156</v>
      </c>
      <c r="L78" s="388"/>
      <c r="M78" s="389"/>
      <c r="N78" s="91"/>
    </row>
    <row r="79" spans="1:14" s="45" customFormat="1" ht="31.2">
      <c r="A79" s="425"/>
      <c r="B79" s="27" t="s">
        <v>4445</v>
      </c>
      <c r="C79" s="28"/>
      <c r="D79" s="28"/>
      <c r="E79" s="27" t="s">
        <v>4520</v>
      </c>
      <c r="F79" s="109"/>
      <c r="G79" s="109"/>
      <c r="H79" s="109"/>
      <c r="I79" s="109"/>
      <c r="J79" s="109"/>
      <c r="K79" s="91"/>
      <c r="L79" s="388"/>
      <c r="M79" s="389"/>
      <c r="N79" s="91"/>
    </row>
    <row r="80" spans="1:14" s="45" customFormat="1" ht="15.6">
      <c r="A80" s="425" t="s">
        <v>1403</v>
      </c>
      <c r="B80" s="27" t="s">
        <v>4521</v>
      </c>
      <c r="C80" s="28" t="s">
        <v>4358</v>
      </c>
      <c r="D80" s="28"/>
      <c r="E80" s="27" t="s">
        <v>4445</v>
      </c>
      <c r="F80" s="109" t="s">
        <v>78</v>
      </c>
      <c r="G80" s="103" t="str">
        <f>IF(H80="x","Đơn giản",IF(I80="x","Trung bình",IF(J80="x","Phức tạp")))</f>
        <v>Phức tạp</v>
      </c>
      <c r="H80" s="109"/>
      <c r="I80" s="109"/>
      <c r="J80" s="109" t="s">
        <v>79</v>
      </c>
      <c r="K80" s="91"/>
      <c r="L80" s="388"/>
      <c r="M80" s="389"/>
      <c r="N80" s="91"/>
    </row>
    <row r="81" spans="1:14" s="45" customFormat="1" ht="34.5" customHeight="1">
      <c r="A81" s="425"/>
      <c r="B81" s="27" t="s">
        <v>4445</v>
      </c>
      <c r="C81" s="28"/>
      <c r="D81" s="28"/>
      <c r="E81" s="27" t="s">
        <v>4522</v>
      </c>
      <c r="F81" s="109"/>
      <c r="G81" s="103"/>
      <c r="H81" s="109"/>
      <c r="I81" s="109"/>
      <c r="J81" s="109"/>
      <c r="K81" s="91"/>
      <c r="L81" s="388"/>
      <c r="M81" s="389"/>
      <c r="N81" s="91"/>
    </row>
    <row r="82" spans="1:14" s="45" customFormat="1" ht="31.2">
      <c r="A82" s="425"/>
      <c r="B82" s="27" t="s">
        <v>4445</v>
      </c>
      <c r="C82" s="28"/>
      <c r="D82" s="28"/>
      <c r="E82" s="27" t="s">
        <v>4523</v>
      </c>
      <c r="F82" s="103"/>
      <c r="G82" s="103"/>
      <c r="H82" s="103"/>
      <c r="I82" s="109"/>
      <c r="J82" s="109"/>
      <c r="K82" s="91" t="s">
        <v>2156</v>
      </c>
      <c r="L82" s="388"/>
      <c r="M82" s="389"/>
      <c r="N82" s="91"/>
    </row>
    <row r="83" spans="1:14" s="45" customFormat="1" ht="31.2">
      <c r="A83" s="425"/>
      <c r="B83" s="27" t="s">
        <v>4445</v>
      </c>
      <c r="C83" s="28"/>
      <c r="D83" s="28"/>
      <c r="E83" s="27" t="s">
        <v>4524</v>
      </c>
      <c r="F83" s="109"/>
      <c r="G83" s="109"/>
      <c r="H83" s="109"/>
      <c r="I83" s="109"/>
      <c r="J83" s="109"/>
      <c r="K83" s="91" t="s">
        <v>2156</v>
      </c>
      <c r="L83" s="388"/>
      <c r="M83" s="389"/>
      <c r="N83" s="91"/>
    </row>
    <row r="84" spans="1:14" s="45" customFormat="1" ht="31.2">
      <c r="A84" s="425"/>
      <c r="B84" s="27" t="s">
        <v>4445</v>
      </c>
      <c r="C84" s="28"/>
      <c r="D84" s="28"/>
      <c r="E84" s="27" t="s">
        <v>4525</v>
      </c>
      <c r="F84" s="109"/>
      <c r="G84" s="109"/>
      <c r="H84" s="109"/>
      <c r="I84" s="109"/>
      <c r="J84" s="109"/>
      <c r="K84" s="91" t="s">
        <v>2156</v>
      </c>
      <c r="L84" s="388"/>
      <c r="M84" s="389"/>
      <c r="N84" s="91"/>
    </row>
    <row r="85" spans="1:14" s="45" customFormat="1" ht="31.2">
      <c r="A85" s="425"/>
      <c r="B85" s="27" t="s">
        <v>4445</v>
      </c>
      <c r="C85" s="28"/>
      <c r="D85" s="28"/>
      <c r="E85" s="27" t="s">
        <v>4526</v>
      </c>
      <c r="F85" s="109"/>
      <c r="G85" s="109"/>
      <c r="H85" s="109"/>
      <c r="I85" s="109"/>
      <c r="J85" s="109"/>
      <c r="K85" s="91" t="s">
        <v>2156</v>
      </c>
      <c r="L85" s="388"/>
      <c r="M85" s="389"/>
      <c r="N85" s="91"/>
    </row>
    <row r="86" spans="1:14" s="45" customFormat="1" ht="46.8">
      <c r="A86" s="425"/>
      <c r="B86" s="27" t="s">
        <v>4445</v>
      </c>
      <c r="C86" s="28"/>
      <c r="D86" s="28"/>
      <c r="E86" s="27" t="s">
        <v>4527</v>
      </c>
      <c r="F86" s="109"/>
      <c r="G86" s="109"/>
      <c r="H86" s="109"/>
      <c r="I86" s="109"/>
      <c r="J86" s="109"/>
      <c r="K86" s="91" t="s">
        <v>2156</v>
      </c>
      <c r="L86" s="388"/>
      <c r="M86" s="389"/>
      <c r="N86" s="91"/>
    </row>
    <row r="87" spans="1:14" s="45" customFormat="1" ht="31.2">
      <c r="A87" s="425"/>
      <c r="B87" s="27" t="s">
        <v>4445</v>
      </c>
      <c r="C87" s="28"/>
      <c r="D87" s="28"/>
      <c r="E87" s="27" t="s">
        <v>4528</v>
      </c>
      <c r="F87" s="109"/>
      <c r="G87" s="109"/>
      <c r="H87" s="109"/>
      <c r="I87" s="109"/>
      <c r="J87" s="109"/>
      <c r="K87" s="91"/>
      <c r="L87" s="388"/>
      <c r="M87" s="389"/>
      <c r="N87" s="91"/>
    </row>
    <row r="88" spans="1:14" s="45" customFormat="1" ht="46.8">
      <c r="A88" s="425"/>
      <c r="B88" s="27" t="s">
        <v>4445</v>
      </c>
      <c r="C88" s="28"/>
      <c r="D88" s="28"/>
      <c r="E88" s="27" t="s">
        <v>4529</v>
      </c>
      <c r="F88" s="109"/>
      <c r="G88" s="109"/>
      <c r="H88" s="109"/>
      <c r="I88" s="109"/>
      <c r="J88" s="109"/>
      <c r="K88" s="91" t="s">
        <v>2156</v>
      </c>
      <c r="L88" s="388"/>
      <c r="M88" s="389"/>
      <c r="N88" s="91"/>
    </row>
    <row r="89" spans="1:14" s="45" customFormat="1" ht="31.2">
      <c r="A89" s="425"/>
      <c r="B89" s="27" t="s">
        <v>4445</v>
      </c>
      <c r="C89" s="28"/>
      <c r="D89" s="28"/>
      <c r="E89" s="27" t="s">
        <v>4530</v>
      </c>
      <c r="F89" s="109"/>
      <c r="G89" s="109"/>
      <c r="H89" s="109"/>
      <c r="I89" s="109"/>
      <c r="J89" s="109"/>
      <c r="K89" s="91"/>
      <c r="L89" s="388"/>
      <c r="M89" s="389"/>
      <c r="N89" s="91"/>
    </row>
    <row r="90" spans="1:14" s="45" customFormat="1" ht="15.6">
      <c r="A90" s="425" t="s">
        <v>1465</v>
      </c>
      <c r="B90" s="27" t="s">
        <v>4531</v>
      </c>
      <c r="C90" s="28" t="s">
        <v>4358</v>
      </c>
      <c r="D90" s="28"/>
      <c r="E90" s="27" t="s">
        <v>4445</v>
      </c>
      <c r="F90" s="109" t="s">
        <v>78</v>
      </c>
      <c r="G90" s="103" t="str">
        <f>IF(H90="x","Đơn giản",IF(I90="x","Trung bình",IF(J90="x","Phức tạp")))</f>
        <v>Đơn giản</v>
      </c>
      <c r="H90" s="109" t="s">
        <v>79</v>
      </c>
      <c r="I90" s="109"/>
      <c r="J90" s="109"/>
      <c r="K90" s="91" t="s">
        <v>2156</v>
      </c>
      <c r="L90" s="388"/>
      <c r="M90" s="389"/>
      <c r="N90" s="91"/>
    </row>
    <row r="91" spans="1:14" s="45" customFormat="1" ht="31.2">
      <c r="A91" s="425"/>
      <c r="B91" s="27" t="s">
        <v>4445</v>
      </c>
      <c r="C91" s="28"/>
      <c r="D91" s="28"/>
      <c r="E91" s="27" t="s">
        <v>4532</v>
      </c>
      <c r="F91" s="103"/>
      <c r="G91" s="103"/>
      <c r="H91" s="103"/>
      <c r="I91" s="109"/>
      <c r="J91" s="109"/>
      <c r="K91" s="91" t="s">
        <v>2156</v>
      </c>
      <c r="L91" s="388"/>
      <c r="M91" s="389"/>
      <c r="N91" s="91"/>
    </row>
    <row r="92" spans="1:14" s="45" customFormat="1" ht="31.2">
      <c r="A92" s="425"/>
      <c r="B92" s="27" t="s">
        <v>4445</v>
      </c>
      <c r="C92" s="28"/>
      <c r="D92" s="28"/>
      <c r="E92" s="27" t="s">
        <v>4533</v>
      </c>
      <c r="F92" s="109"/>
      <c r="G92" s="109"/>
      <c r="H92" s="109"/>
      <c r="I92" s="109"/>
      <c r="J92" s="109"/>
      <c r="K92" s="91" t="s">
        <v>2156</v>
      </c>
      <c r="L92" s="388"/>
      <c r="M92" s="389"/>
      <c r="N92" s="91"/>
    </row>
    <row r="93" spans="1:14" s="45" customFormat="1" ht="15.6">
      <c r="A93" s="425" t="s">
        <v>1511</v>
      </c>
      <c r="B93" s="27" t="s">
        <v>4534</v>
      </c>
      <c r="C93" s="28" t="s">
        <v>4358</v>
      </c>
      <c r="D93" s="28"/>
      <c r="E93" s="27" t="s">
        <v>4445</v>
      </c>
      <c r="F93" s="109" t="s">
        <v>78</v>
      </c>
      <c r="G93" s="103" t="str">
        <f>IF(H93="x","Đơn giản",IF(I93="x","Trung bình",IF(J93="x","Phức tạp")))</f>
        <v>Phức tạp</v>
      </c>
      <c r="H93" s="109"/>
      <c r="I93" s="109"/>
      <c r="J93" s="109" t="s">
        <v>79</v>
      </c>
      <c r="K93" s="91"/>
      <c r="L93" s="388"/>
      <c r="M93" s="389"/>
      <c r="N93" s="91"/>
    </row>
    <row r="94" spans="1:14" s="45" customFormat="1" ht="46.8">
      <c r="A94" s="425"/>
      <c r="B94" s="27" t="s">
        <v>4445</v>
      </c>
      <c r="C94" s="28"/>
      <c r="D94" s="28"/>
      <c r="E94" s="27" t="s">
        <v>4535</v>
      </c>
      <c r="F94" s="109"/>
      <c r="G94" s="109"/>
      <c r="H94" s="109"/>
      <c r="I94" s="109"/>
      <c r="J94" s="109"/>
      <c r="K94" s="91"/>
      <c r="L94" s="388"/>
      <c r="M94" s="389"/>
      <c r="N94" s="91"/>
    </row>
    <row r="95" spans="1:14" s="45" customFormat="1" ht="15.6">
      <c r="A95" s="425"/>
      <c r="B95" s="27" t="s">
        <v>4445</v>
      </c>
      <c r="C95" s="28"/>
      <c r="D95" s="28"/>
      <c r="E95" s="27" t="s">
        <v>4536</v>
      </c>
      <c r="F95" s="109"/>
      <c r="G95" s="109"/>
      <c r="H95" s="109"/>
      <c r="I95" s="109"/>
      <c r="J95" s="109"/>
      <c r="K95" s="91"/>
      <c r="L95" s="388"/>
      <c r="M95" s="389"/>
      <c r="N95" s="91"/>
    </row>
    <row r="96" spans="1:14" s="45" customFormat="1" ht="31.2">
      <c r="A96" s="425"/>
      <c r="B96" s="27" t="s">
        <v>4445</v>
      </c>
      <c r="C96" s="28"/>
      <c r="D96" s="28"/>
      <c r="E96" s="27" t="s">
        <v>4537</v>
      </c>
      <c r="F96" s="109"/>
      <c r="G96" s="109"/>
      <c r="H96" s="109"/>
      <c r="I96" s="109"/>
      <c r="J96" s="109"/>
      <c r="K96" s="91"/>
      <c r="L96" s="388"/>
      <c r="M96" s="389"/>
      <c r="N96" s="91"/>
    </row>
    <row r="97" spans="1:14" s="45" customFormat="1" ht="31.2">
      <c r="A97" s="425"/>
      <c r="B97" s="27" t="s">
        <v>4445</v>
      </c>
      <c r="C97" s="28"/>
      <c r="D97" s="28"/>
      <c r="E97" s="27" t="s">
        <v>4538</v>
      </c>
      <c r="F97" s="103"/>
      <c r="G97" s="103"/>
      <c r="H97" s="103"/>
      <c r="I97" s="109"/>
      <c r="J97" s="109"/>
      <c r="K97" s="91"/>
      <c r="L97" s="388"/>
      <c r="M97" s="389"/>
      <c r="N97" s="91"/>
    </row>
    <row r="98" spans="1:14" s="45" customFormat="1" ht="31.2">
      <c r="A98" s="425"/>
      <c r="B98" s="27" t="s">
        <v>4445</v>
      </c>
      <c r="C98" s="28"/>
      <c r="D98" s="28"/>
      <c r="E98" s="27" t="s">
        <v>4539</v>
      </c>
      <c r="F98" s="109"/>
      <c r="G98" s="109"/>
      <c r="H98" s="109"/>
      <c r="I98" s="109"/>
      <c r="J98" s="109"/>
      <c r="K98" s="91" t="s">
        <v>2156</v>
      </c>
      <c r="L98" s="388"/>
      <c r="M98" s="389"/>
      <c r="N98" s="91"/>
    </row>
    <row r="99" spans="1:14" s="45" customFormat="1" ht="26.25" customHeight="1">
      <c r="A99" s="425"/>
      <c r="B99" s="27" t="s">
        <v>4445</v>
      </c>
      <c r="C99" s="28"/>
      <c r="D99" s="28"/>
      <c r="E99" s="27" t="s">
        <v>4540</v>
      </c>
      <c r="F99" s="109"/>
      <c r="G99" s="109"/>
      <c r="H99" s="109"/>
      <c r="I99" s="109"/>
      <c r="J99" s="109"/>
      <c r="K99" s="91" t="s">
        <v>2156</v>
      </c>
      <c r="L99" s="388"/>
      <c r="M99" s="389"/>
      <c r="N99" s="91"/>
    </row>
    <row r="100" spans="1:14" s="45" customFormat="1" ht="31.2">
      <c r="A100" s="532"/>
      <c r="B100" s="27" t="s">
        <v>4445</v>
      </c>
      <c r="C100" s="111"/>
      <c r="D100" s="111"/>
      <c r="E100" s="27" t="s">
        <v>4541</v>
      </c>
      <c r="F100" s="113"/>
      <c r="G100" s="113"/>
      <c r="H100" s="113"/>
      <c r="I100" s="113"/>
      <c r="J100" s="109"/>
      <c r="K100" s="91" t="s">
        <v>2156</v>
      </c>
      <c r="L100" s="388"/>
      <c r="M100" s="389"/>
      <c r="N100" s="91"/>
    </row>
    <row r="101" spans="1:14" s="45" customFormat="1" ht="31.2">
      <c r="A101" s="532"/>
      <c r="B101" s="27" t="s">
        <v>4445</v>
      </c>
      <c r="C101" s="111"/>
      <c r="D101" s="111"/>
      <c r="E101" s="27" t="s">
        <v>4542</v>
      </c>
      <c r="F101" s="113"/>
      <c r="G101" s="113"/>
      <c r="H101" s="113"/>
      <c r="I101" s="113"/>
      <c r="J101" s="109"/>
      <c r="K101" s="91" t="s">
        <v>2156</v>
      </c>
      <c r="L101" s="388"/>
      <c r="M101" s="389"/>
      <c r="N101" s="91"/>
    </row>
    <row r="102" spans="1:14" s="45" customFormat="1" ht="15.6">
      <c r="A102" s="498" t="s">
        <v>18</v>
      </c>
      <c r="B102" s="421" t="s">
        <v>4543</v>
      </c>
      <c r="C102" s="426"/>
      <c r="D102" s="426"/>
      <c r="E102" s="27" t="s">
        <v>4445</v>
      </c>
      <c r="F102" s="420"/>
      <c r="G102" s="420"/>
      <c r="H102" s="420"/>
      <c r="I102" s="420"/>
      <c r="J102" s="420"/>
      <c r="K102" s="91" t="s">
        <v>2156</v>
      </c>
      <c r="L102" s="388"/>
      <c r="M102" s="389"/>
      <c r="N102" s="91"/>
    </row>
    <row r="103" spans="1:14" s="45" customFormat="1" ht="15.6">
      <c r="A103" s="425" t="s">
        <v>1706</v>
      </c>
      <c r="B103" s="27" t="s">
        <v>4544</v>
      </c>
      <c r="C103" s="400" t="s">
        <v>4358</v>
      </c>
      <c r="D103" s="400" t="s">
        <v>4033</v>
      </c>
      <c r="E103" s="27" t="s">
        <v>4445</v>
      </c>
      <c r="F103" s="103" t="s">
        <v>78</v>
      </c>
      <c r="G103" s="103" t="str">
        <f>IF(H103="x","Đơn giản",IF(I103="x","Trung bình",IF(J103="x","Phức tạp")))</f>
        <v>Trung bình</v>
      </c>
      <c r="H103" s="103"/>
      <c r="I103" s="109" t="s">
        <v>79</v>
      </c>
      <c r="J103" s="109"/>
      <c r="K103" s="91" t="s">
        <v>2156</v>
      </c>
      <c r="L103" s="388"/>
      <c r="M103" s="389"/>
      <c r="N103" s="91"/>
    </row>
    <row r="104" spans="1:14" s="45" customFormat="1" ht="31.2">
      <c r="A104" s="425"/>
      <c r="B104" s="27" t="s">
        <v>4445</v>
      </c>
      <c r="C104" s="28"/>
      <c r="D104" s="28"/>
      <c r="E104" s="27" t="s">
        <v>4545</v>
      </c>
      <c r="F104" s="109"/>
      <c r="G104" s="109"/>
      <c r="H104" s="109"/>
      <c r="I104" s="109"/>
      <c r="J104" s="109"/>
      <c r="K104" s="91"/>
      <c r="L104" s="388"/>
      <c r="M104" s="389"/>
      <c r="N104" s="91"/>
    </row>
    <row r="105" spans="1:14" s="45" customFormat="1" ht="46.8">
      <c r="A105" s="425"/>
      <c r="B105" s="27" t="s">
        <v>4445</v>
      </c>
      <c r="C105" s="28"/>
      <c r="D105" s="28"/>
      <c r="E105" s="27" t="s">
        <v>4546</v>
      </c>
      <c r="F105" s="109"/>
      <c r="G105" s="109"/>
      <c r="H105" s="109"/>
      <c r="I105" s="109"/>
      <c r="J105" s="109"/>
      <c r="K105" s="91"/>
      <c r="L105" s="388"/>
      <c r="M105" s="389"/>
      <c r="N105" s="91"/>
    </row>
    <row r="106" spans="1:14" s="45" customFormat="1" ht="46.8">
      <c r="A106" s="425"/>
      <c r="B106" s="27" t="s">
        <v>4445</v>
      </c>
      <c r="C106" s="28"/>
      <c r="D106" s="28"/>
      <c r="E106" s="27" t="s">
        <v>4547</v>
      </c>
      <c r="F106" s="109"/>
      <c r="G106" s="109"/>
      <c r="H106" s="109"/>
      <c r="I106" s="109"/>
      <c r="J106" s="109"/>
      <c r="K106" s="91"/>
      <c r="L106" s="388"/>
      <c r="M106" s="389"/>
      <c r="N106" s="91"/>
    </row>
    <row r="107" spans="1:14" s="45" customFormat="1" ht="31.2">
      <c r="A107" s="532"/>
      <c r="B107" s="27" t="s">
        <v>4445</v>
      </c>
      <c r="C107" s="111"/>
      <c r="D107" s="111"/>
      <c r="E107" s="27" t="s">
        <v>4548</v>
      </c>
      <c r="F107" s="113"/>
      <c r="G107" s="113"/>
      <c r="H107" s="113"/>
      <c r="I107" s="113"/>
      <c r="J107" s="113"/>
      <c r="K107" s="91"/>
      <c r="L107" s="388"/>
      <c r="M107" s="389"/>
      <c r="N107" s="91"/>
    </row>
    <row r="108" spans="1:14" s="45" customFormat="1" ht="15.6">
      <c r="A108" s="532" t="s">
        <v>1403</v>
      </c>
      <c r="B108" s="27" t="s">
        <v>4549</v>
      </c>
      <c r="C108" s="111" t="s">
        <v>4358</v>
      </c>
      <c r="D108" s="111"/>
      <c r="E108" s="27" t="s">
        <v>4445</v>
      </c>
      <c r="F108" s="535" t="s">
        <v>78</v>
      </c>
      <c r="G108" s="535" t="str">
        <f>IF(H108="x","Đơn giản",IF(I108="x","Trung bình",IF(J108="x","Phức tạp")))</f>
        <v>Trung bình</v>
      </c>
      <c r="H108" s="535"/>
      <c r="I108" s="113" t="s">
        <v>79</v>
      </c>
      <c r="J108" s="113"/>
      <c r="K108" s="91"/>
      <c r="L108" s="388"/>
      <c r="M108" s="389"/>
      <c r="N108" s="91"/>
    </row>
    <row r="109" spans="1:14" s="45" customFormat="1" ht="31.2">
      <c r="A109" s="532"/>
      <c r="B109" s="27" t="s">
        <v>4445</v>
      </c>
      <c r="C109" s="111"/>
      <c r="D109" s="111"/>
      <c r="E109" s="27" t="s">
        <v>4550</v>
      </c>
      <c r="F109" s="113"/>
      <c r="G109" s="113"/>
      <c r="H109" s="113"/>
      <c r="I109" s="113"/>
      <c r="J109" s="113"/>
      <c r="K109" s="91"/>
      <c r="L109" s="388"/>
      <c r="M109" s="389"/>
      <c r="N109" s="91"/>
    </row>
    <row r="110" spans="1:14" s="45" customFormat="1" ht="31.2">
      <c r="A110" s="532"/>
      <c r="B110" s="27" t="s">
        <v>4445</v>
      </c>
      <c r="C110" s="111"/>
      <c r="D110" s="111"/>
      <c r="E110" s="27" t="s">
        <v>4551</v>
      </c>
      <c r="F110" s="113"/>
      <c r="G110" s="113"/>
      <c r="H110" s="113"/>
      <c r="I110" s="113"/>
      <c r="J110" s="113"/>
      <c r="K110" s="91" t="s">
        <v>2156</v>
      </c>
      <c r="L110" s="388"/>
      <c r="M110" s="389"/>
      <c r="N110" s="91"/>
    </row>
    <row r="111" spans="1:14" s="45" customFormat="1" ht="31.2">
      <c r="A111" s="532"/>
      <c r="B111" s="27" t="s">
        <v>4445</v>
      </c>
      <c r="C111" s="111"/>
      <c r="D111" s="111"/>
      <c r="E111" s="27" t="s">
        <v>4552</v>
      </c>
      <c r="F111" s="113"/>
      <c r="G111" s="113"/>
      <c r="H111" s="113"/>
      <c r="I111" s="113"/>
      <c r="J111" s="113"/>
      <c r="K111" s="91" t="s">
        <v>2156</v>
      </c>
      <c r="L111" s="388"/>
      <c r="M111" s="389"/>
      <c r="N111" s="91"/>
    </row>
    <row r="112" spans="1:14" s="45" customFormat="1" ht="15.6">
      <c r="A112" s="532"/>
      <c r="B112" s="27" t="s">
        <v>4445</v>
      </c>
      <c r="C112" s="111"/>
      <c r="D112" s="111"/>
      <c r="E112" s="27" t="s">
        <v>4553</v>
      </c>
      <c r="F112" s="113"/>
      <c r="G112" s="113"/>
      <c r="H112" s="113"/>
      <c r="I112" s="113"/>
      <c r="J112" s="113"/>
      <c r="K112" s="91" t="s">
        <v>2156</v>
      </c>
      <c r="L112" s="388"/>
      <c r="M112" s="403"/>
      <c r="N112" s="91"/>
    </row>
    <row r="113" spans="1:14" s="45" customFormat="1" ht="15.6">
      <c r="A113" s="425" t="s">
        <v>1465</v>
      </c>
      <c r="B113" s="27" t="s">
        <v>4554</v>
      </c>
      <c r="C113" s="400" t="s">
        <v>4358</v>
      </c>
      <c r="D113" s="400"/>
      <c r="E113" s="27" t="s">
        <v>4445</v>
      </c>
      <c r="F113" s="103" t="s">
        <v>78</v>
      </c>
      <c r="G113" s="103" t="str">
        <f>IF(H113="x","Đơn giản",IF(I113="x","Trung bình",IF(J113="x","Phức tạp")))</f>
        <v>Trung bình</v>
      </c>
      <c r="H113" s="103"/>
      <c r="I113" s="109" t="s">
        <v>79</v>
      </c>
      <c r="J113" s="109"/>
      <c r="K113" s="91"/>
      <c r="L113" s="388"/>
      <c r="M113" s="389"/>
      <c r="N113" s="91"/>
    </row>
    <row r="114" spans="1:14" s="45" customFormat="1" ht="31.2">
      <c r="A114" s="425"/>
      <c r="B114" s="27" t="s">
        <v>4445</v>
      </c>
      <c r="C114" s="400"/>
      <c r="D114" s="400"/>
      <c r="E114" s="27" t="s">
        <v>4555</v>
      </c>
      <c r="F114" s="103"/>
      <c r="G114" s="103"/>
      <c r="H114" s="103"/>
      <c r="I114" s="109"/>
      <c r="J114" s="109"/>
      <c r="K114" s="91"/>
      <c r="L114" s="388"/>
      <c r="M114" s="389"/>
      <c r="N114" s="91"/>
    </row>
    <row r="115" spans="1:14" s="45" customFormat="1" ht="31.2">
      <c r="A115" s="425"/>
      <c r="B115" s="27" t="s">
        <v>4445</v>
      </c>
      <c r="C115" s="28"/>
      <c r="D115" s="28"/>
      <c r="E115" s="27" t="s">
        <v>4556</v>
      </c>
      <c r="F115" s="109"/>
      <c r="G115" s="109"/>
      <c r="H115" s="109"/>
      <c r="I115" s="109"/>
      <c r="J115" s="109"/>
      <c r="K115" s="91"/>
      <c r="L115" s="388"/>
      <c r="M115" s="389"/>
      <c r="N115" s="91"/>
    </row>
    <row r="116" spans="1:14" s="45" customFormat="1" ht="31.2">
      <c r="A116" s="425"/>
      <c r="B116" s="27" t="s">
        <v>4445</v>
      </c>
      <c r="C116" s="28"/>
      <c r="D116" s="28"/>
      <c r="E116" s="27" t="s">
        <v>4557</v>
      </c>
      <c r="F116" s="109"/>
      <c r="G116" s="109"/>
      <c r="H116" s="109"/>
      <c r="I116" s="109"/>
      <c r="J116" s="109"/>
      <c r="K116" s="91" t="s">
        <v>2156</v>
      </c>
      <c r="L116" s="388"/>
      <c r="M116" s="389"/>
      <c r="N116" s="91"/>
    </row>
    <row r="117" spans="1:14" s="45" customFormat="1" ht="31.2">
      <c r="A117" s="425"/>
      <c r="B117" s="27" t="s">
        <v>4445</v>
      </c>
      <c r="C117" s="28"/>
      <c r="D117" s="28"/>
      <c r="E117" s="27" t="s">
        <v>4558</v>
      </c>
      <c r="F117" s="109"/>
      <c r="G117" s="109"/>
      <c r="H117" s="109"/>
      <c r="I117" s="109"/>
      <c r="J117" s="109"/>
      <c r="K117" s="91" t="s">
        <v>2156</v>
      </c>
      <c r="L117" s="388"/>
      <c r="M117" s="389"/>
      <c r="N117" s="91"/>
    </row>
    <row r="118" spans="1:14" s="45" customFormat="1" ht="15.6">
      <c r="A118" s="425" t="s">
        <v>1511</v>
      </c>
      <c r="B118" s="27" t="s">
        <v>4559</v>
      </c>
      <c r="C118" s="400" t="s">
        <v>4358</v>
      </c>
      <c r="D118" s="400"/>
      <c r="E118" s="27" t="s">
        <v>4445</v>
      </c>
      <c r="F118" s="103" t="s">
        <v>78</v>
      </c>
      <c r="G118" s="103" t="str">
        <f>IF(H118="x","Đơn giản",IF(I118="x","Trung bình",IF(J118="x","Phức tạp")))</f>
        <v>Trung bình</v>
      </c>
      <c r="H118" s="103"/>
      <c r="I118" s="109" t="s">
        <v>79</v>
      </c>
      <c r="J118" s="109"/>
      <c r="K118" s="91" t="s">
        <v>2156</v>
      </c>
      <c r="L118" s="388"/>
      <c r="M118" s="389"/>
      <c r="N118" s="91"/>
    </row>
    <row r="119" spans="1:14" s="45" customFormat="1" ht="31.2">
      <c r="A119" s="425"/>
      <c r="B119" s="27" t="s">
        <v>4445</v>
      </c>
      <c r="C119" s="28"/>
      <c r="D119" s="28"/>
      <c r="E119" s="27" t="s">
        <v>4560</v>
      </c>
      <c r="F119" s="109"/>
      <c r="G119" s="109"/>
      <c r="H119" s="109"/>
      <c r="I119" s="109"/>
      <c r="J119" s="109"/>
      <c r="K119" s="91" t="s">
        <v>2156</v>
      </c>
      <c r="L119" s="388"/>
      <c r="M119" s="389"/>
      <c r="N119" s="91"/>
    </row>
    <row r="120" spans="1:14" s="45" customFormat="1" ht="31.2">
      <c r="A120" s="425"/>
      <c r="B120" s="27" t="s">
        <v>4445</v>
      </c>
      <c r="C120" s="28"/>
      <c r="D120" s="28"/>
      <c r="E120" s="27" t="s">
        <v>4561</v>
      </c>
      <c r="F120" s="109"/>
      <c r="G120" s="109"/>
      <c r="H120" s="109"/>
      <c r="I120" s="109"/>
      <c r="J120" s="109"/>
      <c r="K120" s="91" t="s">
        <v>2156</v>
      </c>
      <c r="L120" s="388"/>
      <c r="M120" s="389"/>
      <c r="N120" s="91"/>
    </row>
    <row r="121" spans="1:14" s="45" customFormat="1" ht="31.2">
      <c r="A121" s="425"/>
      <c r="B121" s="27" t="s">
        <v>4445</v>
      </c>
      <c r="C121" s="28"/>
      <c r="D121" s="28"/>
      <c r="E121" s="27" t="s">
        <v>4562</v>
      </c>
      <c r="F121" s="109"/>
      <c r="G121" s="109"/>
      <c r="H121" s="109"/>
      <c r="I121" s="109"/>
      <c r="J121" s="109"/>
      <c r="K121" s="91" t="s">
        <v>2156</v>
      </c>
      <c r="L121" s="388"/>
      <c r="M121" s="389"/>
      <c r="N121" s="91"/>
    </row>
    <row r="122" spans="1:14" s="45" customFormat="1" ht="31.2">
      <c r="A122" s="425"/>
      <c r="B122" s="27" t="s">
        <v>4445</v>
      </c>
      <c r="C122" s="28"/>
      <c r="D122" s="28"/>
      <c r="E122" s="27" t="s">
        <v>4563</v>
      </c>
      <c r="F122" s="109"/>
      <c r="G122" s="109"/>
      <c r="H122" s="109"/>
      <c r="I122" s="109"/>
      <c r="J122" s="109"/>
      <c r="K122" s="91" t="s">
        <v>2156</v>
      </c>
      <c r="L122" s="388"/>
      <c r="M122" s="389"/>
      <c r="N122" s="91"/>
    </row>
    <row r="123" spans="1:14" s="45" customFormat="1" ht="15.6">
      <c r="A123" s="425" t="s">
        <v>1643</v>
      </c>
      <c r="B123" s="27" t="s">
        <v>4564</v>
      </c>
      <c r="C123" s="400" t="s">
        <v>4358</v>
      </c>
      <c r="D123" s="400"/>
      <c r="E123" s="27" t="s">
        <v>4445</v>
      </c>
      <c r="F123" s="103" t="s">
        <v>78</v>
      </c>
      <c r="G123" s="103" t="str">
        <f>IF(H123="x","Đơn giản",IF(I123="x","Trung bình",IF(J123="x","Phức tạp")))</f>
        <v>Trung bình</v>
      </c>
      <c r="H123" s="103"/>
      <c r="I123" s="109" t="s">
        <v>79</v>
      </c>
      <c r="J123" s="109"/>
      <c r="K123" s="91" t="s">
        <v>2156</v>
      </c>
      <c r="L123" s="388"/>
      <c r="M123" s="389"/>
      <c r="N123" s="91"/>
    </row>
    <row r="124" spans="1:14" s="45" customFormat="1" ht="31.2">
      <c r="A124" s="425"/>
      <c r="B124" s="27" t="s">
        <v>4445</v>
      </c>
      <c r="C124" s="28"/>
      <c r="D124" s="28"/>
      <c r="E124" s="27" t="s">
        <v>4565</v>
      </c>
      <c r="F124" s="109"/>
      <c r="G124" s="109"/>
      <c r="H124" s="109"/>
      <c r="I124" s="109"/>
      <c r="J124" s="109"/>
      <c r="K124" s="91" t="s">
        <v>2156</v>
      </c>
      <c r="L124" s="388"/>
      <c r="M124" s="389"/>
      <c r="N124" s="91"/>
    </row>
    <row r="125" spans="1:14" s="45" customFormat="1" ht="15.6">
      <c r="A125" s="425"/>
      <c r="B125" s="27" t="s">
        <v>4445</v>
      </c>
      <c r="C125" s="28"/>
      <c r="D125" s="28"/>
      <c r="E125" s="27" t="s">
        <v>4566</v>
      </c>
      <c r="F125" s="109"/>
      <c r="G125" s="109"/>
      <c r="H125" s="109"/>
      <c r="I125" s="109"/>
      <c r="J125" s="109"/>
      <c r="K125" s="91" t="s">
        <v>2156</v>
      </c>
      <c r="L125" s="388"/>
      <c r="M125" s="389"/>
      <c r="N125" s="91"/>
    </row>
    <row r="126" spans="1:14" s="45" customFormat="1" ht="15.6">
      <c r="A126" s="425"/>
      <c r="B126" s="27" t="s">
        <v>4445</v>
      </c>
      <c r="C126" s="28"/>
      <c r="D126" s="28"/>
      <c r="E126" s="27" t="s">
        <v>4567</v>
      </c>
      <c r="F126" s="109"/>
      <c r="G126" s="109"/>
      <c r="H126" s="109"/>
      <c r="I126" s="109"/>
      <c r="J126" s="109"/>
      <c r="K126" s="91"/>
      <c r="L126" s="388"/>
      <c r="M126" s="389"/>
      <c r="N126" s="91"/>
    </row>
    <row r="127" spans="1:14" s="45" customFormat="1" ht="15.6">
      <c r="A127" s="425"/>
      <c r="B127" s="27" t="s">
        <v>4445</v>
      </c>
      <c r="C127" s="28"/>
      <c r="D127" s="28"/>
      <c r="E127" s="27" t="s">
        <v>4568</v>
      </c>
      <c r="F127" s="109"/>
      <c r="G127" s="109"/>
      <c r="H127" s="109"/>
      <c r="I127" s="109"/>
      <c r="J127" s="109"/>
      <c r="K127" s="91"/>
      <c r="L127" s="388"/>
      <c r="M127" s="389"/>
      <c r="N127" s="91"/>
    </row>
    <row r="128" spans="1:14" s="45" customFormat="1" ht="15.6">
      <c r="A128" s="425" t="s">
        <v>1680</v>
      </c>
      <c r="B128" s="27" t="s">
        <v>4569</v>
      </c>
      <c r="C128" s="400" t="s">
        <v>4358</v>
      </c>
      <c r="D128" s="400"/>
      <c r="E128" s="27" t="s">
        <v>4445</v>
      </c>
      <c r="F128" s="103" t="s">
        <v>78</v>
      </c>
      <c r="G128" s="103" t="str">
        <f>IF(H128="x","Đơn giản",IF(I128="x","Trung bình",IF(J128="x","Phức tạp")))</f>
        <v>Trung bình</v>
      </c>
      <c r="H128" s="103"/>
      <c r="I128" s="109" t="s">
        <v>79</v>
      </c>
      <c r="J128" s="109"/>
      <c r="K128" s="91" t="s">
        <v>2156</v>
      </c>
      <c r="L128" s="388"/>
      <c r="M128" s="389"/>
      <c r="N128" s="91"/>
    </row>
    <row r="129" spans="1:14" s="45" customFormat="1" ht="31.2">
      <c r="A129" s="425"/>
      <c r="B129" s="27" t="s">
        <v>4445</v>
      </c>
      <c r="C129" s="28"/>
      <c r="D129" s="28"/>
      <c r="E129" s="27" t="s">
        <v>4570</v>
      </c>
      <c r="F129" s="109"/>
      <c r="G129" s="109"/>
      <c r="H129" s="109"/>
      <c r="I129" s="109"/>
      <c r="J129" s="109"/>
      <c r="K129" s="91" t="s">
        <v>2156</v>
      </c>
      <c r="L129" s="388"/>
      <c r="M129" s="389"/>
      <c r="N129" s="91"/>
    </row>
    <row r="130" spans="1:14" s="45" customFormat="1" ht="15.6">
      <c r="A130" s="425"/>
      <c r="B130" s="27" t="s">
        <v>4445</v>
      </c>
      <c r="C130" s="28"/>
      <c r="D130" s="28"/>
      <c r="E130" s="27" t="s">
        <v>4571</v>
      </c>
      <c r="F130" s="109"/>
      <c r="G130" s="109"/>
      <c r="H130" s="109"/>
      <c r="I130" s="109"/>
      <c r="J130" s="109"/>
      <c r="K130" s="91" t="s">
        <v>2156</v>
      </c>
      <c r="L130" s="388"/>
      <c r="M130" s="389"/>
      <c r="N130" s="91"/>
    </row>
    <row r="131" spans="1:14" s="45" customFormat="1" ht="15.6">
      <c r="A131" s="425"/>
      <c r="B131" s="27" t="s">
        <v>4445</v>
      </c>
      <c r="C131" s="28"/>
      <c r="D131" s="28"/>
      <c r="E131" s="27" t="s">
        <v>4572</v>
      </c>
      <c r="F131" s="109"/>
      <c r="G131" s="109"/>
      <c r="H131" s="109"/>
      <c r="I131" s="109"/>
      <c r="J131" s="109"/>
      <c r="K131" s="91" t="s">
        <v>2156</v>
      </c>
      <c r="L131" s="388"/>
      <c r="M131" s="389"/>
      <c r="N131" s="91"/>
    </row>
    <row r="132" spans="1:14" s="45" customFormat="1" ht="15.6">
      <c r="A132" s="425"/>
      <c r="B132" s="27" t="s">
        <v>4445</v>
      </c>
      <c r="C132" s="28"/>
      <c r="D132" s="28"/>
      <c r="E132" s="27" t="s">
        <v>4573</v>
      </c>
      <c r="F132" s="109"/>
      <c r="G132" s="109"/>
      <c r="H132" s="109"/>
      <c r="I132" s="109"/>
      <c r="J132" s="109"/>
      <c r="K132" s="91"/>
      <c r="L132" s="388"/>
      <c r="M132" s="389"/>
      <c r="N132" s="91"/>
    </row>
    <row r="133" spans="1:14" s="45" customFormat="1" ht="15.6">
      <c r="A133" s="425" t="s">
        <v>1862</v>
      </c>
      <c r="B133" s="27" t="s">
        <v>4574</v>
      </c>
      <c r="C133" s="400" t="s">
        <v>4358</v>
      </c>
      <c r="D133" s="400"/>
      <c r="E133" s="27" t="s">
        <v>4445</v>
      </c>
      <c r="F133" s="103" t="s">
        <v>78</v>
      </c>
      <c r="G133" s="103" t="str">
        <f>IF(H133="x","Đơn giản",IF(I133="x","Trung bình",IF(J133="x","Phức tạp")))</f>
        <v>Trung bình</v>
      </c>
      <c r="H133" s="103"/>
      <c r="I133" s="109" t="s">
        <v>79</v>
      </c>
      <c r="J133" s="109"/>
      <c r="K133" s="91" t="s">
        <v>2156</v>
      </c>
      <c r="L133" s="388"/>
      <c r="M133" s="389"/>
      <c r="N133" s="91"/>
    </row>
    <row r="134" spans="1:14" s="45" customFormat="1" ht="31.2">
      <c r="A134" s="425"/>
      <c r="B134" s="27" t="s">
        <v>4445</v>
      </c>
      <c r="C134" s="28"/>
      <c r="D134" s="28"/>
      <c r="E134" s="27" t="s">
        <v>4575</v>
      </c>
      <c r="F134" s="109"/>
      <c r="G134" s="109"/>
      <c r="H134" s="109"/>
      <c r="I134" s="109"/>
      <c r="J134" s="109"/>
      <c r="K134" s="91" t="s">
        <v>2156</v>
      </c>
      <c r="L134" s="388"/>
      <c r="M134" s="389"/>
      <c r="N134" s="91"/>
    </row>
    <row r="135" spans="1:14" s="45" customFormat="1" ht="31.2">
      <c r="A135" s="425"/>
      <c r="B135" s="27" t="s">
        <v>4445</v>
      </c>
      <c r="C135" s="28"/>
      <c r="D135" s="28"/>
      <c r="E135" s="27" t="s">
        <v>4576</v>
      </c>
      <c r="F135" s="109"/>
      <c r="G135" s="109"/>
      <c r="H135" s="109"/>
      <c r="I135" s="109"/>
      <c r="J135" s="109"/>
      <c r="K135" s="91" t="s">
        <v>2156</v>
      </c>
      <c r="L135" s="388"/>
      <c r="M135" s="389"/>
      <c r="N135" s="91"/>
    </row>
    <row r="136" spans="1:14" s="45" customFormat="1" ht="31.2">
      <c r="A136" s="425"/>
      <c r="B136" s="27" t="s">
        <v>4445</v>
      </c>
      <c r="C136" s="28"/>
      <c r="D136" s="28"/>
      <c r="E136" s="27" t="s">
        <v>4577</v>
      </c>
      <c r="F136" s="109"/>
      <c r="G136" s="109"/>
      <c r="H136" s="109"/>
      <c r="I136" s="109"/>
      <c r="J136" s="109"/>
      <c r="K136" s="91" t="s">
        <v>2156</v>
      </c>
      <c r="L136" s="388"/>
      <c r="M136" s="389"/>
      <c r="N136" s="91"/>
    </row>
    <row r="137" spans="1:14" s="45" customFormat="1" ht="31.2">
      <c r="A137" s="425"/>
      <c r="B137" s="27" t="s">
        <v>4445</v>
      </c>
      <c r="C137" s="28"/>
      <c r="D137" s="28"/>
      <c r="E137" s="27" t="s">
        <v>4578</v>
      </c>
      <c r="F137" s="109"/>
      <c r="G137" s="109"/>
      <c r="H137" s="109"/>
      <c r="I137" s="109"/>
      <c r="J137" s="109"/>
      <c r="K137" s="91" t="s">
        <v>2156</v>
      </c>
      <c r="L137" s="388"/>
      <c r="M137" s="389"/>
      <c r="N137" s="91"/>
    </row>
    <row r="138" spans="1:14" s="45" customFormat="1" ht="15.6">
      <c r="A138" s="532" t="s">
        <v>1894</v>
      </c>
      <c r="B138" s="27" t="s">
        <v>4579</v>
      </c>
      <c r="C138" s="534" t="s">
        <v>4358</v>
      </c>
      <c r="D138" s="534"/>
      <c r="E138" s="27" t="s">
        <v>4445</v>
      </c>
      <c r="F138" s="535" t="s">
        <v>78</v>
      </c>
      <c r="G138" s="535" t="str">
        <f>IF(H138="x","Đơn giản",IF(I138="x","Trung bình",IF(J138="x","Phức tạp")))</f>
        <v>Trung bình</v>
      </c>
      <c r="H138" s="535"/>
      <c r="I138" s="113" t="s">
        <v>79</v>
      </c>
      <c r="J138" s="113"/>
      <c r="K138" s="91" t="s">
        <v>2156</v>
      </c>
      <c r="L138" s="388"/>
      <c r="M138" s="389"/>
      <c r="N138" s="91"/>
    </row>
    <row r="139" spans="1:14" s="45" customFormat="1" ht="31.2">
      <c r="A139" s="532"/>
      <c r="B139" s="27" t="s">
        <v>4445</v>
      </c>
      <c r="C139" s="111"/>
      <c r="D139" s="111"/>
      <c r="E139" s="27" t="s">
        <v>4580</v>
      </c>
      <c r="F139" s="113"/>
      <c r="G139" s="113"/>
      <c r="H139" s="113"/>
      <c r="I139" s="113"/>
      <c r="J139" s="113"/>
      <c r="K139" s="91" t="s">
        <v>2156</v>
      </c>
      <c r="L139" s="388"/>
      <c r="M139" s="389"/>
      <c r="N139" s="91"/>
    </row>
    <row r="140" spans="1:14" s="45" customFormat="1" ht="31.2">
      <c r="A140" s="532"/>
      <c r="B140" s="27" t="s">
        <v>4445</v>
      </c>
      <c r="C140" s="111"/>
      <c r="D140" s="111"/>
      <c r="E140" s="27" t="s">
        <v>4581</v>
      </c>
      <c r="F140" s="113"/>
      <c r="G140" s="113"/>
      <c r="H140" s="113"/>
      <c r="I140" s="113"/>
      <c r="J140" s="113"/>
      <c r="K140" s="91" t="s">
        <v>2156</v>
      </c>
      <c r="L140" s="388"/>
      <c r="M140" s="389"/>
      <c r="N140" s="91"/>
    </row>
    <row r="141" spans="1:14" s="45" customFormat="1" ht="31.2">
      <c r="A141" s="532"/>
      <c r="B141" s="27" t="s">
        <v>4445</v>
      </c>
      <c r="C141" s="111"/>
      <c r="D141" s="111"/>
      <c r="E141" s="27" t="s">
        <v>4582</v>
      </c>
      <c r="F141" s="113"/>
      <c r="G141" s="113"/>
      <c r="H141" s="113"/>
      <c r="I141" s="113"/>
      <c r="J141" s="113"/>
      <c r="K141" s="91" t="s">
        <v>2156</v>
      </c>
      <c r="L141" s="388"/>
      <c r="M141" s="389"/>
      <c r="N141" s="91"/>
    </row>
    <row r="142" spans="1:14" s="45" customFormat="1" ht="31.2">
      <c r="A142" s="532"/>
      <c r="B142" s="27" t="s">
        <v>4445</v>
      </c>
      <c r="C142" s="111"/>
      <c r="D142" s="111"/>
      <c r="E142" s="27" t="s">
        <v>4583</v>
      </c>
      <c r="F142" s="113"/>
      <c r="G142" s="113"/>
      <c r="H142" s="113"/>
      <c r="I142" s="113"/>
      <c r="J142" s="113"/>
      <c r="K142" s="91" t="s">
        <v>2156</v>
      </c>
      <c r="L142" s="388"/>
      <c r="M142" s="389"/>
      <c r="N142" s="91"/>
    </row>
    <row r="143" spans="1:14" s="45" customFormat="1" ht="15.6">
      <c r="A143" s="532" t="s">
        <v>1977</v>
      </c>
      <c r="B143" s="27" t="s">
        <v>4584</v>
      </c>
      <c r="C143" s="534" t="s">
        <v>4358</v>
      </c>
      <c r="D143" s="534"/>
      <c r="E143" s="27" t="s">
        <v>4445</v>
      </c>
      <c r="F143" s="535" t="s">
        <v>78</v>
      </c>
      <c r="G143" s="535" t="str">
        <f>IF(H143="x","Đơn giản",IF(I143="x","Trung bình",IF(J143="x","Phức tạp")))</f>
        <v>Trung bình</v>
      </c>
      <c r="H143" s="535"/>
      <c r="I143" s="113" t="s">
        <v>79</v>
      </c>
      <c r="J143" s="113"/>
      <c r="K143" s="91" t="s">
        <v>2156</v>
      </c>
      <c r="L143" s="388"/>
      <c r="M143" s="389"/>
      <c r="N143" s="91"/>
    </row>
    <row r="144" spans="1:14" s="45" customFormat="1" ht="31.2">
      <c r="A144" s="532"/>
      <c r="B144" s="27" t="s">
        <v>4445</v>
      </c>
      <c r="C144" s="111"/>
      <c r="D144" s="111"/>
      <c r="E144" s="27" t="s">
        <v>4585</v>
      </c>
      <c r="F144" s="113"/>
      <c r="G144" s="113"/>
      <c r="H144" s="113"/>
      <c r="I144" s="113"/>
      <c r="J144" s="113"/>
      <c r="K144" s="91" t="s">
        <v>2156</v>
      </c>
      <c r="L144" s="388"/>
      <c r="M144" s="389"/>
      <c r="N144" s="91"/>
    </row>
    <row r="145" spans="1:14" s="45" customFormat="1" ht="31.2">
      <c r="A145" s="532"/>
      <c r="B145" s="27" t="s">
        <v>4445</v>
      </c>
      <c r="C145" s="111"/>
      <c r="D145" s="111"/>
      <c r="E145" s="27" t="s">
        <v>4586</v>
      </c>
      <c r="F145" s="113"/>
      <c r="G145" s="113"/>
      <c r="H145" s="113"/>
      <c r="I145" s="113"/>
      <c r="J145" s="113"/>
      <c r="K145" s="91" t="s">
        <v>2156</v>
      </c>
      <c r="L145" s="388"/>
      <c r="M145" s="389"/>
      <c r="N145" s="91"/>
    </row>
    <row r="146" spans="1:14" s="45" customFormat="1" ht="31.2">
      <c r="A146" s="532"/>
      <c r="B146" s="27" t="s">
        <v>4445</v>
      </c>
      <c r="C146" s="111"/>
      <c r="D146" s="111"/>
      <c r="E146" s="27" t="s">
        <v>4587</v>
      </c>
      <c r="F146" s="113"/>
      <c r="G146" s="113"/>
      <c r="H146" s="113"/>
      <c r="I146" s="113"/>
      <c r="J146" s="113"/>
      <c r="K146" s="91" t="s">
        <v>2156</v>
      </c>
      <c r="L146" s="388"/>
      <c r="M146" s="389"/>
      <c r="N146" s="91"/>
    </row>
    <row r="147" spans="1:14" s="45" customFormat="1" ht="31.2">
      <c r="A147" s="532"/>
      <c r="B147" s="27" t="s">
        <v>4445</v>
      </c>
      <c r="C147" s="111"/>
      <c r="D147" s="111"/>
      <c r="E147" s="27" t="s">
        <v>4588</v>
      </c>
      <c r="F147" s="113"/>
      <c r="G147" s="113"/>
      <c r="H147" s="113"/>
      <c r="I147" s="113"/>
      <c r="J147" s="113"/>
      <c r="K147" s="91" t="s">
        <v>2156</v>
      </c>
      <c r="L147" s="388"/>
      <c r="M147" s="389"/>
      <c r="N147" s="91"/>
    </row>
    <row r="148" spans="1:14" s="45" customFormat="1" ht="15.6">
      <c r="A148" s="498" t="s">
        <v>21</v>
      </c>
      <c r="B148" s="421" t="s">
        <v>4589</v>
      </c>
      <c r="C148" s="426"/>
      <c r="D148" s="426"/>
      <c r="E148" s="27" t="s">
        <v>4445</v>
      </c>
      <c r="F148" s="420"/>
      <c r="G148" s="420"/>
      <c r="H148" s="420"/>
      <c r="I148" s="420"/>
      <c r="J148" s="420"/>
      <c r="K148" s="91" t="s">
        <v>2156</v>
      </c>
      <c r="L148" s="388"/>
      <c r="M148" s="389"/>
      <c r="N148" s="91"/>
    </row>
    <row r="149" spans="1:14" s="45" customFormat="1" ht="15.6">
      <c r="A149" s="425" t="s">
        <v>1706</v>
      </c>
      <c r="B149" s="27" t="s">
        <v>4590</v>
      </c>
      <c r="C149" s="400" t="s">
        <v>4358</v>
      </c>
      <c r="D149" s="400"/>
      <c r="E149" s="27" t="s">
        <v>4445</v>
      </c>
      <c r="F149" s="103" t="s">
        <v>78</v>
      </c>
      <c r="G149" s="103" t="str">
        <f>IF(H149="x","Đơn giản",IF(I149="x","Trung bình",IF(J149="x","Phức tạp")))</f>
        <v>Trung bình</v>
      </c>
      <c r="H149" s="103"/>
      <c r="I149" s="109" t="s">
        <v>79</v>
      </c>
      <c r="J149" s="109"/>
      <c r="K149" s="91" t="s">
        <v>2156</v>
      </c>
      <c r="L149" s="388"/>
      <c r="M149" s="389"/>
      <c r="N149" s="91"/>
    </row>
    <row r="150" spans="1:14" s="45" customFormat="1" ht="31.2">
      <c r="A150" s="425"/>
      <c r="B150" s="27" t="s">
        <v>4445</v>
      </c>
      <c r="C150" s="28"/>
      <c r="D150" s="28"/>
      <c r="E150" s="27" t="s">
        <v>4591</v>
      </c>
      <c r="F150" s="109"/>
      <c r="G150" s="109"/>
      <c r="H150" s="109"/>
      <c r="I150" s="109"/>
      <c r="J150" s="109"/>
      <c r="K150" s="91" t="s">
        <v>2156</v>
      </c>
      <c r="L150" s="388"/>
      <c r="M150" s="389"/>
      <c r="N150" s="91"/>
    </row>
    <row r="151" spans="1:14" s="45" customFormat="1" ht="31.2">
      <c r="A151" s="425"/>
      <c r="B151" s="27" t="s">
        <v>4445</v>
      </c>
      <c r="C151" s="28"/>
      <c r="D151" s="28"/>
      <c r="E151" s="27" t="s">
        <v>4592</v>
      </c>
      <c r="F151" s="109"/>
      <c r="G151" s="109"/>
      <c r="H151" s="109"/>
      <c r="I151" s="109"/>
      <c r="J151" s="109"/>
      <c r="K151" s="91" t="s">
        <v>2156</v>
      </c>
      <c r="L151" s="388"/>
      <c r="M151" s="389"/>
      <c r="N151" s="91"/>
    </row>
    <row r="152" spans="1:14" s="45" customFormat="1" ht="15.6">
      <c r="A152" s="425"/>
      <c r="B152" s="27" t="s">
        <v>4445</v>
      </c>
      <c r="C152" s="28"/>
      <c r="D152" s="28"/>
      <c r="E152" s="27" t="s">
        <v>4593</v>
      </c>
      <c r="F152" s="109"/>
      <c r="G152" s="109"/>
      <c r="H152" s="109"/>
      <c r="I152" s="109"/>
      <c r="J152" s="109"/>
      <c r="K152" s="91" t="s">
        <v>2156</v>
      </c>
      <c r="L152" s="388"/>
      <c r="M152" s="389"/>
      <c r="N152" s="91"/>
    </row>
    <row r="153" spans="1:14" s="45" customFormat="1" ht="15.6">
      <c r="A153" s="425"/>
      <c r="B153" s="27" t="s">
        <v>4445</v>
      </c>
      <c r="C153" s="28"/>
      <c r="D153" s="28"/>
      <c r="E153" s="27" t="s">
        <v>4594</v>
      </c>
      <c r="F153" s="109"/>
      <c r="G153" s="109"/>
      <c r="H153" s="109"/>
      <c r="I153" s="109"/>
      <c r="J153" s="109"/>
      <c r="K153" s="91" t="s">
        <v>2156</v>
      </c>
      <c r="L153" s="388"/>
      <c r="M153" s="389"/>
      <c r="N153" s="91"/>
    </row>
    <row r="154" spans="1:14" s="45" customFormat="1" ht="31.2">
      <c r="A154" s="425"/>
      <c r="B154" s="27" t="s">
        <v>4445</v>
      </c>
      <c r="C154" s="28"/>
      <c r="D154" s="28"/>
      <c r="E154" s="27" t="s">
        <v>4595</v>
      </c>
      <c r="F154" s="109"/>
      <c r="G154" s="109"/>
      <c r="H154" s="109"/>
      <c r="I154" s="109"/>
      <c r="J154" s="109"/>
      <c r="K154" s="91" t="s">
        <v>2156</v>
      </c>
      <c r="L154" s="388"/>
      <c r="M154" s="389"/>
      <c r="N154" s="91"/>
    </row>
    <row r="155" spans="1:14" s="45" customFormat="1" ht="15.6">
      <c r="A155" s="425" t="s">
        <v>1403</v>
      </c>
      <c r="B155" s="27" t="s">
        <v>4596</v>
      </c>
      <c r="C155" s="400" t="s">
        <v>4358</v>
      </c>
      <c r="D155" s="400"/>
      <c r="E155" s="27" t="s">
        <v>4445</v>
      </c>
      <c r="F155" s="103" t="s">
        <v>78</v>
      </c>
      <c r="G155" s="103" t="str">
        <f>IF(H155="x","Đơn giản",IF(I155="x","Trung bình",IF(J155="x","Phức tạp")))</f>
        <v>Trung bình</v>
      </c>
      <c r="H155" s="103"/>
      <c r="I155" s="109" t="s">
        <v>79</v>
      </c>
      <c r="J155" s="109"/>
      <c r="K155" s="91" t="s">
        <v>2156</v>
      </c>
      <c r="L155" s="388"/>
      <c r="M155" s="389"/>
      <c r="N155" s="91"/>
    </row>
    <row r="156" spans="1:14" s="45" customFormat="1" ht="31.2">
      <c r="A156" s="425"/>
      <c r="B156" s="27" t="s">
        <v>4445</v>
      </c>
      <c r="C156" s="28"/>
      <c r="D156" s="28"/>
      <c r="E156" s="27" t="s">
        <v>4597</v>
      </c>
      <c r="F156" s="109"/>
      <c r="G156" s="109"/>
      <c r="H156" s="109"/>
      <c r="I156" s="109"/>
      <c r="J156" s="109"/>
      <c r="K156" s="91" t="s">
        <v>2156</v>
      </c>
      <c r="L156" s="388"/>
      <c r="M156" s="389"/>
      <c r="N156" s="91"/>
    </row>
    <row r="157" spans="1:14" s="45" customFormat="1" ht="31.2">
      <c r="A157" s="425"/>
      <c r="B157" s="27" t="s">
        <v>4445</v>
      </c>
      <c r="C157" s="28"/>
      <c r="D157" s="28"/>
      <c r="E157" s="27" t="s">
        <v>4598</v>
      </c>
      <c r="F157" s="109"/>
      <c r="G157" s="109"/>
      <c r="H157" s="109"/>
      <c r="I157" s="109"/>
      <c r="J157" s="109"/>
      <c r="K157" s="91" t="s">
        <v>2156</v>
      </c>
      <c r="L157" s="388"/>
      <c r="M157" s="389"/>
      <c r="N157" s="91"/>
    </row>
    <row r="158" spans="1:14" s="45" customFormat="1" ht="31.2">
      <c r="A158" s="425"/>
      <c r="B158" s="27" t="s">
        <v>4445</v>
      </c>
      <c r="C158" s="28"/>
      <c r="D158" s="28"/>
      <c r="E158" s="27" t="s">
        <v>4599</v>
      </c>
      <c r="F158" s="109"/>
      <c r="G158" s="109"/>
      <c r="H158" s="109"/>
      <c r="I158" s="109"/>
      <c r="J158" s="109"/>
      <c r="K158" s="91" t="s">
        <v>2156</v>
      </c>
      <c r="L158" s="388"/>
      <c r="M158" s="389"/>
      <c r="N158" s="91"/>
    </row>
    <row r="159" spans="1:14" s="45" customFormat="1" ht="31.2">
      <c r="A159" s="425"/>
      <c r="B159" s="27" t="s">
        <v>4445</v>
      </c>
      <c r="C159" s="28"/>
      <c r="D159" s="28"/>
      <c r="E159" s="27" t="s">
        <v>4600</v>
      </c>
      <c r="F159" s="109"/>
      <c r="G159" s="109"/>
      <c r="H159" s="109"/>
      <c r="I159" s="109"/>
      <c r="J159" s="109"/>
      <c r="K159" s="91" t="s">
        <v>2156</v>
      </c>
      <c r="L159" s="388"/>
      <c r="M159" s="389"/>
      <c r="N159" s="91"/>
    </row>
    <row r="160" spans="1:14" s="45" customFormat="1" ht="15.6">
      <c r="A160" s="425" t="s">
        <v>1465</v>
      </c>
      <c r="B160" s="27" t="s">
        <v>4601</v>
      </c>
      <c r="C160" s="400" t="s">
        <v>4358</v>
      </c>
      <c r="D160" s="400"/>
      <c r="E160" s="27" t="s">
        <v>4445</v>
      </c>
      <c r="F160" s="103" t="s">
        <v>78</v>
      </c>
      <c r="G160" s="103" t="str">
        <f>IF(H160="x","Đơn giản",IF(I160="x","Trung bình",IF(J160="x","Phức tạp")))</f>
        <v>Đơn giản</v>
      </c>
      <c r="H160" s="103" t="s">
        <v>79</v>
      </c>
      <c r="I160" s="109"/>
      <c r="J160" s="109"/>
      <c r="K160" s="91" t="s">
        <v>2156</v>
      </c>
      <c r="L160" s="388"/>
      <c r="M160" s="389"/>
      <c r="N160" s="91"/>
    </row>
    <row r="161" spans="1:14" s="45" customFormat="1" ht="31.2">
      <c r="A161" s="425"/>
      <c r="B161" s="27" t="s">
        <v>4445</v>
      </c>
      <c r="C161" s="28"/>
      <c r="D161" s="28"/>
      <c r="E161" s="27" t="s">
        <v>4602</v>
      </c>
      <c r="F161" s="109"/>
      <c r="G161" s="109"/>
      <c r="H161" s="109"/>
      <c r="I161" s="109"/>
      <c r="J161" s="109"/>
      <c r="K161" s="91" t="s">
        <v>2156</v>
      </c>
      <c r="L161" s="388"/>
      <c r="M161" s="389"/>
      <c r="N161" s="91"/>
    </row>
    <row r="162" spans="1:14" s="45" customFormat="1" ht="31.2">
      <c r="A162" s="425"/>
      <c r="B162" s="27" t="s">
        <v>4445</v>
      </c>
      <c r="C162" s="28"/>
      <c r="D162" s="28"/>
      <c r="E162" s="27" t="s">
        <v>4603</v>
      </c>
      <c r="F162" s="109"/>
      <c r="G162" s="109"/>
      <c r="H162" s="109"/>
      <c r="I162" s="109"/>
      <c r="J162" s="109"/>
      <c r="K162" s="91" t="s">
        <v>2156</v>
      </c>
      <c r="L162" s="388"/>
      <c r="M162" s="389"/>
      <c r="N162" s="91"/>
    </row>
    <row r="163" spans="1:14" s="45" customFormat="1" ht="15.6">
      <c r="A163" s="425" t="s">
        <v>1511</v>
      </c>
      <c r="B163" s="27" t="s">
        <v>4604</v>
      </c>
      <c r="C163" s="400" t="s">
        <v>4358</v>
      </c>
      <c r="D163" s="400"/>
      <c r="E163" s="27" t="s">
        <v>4445</v>
      </c>
      <c r="F163" s="103" t="s">
        <v>78</v>
      </c>
      <c r="G163" s="103" t="str">
        <f>IF(H163="x","Đơn giản",IF(I163="x","Trung bình",IF(J163="x","Phức tạp")))</f>
        <v>Trung bình</v>
      </c>
      <c r="H163" s="103"/>
      <c r="I163" s="109" t="s">
        <v>79</v>
      </c>
      <c r="J163" s="109"/>
      <c r="K163" s="91" t="s">
        <v>2156</v>
      </c>
      <c r="L163" s="388"/>
      <c r="M163" s="389"/>
      <c r="N163" s="91"/>
    </row>
    <row r="164" spans="1:14" s="45" customFormat="1" ht="31.2">
      <c r="A164" s="425"/>
      <c r="B164" s="27" t="s">
        <v>4445</v>
      </c>
      <c r="C164" s="28"/>
      <c r="D164" s="28"/>
      <c r="E164" s="27" t="s">
        <v>4605</v>
      </c>
      <c r="F164" s="109"/>
      <c r="G164" s="109"/>
      <c r="H164" s="109"/>
      <c r="I164" s="109"/>
      <c r="J164" s="109"/>
      <c r="K164" s="91" t="s">
        <v>2156</v>
      </c>
      <c r="L164" s="388"/>
      <c r="M164" s="389"/>
      <c r="N164" s="91"/>
    </row>
    <row r="165" spans="1:14" s="45" customFormat="1" ht="31.2">
      <c r="A165" s="425"/>
      <c r="B165" s="27" t="s">
        <v>4445</v>
      </c>
      <c r="C165" s="28"/>
      <c r="D165" s="28"/>
      <c r="E165" s="27" t="s">
        <v>4606</v>
      </c>
      <c r="F165" s="109"/>
      <c r="G165" s="109"/>
      <c r="H165" s="109"/>
      <c r="I165" s="109"/>
      <c r="J165" s="109"/>
      <c r="K165" s="91" t="s">
        <v>2156</v>
      </c>
      <c r="L165" s="388"/>
      <c r="M165" s="389"/>
      <c r="N165" s="91"/>
    </row>
    <row r="166" spans="1:14" s="45" customFormat="1" ht="31.2">
      <c r="A166" s="425"/>
      <c r="B166" s="27" t="s">
        <v>4445</v>
      </c>
      <c r="C166" s="28"/>
      <c r="D166" s="28"/>
      <c r="E166" s="27" t="s">
        <v>4607</v>
      </c>
      <c r="F166" s="109"/>
      <c r="G166" s="109"/>
      <c r="H166" s="109"/>
      <c r="I166" s="109"/>
      <c r="J166" s="109"/>
      <c r="K166" s="91" t="s">
        <v>2156</v>
      </c>
      <c r="L166" s="388"/>
      <c r="M166" s="389"/>
      <c r="N166" s="91"/>
    </row>
    <row r="167" spans="1:14" s="45" customFormat="1" ht="31.2">
      <c r="A167" s="425"/>
      <c r="B167" s="27" t="s">
        <v>4445</v>
      </c>
      <c r="C167" s="28"/>
      <c r="D167" s="28"/>
      <c r="E167" s="27" t="s">
        <v>4608</v>
      </c>
      <c r="F167" s="109"/>
      <c r="G167" s="109"/>
      <c r="H167" s="109"/>
      <c r="I167" s="109"/>
      <c r="J167" s="109"/>
      <c r="K167" s="91" t="s">
        <v>2156</v>
      </c>
      <c r="L167" s="388"/>
      <c r="M167" s="389"/>
      <c r="N167" s="91"/>
    </row>
    <row r="168" spans="1:14" s="45" customFormat="1" ht="15.6">
      <c r="A168" s="498" t="s">
        <v>24</v>
      </c>
      <c r="B168" s="421" t="s">
        <v>4609</v>
      </c>
      <c r="C168" s="426"/>
      <c r="D168" s="426"/>
      <c r="E168" s="27" t="s">
        <v>4445</v>
      </c>
      <c r="F168" s="420"/>
      <c r="G168" s="420"/>
      <c r="H168" s="420"/>
      <c r="I168" s="420"/>
      <c r="J168" s="420"/>
      <c r="K168" s="91" t="s">
        <v>2156</v>
      </c>
      <c r="L168" s="388"/>
      <c r="M168" s="389"/>
      <c r="N168" s="91"/>
    </row>
    <row r="169" spans="1:14" s="45" customFormat="1" ht="31.2">
      <c r="A169" s="425" t="s">
        <v>1706</v>
      </c>
      <c r="B169" s="27" t="s">
        <v>4610</v>
      </c>
      <c r="C169" s="400" t="s">
        <v>4358</v>
      </c>
      <c r="D169" s="400"/>
      <c r="E169" s="27" t="s">
        <v>4445</v>
      </c>
      <c r="F169" s="103" t="s">
        <v>78</v>
      </c>
      <c r="G169" s="103" t="str">
        <f>IF(H169="x","Đơn giản",IF(I169="x","Trung bình",IF(J169="x","Phức tạp")))</f>
        <v>Đơn giản</v>
      </c>
      <c r="H169" s="103" t="s">
        <v>79</v>
      </c>
      <c r="I169" s="109"/>
      <c r="J169" s="109"/>
      <c r="K169" s="91" t="s">
        <v>2156</v>
      </c>
      <c r="L169" s="388"/>
      <c r="M169" s="389"/>
      <c r="N169" s="91"/>
    </row>
    <row r="170" spans="1:14" s="45" customFormat="1" ht="31.2">
      <c r="A170" s="425"/>
      <c r="B170" s="27" t="s">
        <v>4445</v>
      </c>
      <c r="C170" s="28"/>
      <c r="D170" s="28"/>
      <c r="E170" s="27" t="s">
        <v>4611</v>
      </c>
      <c r="F170" s="109"/>
      <c r="G170" s="109"/>
      <c r="H170" s="109"/>
      <c r="I170" s="109"/>
      <c r="J170" s="109"/>
      <c r="K170" s="91" t="s">
        <v>2156</v>
      </c>
      <c r="L170" s="403"/>
      <c r="M170" s="389"/>
      <c r="N170" s="91"/>
    </row>
    <row r="171" spans="1:14" s="45" customFormat="1" ht="31.2">
      <c r="A171" s="425"/>
      <c r="B171" s="27" t="s">
        <v>4445</v>
      </c>
      <c r="C171" s="28"/>
      <c r="D171" s="28"/>
      <c r="E171" s="27" t="s">
        <v>4612</v>
      </c>
      <c r="F171" s="109"/>
      <c r="G171" s="109"/>
      <c r="H171" s="109"/>
      <c r="I171" s="109"/>
      <c r="J171" s="109"/>
      <c r="K171" s="91" t="s">
        <v>2156</v>
      </c>
      <c r="L171" s="388"/>
      <c r="M171" s="389"/>
      <c r="N171" s="91"/>
    </row>
    <row r="172" spans="1:14" s="45" customFormat="1" ht="15.6">
      <c r="A172" s="425" t="s">
        <v>1403</v>
      </c>
      <c r="B172" s="27" t="s">
        <v>4613</v>
      </c>
      <c r="C172" s="400" t="s">
        <v>4358</v>
      </c>
      <c r="D172" s="400"/>
      <c r="E172" s="27" t="s">
        <v>4445</v>
      </c>
      <c r="F172" s="103" t="s">
        <v>78</v>
      </c>
      <c r="G172" s="103" t="str">
        <f>IF(H172="x","Đơn giản",IF(I172="x","Trung bình",IF(J172="x","Phức tạp")))</f>
        <v>Đơn giản</v>
      </c>
      <c r="H172" s="103" t="s">
        <v>79</v>
      </c>
      <c r="I172" s="109"/>
      <c r="J172" s="109"/>
      <c r="K172" s="91" t="s">
        <v>2156</v>
      </c>
      <c r="L172" s="388"/>
      <c r="M172" s="389"/>
      <c r="N172" s="91"/>
    </row>
    <row r="173" spans="1:14" s="45" customFormat="1" ht="31.2">
      <c r="A173" s="425"/>
      <c r="B173" s="27" t="s">
        <v>4445</v>
      </c>
      <c r="C173" s="28"/>
      <c r="D173" s="28"/>
      <c r="E173" s="27" t="s">
        <v>4614</v>
      </c>
      <c r="F173" s="109"/>
      <c r="G173" s="109"/>
      <c r="H173" s="109"/>
      <c r="I173" s="109"/>
      <c r="J173" s="109"/>
      <c r="K173" s="91" t="s">
        <v>2156</v>
      </c>
      <c r="L173" s="388"/>
      <c r="M173" s="389"/>
      <c r="N173" s="91"/>
    </row>
    <row r="174" spans="1:14" s="45" customFormat="1" ht="31.2">
      <c r="A174" s="425"/>
      <c r="B174" s="27" t="s">
        <v>4445</v>
      </c>
      <c r="C174" s="28"/>
      <c r="D174" s="28"/>
      <c r="E174" s="27" t="s">
        <v>4615</v>
      </c>
      <c r="F174" s="109"/>
      <c r="G174" s="109"/>
      <c r="H174" s="109"/>
      <c r="I174" s="109"/>
      <c r="J174" s="109"/>
      <c r="K174" s="91" t="s">
        <v>2156</v>
      </c>
      <c r="L174" s="388"/>
      <c r="M174" s="389"/>
      <c r="N174" s="91"/>
    </row>
    <row r="175" spans="1:14" s="392" customFormat="1" ht="15.75" customHeight="1">
      <c r="A175" s="413" t="s">
        <v>4441</v>
      </c>
      <c r="B175" s="492" t="s">
        <v>4442</v>
      </c>
      <c r="C175" s="492"/>
      <c r="D175" s="492"/>
      <c r="E175" s="27" t="s">
        <v>4445</v>
      </c>
      <c r="F175" s="414"/>
      <c r="G175" s="414"/>
      <c r="H175" s="414"/>
      <c r="I175" s="414"/>
      <c r="J175" s="414"/>
      <c r="K175" s="391"/>
      <c r="L175" s="388"/>
      <c r="M175" s="389"/>
      <c r="N175" s="391"/>
    </row>
    <row r="176" spans="1:14" s="45" customFormat="1" ht="15.45" customHeight="1">
      <c r="A176" s="498" t="s">
        <v>13</v>
      </c>
      <c r="B176" s="558" t="s">
        <v>4616</v>
      </c>
      <c r="C176" s="559"/>
      <c r="D176" s="559"/>
      <c r="E176" s="27" t="s">
        <v>4445</v>
      </c>
      <c r="F176" s="420"/>
      <c r="G176" s="420"/>
      <c r="H176" s="420"/>
      <c r="I176" s="420"/>
      <c r="J176" s="420"/>
      <c r="K176" s="91"/>
      <c r="L176" s="388"/>
      <c r="M176" s="389"/>
      <c r="N176" s="91"/>
    </row>
    <row r="177" spans="1:14" s="45" customFormat="1" ht="15.6">
      <c r="A177" s="425" t="s">
        <v>1706</v>
      </c>
      <c r="B177" s="27" t="s">
        <v>4617</v>
      </c>
      <c r="C177" s="400" t="s">
        <v>3210</v>
      </c>
      <c r="D177" s="400" t="s">
        <v>483</v>
      </c>
      <c r="E177" s="27" t="s">
        <v>4445</v>
      </c>
      <c r="F177" s="103" t="s">
        <v>78</v>
      </c>
      <c r="G177" s="103" t="str">
        <f>IF(H177="x","Đơn giản",IF(I177="x","Trung bình",IF(J177="x","Phức tạp")))</f>
        <v>Trung bình</v>
      </c>
      <c r="H177" s="103"/>
      <c r="I177" s="109" t="s">
        <v>79</v>
      </c>
      <c r="J177" s="109"/>
      <c r="K177" s="91" t="s">
        <v>2156</v>
      </c>
      <c r="L177" s="388"/>
      <c r="M177" s="389"/>
      <c r="N177" s="91"/>
    </row>
    <row r="178" spans="1:14" s="45" customFormat="1" ht="31.2">
      <c r="A178" s="425"/>
      <c r="B178" s="27" t="s">
        <v>4445</v>
      </c>
      <c r="C178" s="28"/>
      <c r="D178" s="28"/>
      <c r="E178" s="27" t="s">
        <v>4618</v>
      </c>
      <c r="F178" s="109"/>
      <c r="G178" s="109"/>
      <c r="H178" s="109"/>
      <c r="I178" s="109"/>
      <c r="J178" s="109"/>
      <c r="K178" s="91" t="s">
        <v>2156</v>
      </c>
      <c r="L178" s="388"/>
      <c r="M178" s="389"/>
      <c r="N178" s="91"/>
    </row>
    <row r="179" spans="1:14" s="45" customFormat="1" ht="31.2">
      <c r="A179" s="425"/>
      <c r="B179" s="27" t="s">
        <v>4445</v>
      </c>
      <c r="C179" s="28"/>
      <c r="D179" s="28"/>
      <c r="E179" s="27" t="s">
        <v>4619</v>
      </c>
      <c r="F179" s="109"/>
      <c r="G179" s="109"/>
      <c r="H179" s="109"/>
      <c r="I179" s="109"/>
      <c r="J179" s="109"/>
      <c r="K179" s="91" t="s">
        <v>2156</v>
      </c>
      <c r="L179" s="388"/>
      <c r="M179" s="389"/>
      <c r="N179" s="91"/>
    </row>
    <row r="180" spans="1:14" s="45" customFormat="1" ht="46.8">
      <c r="A180" s="425"/>
      <c r="B180" s="27" t="s">
        <v>4445</v>
      </c>
      <c r="C180" s="28"/>
      <c r="D180" s="28"/>
      <c r="E180" s="27" t="s">
        <v>4620</v>
      </c>
      <c r="F180" s="109"/>
      <c r="G180" s="109"/>
      <c r="H180" s="109"/>
      <c r="I180" s="109"/>
      <c r="J180" s="109"/>
      <c r="K180" s="91" t="s">
        <v>2156</v>
      </c>
      <c r="L180" s="403"/>
      <c r="M180" s="389"/>
      <c r="N180" s="91"/>
    </row>
    <row r="181" spans="1:14" s="45" customFormat="1" ht="15.6">
      <c r="A181" s="532" t="s">
        <v>1403</v>
      </c>
      <c r="B181" s="27" t="s">
        <v>4621</v>
      </c>
      <c r="C181" s="534" t="s">
        <v>3210</v>
      </c>
      <c r="D181" s="534"/>
      <c r="E181" s="27" t="s">
        <v>4445</v>
      </c>
      <c r="F181" s="535" t="s">
        <v>78</v>
      </c>
      <c r="G181" s="535" t="str">
        <f>IF(H181="x","Đơn giản",IF(I181="x","Trung bình",IF(J181="x","Phức tạp")))</f>
        <v>Trung bình</v>
      </c>
      <c r="H181" s="535"/>
      <c r="I181" s="113" t="s">
        <v>79</v>
      </c>
      <c r="J181" s="113"/>
      <c r="K181" s="91" t="s">
        <v>2156</v>
      </c>
      <c r="L181" s="388"/>
      <c r="M181" s="389"/>
      <c r="N181" s="91"/>
    </row>
    <row r="182" spans="1:14" s="45" customFormat="1" ht="31.2">
      <c r="A182" s="532"/>
      <c r="B182" s="27" t="s">
        <v>4445</v>
      </c>
      <c r="C182" s="111"/>
      <c r="D182" s="111"/>
      <c r="E182" s="27" t="s">
        <v>4622</v>
      </c>
      <c r="F182" s="113"/>
      <c r="G182" s="113"/>
      <c r="H182" s="113"/>
      <c r="I182" s="113"/>
      <c r="J182" s="113"/>
      <c r="K182" s="91" t="s">
        <v>2156</v>
      </c>
      <c r="L182" s="388"/>
      <c r="M182" s="389"/>
      <c r="N182" s="91"/>
    </row>
    <row r="183" spans="1:14" s="45" customFormat="1" ht="31.2">
      <c r="A183" s="425"/>
      <c r="B183" s="27" t="s">
        <v>4445</v>
      </c>
      <c r="C183" s="28"/>
      <c r="D183" s="28"/>
      <c r="E183" s="27" t="s">
        <v>4623</v>
      </c>
      <c r="F183" s="109"/>
      <c r="G183" s="109"/>
      <c r="H183" s="109"/>
      <c r="I183" s="109"/>
      <c r="J183" s="109"/>
      <c r="K183" s="91"/>
      <c r="L183" s="388"/>
      <c r="M183" s="389"/>
      <c r="N183" s="91"/>
    </row>
    <row r="184" spans="1:14" s="45" customFormat="1" ht="31.2">
      <c r="A184" s="425"/>
      <c r="B184" s="27" t="s">
        <v>4445</v>
      </c>
      <c r="C184" s="28"/>
      <c r="D184" s="28"/>
      <c r="E184" s="27" t="s">
        <v>4624</v>
      </c>
      <c r="F184" s="109"/>
      <c r="G184" s="109"/>
      <c r="H184" s="109"/>
      <c r="I184" s="109"/>
      <c r="J184" s="109"/>
      <c r="K184" s="91"/>
      <c r="L184" s="388"/>
      <c r="M184" s="389"/>
      <c r="N184" s="91"/>
    </row>
    <row r="185" spans="1:14" s="45" customFormat="1" ht="31.2">
      <c r="A185" s="425"/>
      <c r="B185" s="27" t="s">
        <v>4445</v>
      </c>
      <c r="C185" s="28"/>
      <c r="D185" s="28"/>
      <c r="E185" s="27" t="s">
        <v>4625</v>
      </c>
      <c r="F185" s="109"/>
      <c r="G185" s="109"/>
      <c r="H185" s="109"/>
      <c r="I185" s="109"/>
      <c r="J185" s="109"/>
      <c r="K185" s="91"/>
      <c r="L185" s="388"/>
      <c r="M185" s="389"/>
      <c r="N185" s="91"/>
    </row>
    <row r="186" spans="1:14" s="45" customFormat="1" ht="15.6">
      <c r="A186" s="425" t="s">
        <v>1465</v>
      </c>
      <c r="B186" s="27" t="s">
        <v>4626</v>
      </c>
      <c r="C186" s="400" t="s">
        <v>3210</v>
      </c>
      <c r="D186" s="400"/>
      <c r="E186" s="27" t="s">
        <v>4445</v>
      </c>
      <c r="F186" s="103" t="s">
        <v>78</v>
      </c>
      <c r="G186" s="103" t="str">
        <f>IF(H186="x","Đơn giản",IF(I186="x","Trung bình",IF(J186="x","Phức tạp")))</f>
        <v>Trung bình</v>
      </c>
      <c r="H186" s="103"/>
      <c r="I186" s="109" t="s">
        <v>79</v>
      </c>
      <c r="J186" s="109"/>
      <c r="K186" s="91" t="s">
        <v>2156</v>
      </c>
      <c r="L186" s="388"/>
      <c r="M186" s="389"/>
      <c r="N186" s="91"/>
    </row>
    <row r="187" spans="1:14" s="45" customFormat="1" ht="31.2">
      <c r="A187" s="425"/>
      <c r="B187" s="27" t="s">
        <v>4445</v>
      </c>
      <c r="C187" s="28"/>
      <c r="D187" s="28"/>
      <c r="E187" s="27" t="s">
        <v>4627</v>
      </c>
      <c r="F187" s="109"/>
      <c r="G187" s="109"/>
      <c r="H187" s="109"/>
      <c r="I187" s="109"/>
      <c r="J187" s="109"/>
      <c r="K187" s="91" t="s">
        <v>2156</v>
      </c>
      <c r="L187" s="388"/>
      <c r="M187" s="389"/>
      <c r="N187" s="91"/>
    </row>
    <row r="188" spans="1:14" s="45" customFormat="1" ht="31.2">
      <c r="A188" s="425"/>
      <c r="B188" s="27" t="s">
        <v>4445</v>
      </c>
      <c r="C188" s="28"/>
      <c r="D188" s="28"/>
      <c r="E188" s="27" t="s">
        <v>4628</v>
      </c>
      <c r="F188" s="109"/>
      <c r="G188" s="109"/>
      <c r="H188" s="109"/>
      <c r="I188" s="109"/>
      <c r="J188" s="109"/>
      <c r="K188" s="91" t="s">
        <v>2156</v>
      </c>
      <c r="L188" s="388"/>
      <c r="M188" s="389"/>
      <c r="N188" s="91"/>
    </row>
    <row r="189" spans="1:14" s="45" customFormat="1" ht="31.2">
      <c r="A189" s="425"/>
      <c r="B189" s="27" t="s">
        <v>4445</v>
      </c>
      <c r="C189" s="28"/>
      <c r="D189" s="28"/>
      <c r="E189" s="27" t="s">
        <v>4629</v>
      </c>
      <c r="F189" s="109"/>
      <c r="G189" s="109"/>
      <c r="H189" s="109"/>
      <c r="I189" s="109"/>
      <c r="J189" s="109"/>
      <c r="K189" s="91" t="s">
        <v>2156</v>
      </c>
      <c r="L189" s="388"/>
      <c r="M189" s="389"/>
      <c r="N189" s="91"/>
    </row>
    <row r="190" spans="1:14" s="45" customFormat="1" ht="31.2">
      <c r="A190" s="425"/>
      <c r="B190" s="27" t="s">
        <v>4445</v>
      </c>
      <c r="C190" s="28"/>
      <c r="D190" s="28"/>
      <c r="E190" s="27" t="s">
        <v>4630</v>
      </c>
      <c r="F190" s="109"/>
      <c r="G190" s="109"/>
      <c r="H190" s="109"/>
      <c r="I190" s="109"/>
      <c r="J190" s="109"/>
      <c r="K190" s="91" t="s">
        <v>2156</v>
      </c>
      <c r="L190" s="388"/>
      <c r="M190" s="389"/>
      <c r="N190" s="91"/>
    </row>
    <row r="191" spans="1:14" s="45" customFormat="1" ht="15.6">
      <c r="A191" s="425" t="s">
        <v>1511</v>
      </c>
      <c r="B191" s="27" t="s">
        <v>4631</v>
      </c>
      <c r="C191" s="400" t="s">
        <v>3210</v>
      </c>
      <c r="D191" s="400"/>
      <c r="E191" s="27" t="s">
        <v>4445</v>
      </c>
      <c r="F191" s="103" t="s">
        <v>78</v>
      </c>
      <c r="G191" s="103" t="str">
        <f>IF(H191="x","Đơn giản",IF(I191="x","Trung bình",IF(J191="x","Phức tạp")))</f>
        <v>Trung bình</v>
      </c>
      <c r="H191" s="103"/>
      <c r="I191" s="109" t="s">
        <v>79</v>
      </c>
      <c r="J191" s="109"/>
      <c r="K191" s="91" t="s">
        <v>2156</v>
      </c>
      <c r="L191" s="388"/>
      <c r="M191" s="389"/>
      <c r="N191" s="91"/>
    </row>
    <row r="192" spans="1:14" s="45" customFormat="1" ht="31.2">
      <c r="A192" s="425"/>
      <c r="B192" s="27" t="s">
        <v>4445</v>
      </c>
      <c r="C192" s="28"/>
      <c r="D192" s="28"/>
      <c r="E192" s="27" t="s">
        <v>4632</v>
      </c>
      <c r="F192" s="109"/>
      <c r="G192" s="109"/>
      <c r="H192" s="109"/>
      <c r="I192" s="109"/>
      <c r="J192" s="109"/>
      <c r="K192" s="91" t="s">
        <v>2156</v>
      </c>
      <c r="L192" s="388"/>
      <c r="M192" s="389"/>
      <c r="N192" s="91"/>
    </row>
    <row r="193" spans="1:14" s="45" customFormat="1" ht="31.2">
      <c r="A193" s="425"/>
      <c r="B193" s="27" t="s">
        <v>4445</v>
      </c>
      <c r="C193" s="28"/>
      <c r="D193" s="28"/>
      <c r="E193" s="27" t="s">
        <v>4633</v>
      </c>
      <c r="F193" s="109"/>
      <c r="G193" s="109"/>
      <c r="H193" s="109"/>
      <c r="I193" s="109"/>
      <c r="J193" s="109"/>
      <c r="K193" s="91" t="s">
        <v>2156</v>
      </c>
      <c r="L193" s="388"/>
      <c r="M193" s="389"/>
      <c r="N193" s="91"/>
    </row>
    <row r="194" spans="1:14" s="45" customFormat="1" ht="31.2">
      <c r="A194" s="425"/>
      <c r="B194" s="27" t="s">
        <v>4445</v>
      </c>
      <c r="C194" s="28"/>
      <c r="D194" s="28"/>
      <c r="E194" s="27" t="s">
        <v>4634</v>
      </c>
      <c r="F194" s="109"/>
      <c r="G194" s="109"/>
      <c r="H194" s="109"/>
      <c r="I194" s="109"/>
      <c r="J194" s="109"/>
      <c r="K194" s="91" t="s">
        <v>2156</v>
      </c>
      <c r="L194" s="388"/>
      <c r="M194" s="389"/>
      <c r="N194" s="91"/>
    </row>
    <row r="195" spans="1:14" s="45" customFormat="1" ht="31.2">
      <c r="A195" s="532"/>
      <c r="B195" s="27" t="s">
        <v>4445</v>
      </c>
      <c r="C195" s="111"/>
      <c r="D195" s="111"/>
      <c r="E195" s="27" t="s">
        <v>4635</v>
      </c>
      <c r="F195" s="113"/>
      <c r="G195" s="113"/>
      <c r="H195" s="113"/>
      <c r="I195" s="113"/>
      <c r="J195" s="113"/>
      <c r="K195" s="91" t="s">
        <v>2156</v>
      </c>
      <c r="L195" s="388"/>
      <c r="M195" s="389"/>
      <c r="N195" s="91"/>
    </row>
    <row r="196" spans="1:14" s="45" customFormat="1" ht="15.6">
      <c r="A196" s="498" t="s">
        <v>16</v>
      </c>
      <c r="B196" s="421" t="s">
        <v>4543</v>
      </c>
      <c r="C196" s="426"/>
      <c r="D196" s="426"/>
      <c r="E196" s="27" t="s">
        <v>4445</v>
      </c>
      <c r="F196" s="420"/>
      <c r="G196" s="420"/>
      <c r="H196" s="420"/>
      <c r="I196" s="420"/>
      <c r="J196" s="420"/>
      <c r="K196" s="91" t="s">
        <v>2156</v>
      </c>
      <c r="L196" s="388"/>
      <c r="M196" s="389"/>
      <c r="N196" s="91"/>
    </row>
    <row r="197" spans="1:14" s="45" customFormat="1" ht="15.6">
      <c r="A197" s="532" t="s">
        <v>1706</v>
      </c>
      <c r="B197" s="27" t="s">
        <v>4636</v>
      </c>
      <c r="C197" s="534" t="s">
        <v>3210</v>
      </c>
      <c r="D197" s="534"/>
      <c r="E197" s="27" t="s">
        <v>4445</v>
      </c>
      <c r="F197" s="535" t="s">
        <v>78</v>
      </c>
      <c r="G197" s="535" t="str">
        <f>IF(H197="x","Đơn giản",IF(I197="x","Trung bình",IF(J197="x","Phức tạp")))</f>
        <v>Trung bình</v>
      </c>
      <c r="H197" s="535"/>
      <c r="I197" s="113" t="s">
        <v>79</v>
      </c>
      <c r="J197" s="113"/>
      <c r="K197" s="91" t="s">
        <v>2156</v>
      </c>
      <c r="L197" s="388"/>
      <c r="M197" s="389"/>
      <c r="N197" s="91"/>
    </row>
    <row r="198" spans="1:14" s="45" customFormat="1" ht="31.2">
      <c r="A198" s="425"/>
      <c r="B198" s="27" t="s">
        <v>4445</v>
      </c>
      <c r="C198" s="28"/>
      <c r="D198" s="28"/>
      <c r="E198" s="27" t="s">
        <v>4637</v>
      </c>
      <c r="F198" s="109"/>
      <c r="G198" s="109"/>
      <c r="H198" s="109"/>
      <c r="I198" s="109"/>
      <c r="J198" s="109"/>
      <c r="K198" s="91" t="s">
        <v>2156</v>
      </c>
      <c r="L198" s="388"/>
      <c r="M198" s="389"/>
      <c r="N198" s="91"/>
    </row>
    <row r="199" spans="1:14" s="45" customFormat="1" ht="31.2">
      <c r="A199" s="425"/>
      <c r="B199" s="27" t="s">
        <v>4445</v>
      </c>
      <c r="C199" s="28"/>
      <c r="D199" s="28"/>
      <c r="E199" s="27" t="s">
        <v>4638</v>
      </c>
      <c r="F199" s="109"/>
      <c r="G199" s="109"/>
      <c r="H199" s="109"/>
      <c r="I199" s="109"/>
      <c r="J199" s="109"/>
      <c r="K199" s="91" t="s">
        <v>2156</v>
      </c>
      <c r="L199" s="388"/>
      <c r="M199" s="389"/>
      <c r="N199" s="91"/>
    </row>
    <row r="200" spans="1:14" s="45" customFormat="1" ht="31.2">
      <c r="A200" s="425"/>
      <c r="B200" s="27" t="s">
        <v>4445</v>
      </c>
      <c r="C200" s="28"/>
      <c r="D200" s="28"/>
      <c r="E200" s="27" t="s">
        <v>4639</v>
      </c>
      <c r="F200" s="109"/>
      <c r="G200" s="109"/>
      <c r="H200" s="109"/>
      <c r="I200" s="109"/>
      <c r="J200" s="109"/>
      <c r="K200" s="91"/>
      <c r="L200" s="388"/>
      <c r="M200" s="389"/>
      <c r="N200" s="91"/>
    </row>
    <row r="201" spans="1:14" s="45" customFormat="1" ht="31.2">
      <c r="A201" s="425"/>
      <c r="B201" s="27" t="s">
        <v>4445</v>
      </c>
      <c r="C201" s="28"/>
      <c r="D201" s="28"/>
      <c r="E201" s="27" t="s">
        <v>4640</v>
      </c>
      <c r="F201" s="109"/>
      <c r="G201" s="109"/>
      <c r="H201" s="109"/>
      <c r="I201" s="109"/>
      <c r="J201" s="109"/>
      <c r="K201" s="91"/>
      <c r="L201" s="388"/>
      <c r="M201" s="389"/>
      <c r="N201" s="91"/>
    </row>
    <row r="202" spans="1:14" s="45" customFormat="1" ht="15.6">
      <c r="A202" s="425" t="s">
        <v>1403</v>
      </c>
      <c r="B202" s="27" t="s">
        <v>4641</v>
      </c>
      <c r="C202" s="400" t="s">
        <v>3210</v>
      </c>
      <c r="D202" s="400"/>
      <c r="E202" s="27" t="s">
        <v>4445</v>
      </c>
      <c r="F202" s="103" t="s">
        <v>78</v>
      </c>
      <c r="G202" s="103" t="str">
        <f>IF(H202="x","Đơn giản",IF(I202="x","Trung bình",IF(J202="x","Phức tạp")))</f>
        <v>Trung bình</v>
      </c>
      <c r="H202" s="103"/>
      <c r="I202" s="109" t="s">
        <v>79</v>
      </c>
      <c r="J202" s="109"/>
      <c r="K202" s="91" t="s">
        <v>2156</v>
      </c>
      <c r="L202" s="388"/>
      <c r="M202" s="389"/>
      <c r="N202" s="91"/>
    </row>
    <row r="203" spans="1:14" s="45" customFormat="1" ht="31.2">
      <c r="A203" s="425"/>
      <c r="B203" s="27" t="s">
        <v>4445</v>
      </c>
      <c r="C203" s="28"/>
      <c r="D203" s="28"/>
      <c r="E203" s="27" t="s">
        <v>4642</v>
      </c>
      <c r="F203" s="109"/>
      <c r="G203" s="109"/>
      <c r="H203" s="109"/>
      <c r="I203" s="109"/>
      <c r="J203" s="109"/>
      <c r="K203" s="91" t="s">
        <v>2156</v>
      </c>
      <c r="L203" s="388"/>
      <c r="M203" s="389"/>
      <c r="N203" s="91"/>
    </row>
    <row r="204" spans="1:14" s="45" customFormat="1" ht="31.2">
      <c r="A204" s="425"/>
      <c r="B204" s="27" t="s">
        <v>4445</v>
      </c>
      <c r="C204" s="28"/>
      <c r="D204" s="28"/>
      <c r="E204" s="27" t="s">
        <v>4643</v>
      </c>
      <c r="F204" s="109"/>
      <c r="G204" s="109"/>
      <c r="H204" s="109"/>
      <c r="I204" s="109"/>
      <c r="J204" s="109"/>
      <c r="K204" s="91" t="s">
        <v>2156</v>
      </c>
      <c r="L204" s="388"/>
      <c r="M204" s="389"/>
      <c r="N204" s="91"/>
    </row>
    <row r="205" spans="1:14" s="45" customFormat="1" ht="31.2">
      <c r="A205" s="425"/>
      <c r="B205" s="27" t="s">
        <v>4445</v>
      </c>
      <c r="C205" s="28"/>
      <c r="D205" s="28"/>
      <c r="E205" s="27" t="s">
        <v>4644</v>
      </c>
      <c r="F205" s="109"/>
      <c r="G205" s="109"/>
      <c r="H205" s="109"/>
      <c r="I205" s="109"/>
      <c r="J205" s="109"/>
      <c r="K205" s="91" t="s">
        <v>2156</v>
      </c>
      <c r="L205" s="388"/>
      <c r="M205" s="389"/>
      <c r="N205" s="91"/>
    </row>
    <row r="206" spans="1:14" s="45" customFormat="1" ht="31.2">
      <c r="A206" s="425"/>
      <c r="B206" s="27" t="s">
        <v>4445</v>
      </c>
      <c r="C206" s="28"/>
      <c r="D206" s="28"/>
      <c r="E206" s="27" t="s">
        <v>4645</v>
      </c>
      <c r="F206" s="109"/>
      <c r="G206" s="109"/>
      <c r="H206" s="109"/>
      <c r="I206" s="109"/>
      <c r="J206" s="109"/>
      <c r="K206" s="91"/>
      <c r="L206" s="388"/>
      <c r="M206" s="389"/>
      <c r="N206" s="91"/>
    </row>
    <row r="207" spans="1:14" s="45" customFormat="1" ht="31.2">
      <c r="A207" s="425"/>
      <c r="B207" s="27" t="s">
        <v>4445</v>
      </c>
      <c r="C207" s="28"/>
      <c r="D207" s="28"/>
      <c r="E207" s="27" t="s">
        <v>4646</v>
      </c>
      <c r="F207" s="109"/>
      <c r="G207" s="109"/>
      <c r="H207" s="109"/>
      <c r="I207" s="109"/>
      <c r="J207" s="109"/>
      <c r="K207" s="91" t="s">
        <v>2156</v>
      </c>
      <c r="L207" s="388"/>
      <c r="M207" s="389"/>
      <c r="N207" s="91"/>
    </row>
    <row r="208" spans="1:14" s="45" customFormat="1" ht="15.6">
      <c r="A208" s="425" t="s">
        <v>1465</v>
      </c>
      <c r="B208" s="27" t="s">
        <v>4647</v>
      </c>
      <c r="C208" s="400" t="s">
        <v>3210</v>
      </c>
      <c r="D208" s="400"/>
      <c r="E208" s="27" t="s">
        <v>4445</v>
      </c>
      <c r="F208" s="103" t="s">
        <v>78</v>
      </c>
      <c r="G208" s="103" t="str">
        <f>IF(H208="x","Đơn giản",IF(I208="x","Trung bình",IF(J208="x","Phức tạp")))</f>
        <v>Đơn giản</v>
      </c>
      <c r="H208" s="103" t="s">
        <v>79</v>
      </c>
      <c r="I208" s="109"/>
      <c r="J208" s="109"/>
      <c r="K208" s="91" t="s">
        <v>2156</v>
      </c>
      <c r="L208" s="388"/>
      <c r="M208" s="389"/>
      <c r="N208" s="91"/>
    </row>
    <row r="209" spans="1:14" s="45" customFormat="1" ht="31.2">
      <c r="A209" s="425"/>
      <c r="B209" s="27" t="s">
        <v>4445</v>
      </c>
      <c r="C209" s="400"/>
      <c r="D209" s="400"/>
      <c r="E209" s="27" t="s">
        <v>4648</v>
      </c>
      <c r="F209" s="103"/>
      <c r="G209" s="103"/>
      <c r="H209" s="103"/>
      <c r="I209" s="109"/>
      <c r="J209" s="109"/>
      <c r="K209" s="91" t="s">
        <v>2156</v>
      </c>
      <c r="L209" s="388"/>
      <c r="M209" s="389"/>
      <c r="N209" s="91"/>
    </row>
    <row r="210" spans="1:14" s="45" customFormat="1" ht="31.2">
      <c r="A210" s="425"/>
      <c r="B210" s="27" t="s">
        <v>4445</v>
      </c>
      <c r="C210" s="400"/>
      <c r="D210" s="400"/>
      <c r="E210" s="27" t="s">
        <v>4649</v>
      </c>
      <c r="F210" s="103"/>
      <c r="G210" s="103"/>
      <c r="H210" s="103"/>
      <c r="I210" s="109"/>
      <c r="J210" s="109"/>
      <c r="K210" s="91" t="s">
        <v>2156</v>
      </c>
      <c r="L210" s="388"/>
      <c r="M210" s="389"/>
      <c r="N210" s="91"/>
    </row>
    <row r="211" spans="1:14" s="45" customFormat="1" ht="31.2">
      <c r="A211" s="425"/>
      <c r="B211" s="27" t="s">
        <v>4445</v>
      </c>
      <c r="C211" s="28"/>
      <c r="D211" s="28"/>
      <c r="E211" s="27" t="s">
        <v>4650</v>
      </c>
      <c r="F211" s="109"/>
      <c r="G211" s="109"/>
      <c r="H211" s="109"/>
      <c r="I211" s="109"/>
      <c r="J211" s="109"/>
      <c r="K211" s="91" t="s">
        <v>2156</v>
      </c>
      <c r="L211" s="388"/>
      <c r="M211" s="389"/>
      <c r="N211" s="403"/>
    </row>
    <row r="212" spans="1:14" s="45" customFormat="1" ht="31.2">
      <c r="A212" s="425"/>
      <c r="B212" s="27" t="s">
        <v>4445</v>
      </c>
      <c r="C212" s="28"/>
      <c r="D212" s="28"/>
      <c r="E212" s="27" t="s">
        <v>4651</v>
      </c>
      <c r="F212" s="109"/>
      <c r="G212" s="109"/>
      <c r="H212" s="109"/>
      <c r="I212" s="109"/>
      <c r="J212" s="109"/>
      <c r="K212" s="91" t="s">
        <v>2156</v>
      </c>
      <c r="L212" s="388"/>
      <c r="M212" s="389"/>
      <c r="N212" s="91"/>
    </row>
    <row r="213" spans="1:14" s="45" customFormat="1" ht="31.2">
      <c r="A213" s="425"/>
      <c r="B213" s="27" t="s">
        <v>4445</v>
      </c>
      <c r="C213" s="28"/>
      <c r="D213" s="28"/>
      <c r="E213" s="27" t="s">
        <v>4652</v>
      </c>
      <c r="F213" s="109"/>
      <c r="G213" s="109"/>
      <c r="H213" s="109"/>
      <c r="I213" s="109"/>
      <c r="J213" s="109"/>
      <c r="K213" s="91" t="s">
        <v>2156</v>
      </c>
      <c r="L213" s="388"/>
      <c r="M213" s="389"/>
      <c r="N213" s="91"/>
    </row>
    <row r="214" spans="1:14" s="45" customFormat="1" ht="15.6">
      <c r="A214" s="425" t="s">
        <v>1511</v>
      </c>
      <c r="B214" s="27" t="s">
        <v>4653</v>
      </c>
      <c r="C214" s="400" t="s">
        <v>3210</v>
      </c>
      <c r="D214" s="400"/>
      <c r="E214" s="27" t="s">
        <v>4445</v>
      </c>
      <c r="F214" s="103" t="s">
        <v>78</v>
      </c>
      <c r="G214" s="103" t="str">
        <f>IF(H214="x","Đơn giản",IF(I214="x","Trung bình",IF(J214="x","Phức tạp")))</f>
        <v>Đơn giản</v>
      </c>
      <c r="H214" s="103" t="s">
        <v>79</v>
      </c>
      <c r="I214" s="109"/>
      <c r="J214" s="109"/>
      <c r="K214" s="91" t="s">
        <v>2156</v>
      </c>
      <c r="L214" s="388"/>
      <c r="M214" s="389"/>
      <c r="N214" s="91"/>
    </row>
    <row r="215" spans="1:14" s="45" customFormat="1" ht="31.2">
      <c r="A215" s="425"/>
      <c r="B215" s="27" t="s">
        <v>4445</v>
      </c>
      <c r="C215" s="400"/>
      <c r="D215" s="400"/>
      <c r="E215" s="27" t="s">
        <v>4654</v>
      </c>
      <c r="F215" s="103"/>
      <c r="G215" s="103"/>
      <c r="H215" s="103"/>
      <c r="I215" s="109"/>
      <c r="J215" s="109"/>
      <c r="K215" s="91" t="s">
        <v>2156</v>
      </c>
      <c r="L215" s="388"/>
      <c r="M215" s="389"/>
      <c r="N215" s="91"/>
    </row>
    <row r="216" spans="1:14" s="45" customFormat="1" ht="31.2">
      <c r="A216" s="425"/>
      <c r="B216" s="27" t="s">
        <v>4445</v>
      </c>
      <c r="C216" s="400"/>
      <c r="D216" s="400"/>
      <c r="E216" s="27" t="s">
        <v>4655</v>
      </c>
      <c r="F216" s="103"/>
      <c r="G216" s="103"/>
      <c r="H216" s="103"/>
      <c r="I216" s="109"/>
      <c r="J216" s="109"/>
      <c r="K216" s="91" t="s">
        <v>2156</v>
      </c>
      <c r="L216" s="388"/>
      <c r="M216" s="389"/>
      <c r="N216" s="91"/>
    </row>
    <row r="217" spans="1:14" s="45" customFormat="1" ht="31.2">
      <c r="A217" s="425"/>
      <c r="B217" s="27" t="s">
        <v>4445</v>
      </c>
      <c r="C217" s="28"/>
      <c r="D217" s="28"/>
      <c r="E217" s="27" t="s">
        <v>4656</v>
      </c>
      <c r="F217" s="109"/>
      <c r="G217" s="109"/>
      <c r="H217" s="109"/>
      <c r="I217" s="109"/>
      <c r="J217" s="109"/>
      <c r="K217" s="91" t="s">
        <v>2156</v>
      </c>
      <c r="L217" s="388"/>
      <c r="M217" s="389"/>
      <c r="N217" s="403"/>
    </row>
    <row r="218" spans="1:14" s="45" customFormat="1" ht="31.2">
      <c r="A218" s="425"/>
      <c r="B218" s="27" t="s">
        <v>4445</v>
      </c>
      <c r="C218" s="28"/>
      <c r="D218" s="28"/>
      <c r="E218" s="27" t="s">
        <v>4657</v>
      </c>
      <c r="F218" s="109"/>
      <c r="G218" s="109"/>
      <c r="H218" s="109"/>
      <c r="I218" s="109"/>
      <c r="J218" s="109"/>
      <c r="K218" s="91" t="s">
        <v>2156</v>
      </c>
      <c r="L218" s="388"/>
      <c r="M218" s="389"/>
      <c r="N218" s="91"/>
    </row>
    <row r="219" spans="1:14" s="45" customFormat="1" ht="15.6">
      <c r="A219" s="425" t="s">
        <v>1643</v>
      </c>
      <c r="B219" s="27" t="s">
        <v>4658</v>
      </c>
      <c r="C219" s="400" t="s">
        <v>3210</v>
      </c>
      <c r="D219" s="400"/>
      <c r="E219" s="27" t="s">
        <v>4445</v>
      </c>
      <c r="F219" s="103" t="s">
        <v>78</v>
      </c>
      <c r="G219" s="103" t="str">
        <f>IF(H219="x","Đơn giản",IF(I219="x","Trung bình",IF(J219="x","Phức tạp")))</f>
        <v>Trung bình</v>
      </c>
      <c r="H219" s="103"/>
      <c r="I219" s="109" t="s">
        <v>79</v>
      </c>
      <c r="J219" s="109"/>
      <c r="K219" s="91"/>
      <c r="L219" s="388"/>
      <c r="M219" s="389"/>
      <c r="N219" s="91"/>
    </row>
    <row r="220" spans="1:14" s="45" customFormat="1" ht="31.2">
      <c r="A220" s="425"/>
      <c r="B220" s="27" t="s">
        <v>4445</v>
      </c>
      <c r="C220" s="28"/>
      <c r="D220" s="28"/>
      <c r="E220" s="27" t="s">
        <v>4659</v>
      </c>
      <c r="F220" s="109"/>
      <c r="G220" s="109"/>
      <c r="H220" s="109"/>
      <c r="I220" s="109"/>
      <c r="J220" s="109"/>
      <c r="K220" s="91" t="s">
        <v>2156</v>
      </c>
      <c r="L220" s="388"/>
      <c r="M220" s="389"/>
      <c r="N220" s="91"/>
    </row>
    <row r="221" spans="1:14" s="45" customFormat="1" ht="31.2">
      <c r="A221" s="425"/>
      <c r="B221" s="27" t="s">
        <v>4445</v>
      </c>
      <c r="C221" s="28"/>
      <c r="D221" s="28"/>
      <c r="E221" s="27" t="s">
        <v>4660</v>
      </c>
      <c r="F221" s="109"/>
      <c r="G221" s="109"/>
      <c r="H221" s="109"/>
      <c r="I221" s="109"/>
      <c r="J221" s="109"/>
      <c r="K221" s="91" t="s">
        <v>2156</v>
      </c>
      <c r="L221" s="388"/>
      <c r="M221" s="389"/>
      <c r="N221" s="91"/>
    </row>
    <row r="222" spans="1:14" s="45" customFormat="1" ht="31.2">
      <c r="A222" s="425"/>
      <c r="B222" s="27" t="s">
        <v>4445</v>
      </c>
      <c r="C222" s="28"/>
      <c r="D222" s="28"/>
      <c r="E222" s="27" t="s">
        <v>4661</v>
      </c>
      <c r="F222" s="109"/>
      <c r="G222" s="109"/>
      <c r="H222" s="109"/>
      <c r="I222" s="109"/>
      <c r="J222" s="109"/>
      <c r="K222" s="91" t="s">
        <v>2156</v>
      </c>
      <c r="L222" s="389"/>
      <c r="M222" s="389"/>
      <c r="N222" s="389"/>
    </row>
    <row r="223" spans="1:14" s="45" customFormat="1" ht="31.2">
      <c r="A223" s="425"/>
      <c r="B223" s="27" t="s">
        <v>4445</v>
      </c>
      <c r="C223" s="28"/>
      <c r="D223" s="28"/>
      <c r="E223" s="27" t="s">
        <v>4662</v>
      </c>
      <c r="F223" s="109"/>
      <c r="G223" s="109"/>
      <c r="H223" s="109"/>
      <c r="I223" s="109"/>
      <c r="J223" s="109"/>
      <c r="K223" s="91" t="s">
        <v>2156</v>
      </c>
      <c r="L223" s="388"/>
      <c r="M223" s="389"/>
      <c r="N223" s="91"/>
    </row>
    <row r="224" spans="1:14" s="45" customFormat="1" ht="31.2">
      <c r="A224" s="425"/>
      <c r="B224" s="27" t="s">
        <v>4445</v>
      </c>
      <c r="C224" s="28"/>
      <c r="D224" s="28"/>
      <c r="E224" s="27" t="s">
        <v>4663</v>
      </c>
      <c r="F224" s="109"/>
      <c r="G224" s="109"/>
      <c r="H224" s="109"/>
      <c r="I224" s="109"/>
      <c r="J224" s="109"/>
      <c r="K224" s="91" t="s">
        <v>2156</v>
      </c>
      <c r="L224" s="388"/>
      <c r="M224" s="389"/>
      <c r="N224" s="91"/>
    </row>
    <row r="225" spans="1:14" s="45" customFormat="1" ht="15.6">
      <c r="A225" s="425" t="s">
        <v>1680</v>
      </c>
      <c r="B225" s="27" t="s">
        <v>4664</v>
      </c>
      <c r="C225" s="400" t="s">
        <v>3210</v>
      </c>
      <c r="D225" s="400"/>
      <c r="E225" s="27" t="s">
        <v>4445</v>
      </c>
      <c r="F225" s="103" t="s">
        <v>78</v>
      </c>
      <c r="G225" s="103" t="str">
        <f>IF(H225="x","Đơn giản",IF(I225="x","Trung bình",IF(J225="x","Phức tạp")))</f>
        <v>Trung bình</v>
      </c>
      <c r="H225" s="103"/>
      <c r="I225" s="109" t="s">
        <v>79</v>
      </c>
      <c r="J225" s="109"/>
      <c r="K225" s="91" t="s">
        <v>2156</v>
      </c>
      <c r="L225" s="388"/>
      <c r="M225" s="403"/>
      <c r="N225" s="91"/>
    </row>
    <row r="226" spans="1:14" s="45" customFormat="1" ht="31.2">
      <c r="A226" s="425"/>
      <c r="B226" s="27" t="s">
        <v>4445</v>
      </c>
      <c r="C226" s="28"/>
      <c r="D226" s="28"/>
      <c r="E226" s="27" t="s">
        <v>4665</v>
      </c>
      <c r="F226" s="109"/>
      <c r="G226" s="109"/>
      <c r="H226" s="109"/>
      <c r="I226" s="109"/>
      <c r="J226" s="109"/>
      <c r="K226" s="91" t="s">
        <v>2156</v>
      </c>
      <c r="L226" s="388"/>
      <c r="M226" s="389"/>
      <c r="N226" s="91"/>
    </row>
    <row r="227" spans="1:14" s="45" customFormat="1" ht="31.2">
      <c r="A227" s="425"/>
      <c r="B227" s="27" t="s">
        <v>4445</v>
      </c>
      <c r="C227" s="28"/>
      <c r="D227" s="28"/>
      <c r="E227" s="27" t="s">
        <v>4666</v>
      </c>
      <c r="F227" s="109"/>
      <c r="G227" s="109"/>
      <c r="H227" s="109"/>
      <c r="I227" s="109"/>
      <c r="J227" s="109"/>
      <c r="K227" s="91" t="s">
        <v>2156</v>
      </c>
      <c r="L227" s="388"/>
      <c r="M227" s="389"/>
      <c r="N227" s="91"/>
    </row>
    <row r="228" spans="1:14" s="45" customFormat="1" ht="31.2">
      <c r="A228" s="425"/>
      <c r="B228" s="27" t="s">
        <v>4445</v>
      </c>
      <c r="C228" s="28"/>
      <c r="D228" s="28"/>
      <c r="E228" s="27" t="s">
        <v>4667</v>
      </c>
      <c r="F228" s="109"/>
      <c r="G228" s="109"/>
      <c r="H228" s="109"/>
      <c r="I228" s="109"/>
      <c r="J228" s="109"/>
      <c r="K228" s="91" t="s">
        <v>2156</v>
      </c>
      <c r="L228" s="388"/>
      <c r="M228" s="389"/>
      <c r="N228" s="91"/>
    </row>
    <row r="229" spans="1:14" s="45" customFormat="1" ht="31.2">
      <c r="A229" s="425"/>
      <c r="B229" s="27" t="s">
        <v>4445</v>
      </c>
      <c r="C229" s="28"/>
      <c r="D229" s="28"/>
      <c r="E229" s="27" t="s">
        <v>4668</v>
      </c>
      <c r="F229" s="109"/>
      <c r="G229" s="109"/>
      <c r="H229" s="109"/>
      <c r="I229" s="109"/>
      <c r="J229" s="109"/>
      <c r="K229" s="91" t="s">
        <v>2156</v>
      </c>
      <c r="L229" s="388"/>
      <c r="M229" s="389"/>
      <c r="N229" s="91"/>
    </row>
    <row r="230" spans="1:14" s="45" customFormat="1" ht="46.8">
      <c r="A230" s="425"/>
      <c r="B230" s="27" t="s">
        <v>4445</v>
      </c>
      <c r="C230" s="28"/>
      <c r="D230" s="28"/>
      <c r="E230" s="27" t="s">
        <v>4669</v>
      </c>
      <c r="F230" s="109"/>
      <c r="G230" s="109"/>
      <c r="H230" s="109"/>
      <c r="I230" s="109"/>
      <c r="J230" s="109"/>
      <c r="K230" s="91" t="s">
        <v>2156</v>
      </c>
      <c r="L230" s="388"/>
      <c r="M230" s="389"/>
      <c r="N230" s="91"/>
    </row>
    <row r="231" spans="1:14" s="45" customFormat="1" ht="15.6">
      <c r="A231" s="532" t="s">
        <v>1862</v>
      </c>
      <c r="B231" s="27" t="s">
        <v>4670</v>
      </c>
      <c r="C231" s="534" t="s">
        <v>3210</v>
      </c>
      <c r="D231" s="534"/>
      <c r="E231" s="27" t="s">
        <v>4445</v>
      </c>
      <c r="F231" s="535" t="s">
        <v>78</v>
      </c>
      <c r="G231" s="535" t="str">
        <f>IF(H231="x","Đơn giản",IF(I231="x","Trung bình",IF(J231="x","Phức tạp")))</f>
        <v>Trung bình</v>
      </c>
      <c r="H231" s="535"/>
      <c r="I231" s="113" t="s">
        <v>79</v>
      </c>
      <c r="J231" s="113"/>
      <c r="K231" s="91" t="s">
        <v>2156</v>
      </c>
      <c r="L231" s="388"/>
      <c r="M231" s="389"/>
      <c r="N231" s="91"/>
    </row>
    <row r="232" spans="1:14" s="45" customFormat="1" ht="31.2">
      <c r="A232" s="532"/>
      <c r="B232" s="27" t="s">
        <v>4445</v>
      </c>
      <c r="C232" s="111"/>
      <c r="D232" s="111"/>
      <c r="E232" s="27" t="s">
        <v>4671</v>
      </c>
      <c r="F232" s="113"/>
      <c r="G232" s="113"/>
      <c r="H232" s="113"/>
      <c r="I232" s="113"/>
      <c r="J232" s="113"/>
      <c r="K232" s="91" t="s">
        <v>2156</v>
      </c>
      <c r="L232" s="927"/>
      <c r="M232" s="928"/>
      <c r="N232" s="91"/>
    </row>
    <row r="233" spans="1:14" s="45" customFormat="1" ht="31.2">
      <c r="A233" s="532"/>
      <c r="B233" s="27" t="s">
        <v>4445</v>
      </c>
      <c r="C233" s="111"/>
      <c r="D233" s="111"/>
      <c r="E233" s="27" t="s">
        <v>4650</v>
      </c>
      <c r="F233" s="113"/>
      <c r="G233" s="113"/>
      <c r="H233" s="113"/>
      <c r="I233" s="113"/>
      <c r="J233" s="113"/>
      <c r="K233" s="91" t="s">
        <v>2156</v>
      </c>
      <c r="L233" s="927"/>
      <c r="M233" s="928"/>
      <c r="N233" s="91"/>
    </row>
    <row r="234" spans="1:14" s="45" customFormat="1" ht="31.2">
      <c r="A234" s="532"/>
      <c r="B234" s="27" t="s">
        <v>4445</v>
      </c>
      <c r="C234" s="111"/>
      <c r="D234" s="111"/>
      <c r="E234" s="27" t="s">
        <v>4672</v>
      </c>
      <c r="F234" s="113"/>
      <c r="G234" s="113"/>
      <c r="H234" s="113"/>
      <c r="I234" s="113"/>
      <c r="J234" s="113"/>
      <c r="K234" s="91" t="s">
        <v>2156</v>
      </c>
      <c r="L234" s="388"/>
      <c r="M234" s="389"/>
      <c r="N234" s="91"/>
    </row>
    <row r="235" spans="1:14" s="45" customFormat="1" ht="31.2">
      <c r="A235" s="532"/>
      <c r="B235" s="27" t="s">
        <v>4445</v>
      </c>
      <c r="C235" s="111"/>
      <c r="D235" s="111"/>
      <c r="E235" s="27" t="s">
        <v>4673</v>
      </c>
      <c r="F235" s="113"/>
      <c r="G235" s="113"/>
      <c r="H235" s="113"/>
      <c r="I235" s="113"/>
      <c r="J235" s="113"/>
      <c r="K235" s="91" t="s">
        <v>2156</v>
      </c>
      <c r="L235" s="388"/>
      <c r="M235" s="389"/>
      <c r="N235" s="91"/>
    </row>
    <row r="236" spans="1:14" s="45" customFormat="1" ht="46.8">
      <c r="A236" s="532"/>
      <c r="B236" s="27" t="s">
        <v>4445</v>
      </c>
      <c r="C236" s="111"/>
      <c r="D236" s="111"/>
      <c r="E236" s="27" t="s">
        <v>4674</v>
      </c>
      <c r="F236" s="113"/>
      <c r="G236" s="113"/>
      <c r="H236" s="113"/>
      <c r="I236" s="113"/>
      <c r="J236" s="113"/>
      <c r="K236" s="91" t="s">
        <v>2156</v>
      </c>
      <c r="L236" s="388"/>
      <c r="M236" s="389"/>
      <c r="N236" s="91"/>
    </row>
    <row r="238" spans="1:14" ht="15.6">
      <c r="B238" s="456" t="s">
        <v>91</v>
      </c>
      <c r="C238" s="405"/>
      <c r="D238" s="46"/>
    </row>
    <row r="239" spans="1:14" ht="15.6">
      <c r="B239" s="456" t="s">
        <v>93</v>
      </c>
      <c r="C239" s="405"/>
      <c r="D239" s="46">
        <f>COUNTIFS(F3:F236,"B",G3:G236,"Đơn giản")</f>
        <v>9</v>
      </c>
    </row>
    <row r="240" spans="1:14" ht="15.6">
      <c r="B240" s="456" t="s">
        <v>94</v>
      </c>
      <c r="C240" s="405"/>
      <c r="D240" s="46">
        <f>COUNTIFS(F3:F236,"B",G3:G236,"Trung bình")</f>
        <v>33</v>
      </c>
    </row>
    <row r="241" spans="2:4" ht="15.6">
      <c r="B241" s="456" t="s">
        <v>95</v>
      </c>
      <c r="C241" s="405"/>
      <c r="D241" s="46">
        <f>COUNTIFS(F3:F236,"B",G3:G236,"Phức tạp")</f>
        <v>2</v>
      </c>
    </row>
    <row r="242" spans="2:4" ht="15.6">
      <c r="B242" s="456" t="s">
        <v>96</v>
      </c>
      <c r="C242" s="405"/>
      <c r="D242" s="46"/>
    </row>
    <row r="243" spans="2:4" ht="15.6">
      <c r="B243" s="456" t="s">
        <v>97</v>
      </c>
      <c r="C243" s="405"/>
      <c r="D243" s="46"/>
    </row>
    <row r="244" spans="2:4" ht="15.6">
      <c r="B244" s="456" t="s">
        <v>98</v>
      </c>
      <c r="C244" s="405"/>
      <c r="D244" s="46"/>
    </row>
    <row r="245" spans="2:4" ht="15.6">
      <c r="B245" s="456" t="s">
        <v>99</v>
      </c>
      <c r="C245" s="405"/>
      <c r="D245" s="46"/>
    </row>
    <row r="246" spans="2:4" ht="15.6">
      <c r="B246" s="456" t="s">
        <v>100</v>
      </c>
      <c r="C246" s="405"/>
      <c r="D246" s="46"/>
    </row>
    <row r="247" spans="2:4" ht="15.6">
      <c r="B247" s="456" t="s">
        <v>101</v>
      </c>
      <c r="C247" s="405"/>
      <c r="D247" s="46"/>
    </row>
    <row r="248" spans="2:4" ht="15.6">
      <c r="B248" s="456"/>
      <c r="C248" s="405"/>
      <c r="D248" s="46"/>
    </row>
    <row r="249" spans="2:4" ht="15.6">
      <c r="B249" s="456"/>
      <c r="C249" s="405"/>
      <c r="D249" s="46">
        <f>SUM(D239:D247)</f>
        <v>44</v>
      </c>
    </row>
  </sheetData>
  <mergeCells count="4">
    <mergeCell ref="L232:L233"/>
    <mergeCell ref="M232:M233"/>
    <mergeCell ref="L57:L58"/>
    <mergeCell ref="M57:M58"/>
  </mergeCells>
  <dataValidations count="4">
    <dataValidation type="list" allowBlank="1" showInputMessage="1" showErrorMessage="1" sqref="G61 G9:G10 G18 G32 G54 G57 G66 G49 G41 G36 G25" xr:uid="{51D15D80-5944-41BC-A47C-358F3DA7BF44}">
      <formula1>$G$3:$G$105</formula1>
    </dataValidation>
    <dataValidation type="list" allowBlank="1" showInputMessage="1" showErrorMessage="1" sqref="G172 G165:G166 G105 G157:G158 G152 G162 G169" xr:uid="{60E556B8-1F7A-46B4-BCE1-6979E622F7F9}">
      <formula1>$G$3:$G$110</formula1>
    </dataValidation>
    <dataValidation type="list" allowBlank="1" showInputMessage="1" showErrorMessage="1" sqref="G91 G96:G97 G82" xr:uid="{5C01D6E2-7D02-4057-BAEC-EE713C820221}">
      <formula1>$G$3:$G$82</formula1>
    </dataValidation>
    <dataValidation type="list" allowBlank="1" showInputMessage="1" showErrorMessage="1" sqref="G179 G199:G200 G191 G186 G181" xr:uid="{3CFC3E92-E71D-4627-A3DA-06DBB99E640E}">
      <formula1>$G$2:$G$81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199"/>
  <sheetViews>
    <sheetView workbookViewId="0">
      <selection activeCell="A2" sqref="A2:C1183"/>
    </sheetView>
  </sheetViews>
  <sheetFormatPr defaultColWidth="9.109375" defaultRowHeight="15.6"/>
  <cols>
    <col min="1" max="1" width="9.109375" style="541"/>
    <col min="2" max="2" width="33" style="456" customWidth="1"/>
    <col min="3" max="3" width="44.88671875" style="45" customWidth="1"/>
    <col min="4" max="4" width="38.44140625" style="45" hidden="1" customWidth="1"/>
    <col min="5" max="5" width="13.44140625" style="388" bestFit="1" customWidth="1"/>
    <col min="6" max="6" width="34.44140625" style="389" customWidth="1"/>
    <col min="7" max="7" width="29.109375" style="45" customWidth="1"/>
    <col min="8" max="16384" width="9.109375" style="45"/>
  </cols>
  <sheetData>
    <row r="1" spans="1:7" ht="22.5" customHeight="1">
      <c r="A1" s="932" t="s">
        <v>478</v>
      </c>
      <c r="B1" s="932"/>
      <c r="C1" s="932"/>
      <c r="D1" s="91"/>
      <c r="G1" s="91"/>
    </row>
    <row r="2" spans="1:7">
      <c r="A2" s="539" t="s">
        <v>70</v>
      </c>
      <c r="B2" s="12" t="s">
        <v>372</v>
      </c>
      <c r="C2" s="12" t="s">
        <v>71</v>
      </c>
      <c r="D2" s="91"/>
      <c r="F2" s="390" t="s">
        <v>8</v>
      </c>
      <c r="G2" s="91"/>
    </row>
    <row r="3" spans="1:7" ht="16.5" customHeight="1">
      <c r="A3" s="933" t="s">
        <v>2451</v>
      </c>
      <c r="B3" s="934"/>
      <c r="C3" s="935"/>
      <c r="D3" s="91"/>
      <c r="G3" s="91"/>
    </row>
    <row r="4" spans="1:7" s="392" customFormat="1" ht="15.75" customHeight="1">
      <c r="A4" s="413" t="s">
        <v>150</v>
      </c>
      <c r="B4" s="936" t="s">
        <v>3681</v>
      </c>
      <c r="C4" s="936"/>
      <c r="D4" s="391"/>
      <c r="E4" s="388"/>
      <c r="F4" s="389"/>
      <c r="G4" s="391"/>
    </row>
    <row r="5" spans="1:7" ht="31.2">
      <c r="A5" s="416" t="s">
        <v>13</v>
      </c>
      <c r="B5" s="417" t="s">
        <v>3629</v>
      </c>
      <c r="C5" s="419"/>
      <c r="D5" s="91"/>
      <c r="G5" s="91"/>
    </row>
    <row r="6" spans="1:7">
      <c r="A6" s="398">
        <v>1</v>
      </c>
      <c r="B6" s="27" t="s">
        <v>2453</v>
      </c>
      <c r="C6" s="396"/>
      <c r="D6" s="91"/>
      <c r="G6" s="91"/>
    </row>
    <row r="7" spans="1:7" ht="31.2">
      <c r="A7" s="398"/>
      <c r="B7" s="448"/>
      <c r="C7" s="27" t="s">
        <v>3625</v>
      </c>
      <c r="D7" s="91"/>
      <c r="G7" s="91"/>
    </row>
    <row r="8" spans="1:7" ht="31.2">
      <c r="A8" s="398"/>
      <c r="B8" s="448"/>
      <c r="C8" s="27" t="s">
        <v>3626</v>
      </c>
      <c r="D8" s="91"/>
      <c r="G8" s="91"/>
    </row>
    <row r="9" spans="1:7">
      <c r="A9" s="398"/>
      <c r="B9" s="448"/>
      <c r="C9" s="27" t="s">
        <v>3627</v>
      </c>
      <c r="D9" s="91"/>
      <c r="G9" s="91"/>
    </row>
    <row r="10" spans="1:7">
      <c r="A10" s="398"/>
      <c r="B10" s="448"/>
      <c r="C10" s="27" t="s">
        <v>3630</v>
      </c>
      <c r="D10" s="91"/>
      <c r="G10" s="91"/>
    </row>
    <row r="11" spans="1:7" ht="31.2">
      <c r="A11" s="398"/>
      <c r="B11" s="448"/>
      <c r="C11" s="27" t="s">
        <v>3631</v>
      </c>
      <c r="D11" s="91"/>
      <c r="G11" s="91"/>
    </row>
    <row r="12" spans="1:7" ht="31.2">
      <c r="A12" s="398">
        <v>2</v>
      </c>
      <c r="B12" s="447" t="s">
        <v>4367</v>
      </c>
      <c r="C12" s="396"/>
      <c r="D12" s="91"/>
      <c r="G12" s="91"/>
    </row>
    <row r="13" spans="1:7" ht="31.2">
      <c r="A13" s="398"/>
      <c r="B13" s="448"/>
      <c r="C13" s="27" t="s">
        <v>4368</v>
      </c>
      <c r="D13" s="91"/>
      <c r="G13" s="91"/>
    </row>
    <row r="14" spans="1:7" ht="31.2">
      <c r="A14" s="398"/>
      <c r="B14" s="448"/>
      <c r="C14" s="27" t="s">
        <v>4369</v>
      </c>
      <c r="D14" s="91"/>
      <c r="G14" s="91"/>
    </row>
    <row r="15" spans="1:7" ht="31.2">
      <c r="A15" s="398"/>
      <c r="B15" s="448"/>
      <c r="C15" s="27" t="s">
        <v>4370</v>
      </c>
      <c r="D15" s="91"/>
      <c r="G15" s="91"/>
    </row>
    <row r="16" spans="1:7" ht="31.2">
      <c r="A16" s="398"/>
      <c r="B16" s="448"/>
      <c r="C16" s="27" t="s">
        <v>4371</v>
      </c>
      <c r="D16" s="91"/>
      <c r="G16" s="91"/>
    </row>
    <row r="17" spans="1:7">
      <c r="A17" s="398">
        <v>3</v>
      </c>
      <c r="B17" s="447" t="s">
        <v>3637</v>
      </c>
      <c r="C17" s="396"/>
      <c r="D17" s="91"/>
      <c r="G17" s="91"/>
    </row>
    <row r="18" spans="1:7" ht="31.2">
      <c r="A18" s="398"/>
      <c r="B18" s="447"/>
      <c r="C18" s="27" t="s">
        <v>2466</v>
      </c>
      <c r="D18" s="91"/>
      <c r="G18" s="91"/>
    </row>
    <row r="19" spans="1:7">
      <c r="A19" s="398"/>
      <c r="B19" s="447"/>
      <c r="C19" s="27" t="s">
        <v>2467</v>
      </c>
      <c r="D19" s="91"/>
      <c r="G19" s="91"/>
    </row>
    <row r="20" spans="1:7" ht="31.2">
      <c r="A20" s="542"/>
      <c r="B20" s="543"/>
      <c r="C20" s="533" t="s">
        <v>3638</v>
      </c>
      <c r="D20" s="91"/>
      <c r="G20" s="91"/>
    </row>
    <row r="21" spans="1:7">
      <c r="A21" s="542"/>
      <c r="B21" s="543"/>
      <c r="C21" s="533" t="s">
        <v>3639</v>
      </c>
      <c r="D21" s="91"/>
      <c r="G21" s="91"/>
    </row>
    <row r="22" spans="1:7" ht="31.2">
      <c r="A22" s="542">
        <v>4</v>
      </c>
      <c r="B22" s="543" t="s">
        <v>3640</v>
      </c>
      <c r="C22" s="533"/>
      <c r="D22" s="91"/>
      <c r="G22" s="91"/>
    </row>
    <row r="23" spans="1:7" ht="31.2">
      <c r="A23" s="542"/>
      <c r="B23" s="543"/>
      <c r="C23" s="533" t="s">
        <v>3641</v>
      </c>
      <c r="D23" s="91"/>
      <c r="G23" s="91"/>
    </row>
    <row r="24" spans="1:7" ht="31.2">
      <c r="A24" s="542"/>
      <c r="B24" s="543"/>
      <c r="C24" s="533" t="s">
        <v>4372</v>
      </c>
      <c r="D24" s="91"/>
      <c r="G24" s="91"/>
    </row>
    <row r="25" spans="1:7" ht="31.2">
      <c r="A25" s="542"/>
      <c r="B25" s="543"/>
      <c r="C25" s="533" t="s">
        <v>3643</v>
      </c>
      <c r="D25" s="91"/>
      <c r="G25" s="91"/>
    </row>
    <row r="26" spans="1:7" ht="46.8">
      <c r="A26" s="542"/>
      <c r="B26" s="543"/>
      <c r="C26" s="533" t="s">
        <v>3644</v>
      </c>
      <c r="D26" s="91"/>
      <c r="G26" s="91"/>
    </row>
    <row r="27" spans="1:7">
      <c r="A27" s="542">
        <v>5</v>
      </c>
      <c r="B27" s="543" t="s">
        <v>3645</v>
      </c>
      <c r="C27" s="533"/>
      <c r="D27" s="91"/>
      <c r="G27" s="91"/>
    </row>
    <row r="28" spans="1:7" ht="31.2">
      <c r="A28" s="542"/>
      <c r="B28" s="543"/>
      <c r="C28" s="533" t="s">
        <v>3646</v>
      </c>
      <c r="D28" s="91"/>
      <c r="G28" s="91"/>
    </row>
    <row r="29" spans="1:7">
      <c r="A29" s="542"/>
      <c r="B29" s="543"/>
      <c r="C29" s="533" t="s">
        <v>3647</v>
      </c>
      <c r="D29" s="91"/>
      <c r="G29" s="91"/>
    </row>
    <row r="30" spans="1:7" ht="31.2">
      <c r="A30" s="542"/>
      <c r="B30" s="543"/>
      <c r="C30" s="533" t="s">
        <v>3648</v>
      </c>
      <c r="D30" s="91"/>
      <c r="G30" s="91"/>
    </row>
    <row r="31" spans="1:7" ht="46.8">
      <c r="A31" s="542"/>
      <c r="B31" s="543"/>
      <c r="C31" s="533" t="s">
        <v>3649</v>
      </c>
      <c r="D31" s="91"/>
      <c r="G31" s="91"/>
    </row>
    <row r="32" spans="1:7" ht="31.2">
      <c r="A32" s="542">
        <v>6</v>
      </c>
      <c r="B32" s="543" t="s">
        <v>3650</v>
      </c>
      <c r="C32" s="533"/>
      <c r="D32" s="91"/>
      <c r="G32" s="91"/>
    </row>
    <row r="33" spans="1:7" ht="31.2">
      <c r="A33" s="542"/>
      <c r="B33" s="543"/>
      <c r="C33" s="533" t="s">
        <v>3651</v>
      </c>
      <c r="D33" s="91"/>
      <c r="G33" s="91"/>
    </row>
    <row r="34" spans="1:7" ht="31.2">
      <c r="A34" s="542"/>
      <c r="B34" s="543"/>
      <c r="C34" s="533" t="s">
        <v>3652</v>
      </c>
      <c r="D34" s="91"/>
      <c r="G34" s="91"/>
    </row>
    <row r="35" spans="1:7" ht="31.2">
      <c r="A35" s="542"/>
      <c r="B35" s="543"/>
      <c r="C35" s="533" t="s">
        <v>3653</v>
      </c>
      <c r="D35" s="91"/>
      <c r="G35" s="91"/>
    </row>
    <row r="36" spans="1:7" ht="31.2">
      <c r="A36" s="542"/>
      <c r="B36" s="543"/>
      <c r="C36" s="533" t="s">
        <v>3654</v>
      </c>
      <c r="D36" s="91"/>
      <c r="G36" s="91"/>
    </row>
    <row r="37" spans="1:7">
      <c r="A37" s="542">
        <v>7</v>
      </c>
      <c r="B37" s="543" t="s">
        <v>2496</v>
      </c>
      <c r="C37" s="544"/>
      <c r="D37" s="91"/>
      <c r="G37" s="91"/>
    </row>
    <row r="38" spans="1:7">
      <c r="A38" s="542"/>
      <c r="B38" s="543"/>
      <c r="C38" s="533" t="s">
        <v>2497</v>
      </c>
      <c r="D38" s="91"/>
      <c r="G38" s="91"/>
    </row>
    <row r="39" spans="1:7">
      <c r="A39" s="542"/>
      <c r="B39" s="543"/>
      <c r="C39" s="533" t="s">
        <v>2498</v>
      </c>
      <c r="D39" s="91"/>
      <c r="G39" s="91"/>
    </row>
    <row r="40" spans="1:7">
      <c r="A40" s="542"/>
      <c r="B40" s="543"/>
      <c r="C40" s="533" t="s">
        <v>2499</v>
      </c>
      <c r="D40" s="91"/>
      <c r="G40" s="91"/>
    </row>
    <row r="41" spans="1:7" ht="31.2">
      <c r="A41" s="542"/>
      <c r="B41" s="543"/>
      <c r="C41" s="533" t="s">
        <v>2500</v>
      </c>
      <c r="D41" s="91"/>
      <c r="G41" s="91"/>
    </row>
    <row r="42" spans="1:7" ht="31.2">
      <c r="A42" s="542"/>
      <c r="B42" s="543"/>
      <c r="C42" s="533" t="s">
        <v>2501</v>
      </c>
      <c r="D42" s="91"/>
      <c r="G42" s="91"/>
    </row>
    <row r="43" spans="1:7">
      <c r="A43" s="542">
        <v>8</v>
      </c>
      <c r="B43" s="543" t="s">
        <v>3655</v>
      </c>
      <c r="C43" s="533"/>
      <c r="D43" s="91"/>
      <c r="G43" s="91"/>
    </row>
    <row r="44" spans="1:7">
      <c r="A44" s="398"/>
      <c r="B44" s="447"/>
      <c r="C44" s="27" t="s">
        <v>3656</v>
      </c>
      <c r="D44" s="91"/>
      <c r="G44" s="91"/>
    </row>
    <row r="45" spans="1:7">
      <c r="A45" s="398"/>
      <c r="B45" s="447"/>
      <c r="C45" s="27" t="s">
        <v>3657</v>
      </c>
      <c r="D45" s="91"/>
      <c r="G45" s="91"/>
    </row>
    <row r="46" spans="1:7">
      <c r="A46" s="398"/>
      <c r="B46" s="447"/>
      <c r="C46" s="27" t="s">
        <v>3658</v>
      </c>
      <c r="D46" s="91"/>
      <c r="G46" s="91"/>
    </row>
    <row r="47" spans="1:7">
      <c r="A47" s="398"/>
      <c r="B47" s="447"/>
      <c r="C47" s="27" t="s">
        <v>3659</v>
      </c>
      <c r="D47" s="91"/>
      <c r="G47" s="91"/>
    </row>
    <row r="48" spans="1:7">
      <c r="A48" s="398">
        <v>9</v>
      </c>
      <c r="B48" s="447" t="s">
        <v>3628</v>
      </c>
      <c r="C48" s="27"/>
      <c r="D48" s="91"/>
      <c r="G48" s="91"/>
    </row>
    <row r="49" spans="1:7">
      <c r="A49" s="398"/>
      <c r="B49" s="447"/>
      <c r="C49" s="27" t="s">
        <v>3660</v>
      </c>
      <c r="D49" s="91"/>
      <c r="G49" s="91"/>
    </row>
    <row r="50" spans="1:7">
      <c r="A50" s="398"/>
      <c r="B50" s="447"/>
      <c r="C50" s="27" t="s">
        <v>3661</v>
      </c>
      <c r="D50" s="91"/>
      <c r="G50" s="91"/>
    </row>
    <row r="51" spans="1:7">
      <c r="A51" s="398"/>
      <c r="B51" s="447"/>
      <c r="C51" s="27" t="s">
        <v>3662</v>
      </c>
      <c r="D51" s="91"/>
      <c r="G51" s="91"/>
    </row>
    <row r="52" spans="1:7">
      <c r="A52" s="398"/>
      <c r="B52" s="447"/>
      <c r="C52" s="27" t="s">
        <v>3663</v>
      </c>
      <c r="D52" s="91"/>
      <c r="G52" s="91"/>
    </row>
    <row r="53" spans="1:7" ht="46.8">
      <c r="A53" s="542"/>
      <c r="B53" s="543"/>
      <c r="C53" s="533" t="s">
        <v>3668</v>
      </c>
      <c r="D53" s="91"/>
      <c r="G53" s="91"/>
    </row>
    <row r="54" spans="1:7">
      <c r="A54" s="542">
        <v>10</v>
      </c>
      <c r="B54" s="543" t="s">
        <v>4198</v>
      </c>
      <c r="C54" s="533"/>
      <c r="D54" s="91"/>
      <c r="G54" s="91"/>
    </row>
    <row r="55" spans="1:7" ht="31.2">
      <c r="A55" s="542"/>
      <c r="B55" s="543"/>
      <c r="C55" s="533" t="s">
        <v>4199</v>
      </c>
      <c r="D55" s="91"/>
      <c r="G55" s="91"/>
    </row>
    <row r="56" spans="1:7" ht="31.2">
      <c r="A56" s="542"/>
      <c r="B56" s="543"/>
      <c r="C56" s="533" t="s">
        <v>4200</v>
      </c>
      <c r="D56" s="91"/>
      <c r="G56" s="91"/>
    </row>
    <row r="57" spans="1:7" ht="31.2">
      <c r="A57" s="542"/>
      <c r="B57" s="543"/>
      <c r="C57" s="533" t="s">
        <v>4201</v>
      </c>
      <c r="D57" s="91"/>
      <c r="G57" s="91"/>
    </row>
    <row r="58" spans="1:7" ht="31.2">
      <c r="A58" s="542"/>
      <c r="B58" s="543"/>
      <c r="C58" s="533" t="s">
        <v>4202</v>
      </c>
      <c r="D58" s="91"/>
      <c r="G58" s="91"/>
    </row>
    <row r="59" spans="1:7" ht="31.2">
      <c r="A59" s="542">
        <v>11</v>
      </c>
      <c r="B59" s="543" t="s">
        <v>3675</v>
      </c>
      <c r="C59" s="533"/>
      <c r="D59" s="91"/>
      <c r="G59" s="91"/>
    </row>
    <row r="60" spans="1:7" ht="31.2">
      <c r="A60" s="542"/>
      <c r="B60" s="543"/>
      <c r="C60" s="533" t="s">
        <v>3672</v>
      </c>
      <c r="D60" s="91"/>
      <c r="G60" s="91"/>
    </row>
    <row r="61" spans="1:7">
      <c r="A61" s="542"/>
      <c r="B61" s="543"/>
      <c r="C61" s="533" t="s">
        <v>3676</v>
      </c>
      <c r="D61" s="91"/>
      <c r="G61" s="91"/>
    </row>
    <row r="62" spans="1:7" ht="31.2">
      <c r="A62" s="542"/>
      <c r="B62" s="543"/>
      <c r="C62" s="533" t="s">
        <v>3677</v>
      </c>
      <c r="D62" s="91"/>
      <c r="G62" s="91"/>
    </row>
    <row r="63" spans="1:7" ht="31.2">
      <c r="A63" s="542"/>
      <c r="B63" s="543"/>
      <c r="C63" s="533" t="s">
        <v>3678</v>
      </c>
      <c r="D63" s="91"/>
      <c r="G63" s="91"/>
    </row>
    <row r="64" spans="1:7" ht="31.2">
      <c r="A64" s="542">
        <v>12</v>
      </c>
      <c r="B64" s="543" t="s">
        <v>3679</v>
      </c>
      <c r="C64" s="533"/>
      <c r="D64" s="91"/>
      <c r="G64" s="91"/>
    </row>
    <row r="65" spans="1:7" ht="31.2">
      <c r="A65" s="542"/>
      <c r="B65" s="543"/>
      <c r="C65" s="533" t="s">
        <v>3670</v>
      </c>
      <c r="D65" s="91"/>
      <c r="G65" s="91"/>
    </row>
    <row r="66" spans="1:7">
      <c r="A66" s="542"/>
      <c r="B66" s="543"/>
      <c r="C66" s="533" t="s">
        <v>3671</v>
      </c>
      <c r="D66" s="91"/>
      <c r="G66" s="91"/>
    </row>
    <row r="67" spans="1:7" ht="31.2">
      <c r="A67" s="542"/>
      <c r="B67" s="543"/>
      <c r="C67" s="533" t="s">
        <v>3674</v>
      </c>
      <c r="D67" s="91"/>
      <c r="G67" s="91"/>
    </row>
    <row r="68" spans="1:7">
      <c r="A68" s="542"/>
      <c r="B68" s="543"/>
      <c r="C68" s="533" t="s">
        <v>3673</v>
      </c>
      <c r="D68" s="91"/>
      <c r="G68" s="91"/>
    </row>
    <row r="69" spans="1:7">
      <c r="A69" s="542">
        <v>13</v>
      </c>
      <c r="B69" s="543" t="s">
        <v>2477</v>
      </c>
      <c r="C69" s="544"/>
      <c r="D69" s="91"/>
      <c r="G69" s="91"/>
    </row>
    <row r="70" spans="1:7" ht="31.2">
      <c r="A70" s="542"/>
      <c r="B70" s="543"/>
      <c r="C70" s="533" t="s">
        <v>3664</v>
      </c>
      <c r="D70" s="91"/>
      <c r="G70" s="91"/>
    </row>
    <row r="71" spans="1:7" ht="31.2">
      <c r="A71" s="542"/>
      <c r="B71" s="543"/>
      <c r="C71" s="533" t="s">
        <v>3665</v>
      </c>
      <c r="D71" s="91"/>
      <c r="G71" s="91"/>
    </row>
    <row r="72" spans="1:7" ht="31.2">
      <c r="A72" s="542"/>
      <c r="B72" s="543"/>
      <c r="C72" s="533" t="s">
        <v>3667</v>
      </c>
      <c r="D72" s="91"/>
      <c r="G72" s="91"/>
    </row>
    <row r="73" spans="1:7" ht="31.2">
      <c r="A73" s="542"/>
      <c r="B73" s="543"/>
      <c r="C73" s="533" t="s">
        <v>3666</v>
      </c>
      <c r="D73" s="91"/>
      <c r="G73" s="91"/>
    </row>
    <row r="74" spans="1:7" ht="31.2">
      <c r="A74" s="542"/>
      <c r="B74" s="543"/>
      <c r="C74" s="533" t="s">
        <v>3669</v>
      </c>
      <c r="D74" s="91"/>
      <c r="G74" s="91"/>
    </row>
    <row r="75" spans="1:7">
      <c r="A75" s="542">
        <v>14</v>
      </c>
      <c r="B75" s="543" t="s">
        <v>4208</v>
      </c>
      <c r="C75" s="533"/>
      <c r="D75" s="91"/>
      <c r="G75" s="91"/>
    </row>
    <row r="76" spans="1:7" ht="31.2">
      <c r="A76" s="542"/>
      <c r="B76" s="543"/>
      <c r="C76" s="533" t="s">
        <v>4209</v>
      </c>
      <c r="D76" s="91"/>
      <c r="G76" s="91"/>
    </row>
    <row r="77" spans="1:7" ht="31.2">
      <c r="A77" s="542"/>
      <c r="B77" s="543"/>
      <c r="C77" s="533" t="s">
        <v>4210</v>
      </c>
      <c r="D77" s="91"/>
      <c r="G77" s="91"/>
    </row>
    <row r="78" spans="1:7" ht="31.2">
      <c r="A78" s="542"/>
      <c r="B78" s="543"/>
      <c r="C78" s="533" t="s">
        <v>4211</v>
      </c>
      <c r="D78" s="91"/>
      <c r="G78" s="91"/>
    </row>
    <row r="79" spans="1:7" ht="31.2">
      <c r="A79" s="542"/>
      <c r="B79" s="543"/>
      <c r="C79" s="533" t="s">
        <v>4212</v>
      </c>
      <c r="D79" s="91"/>
      <c r="G79" s="91"/>
    </row>
    <row r="80" spans="1:7" ht="31.2">
      <c r="A80" s="498" t="s">
        <v>16</v>
      </c>
      <c r="B80" s="421" t="s">
        <v>3680</v>
      </c>
      <c r="C80" s="497"/>
      <c r="D80" s="91"/>
      <c r="G80" s="91"/>
    </row>
    <row r="81" spans="1:7">
      <c r="A81" s="499" t="s">
        <v>1706</v>
      </c>
      <c r="B81" s="385" t="s">
        <v>1317</v>
      </c>
      <c r="C81" s="385"/>
      <c r="D81" s="91"/>
      <c r="G81" s="91"/>
    </row>
    <row r="82" spans="1:7" ht="31.2">
      <c r="A82" s="425" t="s">
        <v>1990</v>
      </c>
      <c r="B82" s="27" t="s">
        <v>3682</v>
      </c>
      <c r="C82" s="385"/>
      <c r="D82" s="91"/>
      <c r="G82" s="91"/>
    </row>
    <row r="83" spans="1:7" ht="31.2">
      <c r="A83" s="425"/>
      <c r="B83" s="27"/>
      <c r="C83" s="43" t="s">
        <v>3683</v>
      </c>
      <c r="D83" s="91"/>
      <c r="G83" s="91"/>
    </row>
    <row r="84" spans="1:7" ht="31.2">
      <c r="A84" s="425"/>
      <c r="B84" s="27"/>
      <c r="C84" s="43" t="s">
        <v>3684</v>
      </c>
      <c r="D84" s="91"/>
      <c r="G84" s="91"/>
    </row>
    <row r="85" spans="1:7" ht="31.2">
      <c r="A85" s="425"/>
      <c r="B85" s="27"/>
      <c r="C85" s="43" t="s">
        <v>3685</v>
      </c>
      <c r="D85" s="91"/>
      <c r="G85" s="91"/>
    </row>
    <row r="86" spans="1:7" ht="18" customHeight="1">
      <c r="A86" s="425"/>
      <c r="B86" s="27"/>
      <c r="C86" s="43" t="s">
        <v>3686</v>
      </c>
      <c r="D86" s="91"/>
      <c r="G86" s="91"/>
    </row>
    <row r="87" spans="1:7" s="402" customFormat="1" ht="31.2">
      <c r="A87" s="425"/>
      <c r="B87" s="27"/>
      <c r="C87" s="43" t="s">
        <v>3687</v>
      </c>
      <c r="D87" s="401"/>
      <c r="E87" s="388"/>
      <c r="F87" s="389"/>
      <c r="G87" s="401"/>
    </row>
    <row r="88" spans="1:7" ht="31.2">
      <c r="A88" s="425"/>
      <c r="B88" s="27"/>
      <c r="C88" s="43" t="s">
        <v>3688</v>
      </c>
      <c r="D88" s="91" t="s">
        <v>2156</v>
      </c>
      <c r="G88" s="91"/>
    </row>
    <row r="89" spans="1:7">
      <c r="A89" s="425" t="s">
        <v>1992</v>
      </c>
      <c r="B89" s="27" t="s">
        <v>3689</v>
      </c>
      <c r="C89" s="27"/>
      <c r="D89" s="91" t="s">
        <v>2156</v>
      </c>
      <c r="G89" s="91"/>
    </row>
    <row r="90" spans="1:7" ht="31.2">
      <c r="A90" s="425"/>
      <c r="B90" s="27"/>
      <c r="C90" s="43" t="s">
        <v>3690</v>
      </c>
      <c r="D90" s="91" t="s">
        <v>2156</v>
      </c>
      <c r="G90" s="91"/>
    </row>
    <row r="91" spans="1:7" ht="31.2">
      <c r="A91" s="425"/>
      <c r="B91" s="27"/>
      <c r="C91" s="43" t="s">
        <v>3691</v>
      </c>
      <c r="D91" s="91" t="s">
        <v>2156</v>
      </c>
      <c r="G91" s="91"/>
    </row>
    <row r="92" spans="1:7" ht="46.8">
      <c r="A92" s="425"/>
      <c r="B92" s="27"/>
      <c r="C92" s="43" t="s">
        <v>3692</v>
      </c>
      <c r="D92" s="91" t="s">
        <v>2156</v>
      </c>
      <c r="G92" s="91"/>
    </row>
    <row r="93" spans="1:7" ht="31.2">
      <c r="A93" s="425"/>
      <c r="B93" s="27"/>
      <c r="C93" s="43" t="s">
        <v>3696</v>
      </c>
      <c r="D93" s="91" t="s">
        <v>2156</v>
      </c>
      <c r="G93" s="91"/>
    </row>
    <row r="94" spans="1:7" s="402" customFormat="1">
      <c r="A94" s="425" t="s">
        <v>1993</v>
      </c>
      <c r="B94" s="27" t="s">
        <v>3693</v>
      </c>
      <c r="C94" s="27"/>
      <c r="D94" s="91" t="s">
        <v>2156</v>
      </c>
      <c r="E94" s="388"/>
      <c r="F94" s="389"/>
      <c r="G94" s="401"/>
    </row>
    <row r="95" spans="1:7" s="402" customFormat="1">
      <c r="A95" s="425"/>
      <c r="B95" s="27"/>
      <c r="C95" s="43" t="s">
        <v>3695</v>
      </c>
      <c r="D95" s="91"/>
      <c r="E95" s="388"/>
      <c r="F95" s="389"/>
      <c r="G95" s="401"/>
    </row>
    <row r="96" spans="1:7">
      <c r="A96" s="425"/>
      <c r="B96" s="27"/>
      <c r="C96" s="43" t="s">
        <v>3694</v>
      </c>
      <c r="D96" s="91" t="s">
        <v>2156</v>
      </c>
      <c r="G96" s="91"/>
    </row>
    <row r="97" spans="1:7" ht="31.2">
      <c r="A97" s="425"/>
      <c r="B97" s="27"/>
      <c r="C97" s="43" t="s">
        <v>3701</v>
      </c>
      <c r="D97" s="91" t="s">
        <v>2156</v>
      </c>
      <c r="G97" s="91"/>
    </row>
    <row r="98" spans="1:7">
      <c r="A98" s="425" t="s">
        <v>2426</v>
      </c>
      <c r="B98" s="27" t="s">
        <v>3697</v>
      </c>
      <c r="C98" s="27"/>
      <c r="D98" s="91" t="s">
        <v>2156</v>
      </c>
      <c r="G98" s="91"/>
    </row>
    <row r="99" spans="1:7" s="402" customFormat="1">
      <c r="A99" s="425"/>
      <c r="B99" s="27"/>
      <c r="C99" s="43" t="s">
        <v>3700</v>
      </c>
      <c r="D99" s="91" t="s">
        <v>2156</v>
      </c>
      <c r="E99" s="388"/>
      <c r="F99" s="389"/>
      <c r="G99" s="401"/>
    </row>
    <row r="100" spans="1:7" s="402" customFormat="1" ht="31.2">
      <c r="A100" s="425"/>
      <c r="B100" s="27"/>
      <c r="C100" s="43" t="s">
        <v>3699</v>
      </c>
      <c r="D100" s="91"/>
      <c r="E100" s="388"/>
      <c r="F100" s="389"/>
      <c r="G100" s="401"/>
    </row>
    <row r="101" spans="1:7" ht="31.2">
      <c r="A101" s="425"/>
      <c r="B101" s="27"/>
      <c r="C101" s="43" t="s">
        <v>3706</v>
      </c>
      <c r="D101" s="91" t="s">
        <v>2156</v>
      </c>
      <c r="G101" s="91"/>
    </row>
    <row r="102" spans="1:7" ht="31.2">
      <c r="A102" s="425"/>
      <c r="B102" s="27"/>
      <c r="C102" s="43" t="s">
        <v>3702</v>
      </c>
      <c r="D102" s="91" t="s">
        <v>2156</v>
      </c>
      <c r="G102" s="91"/>
    </row>
    <row r="103" spans="1:7">
      <c r="A103" s="425" t="s">
        <v>2006</v>
      </c>
      <c r="B103" s="27" t="s">
        <v>3698</v>
      </c>
      <c r="C103" s="27"/>
      <c r="D103" s="91" t="s">
        <v>2156</v>
      </c>
      <c r="G103" s="91"/>
    </row>
    <row r="104" spans="1:7">
      <c r="A104" s="425"/>
      <c r="B104" s="27"/>
      <c r="C104" s="43" t="s">
        <v>3703</v>
      </c>
      <c r="D104" s="91" t="s">
        <v>2156</v>
      </c>
      <c r="G104" s="91"/>
    </row>
    <row r="105" spans="1:7" ht="31.2">
      <c r="A105" s="425"/>
      <c r="B105" s="27"/>
      <c r="C105" s="43" t="s">
        <v>3704</v>
      </c>
      <c r="D105" s="91" t="s">
        <v>2156</v>
      </c>
      <c r="G105" s="91"/>
    </row>
    <row r="106" spans="1:7" ht="31.2">
      <c r="A106" s="425"/>
      <c r="B106" s="27"/>
      <c r="C106" s="43" t="s">
        <v>3705</v>
      </c>
      <c r="D106" s="91" t="s">
        <v>2156</v>
      </c>
      <c r="G106" s="91"/>
    </row>
    <row r="107" spans="1:7" ht="31.2">
      <c r="A107" s="425" t="s">
        <v>2015</v>
      </c>
      <c r="B107" s="27" t="s">
        <v>1344</v>
      </c>
      <c r="C107" s="27"/>
      <c r="D107" s="91" t="s">
        <v>2156</v>
      </c>
      <c r="G107" s="91"/>
    </row>
    <row r="108" spans="1:7" ht="31.2">
      <c r="A108" s="425"/>
      <c r="B108" s="27"/>
      <c r="C108" s="27" t="s">
        <v>3707</v>
      </c>
      <c r="D108" s="91" t="s">
        <v>2156</v>
      </c>
      <c r="G108" s="91"/>
    </row>
    <row r="109" spans="1:7" ht="31.2">
      <c r="A109" s="425"/>
      <c r="B109" s="27"/>
      <c r="C109" s="27" t="s">
        <v>3708</v>
      </c>
      <c r="D109" s="91" t="s">
        <v>2156</v>
      </c>
      <c r="G109" s="91"/>
    </row>
    <row r="110" spans="1:7" ht="31.2">
      <c r="A110" s="425"/>
      <c r="B110" s="27"/>
      <c r="C110" s="27" t="s">
        <v>3709</v>
      </c>
      <c r="D110" s="91" t="s">
        <v>2156</v>
      </c>
      <c r="G110" s="91"/>
    </row>
    <row r="111" spans="1:7" ht="31.2">
      <c r="A111" s="425" t="s">
        <v>2427</v>
      </c>
      <c r="B111" s="27" t="s">
        <v>1349</v>
      </c>
      <c r="C111" s="27"/>
      <c r="D111" s="91" t="s">
        <v>2156</v>
      </c>
      <c r="G111" s="91"/>
    </row>
    <row r="112" spans="1:7" ht="31.2">
      <c r="A112" s="425"/>
      <c r="B112" s="27"/>
      <c r="C112" s="27" t="s">
        <v>3710</v>
      </c>
      <c r="D112" s="91" t="s">
        <v>2156</v>
      </c>
      <c r="G112" s="91"/>
    </row>
    <row r="113" spans="1:7" ht="31.2">
      <c r="A113" s="425"/>
      <c r="B113" s="27"/>
      <c r="C113" s="27" t="s">
        <v>3711</v>
      </c>
      <c r="D113" s="91" t="s">
        <v>2156</v>
      </c>
      <c r="G113" s="91"/>
    </row>
    <row r="114" spans="1:7" ht="31.2">
      <c r="A114" s="425"/>
      <c r="B114" s="27"/>
      <c r="C114" s="27" t="s">
        <v>3712</v>
      </c>
      <c r="D114" s="91" t="s">
        <v>2156</v>
      </c>
      <c r="G114" s="91"/>
    </row>
    <row r="115" spans="1:7">
      <c r="A115" s="425" t="s">
        <v>2509</v>
      </c>
      <c r="B115" s="27" t="s">
        <v>3714</v>
      </c>
      <c r="C115" s="27"/>
      <c r="D115" s="91" t="s">
        <v>2156</v>
      </c>
      <c r="G115" s="91"/>
    </row>
    <row r="116" spans="1:7">
      <c r="A116" s="425"/>
      <c r="B116" s="27"/>
      <c r="C116" s="27" t="s">
        <v>3713</v>
      </c>
      <c r="D116" s="91" t="s">
        <v>2156</v>
      </c>
      <c r="G116" s="91"/>
    </row>
    <row r="117" spans="1:7">
      <c r="A117" s="425"/>
      <c r="B117" s="27"/>
      <c r="C117" s="27" t="s">
        <v>3715</v>
      </c>
      <c r="D117" s="91" t="s">
        <v>2156</v>
      </c>
      <c r="G117" s="91"/>
    </row>
    <row r="118" spans="1:7" ht="31.2">
      <c r="A118" s="425"/>
      <c r="B118" s="27"/>
      <c r="C118" s="43" t="s">
        <v>3716</v>
      </c>
      <c r="D118" s="91" t="s">
        <v>2156</v>
      </c>
      <c r="G118" s="91"/>
    </row>
    <row r="119" spans="1:7" ht="31.2">
      <c r="A119" s="425"/>
      <c r="B119" s="27"/>
      <c r="C119" s="27" t="s">
        <v>3717</v>
      </c>
      <c r="D119" s="91" t="s">
        <v>2156</v>
      </c>
      <c r="G119" s="91"/>
    </row>
    <row r="120" spans="1:7">
      <c r="A120" s="425" t="s">
        <v>2510</v>
      </c>
      <c r="B120" s="43" t="s">
        <v>1354</v>
      </c>
      <c r="C120" s="27"/>
      <c r="D120" s="91" t="s">
        <v>2156</v>
      </c>
      <c r="G120" s="91"/>
    </row>
    <row r="121" spans="1:7">
      <c r="A121" s="425"/>
      <c r="B121" s="27"/>
      <c r="C121" s="27" t="s">
        <v>3718</v>
      </c>
      <c r="D121" s="91" t="s">
        <v>2156</v>
      </c>
      <c r="G121" s="91"/>
    </row>
    <row r="122" spans="1:7" ht="31.2">
      <c r="A122" s="425"/>
      <c r="B122" s="27"/>
      <c r="C122" s="27" t="s">
        <v>3719</v>
      </c>
      <c r="D122" s="91" t="s">
        <v>2156</v>
      </c>
      <c r="G122" s="91"/>
    </row>
    <row r="123" spans="1:7">
      <c r="A123" s="425"/>
      <c r="B123" s="27"/>
      <c r="C123" s="27" t="s">
        <v>3720</v>
      </c>
      <c r="D123" s="91" t="s">
        <v>2156</v>
      </c>
      <c r="G123" s="91"/>
    </row>
    <row r="124" spans="1:7">
      <c r="A124" s="425"/>
      <c r="B124" s="27"/>
      <c r="C124" s="27" t="s">
        <v>3721</v>
      </c>
      <c r="D124" s="91" t="s">
        <v>2156</v>
      </c>
      <c r="G124" s="91"/>
    </row>
    <row r="125" spans="1:7">
      <c r="A125" s="425" t="s">
        <v>2511</v>
      </c>
      <c r="B125" s="27" t="s">
        <v>2092</v>
      </c>
      <c r="C125" s="27"/>
      <c r="D125" s="91" t="s">
        <v>2156</v>
      </c>
      <c r="G125" s="91"/>
    </row>
    <row r="126" spans="1:7">
      <c r="A126" s="425"/>
      <c r="B126" s="27"/>
      <c r="C126" s="27" t="s">
        <v>3724</v>
      </c>
      <c r="D126" s="91" t="s">
        <v>2156</v>
      </c>
      <c r="G126" s="91"/>
    </row>
    <row r="127" spans="1:7">
      <c r="A127" s="425"/>
      <c r="B127" s="27"/>
      <c r="C127" s="27" t="s">
        <v>3725</v>
      </c>
      <c r="D127" s="91" t="s">
        <v>2156</v>
      </c>
      <c r="G127" s="91"/>
    </row>
    <row r="128" spans="1:7" ht="31.2">
      <c r="A128" s="425"/>
      <c r="B128" s="27"/>
      <c r="C128" s="27" t="s">
        <v>3727</v>
      </c>
      <c r="D128" s="91" t="s">
        <v>2156</v>
      </c>
      <c r="G128" s="91"/>
    </row>
    <row r="129" spans="1:7">
      <c r="A129" s="425"/>
      <c r="B129" s="27"/>
      <c r="C129" s="27" t="s">
        <v>3726</v>
      </c>
      <c r="D129" s="91" t="s">
        <v>2156</v>
      </c>
      <c r="G129" s="91"/>
    </row>
    <row r="130" spans="1:7">
      <c r="A130" s="425" t="s">
        <v>2564</v>
      </c>
      <c r="B130" s="27" t="s">
        <v>3728</v>
      </c>
      <c r="C130" s="27"/>
      <c r="D130" s="91" t="s">
        <v>2156</v>
      </c>
      <c r="G130" s="91"/>
    </row>
    <row r="131" spans="1:7" ht="31.2">
      <c r="A131" s="425"/>
      <c r="B131" s="27"/>
      <c r="C131" s="27" t="s">
        <v>3732</v>
      </c>
      <c r="D131" s="91" t="s">
        <v>2156</v>
      </c>
      <c r="G131" s="91"/>
    </row>
    <row r="132" spans="1:7" ht="31.2">
      <c r="A132" s="425"/>
      <c r="B132" s="27"/>
      <c r="C132" s="27" t="s">
        <v>3729</v>
      </c>
      <c r="D132" s="91" t="s">
        <v>2156</v>
      </c>
      <c r="G132" s="91"/>
    </row>
    <row r="133" spans="1:7" ht="31.2">
      <c r="A133" s="425"/>
      <c r="B133" s="27"/>
      <c r="C133" s="27" t="s">
        <v>3731</v>
      </c>
      <c r="D133" s="91" t="s">
        <v>2156</v>
      </c>
      <c r="E133" s="403"/>
      <c r="G133" s="91"/>
    </row>
    <row r="134" spans="1:7" ht="31.2">
      <c r="A134" s="468"/>
      <c r="B134" s="469"/>
      <c r="C134" s="469" t="s">
        <v>4373</v>
      </c>
      <c r="D134" s="91" t="s">
        <v>2156</v>
      </c>
      <c r="G134" s="91"/>
    </row>
    <row r="135" spans="1:7">
      <c r="A135" s="425" t="s">
        <v>2565</v>
      </c>
      <c r="B135" s="27" t="s">
        <v>1426</v>
      </c>
      <c r="C135" s="27"/>
      <c r="D135" s="91" t="s">
        <v>2156</v>
      </c>
      <c r="G135" s="91"/>
    </row>
    <row r="136" spans="1:7" ht="31.2">
      <c r="A136" s="425"/>
      <c r="B136" s="27"/>
      <c r="C136" s="43" t="s">
        <v>3733</v>
      </c>
      <c r="D136" s="91" t="s">
        <v>2156</v>
      </c>
      <c r="G136" s="91"/>
    </row>
    <row r="137" spans="1:7" ht="31.2">
      <c r="A137" s="425"/>
      <c r="B137" s="27"/>
      <c r="C137" s="27" t="s">
        <v>3734</v>
      </c>
      <c r="D137" s="91" t="s">
        <v>2156</v>
      </c>
      <c r="G137" s="91"/>
    </row>
    <row r="138" spans="1:7" ht="22.5" customHeight="1">
      <c r="A138" s="425"/>
      <c r="B138" s="27"/>
      <c r="C138" s="27" t="s">
        <v>3735</v>
      </c>
      <c r="D138" s="91" t="s">
        <v>2156</v>
      </c>
      <c r="E138" s="403"/>
      <c r="G138" s="91"/>
    </row>
    <row r="139" spans="1:7" ht="31.2">
      <c r="A139" s="425"/>
      <c r="B139" s="27"/>
      <c r="C139" s="27" t="s">
        <v>3736</v>
      </c>
      <c r="D139" s="91" t="s">
        <v>2156</v>
      </c>
      <c r="G139" s="91"/>
    </row>
    <row r="140" spans="1:7" ht="31.2">
      <c r="A140" s="425"/>
      <c r="B140" s="27"/>
      <c r="C140" s="27" t="s">
        <v>3737</v>
      </c>
      <c r="D140" s="91" t="s">
        <v>2156</v>
      </c>
      <c r="E140" s="927"/>
      <c r="F140" s="929"/>
      <c r="G140" s="91"/>
    </row>
    <row r="141" spans="1:7" ht="31.2">
      <c r="A141" s="425"/>
      <c r="B141" s="27"/>
      <c r="C141" s="27" t="s">
        <v>3738</v>
      </c>
      <c r="D141" s="91" t="s">
        <v>2156</v>
      </c>
      <c r="E141" s="927"/>
      <c r="F141" s="929"/>
      <c r="G141" s="91"/>
    </row>
    <row r="142" spans="1:7" ht="31.2">
      <c r="A142" s="425" t="s">
        <v>2562</v>
      </c>
      <c r="B142" s="27" t="s">
        <v>1438</v>
      </c>
      <c r="C142" s="27"/>
      <c r="D142" s="91" t="s">
        <v>2156</v>
      </c>
      <c r="E142" s="391"/>
      <c r="F142" s="404"/>
      <c r="G142" s="91"/>
    </row>
    <row r="143" spans="1:7" ht="31.2">
      <c r="A143" s="425"/>
      <c r="B143" s="27"/>
      <c r="C143" s="43" t="s">
        <v>3739</v>
      </c>
      <c r="D143" s="91" t="s">
        <v>2156</v>
      </c>
      <c r="G143" s="91"/>
    </row>
    <row r="144" spans="1:7" ht="46.8">
      <c r="A144" s="425"/>
      <c r="B144" s="27"/>
      <c r="C144" s="43" t="s">
        <v>3740</v>
      </c>
      <c r="D144" s="91" t="s">
        <v>2156</v>
      </c>
      <c r="G144" s="91"/>
    </row>
    <row r="145" spans="1:7">
      <c r="A145" s="425"/>
      <c r="B145" s="27"/>
      <c r="C145" s="43" t="s">
        <v>3741</v>
      </c>
      <c r="D145" s="91" t="s">
        <v>2156</v>
      </c>
      <c r="F145" s="404"/>
      <c r="G145" s="91"/>
    </row>
    <row r="146" spans="1:7">
      <c r="A146" s="425"/>
      <c r="B146" s="27"/>
      <c r="C146" s="43" t="s">
        <v>3742</v>
      </c>
      <c r="D146" s="91" t="s">
        <v>2156</v>
      </c>
      <c r="F146" s="404"/>
      <c r="G146" s="91"/>
    </row>
    <row r="147" spans="1:7" ht="31.2">
      <c r="A147" s="425" t="s">
        <v>2566</v>
      </c>
      <c r="B147" s="27" t="s">
        <v>1437</v>
      </c>
      <c r="C147" s="27"/>
      <c r="D147" s="91" t="s">
        <v>2156</v>
      </c>
      <c r="F147" s="404"/>
      <c r="G147" s="91"/>
    </row>
    <row r="148" spans="1:7" ht="31.2">
      <c r="A148" s="425"/>
      <c r="B148" s="27"/>
      <c r="C148" s="43" t="s">
        <v>3743</v>
      </c>
      <c r="D148" s="91" t="s">
        <v>2156</v>
      </c>
      <c r="F148" s="404"/>
      <c r="G148" s="91"/>
    </row>
    <row r="149" spans="1:7" ht="46.8">
      <c r="A149" s="425"/>
      <c r="B149" s="27"/>
      <c r="C149" s="43" t="s">
        <v>3744</v>
      </c>
      <c r="D149" s="91" t="s">
        <v>2156</v>
      </c>
      <c r="F149" s="404"/>
      <c r="G149" s="91"/>
    </row>
    <row r="150" spans="1:7">
      <c r="A150" s="532"/>
      <c r="B150" s="533"/>
      <c r="C150" s="545" t="s">
        <v>3745</v>
      </c>
      <c r="D150" s="91" t="s">
        <v>2156</v>
      </c>
      <c r="G150" s="91"/>
    </row>
    <row r="151" spans="1:7">
      <c r="A151" s="532"/>
      <c r="B151" s="533"/>
      <c r="C151" s="545" t="s">
        <v>3746</v>
      </c>
      <c r="D151" s="91" t="s">
        <v>2156</v>
      </c>
      <c r="G151" s="91"/>
    </row>
    <row r="152" spans="1:7">
      <c r="A152" s="532" t="s">
        <v>2567</v>
      </c>
      <c r="B152" s="533" t="s">
        <v>3603</v>
      </c>
      <c r="C152" s="533"/>
      <c r="D152" s="91" t="s">
        <v>2156</v>
      </c>
      <c r="G152" s="91"/>
    </row>
    <row r="153" spans="1:7" ht="31.2">
      <c r="A153" s="532"/>
      <c r="B153" s="533"/>
      <c r="C153" s="533" t="s">
        <v>4285</v>
      </c>
      <c r="D153" s="91" t="s">
        <v>2156</v>
      </c>
      <c r="G153" s="91"/>
    </row>
    <row r="154" spans="1:7">
      <c r="A154" s="532"/>
      <c r="B154" s="533"/>
      <c r="C154" s="533" t="s">
        <v>4286</v>
      </c>
      <c r="D154" s="91" t="s">
        <v>2156</v>
      </c>
      <c r="G154" s="91"/>
    </row>
    <row r="155" spans="1:7" ht="31.2">
      <c r="A155" s="532"/>
      <c r="B155" s="533"/>
      <c r="C155" s="533" t="s">
        <v>4287</v>
      </c>
      <c r="D155" s="91" t="s">
        <v>2156</v>
      </c>
      <c r="G155" s="91"/>
    </row>
    <row r="156" spans="1:7" ht="31.2">
      <c r="A156" s="532"/>
      <c r="B156" s="533"/>
      <c r="C156" s="533" t="s">
        <v>4288</v>
      </c>
      <c r="D156" s="91" t="s">
        <v>2156</v>
      </c>
      <c r="G156" s="91"/>
    </row>
    <row r="157" spans="1:7">
      <c r="A157" s="546" t="s">
        <v>1403</v>
      </c>
      <c r="B157" s="547" t="s">
        <v>1404</v>
      </c>
      <c r="C157" s="533"/>
      <c r="D157" s="91" t="s">
        <v>2156</v>
      </c>
      <c r="G157" s="91"/>
    </row>
    <row r="158" spans="1:7" ht="31.2">
      <c r="A158" s="532" t="s">
        <v>2021</v>
      </c>
      <c r="B158" s="533" t="s">
        <v>1407</v>
      </c>
      <c r="C158" s="533"/>
      <c r="D158" s="91" t="s">
        <v>2156</v>
      </c>
      <c r="G158" s="91"/>
    </row>
    <row r="159" spans="1:7" ht="31.2">
      <c r="A159" s="532"/>
      <c r="B159" s="533"/>
      <c r="C159" s="545" t="s">
        <v>3747</v>
      </c>
      <c r="D159" s="91" t="s">
        <v>2156</v>
      </c>
      <c r="G159" s="91"/>
    </row>
    <row r="160" spans="1:7" ht="31.2">
      <c r="A160" s="425"/>
      <c r="B160" s="27"/>
      <c r="C160" s="43" t="s">
        <v>3748</v>
      </c>
      <c r="D160" s="91"/>
      <c r="G160" s="91"/>
    </row>
    <row r="161" spans="1:7" ht="31.2">
      <c r="A161" s="425"/>
      <c r="B161" s="27"/>
      <c r="C161" s="43" t="s">
        <v>3749</v>
      </c>
      <c r="D161" s="91"/>
      <c r="G161" s="91"/>
    </row>
    <row r="162" spans="1:7">
      <c r="A162" s="425"/>
      <c r="B162" s="27"/>
      <c r="C162" s="43" t="s">
        <v>3750</v>
      </c>
      <c r="D162" s="91"/>
      <c r="G162" s="91"/>
    </row>
    <row r="163" spans="1:7" ht="31.2">
      <c r="A163" s="425" t="s">
        <v>2027</v>
      </c>
      <c r="B163" s="27" t="s">
        <v>1412</v>
      </c>
      <c r="C163" s="27"/>
      <c r="D163" s="91"/>
      <c r="G163" s="91"/>
    </row>
    <row r="164" spans="1:7" ht="31.2">
      <c r="A164" s="425"/>
      <c r="B164" s="27"/>
      <c r="C164" s="27" t="s">
        <v>3751</v>
      </c>
      <c r="D164" s="91"/>
      <c r="G164" s="91"/>
    </row>
    <row r="165" spans="1:7" ht="31.2">
      <c r="A165" s="425"/>
      <c r="B165" s="27"/>
      <c r="C165" s="27" t="s">
        <v>3752</v>
      </c>
      <c r="D165" s="91" t="s">
        <v>2156</v>
      </c>
      <c r="G165" s="91"/>
    </row>
    <row r="166" spans="1:7" ht="31.2">
      <c r="A166" s="425" t="s">
        <v>2034</v>
      </c>
      <c r="B166" s="27" t="s">
        <v>1415</v>
      </c>
      <c r="C166" s="27"/>
      <c r="D166" s="91" t="s">
        <v>2156</v>
      </c>
      <c r="G166" s="91"/>
    </row>
    <row r="167" spans="1:7" ht="31.2">
      <c r="A167" s="425"/>
      <c r="B167" s="27"/>
      <c r="C167" s="27" t="s">
        <v>3753</v>
      </c>
      <c r="D167" s="91" t="s">
        <v>2156</v>
      </c>
      <c r="G167" s="91"/>
    </row>
    <row r="168" spans="1:7" ht="31.2">
      <c r="A168" s="425"/>
      <c r="B168" s="27"/>
      <c r="C168" s="27" t="s">
        <v>3754</v>
      </c>
      <c r="D168" s="91" t="s">
        <v>2156</v>
      </c>
      <c r="G168" s="91"/>
    </row>
    <row r="169" spans="1:7" ht="31.2">
      <c r="A169" s="425"/>
      <c r="B169" s="27"/>
      <c r="C169" s="27" t="s">
        <v>3755</v>
      </c>
      <c r="D169" s="91" t="s">
        <v>2156</v>
      </c>
      <c r="G169" s="91"/>
    </row>
    <row r="170" spans="1:7" ht="31.2">
      <c r="A170" s="425"/>
      <c r="B170" s="27"/>
      <c r="C170" s="27" t="s">
        <v>3756</v>
      </c>
      <c r="D170" s="91" t="s">
        <v>2156</v>
      </c>
      <c r="G170" s="91"/>
    </row>
    <row r="171" spans="1:7" s="402" customFormat="1" ht="31.2">
      <c r="A171" s="425" t="s">
        <v>2036</v>
      </c>
      <c r="B171" s="27" t="s">
        <v>1420</v>
      </c>
      <c r="C171" s="27"/>
      <c r="D171" s="91" t="s">
        <v>2156</v>
      </c>
      <c r="E171" s="388"/>
      <c r="F171" s="389"/>
      <c r="G171" s="401"/>
    </row>
    <row r="172" spans="1:7" ht="31.2">
      <c r="A172" s="425"/>
      <c r="B172" s="27"/>
      <c r="C172" s="27" t="s">
        <v>3757</v>
      </c>
      <c r="D172" s="91" t="s">
        <v>2156</v>
      </c>
      <c r="G172" s="91"/>
    </row>
    <row r="173" spans="1:7" ht="31.2">
      <c r="A173" s="425"/>
      <c r="B173" s="27"/>
      <c r="C173" s="27" t="s">
        <v>3758</v>
      </c>
      <c r="D173" s="91" t="s">
        <v>2156</v>
      </c>
      <c r="G173" s="91"/>
    </row>
    <row r="174" spans="1:7" ht="31.2">
      <c r="A174" s="425" t="s">
        <v>2040</v>
      </c>
      <c r="B174" s="27" t="s">
        <v>1446</v>
      </c>
      <c r="C174" s="27"/>
      <c r="D174" s="91" t="s">
        <v>2156</v>
      </c>
      <c r="G174" s="91"/>
    </row>
    <row r="175" spans="1:7" ht="31.2">
      <c r="A175" s="425"/>
      <c r="B175" s="27"/>
      <c r="C175" s="27" t="s">
        <v>3759</v>
      </c>
      <c r="D175" s="91" t="s">
        <v>2156</v>
      </c>
      <c r="G175" s="91"/>
    </row>
    <row r="176" spans="1:7" ht="31.2">
      <c r="A176" s="425"/>
      <c r="B176" s="27"/>
      <c r="C176" s="27" t="s">
        <v>3760</v>
      </c>
      <c r="D176" s="91" t="s">
        <v>2156</v>
      </c>
      <c r="G176" s="91"/>
    </row>
    <row r="177" spans="1:7" ht="31.2">
      <c r="A177" s="425"/>
      <c r="B177" s="27"/>
      <c r="C177" s="27" t="s">
        <v>3761</v>
      </c>
      <c r="D177" s="91" t="s">
        <v>2156</v>
      </c>
      <c r="G177" s="91"/>
    </row>
    <row r="178" spans="1:7" ht="31.2">
      <c r="A178" s="425"/>
      <c r="B178" s="27"/>
      <c r="C178" s="27" t="s">
        <v>3762</v>
      </c>
      <c r="D178" s="91" t="s">
        <v>2156</v>
      </c>
      <c r="G178" s="91"/>
    </row>
    <row r="179" spans="1:7" s="402" customFormat="1" ht="31.2">
      <c r="A179" s="425" t="s">
        <v>2168</v>
      </c>
      <c r="B179" s="27" t="s">
        <v>1452</v>
      </c>
      <c r="C179" s="27"/>
      <c r="D179" s="91" t="s">
        <v>2156</v>
      </c>
      <c r="E179" s="388"/>
      <c r="F179" s="389"/>
      <c r="G179" s="401"/>
    </row>
    <row r="180" spans="1:7" ht="31.2">
      <c r="A180" s="425"/>
      <c r="B180" s="27"/>
      <c r="C180" s="27" t="s">
        <v>3763</v>
      </c>
      <c r="D180" s="91" t="s">
        <v>2156</v>
      </c>
      <c r="G180" s="91"/>
    </row>
    <row r="181" spans="1:7" ht="31.2">
      <c r="A181" s="425"/>
      <c r="B181" s="27"/>
      <c r="C181" s="27" t="s">
        <v>3764</v>
      </c>
      <c r="D181" s="91" t="s">
        <v>2156</v>
      </c>
      <c r="G181" s="91"/>
    </row>
    <row r="182" spans="1:7">
      <c r="A182" s="425" t="s">
        <v>2169</v>
      </c>
      <c r="B182" s="27" t="s">
        <v>1454</v>
      </c>
      <c r="C182" s="27"/>
      <c r="D182" s="91" t="s">
        <v>2156</v>
      </c>
      <c r="G182" s="91"/>
    </row>
    <row r="183" spans="1:7">
      <c r="A183" s="425"/>
      <c r="B183" s="27"/>
      <c r="C183" s="27" t="s">
        <v>3765</v>
      </c>
      <c r="D183" s="91" t="s">
        <v>2156</v>
      </c>
      <c r="G183" s="91"/>
    </row>
    <row r="184" spans="1:7">
      <c r="A184" s="425"/>
      <c r="B184" s="27"/>
      <c r="C184" s="27" t="s">
        <v>3766</v>
      </c>
      <c r="D184" s="91" t="s">
        <v>2156</v>
      </c>
      <c r="G184" s="91"/>
    </row>
    <row r="185" spans="1:7">
      <c r="A185" s="425"/>
      <c r="B185" s="27"/>
      <c r="C185" s="27" t="s">
        <v>3767</v>
      </c>
      <c r="D185" s="91" t="s">
        <v>2156</v>
      </c>
      <c r="G185" s="91"/>
    </row>
    <row r="186" spans="1:7" ht="31.2">
      <c r="A186" s="532"/>
      <c r="B186" s="533"/>
      <c r="C186" s="533" t="s">
        <v>3768</v>
      </c>
      <c r="D186" s="91" t="s">
        <v>2156</v>
      </c>
      <c r="G186" s="91"/>
    </row>
    <row r="187" spans="1:7" s="402" customFormat="1">
      <c r="A187" s="532" t="s">
        <v>2170</v>
      </c>
      <c r="B187" s="533" t="s">
        <v>1459</v>
      </c>
      <c r="C187" s="533"/>
      <c r="D187" s="91" t="s">
        <v>2156</v>
      </c>
      <c r="E187" s="388"/>
      <c r="F187" s="389"/>
      <c r="G187" s="401"/>
    </row>
    <row r="188" spans="1:7">
      <c r="A188" s="532"/>
      <c r="B188" s="533"/>
      <c r="C188" s="533" t="s">
        <v>3769</v>
      </c>
      <c r="D188" s="91" t="s">
        <v>2156</v>
      </c>
      <c r="G188" s="91"/>
    </row>
    <row r="189" spans="1:7" ht="31.2">
      <c r="A189" s="532"/>
      <c r="B189" s="533"/>
      <c r="C189" s="533" t="s">
        <v>3770</v>
      </c>
      <c r="D189" s="91" t="s">
        <v>2156</v>
      </c>
      <c r="G189" s="91"/>
    </row>
    <row r="190" spans="1:7">
      <c r="A190" s="532" t="s">
        <v>4213</v>
      </c>
      <c r="B190" s="533" t="s">
        <v>4214</v>
      </c>
      <c r="C190" s="533"/>
      <c r="D190" s="91" t="s">
        <v>2156</v>
      </c>
      <c r="G190" s="91"/>
    </row>
    <row r="191" spans="1:7" ht="31.2">
      <c r="A191" s="532"/>
      <c r="B191" s="533"/>
      <c r="C191" s="533" t="s">
        <v>4215</v>
      </c>
      <c r="D191" s="91" t="s">
        <v>2156</v>
      </c>
      <c r="G191" s="91"/>
    </row>
    <row r="192" spans="1:7" ht="31.2">
      <c r="A192" s="532"/>
      <c r="B192" s="533"/>
      <c r="C192" s="533" t="s">
        <v>4216</v>
      </c>
      <c r="D192" s="91" t="s">
        <v>2156</v>
      </c>
      <c r="G192" s="91"/>
    </row>
    <row r="193" spans="1:7" ht="46.8">
      <c r="A193" s="498" t="s">
        <v>18</v>
      </c>
      <c r="B193" s="421" t="s">
        <v>2512</v>
      </c>
      <c r="C193" s="497"/>
      <c r="D193" s="91" t="s">
        <v>2156</v>
      </c>
      <c r="G193" s="91"/>
    </row>
    <row r="194" spans="1:7">
      <c r="A194" s="425" t="s">
        <v>1706</v>
      </c>
      <c r="B194" s="27" t="s">
        <v>2513</v>
      </c>
      <c r="C194" s="27"/>
      <c r="D194" s="91" t="s">
        <v>2156</v>
      </c>
      <c r="G194" s="91"/>
    </row>
    <row r="195" spans="1:7" s="402" customFormat="1" ht="31.2">
      <c r="A195" s="425"/>
      <c r="B195" s="27"/>
      <c r="C195" s="43" t="s">
        <v>3771</v>
      </c>
      <c r="D195" s="91" t="s">
        <v>2156</v>
      </c>
      <c r="E195" s="388"/>
      <c r="F195" s="389"/>
      <c r="G195" s="401"/>
    </row>
    <row r="196" spans="1:7" ht="31.2">
      <c r="A196" s="425"/>
      <c r="B196" s="27"/>
      <c r="C196" s="43" t="s">
        <v>3772</v>
      </c>
      <c r="D196" s="91" t="s">
        <v>2156</v>
      </c>
      <c r="G196" s="91"/>
    </row>
    <row r="197" spans="1:7" ht="31.2">
      <c r="A197" s="425"/>
      <c r="B197" s="27"/>
      <c r="C197" s="43" t="s">
        <v>3773</v>
      </c>
      <c r="D197" s="91" t="s">
        <v>2156</v>
      </c>
      <c r="G197" s="91"/>
    </row>
    <row r="198" spans="1:7" ht="31.2">
      <c r="A198" s="425"/>
      <c r="B198" s="27"/>
      <c r="C198" s="43" t="s">
        <v>3774</v>
      </c>
      <c r="D198" s="91"/>
      <c r="G198" s="91"/>
    </row>
    <row r="199" spans="1:7">
      <c r="A199" s="425" t="s">
        <v>1403</v>
      </c>
      <c r="B199" s="27" t="s">
        <v>1484</v>
      </c>
      <c r="C199" s="27"/>
      <c r="D199" s="91"/>
      <c r="G199" s="91"/>
    </row>
    <row r="200" spans="1:7" ht="34.5" customHeight="1">
      <c r="A200" s="425"/>
      <c r="B200" s="27"/>
      <c r="C200" s="27" t="s">
        <v>3781</v>
      </c>
      <c r="D200" s="91"/>
      <c r="G200" s="91"/>
    </row>
    <row r="201" spans="1:7" ht="31.2">
      <c r="A201" s="425"/>
      <c r="B201" s="27"/>
      <c r="C201" s="43" t="s">
        <v>3780</v>
      </c>
      <c r="D201" s="91" t="s">
        <v>2156</v>
      </c>
      <c r="G201" s="91"/>
    </row>
    <row r="202" spans="1:7" ht="31.2">
      <c r="A202" s="425"/>
      <c r="B202" s="27"/>
      <c r="C202" s="434" t="s">
        <v>3775</v>
      </c>
      <c r="D202" s="91" t="s">
        <v>2156</v>
      </c>
      <c r="G202" s="91"/>
    </row>
    <row r="203" spans="1:7">
      <c r="A203" s="425"/>
      <c r="B203" s="27"/>
      <c r="C203" s="434" t="s">
        <v>3776</v>
      </c>
      <c r="D203" s="91" t="s">
        <v>2156</v>
      </c>
      <c r="G203" s="91"/>
    </row>
    <row r="204" spans="1:7" ht="31.2">
      <c r="A204" s="425"/>
      <c r="B204" s="27"/>
      <c r="C204" s="434" t="s">
        <v>3777</v>
      </c>
      <c r="D204" s="91" t="s">
        <v>2156</v>
      </c>
      <c r="G204" s="91"/>
    </row>
    <row r="205" spans="1:7" ht="31.2">
      <c r="A205" s="425"/>
      <c r="B205" s="27"/>
      <c r="C205" s="434" t="s">
        <v>3778</v>
      </c>
      <c r="D205" s="91" t="s">
        <v>2156</v>
      </c>
      <c r="G205" s="91"/>
    </row>
    <row r="206" spans="1:7" ht="31.2">
      <c r="A206" s="425"/>
      <c r="B206" s="27"/>
      <c r="C206" s="434" t="s">
        <v>3779</v>
      </c>
      <c r="D206" s="91"/>
      <c r="G206" s="91"/>
    </row>
    <row r="207" spans="1:7" ht="46.8">
      <c r="A207" s="425"/>
      <c r="B207" s="27"/>
      <c r="C207" s="434" t="s">
        <v>3782</v>
      </c>
      <c r="D207" s="91" t="s">
        <v>2156</v>
      </c>
      <c r="G207" s="91"/>
    </row>
    <row r="208" spans="1:7">
      <c r="A208" s="425"/>
      <c r="B208" s="27"/>
      <c r="C208" s="434" t="s">
        <v>4224</v>
      </c>
      <c r="D208" s="91"/>
      <c r="G208" s="91"/>
    </row>
    <row r="209" spans="1:7">
      <c r="A209" s="425" t="s">
        <v>1465</v>
      </c>
      <c r="B209" s="27" t="s">
        <v>2528</v>
      </c>
      <c r="C209" s="27"/>
      <c r="D209" s="91" t="s">
        <v>2156</v>
      </c>
      <c r="G209" s="91"/>
    </row>
    <row r="210" spans="1:7" ht="31.2">
      <c r="A210" s="425"/>
      <c r="B210" s="27"/>
      <c r="C210" s="434" t="s">
        <v>2552</v>
      </c>
      <c r="D210" s="91" t="s">
        <v>2156</v>
      </c>
      <c r="G210" s="91"/>
    </row>
    <row r="211" spans="1:7">
      <c r="A211" s="425"/>
      <c r="B211" s="27"/>
      <c r="C211" s="43" t="s">
        <v>2553</v>
      </c>
      <c r="D211" s="91" t="s">
        <v>2156</v>
      </c>
      <c r="G211" s="91"/>
    </row>
    <row r="212" spans="1:7">
      <c r="A212" s="425" t="s">
        <v>1511</v>
      </c>
      <c r="B212" s="27" t="s">
        <v>1470</v>
      </c>
      <c r="C212" s="27"/>
      <c r="D212" s="91"/>
      <c r="G212" s="91"/>
    </row>
    <row r="213" spans="1:7" ht="46.8">
      <c r="A213" s="425"/>
      <c r="B213" s="27"/>
      <c r="C213" s="434" t="s">
        <v>2535</v>
      </c>
      <c r="D213" s="91"/>
      <c r="G213" s="91"/>
    </row>
    <row r="214" spans="1:7">
      <c r="A214" s="425"/>
      <c r="B214" s="27"/>
      <c r="C214" s="434" t="s">
        <v>2536</v>
      </c>
      <c r="D214" s="91"/>
      <c r="G214" s="91"/>
    </row>
    <row r="215" spans="1:7" ht="31.2">
      <c r="A215" s="425"/>
      <c r="B215" s="27"/>
      <c r="C215" s="434" t="s">
        <v>3783</v>
      </c>
      <c r="D215" s="91"/>
      <c r="G215" s="91"/>
    </row>
    <row r="216" spans="1:7" ht="31.2">
      <c r="A216" s="425"/>
      <c r="B216" s="27"/>
      <c r="C216" s="434" t="s">
        <v>2537</v>
      </c>
      <c r="D216" s="91"/>
      <c r="G216" s="91"/>
    </row>
    <row r="217" spans="1:7" ht="31.2">
      <c r="A217" s="425"/>
      <c r="B217" s="27"/>
      <c r="C217" s="434" t="s">
        <v>3784</v>
      </c>
      <c r="D217" s="91" t="s">
        <v>2156</v>
      </c>
      <c r="G217" s="91"/>
    </row>
    <row r="218" spans="1:7" ht="26.25" customHeight="1">
      <c r="A218" s="425"/>
      <c r="B218" s="27"/>
      <c r="C218" s="434" t="s">
        <v>2539</v>
      </c>
      <c r="D218" s="91" t="s">
        <v>2156</v>
      </c>
      <c r="G218" s="91"/>
    </row>
    <row r="219" spans="1:7" ht="31.2">
      <c r="A219" s="532"/>
      <c r="B219" s="533"/>
      <c r="C219" s="548" t="s">
        <v>2540</v>
      </c>
      <c r="D219" s="91" t="s">
        <v>2156</v>
      </c>
      <c r="G219" s="91"/>
    </row>
    <row r="220" spans="1:7" ht="31.2">
      <c r="A220" s="532"/>
      <c r="B220" s="533"/>
      <c r="C220" s="548" t="s">
        <v>3785</v>
      </c>
      <c r="D220" s="91" t="s">
        <v>2156</v>
      </c>
      <c r="G220" s="91"/>
    </row>
    <row r="221" spans="1:7">
      <c r="A221" s="498" t="s">
        <v>21</v>
      </c>
      <c r="B221" s="421" t="s">
        <v>2558</v>
      </c>
      <c r="C221" s="497"/>
      <c r="D221" s="91" t="s">
        <v>2156</v>
      </c>
      <c r="G221" s="91"/>
    </row>
    <row r="222" spans="1:7">
      <c r="A222" s="425" t="s">
        <v>1706</v>
      </c>
      <c r="B222" s="27" t="s">
        <v>1514</v>
      </c>
      <c r="C222" s="27"/>
      <c r="D222" s="91" t="s">
        <v>2156</v>
      </c>
      <c r="G222" s="91"/>
    </row>
    <row r="223" spans="1:7" ht="31.2">
      <c r="A223" s="425"/>
      <c r="B223" s="27"/>
      <c r="C223" s="27" t="s">
        <v>4374</v>
      </c>
      <c r="D223" s="91"/>
      <c r="G223" s="91"/>
    </row>
    <row r="224" spans="1:7" ht="31.2">
      <c r="A224" s="425"/>
      <c r="B224" s="27"/>
      <c r="C224" s="27" t="s">
        <v>4375</v>
      </c>
      <c r="D224" s="91"/>
      <c r="G224" s="91"/>
    </row>
    <row r="225" spans="1:7" ht="31.2">
      <c r="A225" s="425"/>
      <c r="B225" s="27"/>
      <c r="C225" s="27" t="s">
        <v>4376</v>
      </c>
      <c r="D225" s="91"/>
      <c r="G225" s="91"/>
    </row>
    <row r="226" spans="1:7" ht="31.2">
      <c r="A226" s="532"/>
      <c r="B226" s="533"/>
      <c r="C226" s="533" t="s">
        <v>4377</v>
      </c>
      <c r="D226" s="91"/>
      <c r="G226" s="91"/>
    </row>
    <row r="227" spans="1:7">
      <c r="A227" s="532" t="s">
        <v>1403</v>
      </c>
      <c r="B227" s="533" t="s">
        <v>4218</v>
      </c>
      <c r="C227" s="533"/>
      <c r="D227" s="91"/>
      <c r="G227" s="91"/>
    </row>
    <row r="228" spans="1:7">
      <c r="A228" s="532"/>
      <c r="B228" s="533"/>
      <c r="C228" s="533" t="s">
        <v>4219</v>
      </c>
      <c r="D228" s="91"/>
      <c r="G228" s="91"/>
    </row>
    <row r="229" spans="1:7">
      <c r="A229" s="532"/>
      <c r="B229" s="533"/>
      <c r="C229" s="533" t="s">
        <v>4220</v>
      </c>
      <c r="D229" s="91" t="s">
        <v>2156</v>
      </c>
      <c r="G229" s="91"/>
    </row>
    <row r="230" spans="1:7">
      <c r="A230" s="532"/>
      <c r="B230" s="533"/>
      <c r="C230" s="533" t="s">
        <v>4221</v>
      </c>
      <c r="D230" s="91" t="s">
        <v>2156</v>
      </c>
      <c r="G230" s="91"/>
    </row>
    <row r="231" spans="1:7">
      <c r="A231" s="532"/>
      <c r="B231" s="533"/>
      <c r="C231" s="533" t="s">
        <v>4222</v>
      </c>
      <c r="D231" s="91" t="s">
        <v>2156</v>
      </c>
      <c r="F231" s="403"/>
      <c r="G231" s="91"/>
    </row>
    <row r="232" spans="1:7" ht="31.2">
      <c r="A232" s="532" t="s">
        <v>1465</v>
      </c>
      <c r="B232" s="533" t="s">
        <v>4223</v>
      </c>
      <c r="C232" s="533"/>
      <c r="D232" s="91" t="s">
        <v>2156</v>
      </c>
      <c r="G232" s="91"/>
    </row>
    <row r="233" spans="1:7" ht="31.2">
      <c r="A233" s="425"/>
      <c r="B233" s="27"/>
      <c r="C233" s="27" t="s">
        <v>3790</v>
      </c>
      <c r="D233" s="91" t="s">
        <v>2156</v>
      </c>
      <c r="G233" s="91"/>
    </row>
    <row r="234" spans="1:7" ht="31.2">
      <c r="A234" s="425"/>
      <c r="B234" s="27"/>
      <c r="C234" s="27" t="s">
        <v>3791</v>
      </c>
      <c r="D234" s="91" t="s">
        <v>2156</v>
      </c>
      <c r="G234" s="91"/>
    </row>
    <row r="235" spans="1:7" ht="31.2">
      <c r="A235" s="425"/>
      <c r="B235" s="27"/>
      <c r="C235" s="27" t="s">
        <v>3792</v>
      </c>
      <c r="D235" s="91"/>
      <c r="G235" s="91"/>
    </row>
    <row r="236" spans="1:7" ht="31.2">
      <c r="A236" s="425"/>
      <c r="B236" s="27"/>
      <c r="C236" s="27" t="s">
        <v>3793</v>
      </c>
      <c r="D236" s="91"/>
      <c r="G236" s="91"/>
    </row>
    <row r="237" spans="1:7" ht="31.2">
      <c r="A237" s="425" t="s">
        <v>1511</v>
      </c>
      <c r="B237" s="27" t="s">
        <v>3794</v>
      </c>
      <c r="C237" s="27"/>
      <c r="D237" s="91"/>
      <c r="G237" s="91"/>
    </row>
    <row r="238" spans="1:7" ht="31.2">
      <c r="A238" s="425"/>
      <c r="B238" s="27"/>
      <c r="C238" s="27" t="s">
        <v>3795</v>
      </c>
      <c r="D238" s="91"/>
      <c r="G238" s="91"/>
    </row>
    <row r="239" spans="1:7" ht="31.2">
      <c r="A239" s="425"/>
      <c r="B239" s="27"/>
      <c r="C239" s="27" t="s">
        <v>3796</v>
      </c>
      <c r="D239" s="91"/>
      <c r="G239" s="91"/>
    </row>
    <row r="240" spans="1:7" ht="31.2">
      <c r="A240" s="425"/>
      <c r="B240" s="27"/>
      <c r="C240" s="27" t="s">
        <v>3797</v>
      </c>
      <c r="D240" s="91" t="s">
        <v>2156</v>
      </c>
      <c r="G240" s="91"/>
    </row>
    <row r="241" spans="1:7" ht="31.2">
      <c r="A241" s="425"/>
      <c r="B241" s="27"/>
      <c r="C241" s="27" t="s">
        <v>3798</v>
      </c>
      <c r="D241" s="91" t="s">
        <v>2156</v>
      </c>
      <c r="G241" s="91"/>
    </row>
    <row r="242" spans="1:7" ht="31.2">
      <c r="A242" s="425" t="s">
        <v>1643</v>
      </c>
      <c r="B242" s="27" t="s">
        <v>3799</v>
      </c>
      <c r="C242" s="27"/>
      <c r="D242" s="91" t="s">
        <v>2156</v>
      </c>
      <c r="G242" s="91"/>
    </row>
    <row r="243" spans="1:7" ht="31.2">
      <c r="A243" s="425"/>
      <c r="B243" s="27"/>
      <c r="C243" s="27" t="s">
        <v>3800</v>
      </c>
      <c r="D243" s="91" t="s">
        <v>2156</v>
      </c>
      <c r="G243" s="91"/>
    </row>
    <row r="244" spans="1:7" ht="31.2">
      <c r="A244" s="425"/>
      <c r="B244" s="27"/>
      <c r="C244" s="27" t="s">
        <v>3801</v>
      </c>
      <c r="D244" s="91" t="s">
        <v>2156</v>
      </c>
      <c r="G244" s="91"/>
    </row>
    <row r="245" spans="1:7" ht="31.2">
      <c r="A245" s="425"/>
      <c r="B245" s="27"/>
      <c r="C245" s="27" t="s">
        <v>3802</v>
      </c>
      <c r="D245" s="91" t="s">
        <v>2156</v>
      </c>
      <c r="G245" s="91"/>
    </row>
    <row r="246" spans="1:7" ht="31.2">
      <c r="A246" s="425"/>
      <c r="B246" s="27"/>
      <c r="C246" s="27" t="s">
        <v>3803</v>
      </c>
      <c r="D246" s="91"/>
      <c r="G246" s="91"/>
    </row>
    <row r="247" spans="1:7" ht="31.2">
      <c r="A247" s="425"/>
      <c r="B247" s="27"/>
      <c r="C247" s="27" t="s">
        <v>3804</v>
      </c>
      <c r="D247" s="91" t="s">
        <v>2156</v>
      </c>
      <c r="G247" s="91"/>
    </row>
    <row r="248" spans="1:7" ht="31.2">
      <c r="A248" s="425" t="s">
        <v>1680</v>
      </c>
      <c r="B248" s="27" t="s">
        <v>2569</v>
      </c>
      <c r="C248" s="27"/>
      <c r="D248" s="91" t="s">
        <v>2156</v>
      </c>
      <c r="G248" s="91"/>
    </row>
    <row r="249" spans="1:7" ht="31.2">
      <c r="A249" s="425"/>
      <c r="B249" s="27"/>
      <c r="C249" s="27" t="s">
        <v>3805</v>
      </c>
      <c r="D249" s="91" t="s">
        <v>2156</v>
      </c>
      <c r="G249" s="91"/>
    </row>
    <row r="250" spans="1:7" ht="31.2">
      <c r="A250" s="425"/>
      <c r="B250" s="27"/>
      <c r="C250" s="27" t="s">
        <v>3806</v>
      </c>
      <c r="D250" s="91" t="s">
        <v>2156</v>
      </c>
      <c r="G250" s="91"/>
    </row>
    <row r="251" spans="1:7" ht="31.2">
      <c r="A251" s="425"/>
      <c r="B251" s="27"/>
      <c r="C251" s="27" t="s">
        <v>3807</v>
      </c>
      <c r="D251" s="91" t="s">
        <v>2156</v>
      </c>
      <c r="G251" s="91"/>
    </row>
    <row r="252" spans="1:7" ht="31.2">
      <c r="A252" s="425"/>
      <c r="B252" s="27"/>
      <c r="C252" s="27" t="s">
        <v>3808</v>
      </c>
      <c r="D252" s="91" t="s">
        <v>2156</v>
      </c>
      <c r="G252" s="91"/>
    </row>
    <row r="253" spans="1:7" ht="31.2">
      <c r="A253" s="425" t="s">
        <v>1862</v>
      </c>
      <c r="B253" s="27" t="s">
        <v>3809</v>
      </c>
      <c r="C253" s="27"/>
      <c r="D253" s="91" t="s">
        <v>2156</v>
      </c>
      <c r="G253" s="91"/>
    </row>
    <row r="254" spans="1:7" ht="31.2">
      <c r="A254" s="425"/>
      <c r="B254" s="27"/>
      <c r="C254" s="27" t="s">
        <v>3810</v>
      </c>
      <c r="D254" s="91" t="s">
        <v>2156</v>
      </c>
      <c r="G254" s="91"/>
    </row>
    <row r="255" spans="1:7" ht="31.2">
      <c r="A255" s="425"/>
      <c r="B255" s="27"/>
      <c r="C255" s="27" t="s">
        <v>3811</v>
      </c>
      <c r="D255" s="91" t="s">
        <v>2156</v>
      </c>
      <c r="G255" s="91"/>
    </row>
    <row r="256" spans="1:7" ht="31.2">
      <c r="A256" s="425"/>
      <c r="B256" s="27"/>
      <c r="C256" s="27" t="s">
        <v>3812</v>
      </c>
      <c r="D256" s="91" t="s">
        <v>2156</v>
      </c>
      <c r="G256" s="403"/>
    </row>
    <row r="257" spans="1:7" ht="31.2">
      <c r="A257" s="425"/>
      <c r="B257" s="27"/>
      <c r="C257" s="27" t="s">
        <v>3813</v>
      </c>
      <c r="D257" s="91" t="s">
        <v>2156</v>
      </c>
      <c r="G257" s="91"/>
    </row>
    <row r="258" spans="1:7" ht="31.2">
      <c r="A258" s="425"/>
      <c r="B258" s="27"/>
      <c r="C258" s="27" t="s">
        <v>3814</v>
      </c>
      <c r="D258" s="91" t="s">
        <v>2156</v>
      </c>
      <c r="G258" s="91"/>
    </row>
    <row r="259" spans="1:7">
      <c r="A259" s="425" t="s">
        <v>1894</v>
      </c>
      <c r="B259" s="27" t="s">
        <v>4225</v>
      </c>
      <c r="C259" s="27"/>
      <c r="D259" s="91" t="s">
        <v>2156</v>
      </c>
      <c r="G259" s="91"/>
    </row>
    <row r="260" spans="1:7">
      <c r="A260" s="425"/>
      <c r="B260" s="27"/>
      <c r="C260" s="27" t="s">
        <v>4226</v>
      </c>
      <c r="D260" s="91" t="s">
        <v>2156</v>
      </c>
      <c r="G260" s="91"/>
    </row>
    <row r="261" spans="1:7">
      <c r="A261" s="425"/>
      <c r="B261" s="27"/>
      <c r="C261" s="27" t="s">
        <v>4227</v>
      </c>
      <c r="D261" s="91" t="s">
        <v>2156</v>
      </c>
      <c r="G261" s="91"/>
    </row>
    <row r="262" spans="1:7">
      <c r="A262" s="425"/>
      <c r="B262" s="27"/>
      <c r="C262" s="27" t="s">
        <v>4228</v>
      </c>
      <c r="D262" s="91"/>
      <c r="G262" s="91"/>
    </row>
    <row r="263" spans="1:7">
      <c r="A263" s="425"/>
      <c r="B263" s="27"/>
      <c r="C263" s="27" t="s">
        <v>4229</v>
      </c>
      <c r="D263" s="91"/>
      <c r="G263" s="91"/>
    </row>
    <row r="264" spans="1:7">
      <c r="A264" s="425" t="s">
        <v>1977</v>
      </c>
      <c r="B264" s="27" t="s">
        <v>4230</v>
      </c>
      <c r="C264" s="27"/>
      <c r="D264" s="91" t="s">
        <v>2156</v>
      </c>
      <c r="G264" s="91"/>
    </row>
    <row r="265" spans="1:7" ht="31.2">
      <c r="A265" s="425"/>
      <c r="B265" s="27"/>
      <c r="C265" s="27" t="s">
        <v>4231</v>
      </c>
      <c r="D265" s="91" t="s">
        <v>2156</v>
      </c>
      <c r="G265" s="91"/>
    </row>
    <row r="266" spans="1:7">
      <c r="A266" s="425"/>
      <c r="B266" s="27"/>
      <c r="C266" s="27" t="s">
        <v>4232</v>
      </c>
      <c r="D266" s="91" t="s">
        <v>2156</v>
      </c>
      <c r="G266" s="91"/>
    </row>
    <row r="267" spans="1:7" ht="31.2">
      <c r="A267" s="425"/>
      <c r="B267" s="27"/>
      <c r="C267" s="27" t="s">
        <v>4234</v>
      </c>
      <c r="D267" s="91" t="s">
        <v>2156</v>
      </c>
      <c r="G267" s="403"/>
    </row>
    <row r="268" spans="1:7" ht="31.2">
      <c r="A268" s="425"/>
      <c r="B268" s="27"/>
      <c r="C268" s="27" t="s">
        <v>4233</v>
      </c>
      <c r="D268" s="91" t="s">
        <v>2156</v>
      </c>
      <c r="G268" s="91"/>
    </row>
    <row r="269" spans="1:7">
      <c r="A269" s="425" t="s">
        <v>2433</v>
      </c>
      <c r="B269" s="27" t="s">
        <v>2450</v>
      </c>
      <c r="C269" s="27"/>
      <c r="D269" s="91" t="s">
        <v>2156</v>
      </c>
      <c r="G269" s="91"/>
    </row>
    <row r="270" spans="1:7">
      <c r="A270" s="425"/>
      <c r="B270" s="27"/>
      <c r="C270" s="27" t="s">
        <v>3815</v>
      </c>
      <c r="D270" s="91" t="s">
        <v>2156</v>
      </c>
      <c r="G270" s="91"/>
    </row>
    <row r="271" spans="1:7">
      <c r="A271" s="425"/>
      <c r="B271" s="27"/>
      <c r="C271" s="27" t="s">
        <v>3816</v>
      </c>
      <c r="D271" s="91" t="s">
        <v>2156</v>
      </c>
      <c r="G271" s="91"/>
    </row>
    <row r="272" spans="1:7">
      <c r="A272" s="425"/>
      <c r="B272" s="27"/>
      <c r="C272" s="27" t="s">
        <v>3817</v>
      </c>
      <c r="D272" s="91" t="s">
        <v>2156</v>
      </c>
      <c r="G272" s="91"/>
    </row>
    <row r="273" spans="1:7">
      <c r="A273" s="425"/>
      <c r="B273" s="27"/>
      <c r="C273" s="27" t="s">
        <v>3818</v>
      </c>
      <c r="D273" s="91"/>
      <c r="G273" s="91"/>
    </row>
    <row r="274" spans="1:7">
      <c r="A274" s="425" t="s">
        <v>2434</v>
      </c>
      <c r="B274" s="27" t="s">
        <v>3819</v>
      </c>
      <c r="C274" s="27"/>
      <c r="D274" s="91"/>
      <c r="G274" s="91"/>
    </row>
    <row r="275" spans="1:7" ht="31.2">
      <c r="A275" s="425"/>
      <c r="B275" s="27"/>
      <c r="C275" s="27" t="s">
        <v>3823</v>
      </c>
      <c r="D275" s="91" t="s">
        <v>2156</v>
      </c>
      <c r="G275" s="91"/>
    </row>
    <row r="276" spans="1:7">
      <c r="A276" s="425"/>
      <c r="B276" s="27"/>
      <c r="C276" s="27" t="s">
        <v>3824</v>
      </c>
      <c r="D276" s="91" t="s">
        <v>2156</v>
      </c>
      <c r="G276" s="91"/>
    </row>
    <row r="277" spans="1:7" ht="31.2">
      <c r="A277" s="425"/>
      <c r="B277" s="27"/>
      <c r="C277" s="27" t="s">
        <v>3820</v>
      </c>
      <c r="D277" s="91" t="s">
        <v>2156</v>
      </c>
      <c r="E277" s="389"/>
      <c r="G277" s="389"/>
    </row>
    <row r="278" spans="1:7" ht="31.2">
      <c r="A278" s="425"/>
      <c r="B278" s="27"/>
      <c r="C278" s="27" t="s">
        <v>3821</v>
      </c>
      <c r="D278" s="91" t="s">
        <v>2156</v>
      </c>
      <c r="G278" s="91"/>
    </row>
    <row r="279" spans="1:7" ht="31.2">
      <c r="A279" s="425"/>
      <c r="B279" s="27"/>
      <c r="C279" s="27" t="s">
        <v>3822</v>
      </c>
      <c r="D279" s="91" t="s">
        <v>2156</v>
      </c>
      <c r="G279" s="91"/>
    </row>
    <row r="280" spans="1:7">
      <c r="A280" s="425" t="s">
        <v>2435</v>
      </c>
      <c r="B280" s="27" t="s">
        <v>2570</v>
      </c>
      <c r="C280" s="27"/>
      <c r="D280" s="91" t="s">
        <v>2156</v>
      </c>
      <c r="G280" s="91"/>
    </row>
    <row r="281" spans="1:7" ht="31.2">
      <c r="A281" s="425"/>
      <c r="B281" s="27"/>
      <c r="C281" s="27" t="s">
        <v>3825</v>
      </c>
      <c r="D281" s="91" t="s">
        <v>2156</v>
      </c>
      <c r="G281" s="91"/>
    </row>
    <row r="282" spans="1:7">
      <c r="A282" s="425"/>
      <c r="B282" s="27"/>
      <c r="C282" s="27" t="s">
        <v>3826</v>
      </c>
      <c r="D282" s="91" t="s">
        <v>2156</v>
      </c>
      <c r="G282" s="91"/>
    </row>
    <row r="283" spans="1:7">
      <c r="A283" s="425"/>
      <c r="B283" s="27"/>
      <c r="C283" s="27" t="s">
        <v>3827</v>
      </c>
      <c r="D283" s="91" t="s">
        <v>2156</v>
      </c>
      <c r="G283" s="91"/>
    </row>
    <row r="284" spans="1:7">
      <c r="A284" s="425"/>
      <c r="B284" s="27"/>
      <c r="C284" s="27" t="s">
        <v>3828</v>
      </c>
      <c r="D284" s="91" t="s">
        <v>2156</v>
      </c>
      <c r="G284" s="91"/>
    </row>
    <row r="285" spans="1:7" ht="31.2">
      <c r="A285" s="425" t="s">
        <v>2436</v>
      </c>
      <c r="B285" s="27" t="s">
        <v>2571</v>
      </c>
      <c r="C285" s="27"/>
      <c r="D285" s="91" t="s">
        <v>2156</v>
      </c>
      <c r="F285" s="403"/>
      <c r="G285" s="91"/>
    </row>
    <row r="286" spans="1:7" ht="31.2">
      <c r="A286" s="425" t="s">
        <v>4378</v>
      </c>
      <c r="B286" s="27"/>
      <c r="C286" s="27" t="s">
        <v>3830</v>
      </c>
      <c r="D286" s="91" t="s">
        <v>2156</v>
      </c>
      <c r="G286" s="91"/>
    </row>
    <row r="287" spans="1:7" ht="31.2">
      <c r="A287" s="425" t="s">
        <v>4379</v>
      </c>
      <c r="B287" s="27"/>
      <c r="C287" s="27" t="s">
        <v>3831</v>
      </c>
      <c r="D287" s="91" t="s">
        <v>2156</v>
      </c>
      <c r="G287" s="91"/>
    </row>
    <row r="288" spans="1:7" ht="31.2">
      <c r="A288" s="425" t="s">
        <v>4380</v>
      </c>
      <c r="B288" s="27"/>
      <c r="C288" s="27" t="s">
        <v>3832</v>
      </c>
      <c r="D288" s="91" t="s">
        <v>2156</v>
      </c>
      <c r="G288" s="91"/>
    </row>
    <row r="289" spans="1:7" ht="31.2">
      <c r="A289" s="425" t="s">
        <v>4381</v>
      </c>
      <c r="B289" s="27"/>
      <c r="C289" s="27" t="s">
        <v>3833</v>
      </c>
      <c r="D289" s="91" t="s">
        <v>2156</v>
      </c>
      <c r="G289" s="91"/>
    </row>
    <row r="290" spans="1:7" ht="46.8">
      <c r="A290" s="425" t="s">
        <v>4382</v>
      </c>
      <c r="B290" s="27"/>
      <c r="C290" s="27" t="s">
        <v>3834</v>
      </c>
      <c r="D290" s="91" t="s">
        <v>2156</v>
      </c>
      <c r="G290" s="91"/>
    </row>
    <row r="291" spans="1:7">
      <c r="A291" s="532" t="s">
        <v>2437</v>
      </c>
      <c r="B291" s="533" t="s">
        <v>2572</v>
      </c>
      <c r="C291" s="533"/>
      <c r="D291" s="91" t="s">
        <v>2156</v>
      </c>
      <c r="G291" s="91"/>
    </row>
    <row r="292" spans="1:7" ht="31.2">
      <c r="A292" s="532"/>
      <c r="B292" s="533"/>
      <c r="C292" s="533" t="s">
        <v>3835</v>
      </c>
      <c r="D292" s="91" t="s">
        <v>2156</v>
      </c>
      <c r="G292" s="91"/>
    </row>
    <row r="293" spans="1:7">
      <c r="A293" s="532"/>
      <c r="B293" s="533"/>
      <c r="C293" s="533" t="s">
        <v>3836</v>
      </c>
      <c r="D293" s="91" t="s">
        <v>2156</v>
      </c>
      <c r="G293" s="91"/>
    </row>
    <row r="294" spans="1:7">
      <c r="A294" s="532"/>
      <c r="B294" s="533"/>
      <c r="C294" s="533" t="s">
        <v>3837</v>
      </c>
      <c r="D294" s="91" t="s">
        <v>2156</v>
      </c>
      <c r="G294" s="91"/>
    </row>
    <row r="295" spans="1:7">
      <c r="A295" s="532"/>
      <c r="B295" s="533"/>
      <c r="C295" s="533" t="s">
        <v>3838</v>
      </c>
      <c r="D295" s="91" t="s">
        <v>2156</v>
      </c>
      <c r="G295" s="91"/>
    </row>
    <row r="296" spans="1:7">
      <c r="A296" s="532" t="s">
        <v>3139</v>
      </c>
      <c r="B296" s="533" t="s">
        <v>1622</v>
      </c>
      <c r="C296" s="533"/>
      <c r="D296" s="91" t="s">
        <v>2156</v>
      </c>
      <c r="G296" s="91"/>
    </row>
    <row r="297" spans="1:7" ht="31.2">
      <c r="A297" s="532" t="s">
        <v>4383</v>
      </c>
      <c r="B297" s="533"/>
      <c r="C297" s="533" t="s">
        <v>3840</v>
      </c>
      <c r="D297" s="91" t="s">
        <v>2156</v>
      </c>
      <c r="E297" s="927"/>
      <c r="F297" s="928"/>
      <c r="G297" s="91"/>
    </row>
    <row r="298" spans="1:7" ht="31.2">
      <c r="A298" s="532" t="s">
        <v>4384</v>
      </c>
      <c r="B298" s="533"/>
      <c r="C298" s="533" t="s">
        <v>3812</v>
      </c>
      <c r="D298" s="91" t="s">
        <v>2156</v>
      </c>
      <c r="E298" s="927"/>
      <c r="F298" s="928"/>
      <c r="G298" s="91"/>
    </row>
    <row r="299" spans="1:7" ht="31.2">
      <c r="A299" s="532" t="s">
        <v>4385</v>
      </c>
      <c r="B299" s="533"/>
      <c r="C299" s="533" t="s">
        <v>3841</v>
      </c>
      <c r="D299" s="91" t="s">
        <v>2156</v>
      </c>
      <c r="G299" s="91"/>
    </row>
    <row r="300" spans="1:7" ht="31.2">
      <c r="A300" s="532" t="s">
        <v>4386</v>
      </c>
      <c r="B300" s="533"/>
      <c r="C300" s="533" t="s">
        <v>3842</v>
      </c>
      <c r="D300" s="91" t="s">
        <v>2156</v>
      </c>
      <c r="G300" s="91"/>
    </row>
    <row r="301" spans="1:7" ht="31.2">
      <c r="A301" s="532" t="s">
        <v>4387</v>
      </c>
      <c r="B301" s="533"/>
      <c r="C301" s="533" t="s">
        <v>3843</v>
      </c>
      <c r="D301" s="91" t="s">
        <v>2156</v>
      </c>
      <c r="G301" s="91"/>
    </row>
    <row r="302" spans="1:7" ht="31.2">
      <c r="A302" s="532" t="s">
        <v>3140</v>
      </c>
      <c r="B302" s="533" t="s">
        <v>4235</v>
      </c>
      <c r="C302" s="533"/>
      <c r="D302" s="91" t="s">
        <v>2156</v>
      </c>
      <c r="G302" s="91"/>
    </row>
    <row r="303" spans="1:7" ht="31.2">
      <c r="A303" s="532"/>
      <c r="B303" s="533"/>
      <c r="C303" s="533" t="s">
        <v>4236</v>
      </c>
      <c r="D303" s="91" t="s">
        <v>2156</v>
      </c>
      <c r="G303" s="91"/>
    </row>
    <row r="304" spans="1:7" ht="31.2">
      <c r="A304" s="532"/>
      <c r="B304" s="533"/>
      <c r="C304" s="533" t="s">
        <v>4237</v>
      </c>
      <c r="D304" s="91" t="s">
        <v>2156</v>
      </c>
      <c r="G304" s="91"/>
    </row>
    <row r="305" spans="1:7" ht="31.2">
      <c r="A305" s="532"/>
      <c r="B305" s="533"/>
      <c r="C305" s="533" t="s">
        <v>4238</v>
      </c>
      <c r="D305" s="91" t="s">
        <v>2156</v>
      </c>
      <c r="G305" s="91"/>
    </row>
    <row r="306" spans="1:7" ht="31.2">
      <c r="A306" s="532"/>
      <c r="B306" s="533"/>
      <c r="C306" s="533" t="s">
        <v>4239</v>
      </c>
      <c r="D306" s="91" t="s">
        <v>2156</v>
      </c>
      <c r="G306" s="91"/>
    </row>
    <row r="307" spans="1:7">
      <c r="A307" s="498" t="s">
        <v>24</v>
      </c>
      <c r="B307" s="421" t="s">
        <v>1644</v>
      </c>
      <c r="C307" s="497"/>
      <c r="D307" s="91" t="s">
        <v>2156</v>
      </c>
      <c r="G307" s="91"/>
    </row>
    <row r="308" spans="1:7">
      <c r="A308" s="425" t="s">
        <v>1706</v>
      </c>
      <c r="B308" s="27" t="s">
        <v>3844</v>
      </c>
      <c r="C308" s="27"/>
      <c r="D308" s="91" t="s">
        <v>2156</v>
      </c>
      <c r="G308" s="91"/>
    </row>
    <row r="309" spans="1:7">
      <c r="A309" s="425"/>
      <c r="B309" s="27"/>
      <c r="C309" s="27" t="s">
        <v>3845</v>
      </c>
      <c r="D309" s="91" t="s">
        <v>2156</v>
      </c>
      <c r="G309" s="91"/>
    </row>
    <row r="310" spans="1:7">
      <c r="A310" s="425"/>
      <c r="B310" s="27"/>
      <c r="C310" s="27" t="s">
        <v>3846</v>
      </c>
      <c r="D310" s="91" t="s">
        <v>2156</v>
      </c>
      <c r="G310" s="91"/>
    </row>
    <row r="311" spans="1:7">
      <c r="A311" s="425"/>
      <c r="B311" s="27"/>
      <c r="C311" s="27" t="s">
        <v>3847</v>
      </c>
      <c r="D311" s="91" t="s">
        <v>2156</v>
      </c>
      <c r="G311" s="91"/>
    </row>
    <row r="312" spans="1:7">
      <c r="A312" s="425"/>
      <c r="B312" s="27"/>
      <c r="C312" s="27" t="s">
        <v>3848</v>
      </c>
      <c r="D312" s="91" t="s">
        <v>2156</v>
      </c>
      <c r="G312" s="91"/>
    </row>
    <row r="313" spans="1:7">
      <c r="A313" s="425"/>
      <c r="B313" s="27"/>
      <c r="C313" s="27" t="s">
        <v>3859</v>
      </c>
      <c r="D313" s="91" t="s">
        <v>2156</v>
      </c>
      <c r="G313" s="91"/>
    </row>
    <row r="314" spans="1:7" ht="31.2">
      <c r="A314" s="425" t="s">
        <v>1403</v>
      </c>
      <c r="B314" s="27" t="s">
        <v>3849</v>
      </c>
      <c r="C314" s="27"/>
      <c r="D314" s="91" t="s">
        <v>2156</v>
      </c>
      <c r="G314" s="91"/>
    </row>
    <row r="315" spans="1:7" ht="31.2">
      <c r="A315" s="425"/>
      <c r="B315" s="27"/>
      <c r="C315" s="27" t="s">
        <v>3850</v>
      </c>
      <c r="D315" s="91" t="s">
        <v>2156</v>
      </c>
      <c r="G315" s="91"/>
    </row>
    <row r="316" spans="1:7" ht="31.2">
      <c r="A316" s="425"/>
      <c r="B316" s="27"/>
      <c r="C316" s="27" t="s">
        <v>3851</v>
      </c>
      <c r="D316" s="91" t="s">
        <v>2156</v>
      </c>
      <c r="G316" s="91"/>
    </row>
    <row r="317" spans="1:7" ht="31.2">
      <c r="A317" s="425"/>
      <c r="B317" s="27"/>
      <c r="C317" s="27" t="s">
        <v>3852</v>
      </c>
      <c r="D317" s="91" t="s">
        <v>2156</v>
      </c>
      <c r="G317" s="91"/>
    </row>
    <row r="318" spans="1:7" ht="31.2">
      <c r="A318" s="425"/>
      <c r="B318" s="27"/>
      <c r="C318" s="27" t="s">
        <v>3853</v>
      </c>
      <c r="D318" s="91" t="s">
        <v>2156</v>
      </c>
      <c r="G318" s="91"/>
    </row>
    <row r="319" spans="1:7">
      <c r="A319" s="425" t="s">
        <v>1465</v>
      </c>
      <c r="B319" s="27" t="s">
        <v>1656</v>
      </c>
      <c r="C319" s="27"/>
      <c r="D319" s="91" t="s">
        <v>2156</v>
      </c>
      <c r="G319" s="91"/>
    </row>
    <row r="320" spans="1:7" ht="31.2">
      <c r="A320" s="425"/>
      <c r="B320" s="27"/>
      <c r="C320" s="27" t="s">
        <v>3854</v>
      </c>
      <c r="D320" s="91" t="s">
        <v>2156</v>
      </c>
      <c r="G320" s="91"/>
    </row>
    <row r="321" spans="1:7">
      <c r="A321" s="425"/>
      <c r="B321" s="27"/>
      <c r="C321" s="27" t="s">
        <v>3855</v>
      </c>
      <c r="D321" s="91" t="s">
        <v>2156</v>
      </c>
      <c r="G321" s="91"/>
    </row>
    <row r="322" spans="1:7">
      <c r="A322" s="425"/>
      <c r="B322" s="27"/>
      <c r="C322" s="27" t="s">
        <v>3856</v>
      </c>
      <c r="D322" s="91" t="s">
        <v>2156</v>
      </c>
      <c r="G322" s="91"/>
    </row>
    <row r="323" spans="1:7" ht="31.2">
      <c r="A323" s="425" t="s">
        <v>1511</v>
      </c>
      <c r="B323" s="27" t="s">
        <v>1661</v>
      </c>
      <c r="C323" s="27"/>
      <c r="D323" s="91" t="s">
        <v>2156</v>
      </c>
      <c r="G323" s="91"/>
    </row>
    <row r="324" spans="1:7" ht="31.2">
      <c r="A324" s="425"/>
      <c r="B324" s="27"/>
      <c r="C324" s="27" t="s">
        <v>3857</v>
      </c>
      <c r="D324" s="91" t="s">
        <v>2156</v>
      </c>
      <c r="G324" s="91"/>
    </row>
    <row r="325" spans="1:7" ht="31.2">
      <c r="A325" s="425"/>
      <c r="B325" s="27"/>
      <c r="C325" s="27" t="s">
        <v>3858</v>
      </c>
      <c r="D325" s="91" t="s">
        <v>2156</v>
      </c>
      <c r="G325" s="91"/>
    </row>
    <row r="326" spans="1:7">
      <c r="A326" s="425" t="s">
        <v>1680</v>
      </c>
      <c r="B326" s="27" t="s">
        <v>1669</v>
      </c>
      <c r="C326" s="27"/>
      <c r="D326" s="91" t="s">
        <v>2156</v>
      </c>
      <c r="G326" s="91"/>
    </row>
    <row r="327" spans="1:7">
      <c r="A327" s="425"/>
      <c r="B327" s="27"/>
      <c r="C327" s="27" t="s">
        <v>3860</v>
      </c>
      <c r="D327" s="91" t="s">
        <v>2156</v>
      </c>
      <c r="G327" s="91"/>
    </row>
    <row r="328" spans="1:7">
      <c r="A328" s="425"/>
      <c r="B328" s="27"/>
      <c r="C328" s="27" t="s">
        <v>3861</v>
      </c>
      <c r="D328" s="91" t="s">
        <v>2156</v>
      </c>
      <c r="G328" s="91"/>
    </row>
    <row r="329" spans="1:7" ht="31.2">
      <c r="A329" s="425"/>
      <c r="B329" s="27"/>
      <c r="C329" s="27" t="s">
        <v>3862</v>
      </c>
      <c r="D329" s="91" t="s">
        <v>2156</v>
      </c>
      <c r="G329" s="91"/>
    </row>
    <row r="330" spans="1:7">
      <c r="A330" s="425"/>
      <c r="B330" s="27"/>
      <c r="C330" s="27" t="s">
        <v>3863</v>
      </c>
      <c r="D330" s="91" t="s">
        <v>2156</v>
      </c>
      <c r="G330" s="91"/>
    </row>
    <row r="331" spans="1:7">
      <c r="A331" s="498" t="s">
        <v>51</v>
      </c>
      <c r="B331" s="421" t="s">
        <v>1681</v>
      </c>
      <c r="C331" s="497"/>
      <c r="D331" s="91" t="s">
        <v>2156</v>
      </c>
      <c r="G331" s="91"/>
    </row>
    <row r="332" spans="1:7" ht="31.2">
      <c r="A332" s="425" t="s">
        <v>1706</v>
      </c>
      <c r="B332" s="27" t="s">
        <v>1682</v>
      </c>
      <c r="C332" s="27"/>
      <c r="D332" s="91" t="s">
        <v>2156</v>
      </c>
      <c r="G332" s="91"/>
    </row>
    <row r="333" spans="1:7" ht="31.2">
      <c r="A333" s="425"/>
      <c r="B333" s="27"/>
      <c r="C333" s="27" t="s">
        <v>3864</v>
      </c>
      <c r="D333" s="91" t="s">
        <v>2156</v>
      </c>
      <c r="E333" s="403"/>
      <c r="G333" s="91"/>
    </row>
    <row r="334" spans="1:7" ht="31.2">
      <c r="A334" s="425"/>
      <c r="B334" s="27"/>
      <c r="C334" s="27" t="s">
        <v>3865</v>
      </c>
      <c r="D334" s="91" t="s">
        <v>2156</v>
      </c>
      <c r="G334" s="91"/>
    </row>
    <row r="335" spans="1:7" ht="31.2">
      <c r="A335" s="425" t="s">
        <v>1403</v>
      </c>
      <c r="B335" s="27" t="s">
        <v>1686</v>
      </c>
      <c r="C335" s="27"/>
      <c r="D335" s="91" t="s">
        <v>2156</v>
      </c>
      <c r="G335" s="91"/>
    </row>
    <row r="336" spans="1:7" ht="31.2">
      <c r="A336" s="425"/>
      <c r="B336" s="27"/>
      <c r="C336" s="27" t="s">
        <v>3866</v>
      </c>
      <c r="D336" s="91" t="s">
        <v>2156</v>
      </c>
      <c r="G336" s="91"/>
    </row>
    <row r="337" spans="1:7" ht="31.2">
      <c r="A337" s="425"/>
      <c r="B337" s="27"/>
      <c r="C337" s="27" t="s">
        <v>3867</v>
      </c>
      <c r="D337" s="91" t="s">
        <v>2156</v>
      </c>
      <c r="G337" s="91"/>
    </row>
    <row r="338" spans="1:7" ht="31.2">
      <c r="A338" s="425"/>
      <c r="B338" s="27"/>
      <c r="C338" s="27" t="s">
        <v>3868</v>
      </c>
      <c r="D338" s="91" t="s">
        <v>2156</v>
      </c>
      <c r="G338" s="91"/>
    </row>
    <row r="339" spans="1:7" ht="31.2">
      <c r="A339" s="425"/>
      <c r="B339" s="27"/>
      <c r="C339" s="27" t="s">
        <v>3869</v>
      </c>
      <c r="D339" s="91" t="s">
        <v>2156</v>
      </c>
      <c r="G339" s="91"/>
    </row>
    <row r="340" spans="1:7" ht="31.2">
      <c r="A340" s="425" t="s">
        <v>1465</v>
      </c>
      <c r="B340" s="27" t="s">
        <v>1691</v>
      </c>
      <c r="C340" s="27"/>
      <c r="D340" s="91" t="s">
        <v>2156</v>
      </c>
      <c r="G340" s="91"/>
    </row>
    <row r="341" spans="1:7" ht="31.2">
      <c r="A341" s="425"/>
      <c r="B341" s="27"/>
      <c r="C341" s="27" t="s">
        <v>3870</v>
      </c>
      <c r="D341" s="91" t="s">
        <v>2156</v>
      </c>
      <c r="G341" s="91"/>
    </row>
    <row r="342" spans="1:7" ht="31.2">
      <c r="A342" s="425"/>
      <c r="B342" s="27"/>
      <c r="C342" s="27" t="s">
        <v>3871</v>
      </c>
      <c r="D342" s="91" t="s">
        <v>2156</v>
      </c>
      <c r="G342" s="91"/>
    </row>
    <row r="343" spans="1:7" ht="31.2">
      <c r="A343" s="425" t="s">
        <v>1511</v>
      </c>
      <c r="B343" s="27" t="s">
        <v>1695</v>
      </c>
      <c r="C343" s="27"/>
      <c r="D343" s="91" t="s">
        <v>2156</v>
      </c>
      <c r="G343" s="91"/>
    </row>
    <row r="344" spans="1:7" ht="31.2">
      <c r="A344" s="425"/>
      <c r="B344" s="27"/>
      <c r="C344" s="27" t="s">
        <v>3872</v>
      </c>
      <c r="D344" s="91" t="s">
        <v>2156</v>
      </c>
      <c r="G344" s="91"/>
    </row>
    <row r="345" spans="1:7" ht="31.2">
      <c r="A345" s="425"/>
      <c r="B345" s="27"/>
      <c r="C345" s="27" t="s">
        <v>3873</v>
      </c>
      <c r="D345" s="91" t="s">
        <v>2156</v>
      </c>
      <c r="G345" s="91"/>
    </row>
    <row r="346" spans="1:7" ht="31.2">
      <c r="A346" s="425"/>
      <c r="B346" s="27"/>
      <c r="C346" s="27" t="s">
        <v>3874</v>
      </c>
      <c r="D346" s="91" t="s">
        <v>2156</v>
      </c>
      <c r="G346" s="91"/>
    </row>
    <row r="347" spans="1:7" ht="31.2">
      <c r="A347" s="425"/>
      <c r="B347" s="27"/>
      <c r="C347" s="27" t="s">
        <v>3875</v>
      </c>
      <c r="D347" s="91" t="s">
        <v>2156</v>
      </c>
      <c r="G347" s="91"/>
    </row>
    <row r="348" spans="1:7" ht="31.2">
      <c r="A348" s="502" t="s">
        <v>78</v>
      </c>
      <c r="B348" s="503" t="s">
        <v>2563</v>
      </c>
      <c r="C348" s="505"/>
      <c r="D348" s="91" t="s">
        <v>2156</v>
      </c>
      <c r="G348" s="91"/>
    </row>
    <row r="349" spans="1:7">
      <c r="A349" s="498" t="s">
        <v>13</v>
      </c>
      <c r="B349" s="421" t="s">
        <v>77</v>
      </c>
      <c r="C349" s="497"/>
      <c r="D349" s="91" t="s">
        <v>2156</v>
      </c>
      <c r="G349" s="91"/>
    </row>
    <row r="350" spans="1:7">
      <c r="A350" s="193">
        <v>1</v>
      </c>
      <c r="B350" s="27" t="s">
        <v>2573</v>
      </c>
      <c r="C350" s="435"/>
      <c r="D350" s="91" t="s">
        <v>2156</v>
      </c>
      <c r="G350" s="91"/>
    </row>
    <row r="351" spans="1:7">
      <c r="A351" s="193"/>
      <c r="B351" s="436"/>
      <c r="C351" s="27" t="s">
        <v>2586</v>
      </c>
      <c r="D351" s="91" t="s">
        <v>2156</v>
      </c>
      <c r="G351" s="91"/>
    </row>
    <row r="352" spans="1:7" ht="31.2">
      <c r="A352" s="193"/>
      <c r="B352" s="436"/>
      <c r="C352" s="27" t="s">
        <v>2587</v>
      </c>
      <c r="D352" s="91" t="s">
        <v>2156</v>
      </c>
      <c r="G352" s="91"/>
    </row>
    <row r="353" spans="1:7" ht="31.2">
      <c r="A353" s="193"/>
      <c r="B353" s="436"/>
      <c r="C353" s="27" t="s">
        <v>2588</v>
      </c>
      <c r="D353" s="91" t="s">
        <v>2156</v>
      </c>
      <c r="G353" s="91"/>
    </row>
    <row r="354" spans="1:7">
      <c r="A354" s="193"/>
      <c r="B354" s="436"/>
      <c r="C354" s="27" t="s">
        <v>2589</v>
      </c>
      <c r="D354" s="91" t="s">
        <v>2156</v>
      </c>
      <c r="G354" s="91"/>
    </row>
    <row r="355" spans="1:7" ht="31.2">
      <c r="A355" s="193"/>
      <c r="B355" s="436"/>
      <c r="C355" s="27" t="s">
        <v>2590</v>
      </c>
      <c r="D355" s="91" t="s">
        <v>2156</v>
      </c>
      <c r="G355" s="91"/>
    </row>
    <row r="356" spans="1:7">
      <c r="A356" s="193">
        <v>2</v>
      </c>
      <c r="B356" s="27" t="s">
        <v>2574</v>
      </c>
      <c r="C356" s="435"/>
      <c r="D356" s="91" t="s">
        <v>2156</v>
      </c>
      <c r="G356" s="91"/>
    </row>
    <row r="357" spans="1:7" ht="31.2">
      <c r="A357" s="193"/>
      <c r="B357" s="436"/>
      <c r="C357" s="27" t="s">
        <v>2591</v>
      </c>
      <c r="D357" s="91" t="s">
        <v>2156</v>
      </c>
      <c r="G357" s="91"/>
    </row>
    <row r="358" spans="1:7" ht="31.2">
      <c r="A358" s="193"/>
      <c r="B358" s="436"/>
      <c r="C358" s="27" t="s">
        <v>2592</v>
      </c>
      <c r="D358" s="91"/>
      <c r="G358" s="91"/>
    </row>
    <row r="359" spans="1:7" ht="31.2">
      <c r="A359" s="193"/>
      <c r="B359" s="436"/>
      <c r="C359" s="27" t="s">
        <v>2593</v>
      </c>
      <c r="D359" s="91"/>
      <c r="G359" s="91"/>
    </row>
    <row r="360" spans="1:7" ht="31.2">
      <c r="A360" s="193"/>
      <c r="B360" s="436"/>
      <c r="C360" s="27" t="s">
        <v>2594</v>
      </c>
      <c r="D360" s="91"/>
      <c r="G360" s="91"/>
    </row>
    <row r="361" spans="1:7" ht="31.2">
      <c r="A361" s="193">
        <v>3</v>
      </c>
      <c r="B361" s="27" t="s">
        <v>2575</v>
      </c>
      <c r="C361" s="435"/>
      <c r="D361" s="91"/>
      <c r="G361" s="91"/>
    </row>
    <row r="362" spans="1:7" ht="31.2">
      <c r="A362" s="193"/>
      <c r="B362" s="436"/>
      <c r="C362" s="27" t="s">
        <v>2595</v>
      </c>
      <c r="D362" s="91"/>
      <c r="G362" s="91"/>
    </row>
    <row r="363" spans="1:7" ht="31.2">
      <c r="A363" s="193"/>
      <c r="B363" s="436"/>
      <c r="C363" s="27" t="s">
        <v>2596</v>
      </c>
      <c r="D363" s="91"/>
      <c r="G363" s="91"/>
    </row>
    <row r="364" spans="1:7" ht="31.2">
      <c r="A364" s="193"/>
      <c r="B364" s="436"/>
      <c r="C364" s="27" t="s">
        <v>2597</v>
      </c>
      <c r="D364" s="91"/>
      <c r="G364" s="91"/>
    </row>
    <row r="365" spans="1:7" ht="31.2">
      <c r="A365" s="193"/>
      <c r="B365" s="436"/>
      <c r="C365" s="27" t="s">
        <v>2598</v>
      </c>
      <c r="D365" s="91"/>
      <c r="G365" s="91"/>
    </row>
    <row r="366" spans="1:7">
      <c r="A366" s="193">
        <v>4</v>
      </c>
      <c r="B366" s="27" t="s">
        <v>2576</v>
      </c>
      <c r="C366" s="435"/>
      <c r="D366" s="91"/>
      <c r="G366" s="91"/>
    </row>
    <row r="367" spans="1:7" ht="31.2">
      <c r="A367" s="193"/>
      <c r="B367" s="27"/>
      <c r="C367" s="27" t="s">
        <v>2599</v>
      </c>
      <c r="D367" s="91"/>
      <c r="G367" s="91"/>
    </row>
    <row r="368" spans="1:7" ht="31.2">
      <c r="A368" s="193"/>
      <c r="B368" s="436"/>
      <c r="C368" s="27" t="s">
        <v>2600</v>
      </c>
      <c r="D368" s="91"/>
      <c r="G368" s="91"/>
    </row>
    <row r="369" spans="1:7" ht="31.2">
      <c r="A369" s="193"/>
      <c r="B369" s="436"/>
      <c r="C369" s="27" t="s">
        <v>2601</v>
      </c>
      <c r="D369" s="91"/>
      <c r="G369" s="91"/>
    </row>
    <row r="370" spans="1:7" ht="31.2">
      <c r="A370" s="193"/>
      <c r="B370" s="436"/>
      <c r="C370" s="27" t="s">
        <v>2602</v>
      </c>
      <c r="D370" s="91"/>
      <c r="G370" s="91"/>
    </row>
    <row r="371" spans="1:7" ht="31.2">
      <c r="A371" s="193"/>
      <c r="B371" s="436"/>
      <c r="C371" s="27" t="s">
        <v>2617</v>
      </c>
      <c r="D371" s="91"/>
      <c r="G371" s="91"/>
    </row>
    <row r="372" spans="1:7" ht="31.2">
      <c r="A372" s="193">
        <v>5</v>
      </c>
      <c r="B372" s="27" t="s">
        <v>2577</v>
      </c>
      <c r="C372" s="435"/>
      <c r="D372" s="91"/>
      <c r="G372" s="91"/>
    </row>
    <row r="373" spans="1:7" ht="31.2">
      <c r="A373" s="193"/>
      <c r="B373" s="436"/>
      <c r="C373" s="27" t="s">
        <v>2603</v>
      </c>
      <c r="D373" s="91"/>
      <c r="G373" s="91"/>
    </row>
    <row r="374" spans="1:7" ht="31.2">
      <c r="A374" s="193"/>
      <c r="B374" s="436"/>
      <c r="C374" s="27" t="s">
        <v>2604</v>
      </c>
      <c r="D374" s="91"/>
      <c r="G374" s="91"/>
    </row>
    <row r="375" spans="1:7">
      <c r="A375" s="193">
        <v>6</v>
      </c>
      <c r="B375" s="436" t="s">
        <v>2578</v>
      </c>
      <c r="C375" s="385"/>
      <c r="D375" s="91"/>
      <c r="G375" s="91"/>
    </row>
    <row r="376" spans="1:7">
      <c r="A376" s="193"/>
      <c r="B376" s="436"/>
      <c r="C376" s="436" t="s">
        <v>2605</v>
      </c>
      <c r="D376" s="91"/>
      <c r="G376" s="91"/>
    </row>
    <row r="377" spans="1:7">
      <c r="A377" s="193"/>
      <c r="B377" s="436"/>
      <c r="C377" s="436" t="s">
        <v>2606</v>
      </c>
      <c r="D377" s="91"/>
      <c r="G377" s="91"/>
    </row>
    <row r="378" spans="1:7">
      <c r="A378" s="193"/>
      <c r="B378" s="436"/>
      <c r="C378" s="436" t="s">
        <v>2607</v>
      </c>
      <c r="D378" s="91"/>
      <c r="G378" s="91"/>
    </row>
    <row r="379" spans="1:7">
      <c r="A379" s="193"/>
      <c r="B379" s="436"/>
      <c r="C379" s="436" t="s">
        <v>2608</v>
      </c>
      <c r="D379" s="91"/>
      <c r="G379" s="91"/>
    </row>
    <row r="380" spans="1:7" ht="31.2">
      <c r="A380" s="193">
        <v>7</v>
      </c>
      <c r="B380" s="27" t="s">
        <v>2579</v>
      </c>
      <c r="C380" s="435"/>
      <c r="D380" s="91"/>
      <c r="G380" s="91"/>
    </row>
    <row r="381" spans="1:7" ht="31.2">
      <c r="A381" s="193"/>
      <c r="B381" s="436"/>
      <c r="C381" s="27" t="s">
        <v>2609</v>
      </c>
      <c r="D381" s="91"/>
      <c r="G381" s="91"/>
    </row>
    <row r="382" spans="1:7" ht="31.2">
      <c r="A382" s="193"/>
      <c r="B382" s="436"/>
      <c r="C382" s="27" t="s">
        <v>2610</v>
      </c>
      <c r="D382" s="91"/>
      <c r="G382" s="91"/>
    </row>
    <row r="383" spans="1:7" ht="31.2">
      <c r="A383" s="193"/>
      <c r="B383" s="436"/>
      <c r="C383" s="27" t="s">
        <v>2611</v>
      </c>
      <c r="D383" s="91"/>
      <c r="G383" s="91"/>
    </row>
    <row r="384" spans="1:7" ht="31.2">
      <c r="A384" s="193"/>
      <c r="B384" s="436"/>
      <c r="C384" s="27" t="s">
        <v>2612</v>
      </c>
      <c r="D384" s="91"/>
      <c r="G384" s="91"/>
    </row>
    <row r="385" spans="1:7" ht="31.2">
      <c r="A385" s="193">
        <v>8</v>
      </c>
      <c r="B385" s="27" t="s">
        <v>2580</v>
      </c>
      <c r="C385" s="435"/>
      <c r="D385" s="91"/>
      <c r="G385" s="91"/>
    </row>
    <row r="386" spans="1:7" ht="31.2">
      <c r="A386" s="193"/>
      <c r="B386" s="436"/>
      <c r="C386" s="27" t="s">
        <v>2613</v>
      </c>
      <c r="D386" s="91"/>
      <c r="G386" s="91"/>
    </row>
    <row r="387" spans="1:7" ht="31.2">
      <c r="A387" s="193"/>
      <c r="B387" s="436"/>
      <c r="C387" s="27" t="s">
        <v>2614</v>
      </c>
      <c r="D387" s="91"/>
      <c r="G387" s="91"/>
    </row>
    <row r="388" spans="1:7" ht="31.2">
      <c r="A388" s="193"/>
      <c r="B388" s="436"/>
      <c r="C388" s="27" t="s">
        <v>2615</v>
      </c>
      <c r="D388" s="91"/>
      <c r="G388" s="91"/>
    </row>
    <row r="389" spans="1:7" ht="31.2">
      <c r="A389" s="193"/>
      <c r="B389" s="436"/>
      <c r="C389" s="27" t="s">
        <v>2616</v>
      </c>
      <c r="D389" s="91"/>
      <c r="G389" s="91"/>
    </row>
    <row r="390" spans="1:7">
      <c r="A390" s="193">
        <v>9</v>
      </c>
      <c r="B390" s="27" t="s">
        <v>2582</v>
      </c>
      <c r="C390" s="435"/>
      <c r="D390" s="91"/>
      <c r="G390" s="91"/>
    </row>
    <row r="391" spans="1:7">
      <c r="A391" s="193"/>
      <c r="B391" s="436"/>
      <c r="C391" s="27" t="s">
        <v>2618</v>
      </c>
      <c r="D391" s="91"/>
      <c r="G391" s="91"/>
    </row>
    <row r="392" spans="1:7">
      <c r="A392" s="193"/>
      <c r="B392" s="436"/>
      <c r="C392" s="27" t="s">
        <v>2619</v>
      </c>
      <c r="D392" s="91"/>
      <c r="G392" s="91"/>
    </row>
    <row r="393" spans="1:7">
      <c r="A393" s="193"/>
      <c r="B393" s="436"/>
      <c r="C393" s="27" t="s">
        <v>2620</v>
      </c>
      <c r="D393" s="91"/>
      <c r="G393" s="91"/>
    </row>
    <row r="394" spans="1:7" ht="31.2">
      <c r="A394" s="193">
        <v>10</v>
      </c>
      <c r="B394" s="27" t="s">
        <v>2583</v>
      </c>
      <c r="C394" s="435"/>
      <c r="D394" s="91"/>
      <c r="G394" s="91"/>
    </row>
    <row r="395" spans="1:7" ht="31.2">
      <c r="A395" s="193"/>
      <c r="B395" s="436"/>
      <c r="C395" s="27" t="s">
        <v>2621</v>
      </c>
      <c r="D395" s="91"/>
      <c r="G395" s="91"/>
    </row>
    <row r="396" spans="1:7" ht="31.2">
      <c r="A396" s="193"/>
      <c r="B396" s="436"/>
      <c r="C396" s="27" t="s">
        <v>2622</v>
      </c>
      <c r="D396" s="91"/>
      <c r="G396" s="91"/>
    </row>
    <row r="397" spans="1:7">
      <c r="A397" s="193"/>
      <c r="B397" s="436"/>
      <c r="C397" s="27" t="s">
        <v>2623</v>
      </c>
      <c r="D397" s="91"/>
      <c r="G397" s="91"/>
    </row>
    <row r="398" spans="1:7">
      <c r="A398" s="193"/>
      <c r="B398" s="436"/>
      <c r="C398" s="27" t="s">
        <v>2624</v>
      </c>
      <c r="D398" s="91"/>
      <c r="G398" s="91"/>
    </row>
    <row r="399" spans="1:7" ht="46.8">
      <c r="A399" s="193">
        <v>11</v>
      </c>
      <c r="B399" s="27" t="s">
        <v>2584</v>
      </c>
      <c r="C399" s="385"/>
      <c r="D399" s="91"/>
      <c r="G399" s="91"/>
    </row>
    <row r="400" spans="1:7" ht="31.2">
      <c r="A400" s="193"/>
      <c r="B400" s="436"/>
      <c r="C400" s="27" t="s">
        <v>2625</v>
      </c>
      <c r="D400" s="91"/>
      <c r="G400" s="91"/>
    </row>
    <row r="401" spans="1:7" ht="31.2">
      <c r="A401" s="193"/>
      <c r="B401" s="436"/>
      <c r="C401" s="27" t="s">
        <v>2626</v>
      </c>
      <c r="D401" s="91"/>
      <c r="G401" s="91"/>
    </row>
    <row r="402" spans="1:7" ht="31.2">
      <c r="A402" s="193"/>
      <c r="B402" s="436"/>
      <c r="C402" s="27" t="s">
        <v>2627</v>
      </c>
      <c r="D402" s="91"/>
      <c r="G402" s="91"/>
    </row>
    <row r="403" spans="1:7" ht="31.2">
      <c r="A403" s="193"/>
      <c r="B403" s="436"/>
      <c r="C403" s="27" t="s">
        <v>2628</v>
      </c>
      <c r="D403" s="91"/>
      <c r="G403" s="91"/>
    </row>
    <row r="404" spans="1:7" ht="31.2">
      <c r="A404" s="193">
        <v>12</v>
      </c>
      <c r="B404" s="27" t="s">
        <v>2585</v>
      </c>
      <c r="C404" s="435"/>
      <c r="D404" s="91"/>
      <c r="G404" s="91"/>
    </row>
    <row r="405" spans="1:7" ht="31.2">
      <c r="A405" s="193"/>
      <c r="B405" s="436"/>
      <c r="C405" s="27" t="s">
        <v>2629</v>
      </c>
      <c r="D405" s="91"/>
      <c r="G405" s="91"/>
    </row>
    <row r="406" spans="1:7" ht="31.2">
      <c r="A406" s="193"/>
      <c r="B406" s="436"/>
      <c r="C406" s="27" t="s">
        <v>2630</v>
      </c>
      <c r="D406" s="91"/>
      <c r="G406" s="91"/>
    </row>
    <row r="407" spans="1:7" ht="46.8">
      <c r="A407" s="193"/>
      <c r="B407" s="436"/>
      <c r="C407" s="27" t="s">
        <v>2631</v>
      </c>
      <c r="D407" s="91"/>
      <c r="G407" s="91"/>
    </row>
    <row r="408" spans="1:7" ht="46.8">
      <c r="A408" s="193"/>
      <c r="B408" s="436"/>
      <c r="C408" s="27" t="s">
        <v>2632</v>
      </c>
      <c r="D408" s="91"/>
      <c r="G408" s="91"/>
    </row>
    <row r="409" spans="1:7">
      <c r="A409" s="425" t="s">
        <v>2436</v>
      </c>
      <c r="B409" s="27" t="s">
        <v>1181</v>
      </c>
      <c r="C409" s="385"/>
      <c r="D409" s="91"/>
      <c r="G409" s="91"/>
    </row>
    <row r="410" spans="1:7" ht="31.2">
      <c r="A410" s="425"/>
      <c r="B410" s="27"/>
      <c r="C410" s="27" t="s">
        <v>4257</v>
      </c>
      <c r="D410" s="91"/>
      <c r="G410" s="91"/>
    </row>
    <row r="411" spans="1:7" ht="31.2">
      <c r="A411" s="425"/>
      <c r="B411" s="27"/>
      <c r="C411" s="27" t="s">
        <v>1183</v>
      </c>
      <c r="D411" s="91"/>
      <c r="G411" s="91"/>
    </row>
    <row r="412" spans="1:7" ht="31.2">
      <c r="A412" s="425"/>
      <c r="B412" s="27"/>
      <c r="C412" s="27" t="s">
        <v>1184</v>
      </c>
      <c r="D412" s="91"/>
      <c r="G412" s="91"/>
    </row>
    <row r="413" spans="1:7" ht="31.2">
      <c r="A413" s="425"/>
      <c r="B413" s="27"/>
      <c r="C413" s="27" t="s">
        <v>1185</v>
      </c>
      <c r="D413" s="91"/>
      <c r="G413" s="91"/>
    </row>
    <row r="414" spans="1:7">
      <c r="A414" s="498" t="s">
        <v>16</v>
      </c>
      <c r="B414" s="438" t="s">
        <v>2687</v>
      </c>
      <c r="C414" s="497"/>
      <c r="D414" s="91"/>
      <c r="G414" s="91"/>
    </row>
    <row r="415" spans="1:7">
      <c r="A415" s="425" t="s">
        <v>1706</v>
      </c>
      <c r="B415" s="27" t="s">
        <v>2327</v>
      </c>
      <c r="C415" s="385"/>
      <c r="D415" s="91"/>
      <c r="G415" s="91"/>
    </row>
    <row r="416" spans="1:7" ht="31.2">
      <c r="A416" s="425"/>
      <c r="B416" s="27"/>
      <c r="C416" s="27" t="s">
        <v>1075</v>
      </c>
      <c r="D416" s="91"/>
      <c r="G416" s="91"/>
    </row>
    <row r="417" spans="1:7" ht="31.2">
      <c r="A417" s="425"/>
      <c r="B417" s="27"/>
      <c r="C417" s="27" t="s">
        <v>1077</v>
      </c>
      <c r="D417" s="91"/>
      <c r="G417" s="91"/>
    </row>
    <row r="418" spans="1:7">
      <c r="A418" s="425"/>
      <c r="B418" s="27"/>
      <c r="C418" s="27" t="s">
        <v>1079</v>
      </c>
      <c r="D418" s="91"/>
      <c r="G418" s="91"/>
    </row>
    <row r="419" spans="1:7" ht="31.2">
      <c r="A419" s="425"/>
      <c r="B419" s="27"/>
      <c r="C419" s="27" t="s">
        <v>2339</v>
      </c>
      <c r="D419" s="91" t="s">
        <v>2156</v>
      </c>
      <c r="G419" s="91"/>
    </row>
    <row r="420" spans="1:7">
      <c r="A420" s="425"/>
      <c r="B420" s="27"/>
      <c r="C420" s="27" t="s">
        <v>1081</v>
      </c>
      <c r="D420" s="91" t="s">
        <v>2156</v>
      </c>
      <c r="G420" s="91"/>
    </row>
    <row r="421" spans="1:7">
      <c r="A421" s="425" t="s">
        <v>1403</v>
      </c>
      <c r="B421" s="27" t="s">
        <v>2328</v>
      </c>
      <c r="C421" s="385"/>
      <c r="D421" s="91" t="s">
        <v>2156</v>
      </c>
      <c r="G421" s="91"/>
    </row>
    <row r="422" spans="1:7" ht="31.2">
      <c r="A422" s="425"/>
      <c r="B422" s="27"/>
      <c r="C422" s="27" t="s">
        <v>1093</v>
      </c>
      <c r="D422" s="91" t="s">
        <v>2156</v>
      </c>
      <c r="G422" s="91"/>
    </row>
    <row r="423" spans="1:7" ht="31.2">
      <c r="A423" s="425"/>
      <c r="B423" s="27"/>
      <c r="C423" s="27" t="s">
        <v>1095</v>
      </c>
      <c r="D423" s="91" t="s">
        <v>2156</v>
      </c>
      <c r="G423" s="91"/>
    </row>
    <row r="424" spans="1:7" s="402" customFormat="1">
      <c r="A424" s="425"/>
      <c r="B424" s="27"/>
      <c r="C424" s="27" t="s">
        <v>1097</v>
      </c>
      <c r="D424" s="91" t="s">
        <v>2156</v>
      </c>
      <c r="E424" s="388"/>
      <c r="F424" s="389"/>
      <c r="G424" s="401"/>
    </row>
    <row r="425" spans="1:7" ht="31.2">
      <c r="A425" s="425"/>
      <c r="B425" s="27"/>
      <c r="C425" s="27" t="s">
        <v>2341</v>
      </c>
      <c r="D425" s="91" t="s">
        <v>2156</v>
      </c>
      <c r="G425" s="91"/>
    </row>
    <row r="426" spans="1:7">
      <c r="A426" s="425"/>
      <c r="B426" s="27"/>
      <c r="C426" s="27" t="s">
        <v>1099</v>
      </c>
      <c r="D426" s="91" t="s">
        <v>2156</v>
      </c>
      <c r="G426" s="91"/>
    </row>
    <row r="427" spans="1:7">
      <c r="A427" s="425" t="s">
        <v>1465</v>
      </c>
      <c r="B427" s="27" t="s">
        <v>2345</v>
      </c>
      <c r="C427" s="385"/>
      <c r="D427" s="91" t="s">
        <v>2156</v>
      </c>
      <c r="G427" s="91"/>
    </row>
    <row r="428" spans="1:7" ht="31.2">
      <c r="A428" s="425"/>
      <c r="B428" s="27"/>
      <c r="C428" s="27" t="s">
        <v>2347</v>
      </c>
      <c r="D428" s="91" t="s">
        <v>2156</v>
      </c>
      <c r="G428" s="91"/>
    </row>
    <row r="429" spans="1:7" ht="31.2">
      <c r="A429" s="425"/>
      <c r="B429" s="27"/>
      <c r="C429" s="27" t="s">
        <v>2349</v>
      </c>
      <c r="D429" s="91" t="s">
        <v>2156</v>
      </c>
      <c r="G429" s="91"/>
    </row>
    <row r="430" spans="1:7" ht="31.2">
      <c r="A430" s="425"/>
      <c r="B430" s="27"/>
      <c r="C430" s="27" t="s">
        <v>2351</v>
      </c>
      <c r="D430" s="91" t="s">
        <v>2156</v>
      </c>
      <c r="G430" s="91"/>
    </row>
    <row r="431" spans="1:7" ht="31.2">
      <c r="A431" s="425"/>
      <c r="B431" s="27"/>
      <c r="C431" s="27" t="s">
        <v>2353</v>
      </c>
      <c r="D431" s="91" t="s">
        <v>2156</v>
      </c>
      <c r="G431" s="91"/>
    </row>
    <row r="432" spans="1:7" ht="31.2">
      <c r="A432" s="425"/>
      <c r="B432" s="27"/>
      <c r="C432" s="27" t="s">
        <v>2355</v>
      </c>
      <c r="D432" s="91" t="s">
        <v>2156</v>
      </c>
      <c r="G432" s="91"/>
    </row>
    <row r="433" spans="1:7">
      <c r="A433" s="425" t="s">
        <v>1511</v>
      </c>
      <c r="B433" s="27" t="s">
        <v>2367</v>
      </c>
      <c r="C433" s="385"/>
      <c r="D433" s="91" t="s">
        <v>2156</v>
      </c>
      <c r="G433" s="91"/>
    </row>
    <row r="434" spans="1:7" ht="31.2">
      <c r="A434" s="425"/>
      <c r="B434" s="27"/>
      <c r="C434" s="27" t="s">
        <v>2369</v>
      </c>
      <c r="D434" s="91" t="s">
        <v>2156</v>
      </c>
      <c r="G434" s="91"/>
    </row>
    <row r="435" spans="1:7" ht="31.2">
      <c r="A435" s="425"/>
      <c r="B435" s="27"/>
      <c r="C435" s="27" t="s">
        <v>2371</v>
      </c>
      <c r="D435" s="91" t="s">
        <v>2156</v>
      </c>
      <c r="G435" s="91"/>
    </row>
    <row r="436" spans="1:7" ht="31.2">
      <c r="A436" s="425"/>
      <c r="B436" s="27"/>
      <c r="C436" s="27" t="s">
        <v>2373</v>
      </c>
      <c r="D436" s="91" t="s">
        <v>2156</v>
      </c>
      <c r="G436" s="91"/>
    </row>
    <row r="437" spans="1:7" ht="31.2">
      <c r="A437" s="425"/>
      <c r="B437" s="27"/>
      <c r="C437" s="27" t="s">
        <v>2375</v>
      </c>
      <c r="D437" s="91" t="s">
        <v>2156</v>
      </c>
      <c r="G437" s="91"/>
    </row>
    <row r="438" spans="1:7" ht="31.2">
      <c r="A438" s="425"/>
      <c r="B438" s="27"/>
      <c r="C438" s="27" t="s">
        <v>2377</v>
      </c>
      <c r="D438" s="91" t="s">
        <v>2156</v>
      </c>
      <c r="G438" s="91"/>
    </row>
    <row r="439" spans="1:7">
      <c r="A439" s="425" t="s">
        <v>1643</v>
      </c>
      <c r="B439" s="27" t="s">
        <v>1865</v>
      </c>
      <c r="C439" s="27"/>
      <c r="D439" s="91" t="s">
        <v>2156</v>
      </c>
      <c r="G439" s="91"/>
    </row>
    <row r="440" spans="1:7">
      <c r="A440" s="425"/>
      <c r="B440" s="27"/>
      <c r="C440" s="27" t="s">
        <v>3876</v>
      </c>
      <c r="D440" s="91" t="s">
        <v>2156</v>
      </c>
      <c r="G440" s="91"/>
    </row>
    <row r="441" spans="1:7">
      <c r="A441" s="425"/>
      <c r="B441" s="27"/>
      <c r="C441" s="27" t="s">
        <v>3877</v>
      </c>
      <c r="D441" s="91" t="s">
        <v>2156</v>
      </c>
      <c r="G441" s="91"/>
    </row>
    <row r="442" spans="1:7">
      <c r="A442" s="425"/>
      <c r="B442" s="27"/>
      <c r="C442" s="27" t="s">
        <v>3878</v>
      </c>
      <c r="D442" s="91" t="s">
        <v>2156</v>
      </c>
      <c r="G442" s="91"/>
    </row>
    <row r="443" spans="1:7">
      <c r="A443" s="532"/>
      <c r="B443" s="533"/>
      <c r="C443" s="533" t="s">
        <v>3879</v>
      </c>
      <c r="D443" s="91" t="s">
        <v>2156</v>
      </c>
      <c r="G443" s="91"/>
    </row>
    <row r="444" spans="1:7">
      <c r="A444" s="532" t="s">
        <v>1680</v>
      </c>
      <c r="B444" s="533" t="s">
        <v>4361</v>
      </c>
      <c r="C444" s="533"/>
      <c r="D444" s="91" t="s">
        <v>2156</v>
      </c>
      <c r="G444" s="91"/>
    </row>
    <row r="445" spans="1:7">
      <c r="A445" s="532"/>
      <c r="B445" s="533"/>
      <c r="C445" s="533" t="s">
        <v>4362</v>
      </c>
      <c r="D445" s="91" t="s">
        <v>2156</v>
      </c>
      <c r="G445" s="91"/>
    </row>
    <row r="446" spans="1:7" ht="62.4">
      <c r="A446" s="532"/>
      <c r="B446" s="533"/>
      <c r="C446" s="533" t="s">
        <v>4363</v>
      </c>
      <c r="D446" s="91" t="s">
        <v>2156</v>
      </c>
      <c r="G446" s="91"/>
    </row>
    <row r="447" spans="1:7" ht="62.4">
      <c r="A447" s="532"/>
      <c r="B447" s="533"/>
      <c r="C447" s="533" t="s">
        <v>4364</v>
      </c>
      <c r="D447" s="91" t="s">
        <v>2156</v>
      </c>
      <c r="G447" s="91"/>
    </row>
    <row r="448" spans="1:7" ht="46.8">
      <c r="A448" s="532"/>
      <c r="B448" s="533"/>
      <c r="C448" s="533" t="s">
        <v>4365</v>
      </c>
      <c r="D448" s="91" t="s">
        <v>2156</v>
      </c>
      <c r="G448" s="91"/>
    </row>
    <row r="449" spans="1:7" ht="31.2">
      <c r="A449" s="532"/>
      <c r="B449" s="533"/>
      <c r="C449" s="533" t="s">
        <v>4366</v>
      </c>
      <c r="D449" s="91" t="s">
        <v>2156</v>
      </c>
      <c r="E449" s="403"/>
      <c r="G449" s="91"/>
    </row>
    <row r="450" spans="1:7">
      <c r="A450" s="532" t="s">
        <v>1862</v>
      </c>
      <c r="B450" s="533" t="s">
        <v>3599</v>
      </c>
      <c r="C450" s="533"/>
      <c r="D450" s="91" t="s">
        <v>2156</v>
      </c>
      <c r="G450" s="91"/>
    </row>
    <row r="451" spans="1:7">
      <c r="A451" s="532"/>
      <c r="B451" s="533"/>
      <c r="C451" s="533" t="s">
        <v>3600</v>
      </c>
      <c r="D451" s="91" t="s">
        <v>2156</v>
      </c>
      <c r="G451" s="91"/>
    </row>
    <row r="452" spans="1:7">
      <c r="A452" s="532"/>
      <c r="B452" s="533"/>
      <c r="C452" s="533" t="s">
        <v>3601</v>
      </c>
      <c r="D452" s="91" t="s">
        <v>2156</v>
      </c>
      <c r="G452" s="91"/>
    </row>
    <row r="453" spans="1:7">
      <c r="A453" s="532"/>
      <c r="B453" s="533"/>
      <c r="C453" s="533" t="s">
        <v>3602</v>
      </c>
      <c r="D453" s="91" t="s">
        <v>2156</v>
      </c>
      <c r="G453" s="91"/>
    </row>
    <row r="454" spans="1:7">
      <c r="A454" s="532"/>
      <c r="B454" s="533"/>
      <c r="C454" s="533" t="s">
        <v>3604</v>
      </c>
      <c r="D454" s="91"/>
      <c r="G454" s="91"/>
    </row>
    <row r="455" spans="1:7" ht="31.2">
      <c r="A455" s="532" t="s">
        <v>1894</v>
      </c>
      <c r="B455" s="533" t="s">
        <v>3609</v>
      </c>
      <c r="C455" s="533"/>
      <c r="D455" s="91"/>
      <c r="G455" s="91"/>
    </row>
    <row r="456" spans="1:7" ht="31.2">
      <c r="A456" s="532"/>
      <c r="B456" s="533"/>
      <c r="C456" s="533" t="s">
        <v>3605</v>
      </c>
      <c r="D456" s="91"/>
      <c r="G456" s="91"/>
    </row>
    <row r="457" spans="1:7" ht="31.2">
      <c r="A457" s="532"/>
      <c r="B457" s="533"/>
      <c r="C457" s="533" t="s">
        <v>3606</v>
      </c>
      <c r="D457" s="91"/>
      <c r="G457" s="91"/>
    </row>
    <row r="458" spans="1:7" ht="31.2">
      <c r="A458" s="532"/>
      <c r="B458" s="533"/>
      <c r="C458" s="533" t="s">
        <v>3607</v>
      </c>
      <c r="D458" s="91"/>
      <c r="G458" s="91"/>
    </row>
    <row r="459" spans="1:7">
      <c r="A459" s="532"/>
      <c r="B459" s="533"/>
      <c r="C459" s="533" t="s">
        <v>4388</v>
      </c>
      <c r="D459" s="91"/>
      <c r="G459" s="91"/>
    </row>
    <row r="460" spans="1:7" ht="31.2">
      <c r="A460" s="498" t="s">
        <v>18</v>
      </c>
      <c r="B460" s="421" t="s">
        <v>3880</v>
      </c>
      <c r="C460" s="497"/>
      <c r="D460" s="91"/>
      <c r="G460" s="91"/>
    </row>
    <row r="461" spans="1:7">
      <c r="A461" s="425" t="s">
        <v>1706</v>
      </c>
      <c r="B461" s="43" t="s">
        <v>2859</v>
      </c>
      <c r="C461" s="43"/>
      <c r="D461" s="91"/>
      <c r="G461" s="91"/>
    </row>
    <row r="462" spans="1:7" ht="31.2">
      <c r="A462" s="425"/>
      <c r="B462" s="43"/>
      <c r="C462" s="43" t="s">
        <v>3881</v>
      </c>
      <c r="D462" s="91"/>
      <c r="G462" s="91"/>
    </row>
    <row r="463" spans="1:7">
      <c r="A463" s="425"/>
      <c r="B463" s="43"/>
      <c r="C463" s="43" t="s">
        <v>3882</v>
      </c>
      <c r="D463" s="91"/>
      <c r="G463" s="91"/>
    </row>
    <row r="464" spans="1:7">
      <c r="A464" s="425"/>
      <c r="B464" s="43"/>
      <c r="C464" s="43" t="s">
        <v>3883</v>
      </c>
      <c r="D464" s="91"/>
      <c r="G464" s="91"/>
    </row>
    <row r="465" spans="1:7">
      <c r="A465" s="425"/>
      <c r="B465" s="43"/>
      <c r="C465" s="43" t="s">
        <v>3884</v>
      </c>
      <c r="D465" s="91"/>
      <c r="G465" s="91"/>
    </row>
    <row r="466" spans="1:7">
      <c r="A466" s="425" t="s">
        <v>1403</v>
      </c>
      <c r="B466" s="43" t="s">
        <v>2864</v>
      </c>
      <c r="C466" s="43"/>
      <c r="D466" s="91"/>
      <c r="G466" s="91"/>
    </row>
    <row r="467" spans="1:7" ht="31.2">
      <c r="A467" s="425"/>
      <c r="B467" s="43"/>
      <c r="C467" s="43" t="s">
        <v>3885</v>
      </c>
      <c r="D467" s="91"/>
      <c r="G467" s="91"/>
    </row>
    <row r="468" spans="1:7" ht="31.2">
      <c r="A468" s="425"/>
      <c r="B468" s="43"/>
      <c r="C468" s="43" t="s">
        <v>3886</v>
      </c>
      <c r="D468" s="91"/>
      <c r="G468" s="91"/>
    </row>
    <row r="469" spans="1:7">
      <c r="A469" s="425"/>
      <c r="B469" s="43"/>
      <c r="C469" s="43" t="s">
        <v>3887</v>
      </c>
      <c r="D469" s="91"/>
      <c r="G469" s="91"/>
    </row>
    <row r="470" spans="1:7" ht="31.2">
      <c r="A470" s="425"/>
      <c r="B470" s="43"/>
      <c r="C470" s="43" t="s">
        <v>3888</v>
      </c>
      <c r="D470" s="91"/>
      <c r="G470" s="91"/>
    </row>
    <row r="471" spans="1:7" ht="31.2">
      <c r="A471" s="425" t="s">
        <v>1465</v>
      </c>
      <c r="B471" s="43" t="s">
        <v>2869</v>
      </c>
      <c r="C471" s="43"/>
      <c r="D471" s="91"/>
      <c r="G471" s="91"/>
    </row>
    <row r="472" spans="1:7" ht="31.2">
      <c r="A472" s="425"/>
      <c r="B472" s="43"/>
      <c r="C472" s="43" t="s">
        <v>3889</v>
      </c>
      <c r="D472" s="91"/>
      <c r="G472" s="91"/>
    </row>
    <row r="473" spans="1:7" ht="31.2">
      <c r="A473" s="425"/>
      <c r="B473" s="43"/>
      <c r="C473" s="43" t="s">
        <v>3890</v>
      </c>
      <c r="D473" s="91"/>
      <c r="G473" s="91"/>
    </row>
    <row r="474" spans="1:7" ht="31.2">
      <c r="A474" s="425"/>
      <c r="B474" s="43"/>
      <c r="C474" s="43" t="s">
        <v>3891</v>
      </c>
      <c r="D474" s="91"/>
      <c r="G474" s="91"/>
    </row>
    <row r="475" spans="1:7" ht="31.2">
      <c r="A475" s="425"/>
      <c r="B475" s="43"/>
      <c r="C475" s="43" t="s">
        <v>3892</v>
      </c>
      <c r="D475" s="91"/>
      <c r="G475" s="91"/>
    </row>
    <row r="476" spans="1:7" ht="31.2">
      <c r="A476" s="425" t="s">
        <v>1511</v>
      </c>
      <c r="B476" s="43" t="s">
        <v>2874</v>
      </c>
      <c r="C476" s="43"/>
      <c r="D476" s="91"/>
      <c r="G476" s="91"/>
    </row>
    <row r="477" spans="1:7" ht="31.2">
      <c r="A477" s="425"/>
      <c r="B477" s="43"/>
      <c r="C477" s="43" t="s">
        <v>3893</v>
      </c>
      <c r="D477" s="91"/>
      <c r="G477" s="91"/>
    </row>
    <row r="478" spans="1:7" ht="31.2">
      <c r="A478" s="425"/>
      <c r="B478" s="43"/>
      <c r="C478" s="43" t="s">
        <v>3894</v>
      </c>
      <c r="D478" s="91"/>
      <c r="G478" s="91"/>
    </row>
    <row r="479" spans="1:7" ht="31.2">
      <c r="A479" s="425"/>
      <c r="B479" s="43"/>
      <c r="C479" s="43" t="s">
        <v>3895</v>
      </c>
      <c r="D479" s="91"/>
      <c r="G479" s="91"/>
    </row>
    <row r="480" spans="1:7" ht="31.2">
      <c r="A480" s="425"/>
      <c r="B480" s="43"/>
      <c r="C480" s="43" t="s">
        <v>3896</v>
      </c>
      <c r="D480" s="91"/>
      <c r="G480" s="91"/>
    </row>
    <row r="481" spans="1:7" ht="31.2">
      <c r="A481" s="425" t="s">
        <v>1643</v>
      </c>
      <c r="B481" s="43" t="s">
        <v>2879</v>
      </c>
      <c r="C481" s="76"/>
      <c r="D481" s="91"/>
      <c r="G481" s="91"/>
    </row>
    <row r="482" spans="1:7" ht="31.2">
      <c r="A482" s="425"/>
      <c r="B482" s="43"/>
      <c r="C482" s="43" t="s">
        <v>2880</v>
      </c>
      <c r="D482" s="91"/>
      <c r="G482" s="91"/>
    </row>
    <row r="483" spans="1:7" ht="31.2">
      <c r="A483" s="425"/>
      <c r="B483" s="43"/>
      <c r="C483" s="43" t="s">
        <v>3897</v>
      </c>
      <c r="D483" s="91"/>
      <c r="G483" s="91"/>
    </row>
    <row r="484" spans="1:7">
      <c r="A484" s="425" t="s">
        <v>1680</v>
      </c>
      <c r="B484" s="43" t="s">
        <v>2882</v>
      </c>
      <c r="C484" s="43"/>
      <c r="D484" s="91"/>
      <c r="G484" s="91"/>
    </row>
    <row r="485" spans="1:7">
      <c r="A485" s="425"/>
      <c r="B485" s="43"/>
      <c r="C485" s="43" t="s">
        <v>2883</v>
      </c>
      <c r="D485" s="91"/>
      <c r="G485" s="91"/>
    </row>
    <row r="486" spans="1:7">
      <c r="A486" s="425"/>
      <c r="B486" s="43"/>
      <c r="C486" s="43" t="s">
        <v>2884</v>
      </c>
      <c r="D486" s="91"/>
      <c r="G486" s="91"/>
    </row>
    <row r="487" spans="1:7">
      <c r="A487" s="425"/>
      <c r="B487" s="43"/>
      <c r="C487" s="43" t="s">
        <v>2885</v>
      </c>
      <c r="D487" s="91"/>
      <c r="G487" s="91"/>
    </row>
    <row r="488" spans="1:7">
      <c r="A488" s="425"/>
      <c r="B488" s="43"/>
      <c r="C488" s="43" t="s">
        <v>2886</v>
      </c>
      <c r="D488" s="91"/>
      <c r="G488" s="91"/>
    </row>
    <row r="489" spans="1:7">
      <c r="A489" s="425" t="s">
        <v>1862</v>
      </c>
      <c r="B489" s="43" t="s">
        <v>2887</v>
      </c>
      <c r="C489" s="43"/>
      <c r="D489" s="91"/>
      <c r="G489" s="91"/>
    </row>
    <row r="490" spans="1:7">
      <c r="A490" s="425"/>
      <c r="B490" s="43"/>
      <c r="C490" s="43" t="s">
        <v>2888</v>
      </c>
      <c r="D490" s="91"/>
      <c r="G490" s="91"/>
    </row>
    <row r="491" spans="1:7">
      <c r="A491" s="425"/>
      <c r="B491" s="43"/>
      <c r="C491" s="43" t="s">
        <v>2889</v>
      </c>
      <c r="D491" s="91"/>
      <c r="G491" s="91"/>
    </row>
    <row r="492" spans="1:7">
      <c r="A492" s="425"/>
      <c r="B492" s="43"/>
      <c r="C492" s="43" t="s">
        <v>2890</v>
      </c>
      <c r="D492" s="91"/>
      <c r="G492" s="91"/>
    </row>
    <row r="493" spans="1:7">
      <c r="A493" s="425"/>
      <c r="B493" s="43"/>
      <c r="C493" s="43" t="s">
        <v>2891</v>
      </c>
      <c r="D493" s="91"/>
      <c r="G493" s="91"/>
    </row>
    <row r="494" spans="1:7" ht="31.2">
      <c r="A494" s="425" t="s">
        <v>1894</v>
      </c>
      <c r="B494" s="43" t="s">
        <v>2892</v>
      </c>
      <c r="C494" s="43"/>
      <c r="D494" s="91"/>
      <c r="G494" s="91"/>
    </row>
    <row r="495" spans="1:7">
      <c r="A495" s="425"/>
      <c r="B495" s="43"/>
      <c r="C495" s="65" t="s">
        <v>3898</v>
      </c>
      <c r="D495" s="91"/>
      <c r="G495" s="91"/>
    </row>
    <row r="496" spans="1:7">
      <c r="A496" s="425"/>
      <c r="B496" s="43"/>
      <c r="C496" s="43" t="s">
        <v>3899</v>
      </c>
      <c r="D496" s="91"/>
      <c r="G496" s="91"/>
    </row>
    <row r="497" spans="1:7">
      <c r="A497" s="425"/>
      <c r="B497" s="43"/>
      <c r="C497" s="43" t="s">
        <v>2895</v>
      </c>
      <c r="D497" s="91"/>
      <c r="G497" s="91"/>
    </row>
    <row r="498" spans="1:7">
      <c r="A498" s="425"/>
      <c r="B498" s="43"/>
      <c r="C498" s="43" t="s">
        <v>2896</v>
      </c>
      <c r="D498" s="91"/>
      <c r="G498" s="91"/>
    </row>
    <row r="499" spans="1:7" ht="31.2">
      <c r="A499" s="425" t="s">
        <v>1977</v>
      </c>
      <c r="B499" s="43" t="s">
        <v>2897</v>
      </c>
      <c r="C499" s="512"/>
      <c r="D499" s="91"/>
      <c r="G499" s="91"/>
    </row>
    <row r="500" spans="1:7" ht="31.2">
      <c r="A500" s="425"/>
      <c r="B500" s="43"/>
      <c r="C500" s="27" t="s">
        <v>3900</v>
      </c>
      <c r="D500" s="91"/>
      <c r="G500" s="91"/>
    </row>
    <row r="501" spans="1:7" ht="31.2">
      <c r="A501" s="425"/>
      <c r="B501" s="43"/>
      <c r="C501" s="27" t="s">
        <v>3901</v>
      </c>
      <c r="D501" s="91"/>
      <c r="G501" s="91"/>
    </row>
    <row r="502" spans="1:7" ht="31.2">
      <c r="A502" s="425" t="s">
        <v>2433</v>
      </c>
      <c r="B502" s="43" t="s">
        <v>2900</v>
      </c>
      <c r="C502" s="27"/>
      <c r="D502" s="91"/>
      <c r="G502" s="91"/>
    </row>
    <row r="503" spans="1:7" ht="31.2">
      <c r="A503" s="425"/>
      <c r="B503" s="27"/>
      <c r="C503" s="512" t="s">
        <v>3902</v>
      </c>
      <c r="D503" s="91"/>
      <c r="G503" s="91"/>
    </row>
    <row r="504" spans="1:7" ht="31.2">
      <c r="A504" s="425"/>
      <c r="B504" s="27"/>
      <c r="C504" s="27" t="s">
        <v>3903</v>
      </c>
      <c r="D504" s="91"/>
      <c r="G504" s="91"/>
    </row>
    <row r="505" spans="1:7" ht="31.2">
      <c r="A505" s="498" t="s">
        <v>21</v>
      </c>
      <c r="B505" s="421" t="s">
        <v>2633</v>
      </c>
      <c r="C505" s="497"/>
      <c r="D505" s="91"/>
      <c r="G505" s="91"/>
    </row>
    <row r="506" spans="1:7">
      <c r="A506" s="400">
        <v>1</v>
      </c>
      <c r="B506" s="385" t="s">
        <v>1811</v>
      </c>
      <c r="C506" s="434"/>
      <c r="D506" s="91"/>
      <c r="G506" s="91"/>
    </row>
    <row r="507" spans="1:7" ht="31.2">
      <c r="A507" s="28" t="s">
        <v>1990</v>
      </c>
      <c r="B507" s="27" t="s">
        <v>2681</v>
      </c>
      <c r="C507" s="434"/>
      <c r="D507" s="91"/>
      <c r="G507" s="91"/>
    </row>
    <row r="508" spans="1:7" ht="31.2">
      <c r="A508" s="28"/>
      <c r="B508" s="27"/>
      <c r="C508" s="27" t="s">
        <v>3914</v>
      </c>
      <c r="D508" s="91"/>
      <c r="G508" s="91"/>
    </row>
    <row r="509" spans="1:7" ht="31.2">
      <c r="A509" s="28"/>
      <c r="B509" s="27"/>
      <c r="C509" s="27" t="s">
        <v>3904</v>
      </c>
      <c r="D509" s="91"/>
      <c r="G509" s="91"/>
    </row>
    <row r="510" spans="1:7" ht="31.2">
      <c r="A510" s="28"/>
      <c r="B510" s="27"/>
      <c r="C510" s="27" t="s">
        <v>3905</v>
      </c>
      <c r="D510" s="91"/>
      <c r="G510" s="91"/>
    </row>
    <row r="511" spans="1:7" ht="31.2">
      <c r="A511" s="28"/>
      <c r="B511" s="27"/>
      <c r="C511" s="27" t="s">
        <v>3906</v>
      </c>
      <c r="D511" s="91"/>
      <c r="G511" s="91"/>
    </row>
    <row r="512" spans="1:7" ht="31.2">
      <c r="A512" s="28"/>
      <c r="B512" s="27"/>
      <c r="C512" s="27" t="s">
        <v>3907</v>
      </c>
      <c r="D512" s="91"/>
      <c r="G512" s="91"/>
    </row>
    <row r="513" spans="1:7" ht="31.2">
      <c r="A513" s="28"/>
      <c r="B513" s="27"/>
      <c r="C513" s="27" t="s">
        <v>3908</v>
      </c>
      <c r="D513" s="91"/>
      <c r="G513" s="91"/>
    </row>
    <row r="514" spans="1:7" ht="31.2">
      <c r="A514" s="28" t="s">
        <v>1992</v>
      </c>
      <c r="B514" s="27" t="s">
        <v>2646</v>
      </c>
      <c r="C514" s="434"/>
      <c r="D514" s="91"/>
      <c r="G514" s="91"/>
    </row>
    <row r="515" spans="1:7" ht="31.2">
      <c r="A515" s="28"/>
      <c r="B515" s="27"/>
      <c r="C515" s="27" t="s">
        <v>3915</v>
      </c>
      <c r="D515" s="91"/>
      <c r="G515" s="91"/>
    </row>
    <row r="516" spans="1:7" ht="31.2">
      <c r="A516" s="28"/>
      <c r="B516" s="27"/>
      <c r="C516" s="27" t="s">
        <v>3909</v>
      </c>
      <c r="D516" s="91"/>
      <c r="G516" s="91"/>
    </row>
    <row r="517" spans="1:7" ht="31.2">
      <c r="A517" s="28"/>
      <c r="B517" s="27"/>
      <c r="C517" s="27" t="s">
        <v>3910</v>
      </c>
      <c r="D517" s="91"/>
      <c r="G517" s="91"/>
    </row>
    <row r="518" spans="1:7" ht="31.2">
      <c r="A518" s="28"/>
      <c r="B518" s="27"/>
      <c r="C518" s="27" t="s">
        <v>3911</v>
      </c>
      <c r="D518" s="91"/>
      <c r="G518" s="91"/>
    </row>
    <row r="519" spans="1:7">
      <c r="A519" s="28"/>
      <c r="B519" s="27"/>
      <c r="C519" s="27" t="s">
        <v>3912</v>
      </c>
      <c r="D519" s="91"/>
      <c r="G519" s="91"/>
    </row>
    <row r="520" spans="1:7" ht="31.2">
      <c r="A520" s="28"/>
      <c r="B520" s="27"/>
      <c r="C520" s="27" t="s">
        <v>3913</v>
      </c>
      <c r="D520" s="91"/>
      <c r="G520" s="91"/>
    </row>
    <row r="521" spans="1:7">
      <c r="A521" s="28" t="s">
        <v>1993</v>
      </c>
      <c r="B521" s="27" t="s">
        <v>3169</v>
      </c>
      <c r="C521" s="27"/>
      <c r="D521" s="91"/>
      <c r="G521" s="91"/>
    </row>
    <row r="522" spans="1:7">
      <c r="A522" s="28"/>
      <c r="B522" s="27"/>
      <c r="C522" s="513" t="s">
        <v>3916</v>
      </c>
      <c r="D522" s="91"/>
      <c r="G522" s="91"/>
    </row>
    <row r="523" spans="1:7">
      <c r="A523" s="28"/>
      <c r="B523" s="27"/>
      <c r="C523" s="513" t="s">
        <v>3917</v>
      </c>
      <c r="D523" s="91"/>
      <c r="G523" s="91"/>
    </row>
    <row r="524" spans="1:7">
      <c r="A524" s="28"/>
      <c r="B524" s="27"/>
      <c r="C524" s="513" t="s">
        <v>3918</v>
      </c>
      <c r="D524" s="91"/>
      <c r="G524" s="91"/>
    </row>
    <row r="525" spans="1:7" ht="28.2">
      <c r="A525" s="28"/>
      <c r="B525" s="27"/>
      <c r="C525" s="513" t="s">
        <v>3919</v>
      </c>
      <c r="D525" s="91"/>
      <c r="G525" s="91"/>
    </row>
    <row r="526" spans="1:7">
      <c r="A526" s="28"/>
      <c r="B526" s="27"/>
      <c r="C526" s="513" t="s">
        <v>3920</v>
      </c>
      <c r="D526" s="91"/>
      <c r="G526" s="91"/>
    </row>
    <row r="527" spans="1:7" ht="31.2">
      <c r="A527" s="28" t="s">
        <v>2426</v>
      </c>
      <c r="B527" s="27" t="s">
        <v>3181</v>
      </c>
      <c r="C527" s="27"/>
      <c r="D527" s="91"/>
      <c r="G527" s="91"/>
    </row>
    <row r="528" spans="1:7" ht="46.8">
      <c r="A528" s="28"/>
      <c r="B528" s="27"/>
      <c r="C528" s="43" t="s">
        <v>3921</v>
      </c>
      <c r="D528" s="91"/>
      <c r="G528" s="91"/>
    </row>
    <row r="529" spans="1:7">
      <c r="A529" s="28"/>
      <c r="B529" s="27"/>
      <c r="C529" s="43" t="s">
        <v>3183</v>
      </c>
      <c r="D529" s="91"/>
      <c r="G529" s="91"/>
    </row>
    <row r="530" spans="1:7">
      <c r="A530" s="28"/>
      <c r="B530" s="27"/>
      <c r="C530" s="43" t="s">
        <v>3922</v>
      </c>
      <c r="D530" s="91"/>
      <c r="G530" s="91"/>
    </row>
    <row r="531" spans="1:7">
      <c r="A531" s="28"/>
      <c r="B531" s="27"/>
      <c r="C531" s="43" t="s">
        <v>3923</v>
      </c>
      <c r="D531" s="91"/>
      <c r="G531" s="91"/>
    </row>
    <row r="532" spans="1:7" ht="31.2">
      <c r="A532" s="28"/>
      <c r="B532" s="27"/>
      <c r="C532" s="43" t="s">
        <v>3924</v>
      </c>
      <c r="D532" s="91"/>
      <c r="G532" s="91"/>
    </row>
    <row r="533" spans="1:7" ht="31.2">
      <c r="A533" s="28"/>
      <c r="B533" s="27"/>
      <c r="C533" s="43" t="s">
        <v>3925</v>
      </c>
      <c r="D533" s="91"/>
      <c r="G533" s="91"/>
    </row>
    <row r="534" spans="1:7" ht="62.4">
      <c r="A534" s="28"/>
      <c r="B534" s="27"/>
      <c r="C534" s="43" t="s">
        <v>3926</v>
      </c>
      <c r="D534" s="91"/>
      <c r="G534" s="91"/>
    </row>
    <row r="535" spans="1:7" ht="31.2">
      <c r="A535" s="28"/>
      <c r="B535" s="27"/>
      <c r="C535" s="43" t="s">
        <v>3927</v>
      </c>
      <c r="D535" s="91"/>
      <c r="G535" s="91"/>
    </row>
    <row r="536" spans="1:7" ht="31.2">
      <c r="A536" s="28"/>
      <c r="B536" s="27"/>
      <c r="C536" s="43" t="s">
        <v>3928</v>
      </c>
      <c r="D536" s="91"/>
      <c r="G536" s="91"/>
    </row>
    <row r="537" spans="1:7" ht="31.2">
      <c r="A537" s="28" t="s">
        <v>2006</v>
      </c>
      <c r="B537" s="27" t="s">
        <v>3176</v>
      </c>
      <c r="C537" s="27"/>
      <c r="D537" s="91"/>
      <c r="G537" s="91"/>
    </row>
    <row r="538" spans="1:7" ht="31.2">
      <c r="A538" s="28"/>
      <c r="B538" s="27"/>
      <c r="C538" s="43" t="s">
        <v>4304</v>
      </c>
      <c r="D538" s="91"/>
      <c r="G538" s="91"/>
    </row>
    <row r="539" spans="1:7" ht="31.2">
      <c r="A539" s="28"/>
      <c r="B539" s="27"/>
      <c r="C539" s="43" t="s">
        <v>4305</v>
      </c>
      <c r="D539" s="91"/>
      <c r="G539" s="91"/>
    </row>
    <row r="540" spans="1:7" ht="31.2">
      <c r="A540" s="28"/>
      <c r="B540" s="27"/>
      <c r="C540" s="43" t="s">
        <v>3929</v>
      </c>
      <c r="D540" s="91"/>
      <c r="G540" s="91"/>
    </row>
    <row r="541" spans="1:7" ht="31.2">
      <c r="A541" s="28"/>
      <c r="B541" s="27"/>
      <c r="C541" s="43" t="s">
        <v>3930</v>
      </c>
      <c r="D541" s="91"/>
      <c r="G541" s="91"/>
    </row>
    <row r="542" spans="1:7">
      <c r="A542" s="28" t="s">
        <v>2015</v>
      </c>
      <c r="B542" s="27" t="s">
        <v>2653</v>
      </c>
      <c r="C542" s="27"/>
      <c r="D542" s="91"/>
      <c r="G542" s="91"/>
    </row>
    <row r="543" spans="1:7">
      <c r="A543" s="28"/>
      <c r="B543" s="27"/>
      <c r="C543" s="27" t="s">
        <v>3931</v>
      </c>
      <c r="D543" s="91"/>
      <c r="G543" s="91"/>
    </row>
    <row r="544" spans="1:7" ht="31.2">
      <c r="A544" s="28"/>
      <c r="B544" s="27"/>
      <c r="C544" s="27" t="s">
        <v>3932</v>
      </c>
      <c r="D544" s="91"/>
      <c r="G544" s="91"/>
    </row>
    <row r="545" spans="1:7" ht="31.2">
      <c r="A545" s="28"/>
      <c r="B545" s="27"/>
      <c r="C545" s="27" t="s">
        <v>3933</v>
      </c>
      <c r="D545" s="91"/>
      <c r="G545" s="91"/>
    </row>
    <row r="546" spans="1:7" ht="31.2">
      <c r="A546" s="28"/>
      <c r="B546" s="27"/>
      <c r="C546" s="27" t="s">
        <v>3934</v>
      </c>
      <c r="D546" s="91"/>
      <c r="G546" s="91"/>
    </row>
    <row r="547" spans="1:7">
      <c r="A547" s="28" t="s">
        <v>2427</v>
      </c>
      <c r="B547" s="27" t="s">
        <v>2658</v>
      </c>
      <c r="C547" s="27"/>
      <c r="D547" s="91"/>
      <c r="G547" s="91"/>
    </row>
    <row r="548" spans="1:7">
      <c r="A548" s="28"/>
      <c r="B548" s="27"/>
      <c r="C548" s="27" t="s">
        <v>3935</v>
      </c>
      <c r="D548" s="91"/>
      <c r="G548" s="91"/>
    </row>
    <row r="549" spans="1:7">
      <c r="A549" s="28"/>
      <c r="B549" s="27"/>
      <c r="C549" s="27" t="s">
        <v>3936</v>
      </c>
      <c r="D549" s="91"/>
      <c r="G549" s="91"/>
    </row>
    <row r="550" spans="1:7">
      <c r="A550" s="28"/>
      <c r="B550" s="27"/>
      <c r="C550" s="27" t="s">
        <v>3937</v>
      </c>
      <c r="D550" s="91"/>
      <c r="G550" s="91"/>
    </row>
    <row r="551" spans="1:7">
      <c r="A551" s="28"/>
      <c r="B551" s="27"/>
      <c r="C551" s="27" t="s">
        <v>3938</v>
      </c>
      <c r="D551" s="91"/>
      <c r="G551" s="91"/>
    </row>
    <row r="552" spans="1:7">
      <c r="A552" s="28" t="s">
        <v>2509</v>
      </c>
      <c r="B552" s="27" t="s">
        <v>2663</v>
      </c>
      <c r="C552" s="27"/>
      <c r="D552" s="91"/>
      <c r="G552" s="91"/>
    </row>
    <row r="553" spans="1:7">
      <c r="A553" s="28"/>
      <c r="B553" s="27"/>
      <c r="C553" s="27" t="s">
        <v>2664</v>
      </c>
      <c r="D553" s="91"/>
      <c r="G553" s="91"/>
    </row>
    <row r="554" spans="1:7">
      <c r="A554" s="28"/>
      <c r="B554" s="27"/>
      <c r="C554" s="27" t="s">
        <v>2665</v>
      </c>
      <c r="D554" s="91"/>
      <c r="G554" s="91"/>
    </row>
    <row r="555" spans="1:7">
      <c r="A555" s="28"/>
      <c r="B555" s="27"/>
      <c r="C555" s="27" t="s">
        <v>2666</v>
      </c>
      <c r="D555" s="91"/>
      <c r="G555" s="91"/>
    </row>
    <row r="556" spans="1:7">
      <c r="A556" s="28"/>
      <c r="B556" s="27"/>
      <c r="C556" s="27" t="s">
        <v>2667</v>
      </c>
      <c r="D556" s="91"/>
      <c r="G556" s="91"/>
    </row>
    <row r="557" spans="1:7">
      <c r="A557" s="28"/>
      <c r="B557" s="27"/>
      <c r="C557" s="27" t="s">
        <v>2668</v>
      </c>
      <c r="D557" s="91"/>
      <c r="G557" s="91"/>
    </row>
    <row r="558" spans="1:7">
      <c r="A558" s="28" t="s">
        <v>2510</v>
      </c>
      <c r="B558" s="27" t="s">
        <v>2634</v>
      </c>
      <c r="C558" s="434"/>
      <c r="D558" s="91"/>
      <c r="G558" s="91"/>
    </row>
    <row r="559" spans="1:7">
      <c r="A559" s="28"/>
      <c r="B559" s="27"/>
      <c r="C559" s="27" t="s">
        <v>2635</v>
      </c>
      <c r="D559" s="91"/>
      <c r="G559" s="91"/>
    </row>
    <row r="560" spans="1:7">
      <c r="A560" s="28"/>
      <c r="B560" s="27"/>
      <c r="C560" s="434" t="s">
        <v>2636</v>
      </c>
      <c r="D560" s="91"/>
      <c r="G560" s="91"/>
    </row>
    <row r="561" spans="1:7">
      <c r="A561" s="28"/>
      <c r="B561" s="27"/>
      <c r="C561" s="434" t="s">
        <v>2637</v>
      </c>
      <c r="D561" s="91"/>
      <c r="G561" s="91"/>
    </row>
    <row r="562" spans="1:7">
      <c r="A562" s="28"/>
      <c r="B562" s="27"/>
      <c r="C562" s="434" t="s">
        <v>2638</v>
      </c>
      <c r="D562" s="91"/>
      <c r="G562" s="91"/>
    </row>
    <row r="563" spans="1:7">
      <c r="A563" s="28"/>
      <c r="B563" s="27"/>
      <c r="C563" s="434" t="s">
        <v>2639</v>
      </c>
      <c r="D563" s="91"/>
      <c r="G563" s="91"/>
    </row>
    <row r="564" spans="1:7">
      <c r="A564" s="28" t="s">
        <v>2511</v>
      </c>
      <c r="B564" s="27" t="s">
        <v>2669</v>
      </c>
      <c r="C564" s="434"/>
      <c r="D564" s="91"/>
      <c r="G564" s="91"/>
    </row>
    <row r="565" spans="1:7">
      <c r="A565" s="28"/>
      <c r="B565" s="27"/>
      <c r="C565" s="434" t="s">
        <v>2670</v>
      </c>
      <c r="D565" s="91"/>
      <c r="G565" s="91"/>
    </row>
    <row r="566" spans="1:7">
      <c r="A566" s="28"/>
      <c r="B566" s="27"/>
      <c r="C566" s="434" t="s">
        <v>2671</v>
      </c>
      <c r="D566" s="91"/>
      <c r="G566" s="91"/>
    </row>
    <row r="567" spans="1:7">
      <c r="A567" s="28"/>
      <c r="B567" s="27"/>
      <c r="C567" s="434" t="s">
        <v>2672</v>
      </c>
      <c r="D567" s="91"/>
      <c r="G567" s="91"/>
    </row>
    <row r="568" spans="1:7">
      <c r="A568" s="28"/>
      <c r="B568" s="27"/>
      <c r="C568" s="434" t="s">
        <v>2673</v>
      </c>
      <c r="D568" s="91"/>
      <c r="G568" s="91"/>
    </row>
    <row r="569" spans="1:7">
      <c r="A569" s="28"/>
      <c r="B569" s="27"/>
      <c r="C569" s="434" t="s">
        <v>2674</v>
      </c>
      <c r="D569" s="91"/>
      <c r="G569" s="91"/>
    </row>
    <row r="570" spans="1:7">
      <c r="A570" s="28" t="s">
        <v>2564</v>
      </c>
      <c r="B570" s="27" t="s">
        <v>2675</v>
      </c>
      <c r="C570" s="434"/>
      <c r="D570" s="91"/>
      <c r="G570" s="91"/>
    </row>
    <row r="571" spans="1:7">
      <c r="A571" s="28"/>
      <c r="B571" s="27"/>
      <c r="C571" s="434" t="s">
        <v>2676</v>
      </c>
      <c r="D571" s="91"/>
      <c r="G571" s="91"/>
    </row>
    <row r="572" spans="1:7">
      <c r="A572" s="28"/>
      <c r="B572" s="27"/>
      <c r="C572" s="434" t="s">
        <v>2677</v>
      </c>
      <c r="D572" s="91"/>
      <c r="G572" s="91"/>
    </row>
    <row r="573" spans="1:7">
      <c r="A573" s="28"/>
      <c r="B573" s="27"/>
      <c r="C573" s="434" t="s">
        <v>2678</v>
      </c>
      <c r="D573" s="91"/>
      <c r="G573" s="91"/>
    </row>
    <row r="574" spans="1:7">
      <c r="A574" s="28"/>
      <c r="B574" s="27"/>
      <c r="C574" s="434" t="s">
        <v>2679</v>
      </c>
      <c r="D574" s="91"/>
      <c r="G574" s="91"/>
    </row>
    <row r="575" spans="1:7">
      <c r="A575" s="28"/>
      <c r="B575" s="27"/>
      <c r="C575" s="434" t="s">
        <v>2680</v>
      </c>
      <c r="D575" s="91"/>
      <c r="G575" s="91"/>
    </row>
    <row r="576" spans="1:7">
      <c r="A576" s="499" t="s">
        <v>1403</v>
      </c>
      <c r="B576" s="385" t="s">
        <v>2682</v>
      </c>
      <c r="C576" s="27"/>
      <c r="D576" s="91"/>
      <c r="G576" s="91"/>
    </row>
    <row r="577" spans="1:7">
      <c r="A577" s="425" t="s">
        <v>2021</v>
      </c>
      <c r="B577" s="27" t="s">
        <v>1708</v>
      </c>
      <c r="C577" s="27"/>
      <c r="D577" s="91"/>
      <c r="G577" s="91"/>
    </row>
    <row r="578" spans="1:7">
      <c r="A578" s="425"/>
      <c r="B578" s="27"/>
      <c r="C578" s="27" t="s">
        <v>3939</v>
      </c>
      <c r="D578" s="91"/>
      <c r="G578" s="91"/>
    </row>
    <row r="579" spans="1:7">
      <c r="A579" s="425"/>
      <c r="B579" s="27"/>
      <c r="C579" s="27" t="s">
        <v>3940</v>
      </c>
      <c r="D579" s="91"/>
      <c r="G579" s="91"/>
    </row>
    <row r="580" spans="1:7">
      <c r="A580" s="425"/>
      <c r="B580" s="27"/>
      <c r="C580" s="27" t="s">
        <v>3941</v>
      </c>
      <c r="D580" s="91"/>
      <c r="G580" s="91"/>
    </row>
    <row r="581" spans="1:7">
      <c r="A581" s="425"/>
      <c r="B581" s="27"/>
      <c r="C581" s="27" t="s">
        <v>3942</v>
      </c>
      <c r="D581" s="91"/>
      <c r="G581" s="91"/>
    </row>
    <row r="582" spans="1:7">
      <c r="A582" s="425"/>
      <c r="B582" s="27"/>
      <c r="C582" s="27" t="s">
        <v>3943</v>
      </c>
      <c r="D582" s="91"/>
      <c r="G582" s="91"/>
    </row>
    <row r="583" spans="1:7">
      <c r="A583" s="425" t="s">
        <v>2027</v>
      </c>
      <c r="B583" s="27" t="s">
        <v>1715</v>
      </c>
      <c r="C583" s="27"/>
      <c r="D583" s="91"/>
      <c r="G583" s="91"/>
    </row>
    <row r="584" spans="1:7">
      <c r="A584" s="425"/>
      <c r="B584" s="27"/>
      <c r="C584" s="27" t="s">
        <v>3944</v>
      </c>
      <c r="D584" s="91"/>
      <c r="G584" s="91"/>
    </row>
    <row r="585" spans="1:7">
      <c r="A585" s="425"/>
      <c r="B585" s="27"/>
      <c r="C585" s="27" t="s">
        <v>3945</v>
      </c>
      <c r="D585" s="91"/>
      <c r="G585" s="91"/>
    </row>
    <row r="586" spans="1:7">
      <c r="A586" s="425"/>
      <c r="B586" s="27"/>
      <c r="C586" s="27" t="s">
        <v>3946</v>
      </c>
      <c r="D586" s="91" t="s">
        <v>2156</v>
      </c>
      <c r="G586" s="91"/>
    </row>
    <row r="587" spans="1:7">
      <c r="A587" s="425"/>
      <c r="B587" s="27"/>
      <c r="C587" s="27" t="s">
        <v>3947</v>
      </c>
      <c r="D587" s="91" t="s">
        <v>2156</v>
      </c>
      <c r="G587" s="91"/>
    </row>
    <row r="588" spans="1:7">
      <c r="A588" s="425"/>
      <c r="B588" s="27"/>
      <c r="C588" s="27" t="s">
        <v>3948</v>
      </c>
      <c r="D588" s="91" t="s">
        <v>2156</v>
      </c>
      <c r="G588" s="91"/>
    </row>
    <row r="589" spans="1:7">
      <c r="A589" s="425" t="s">
        <v>2034</v>
      </c>
      <c r="B589" s="27" t="s">
        <v>1722</v>
      </c>
      <c r="C589" s="27"/>
      <c r="D589" s="91" t="s">
        <v>2156</v>
      </c>
      <c r="G589" s="91"/>
    </row>
    <row r="590" spans="1:7">
      <c r="A590" s="425"/>
      <c r="B590" s="27"/>
      <c r="C590" s="27" t="s">
        <v>3949</v>
      </c>
      <c r="D590" s="91" t="s">
        <v>2156</v>
      </c>
      <c r="G590" s="91"/>
    </row>
    <row r="591" spans="1:7">
      <c r="A591" s="425"/>
      <c r="B591" s="27"/>
      <c r="C591" s="27" t="s">
        <v>3950</v>
      </c>
      <c r="D591" s="91" t="s">
        <v>2156</v>
      </c>
      <c r="G591" s="91"/>
    </row>
    <row r="592" spans="1:7">
      <c r="A592" s="425"/>
      <c r="B592" s="27"/>
      <c r="C592" s="27" t="s">
        <v>3951</v>
      </c>
      <c r="D592" s="91" t="s">
        <v>2156</v>
      </c>
      <c r="G592" s="91"/>
    </row>
    <row r="593" spans="1:7">
      <c r="A593" s="425"/>
      <c r="B593" s="27"/>
      <c r="C593" s="27" t="s">
        <v>3952</v>
      </c>
      <c r="D593" s="91" t="s">
        <v>2156</v>
      </c>
      <c r="G593" s="91"/>
    </row>
    <row r="594" spans="1:7">
      <c r="A594" s="425" t="s">
        <v>2036</v>
      </c>
      <c r="B594" s="27" t="s">
        <v>1727</v>
      </c>
      <c r="C594" s="27"/>
      <c r="D594" s="91" t="s">
        <v>2156</v>
      </c>
      <c r="G594" s="91"/>
    </row>
    <row r="595" spans="1:7" ht="31.2">
      <c r="A595" s="425"/>
      <c r="B595" s="27"/>
      <c r="C595" s="27" t="s">
        <v>3953</v>
      </c>
      <c r="D595" s="91" t="s">
        <v>2156</v>
      </c>
      <c r="G595" s="91"/>
    </row>
    <row r="596" spans="1:7">
      <c r="A596" s="425"/>
      <c r="B596" s="27"/>
      <c r="C596" s="27" t="s">
        <v>3954</v>
      </c>
      <c r="D596" s="91" t="s">
        <v>2156</v>
      </c>
      <c r="G596" s="91"/>
    </row>
    <row r="597" spans="1:7">
      <c r="A597" s="425"/>
      <c r="B597" s="27"/>
      <c r="C597" s="27" t="s">
        <v>3955</v>
      </c>
      <c r="D597" s="91" t="s">
        <v>2156</v>
      </c>
      <c r="G597" s="91"/>
    </row>
    <row r="598" spans="1:7">
      <c r="A598" s="425"/>
      <c r="B598" s="27"/>
      <c r="C598" s="27" t="s">
        <v>3956</v>
      </c>
      <c r="D598" s="91" t="s">
        <v>2156</v>
      </c>
      <c r="G598" s="91"/>
    </row>
    <row r="599" spans="1:7">
      <c r="A599" s="425" t="s">
        <v>2040</v>
      </c>
      <c r="B599" s="27" t="s">
        <v>1733</v>
      </c>
      <c r="C599" s="27"/>
      <c r="D599" s="91" t="s">
        <v>2156</v>
      </c>
      <c r="G599" s="91"/>
    </row>
    <row r="600" spans="1:7">
      <c r="A600" s="425"/>
      <c r="B600" s="27"/>
      <c r="C600" s="27" t="s">
        <v>3957</v>
      </c>
      <c r="D600" s="91" t="s">
        <v>2156</v>
      </c>
      <c r="G600" s="91"/>
    </row>
    <row r="601" spans="1:7">
      <c r="A601" s="425"/>
      <c r="B601" s="27"/>
      <c r="C601" s="27" t="s">
        <v>3958</v>
      </c>
      <c r="D601" s="91" t="s">
        <v>2156</v>
      </c>
      <c r="G601" s="91"/>
    </row>
    <row r="602" spans="1:7">
      <c r="A602" s="425"/>
      <c r="B602" s="27"/>
      <c r="C602" s="27" t="s">
        <v>3959</v>
      </c>
      <c r="D602" s="91" t="s">
        <v>2156</v>
      </c>
      <c r="G602" s="91"/>
    </row>
    <row r="603" spans="1:7" ht="31.2">
      <c r="A603" s="425"/>
      <c r="B603" s="27"/>
      <c r="C603" s="27" t="s">
        <v>3960</v>
      </c>
      <c r="D603" s="91" t="s">
        <v>2156</v>
      </c>
      <c r="G603" s="91"/>
    </row>
    <row r="604" spans="1:7">
      <c r="A604" s="499" t="s">
        <v>1465</v>
      </c>
      <c r="B604" s="385" t="s">
        <v>3208</v>
      </c>
      <c r="C604" s="27"/>
      <c r="D604" s="91" t="s">
        <v>2156</v>
      </c>
      <c r="G604" s="91"/>
    </row>
    <row r="605" spans="1:7">
      <c r="A605" s="425" t="s">
        <v>2045</v>
      </c>
      <c r="B605" s="27" t="s">
        <v>3209</v>
      </c>
      <c r="C605" s="385"/>
      <c r="D605" s="91" t="s">
        <v>2156</v>
      </c>
      <c r="G605" s="91"/>
    </row>
    <row r="606" spans="1:7" ht="31.2">
      <c r="A606" s="425"/>
      <c r="B606" s="387"/>
      <c r="C606" s="27" t="s">
        <v>3211</v>
      </c>
      <c r="D606" s="91" t="s">
        <v>2156</v>
      </c>
      <c r="G606" s="91"/>
    </row>
    <row r="607" spans="1:7">
      <c r="A607" s="425" t="s">
        <v>2049</v>
      </c>
      <c r="B607" s="387" t="s">
        <v>3986</v>
      </c>
      <c r="C607" s="385"/>
      <c r="D607" s="91" t="s">
        <v>2156</v>
      </c>
      <c r="G607" s="91"/>
    </row>
    <row r="608" spans="1:7">
      <c r="A608" s="425"/>
      <c r="B608" s="387"/>
      <c r="C608" s="27" t="s">
        <v>3987</v>
      </c>
      <c r="D608" s="91" t="s">
        <v>2156</v>
      </c>
      <c r="G608" s="91"/>
    </row>
    <row r="609" spans="1:7">
      <c r="A609" s="425"/>
      <c r="B609" s="387"/>
      <c r="C609" s="27" t="s">
        <v>3988</v>
      </c>
      <c r="D609" s="91" t="s">
        <v>2156</v>
      </c>
      <c r="G609" s="91"/>
    </row>
    <row r="610" spans="1:7">
      <c r="A610" s="425"/>
      <c r="B610" s="387"/>
      <c r="C610" s="27" t="s">
        <v>3989</v>
      </c>
      <c r="D610" s="91" t="s">
        <v>2156</v>
      </c>
      <c r="G610" s="91"/>
    </row>
    <row r="611" spans="1:7">
      <c r="A611" s="425"/>
      <c r="B611" s="387"/>
      <c r="C611" s="27" t="s">
        <v>3990</v>
      </c>
      <c r="D611" s="91" t="s">
        <v>2156</v>
      </c>
      <c r="G611" s="91"/>
    </row>
    <row r="612" spans="1:7">
      <c r="A612" s="425" t="s">
        <v>2053</v>
      </c>
      <c r="B612" s="387" t="s">
        <v>4389</v>
      </c>
      <c r="C612" s="385"/>
      <c r="D612" s="91" t="s">
        <v>2156</v>
      </c>
      <c r="G612" s="91"/>
    </row>
    <row r="613" spans="1:7">
      <c r="A613" s="425"/>
      <c r="B613" s="387"/>
      <c r="C613" s="27" t="s">
        <v>4390</v>
      </c>
      <c r="D613" s="91" t="s">
        <v>2156</v>
      </c>
      <c r="G613" s="91"/>
    </row>
    <row r="614" spans="1:7">
      <c r="A614" s="425"/>
      <c r="B614" s="387"/>
      <c r="C614" s="27" t="s">
        <v>4391</v>
      </c>
      <c r="D614" s="91"/>
      <c r="G614" s="91"/>
    </row>
    <row r="615" spans="1:7">
      <c r="A615" s="425"/>
      <c r="B615" s="387"/>
      <c r="C615" s="27" t="s">
        <v>4392</v>
      </c>
      <c r="D615" s="91"/>
      <c r="G615" s="91"/>
    </row>
    <row r="616" spans="1:7">
      <c r="A616" s="425"/>
      <c r="B616" s="387"/>
      <c r="C616" s="27" t="s">
        <v>4393</v>
      </c>
      <c r="D616" s="91"/>
      <c r="G616" s="91"/>
    </row>
    <row r="617" spans="1:7">
      <c r="A617" s="425" t="s">
        <v>2185</v>
      </c>
      <c r="B617" s="387" t="s">
        <v>4394</v>
      </c>
      <c r="C617" s="385"/>
      <c r="D617" s="91"/>
      <c r="G617" s="91"/>
    </row>
    <row r="618" spans="1:7" ht="31.2">
      <c r="A618" s="425"/>
      <c r="B618" s="387"/>
      <c r="C618" s="27" t="s">
        <v>4395</v>
      </c>
      <c r="D618" s="91"/>
      <c r="G618" s="91"/>
    </row>
    <row r="619" spans="1:7">
      <c r="A619" s="425"/>
      <c r="B619" s="387"/>
      <c r="C619" s="27" t="s">
        <v>4396</v>
      </c>
      <c r="D619" s="91"/>
      <c r="G619" s="91"/>
    </row>
    <row r="620" spans="1:7">
      <c r="A620" s="425"/>
      <c r="B620" s="387"/>
      <c r="C620" s="27" t="s">
        <v>4397</v>
      </c>
      <c r="D620" s="91"/>
      <c r="G620" s="91"/>
    </row>
    <row r="621" spans="1:7">
      <c r="A621" s="425"/>
      <c r="B621" s="387"/>
      <c r="C621" s="27" t="s">
        <v>4398</v>
      </c>
      <c r="D621" s="91"/>
      <c r="G621" s="91"/>
    </row>
    <row r="622" spans="1:7">
      <c r="A622" s="532" t="s">
        <v>2186</v>
      </c>
      <c r="B622" s="533" t="s">
        <v>3961</v>
      </c>
      <c r="C622" s="533"/>
      <c r="D622" s="91"/>
      <c r="G622" s="91"/>
    </row>
    <row r="623" spans="1:7">
      <c r="A623" s="532"/>
      <c r="B623" s="533"/>
      <c r="C623" s="533" t="s">
        <v>4399</v>
      </c>
      <c r="D623" s="91"/>
      <c r="G623" s="91"/>
    </row>
    <row r="624" spans="1:7">
      <c r="A624" s="532"/>
      <c r="B624" s="533"/>
      <c r="C624" s="533" t="s">
        <v>4400</v>
      </c>
      <c r="D624" s="91"/>
      <c r="G624" s="91"/>
    </row>
    <row r="625" spans="1:7">
      <c r="A625" s="532"/>
      <c r="B625" s="533"/>
      <c r="C625" s="533" t="s">
        <v>4401</v>
      </c>
      <c r="D625" s="91"/>
      <c r="G625" s="91"/>
    </row>
    <row r="626" spans="1:7">
      <c r="A626" s="532"/>
      <c r="B626" s="533"/>
      <c r="C626" s="533" t="s">
        <v>4402</v>
      </c>
      <c r="D626" s="91"/>
      <c r="G626" s="91"/>
    </row>
    <row r="627" spans="1:7">
      <c r="A627" s="532" t="s">
        <v>2187</v>
      </c>
      <c r="B627" s="533" t="s">
        <v>4244</v>
      </c>
      <c r="C627" s="533"/>
      <c r="D627" s="91"/>
      <c r="G627" s="91"/>
    </row>
    <row r="628" spans="1:7" ht="31.2">
      <c r="A628" s="532"/>
      <c r="B628" s="533"/>
      <c r="C628" s="533" t="s">
        <v>4403</v>
      </c>
      <c r="D628" s="91"/>
      <c r="G628" s="91"/>
    </row>
    <row r="629" spans="1:7" ht="31.2">
      <c r="A629" s="532"/>
      <c r="B629" s="533"/>
      <c r="C629" s="533" t="s">
        <v>4246</v>
      </c>
      <c r="D629" s="91"/>
      <c r="G629" s="91"/>
    </row>
    <row r="630" spans="1:7" ht="31.2">
      <c r="A630" s="532"/>
      <c r="B630" s="533"/>
      <c r="C630" s="533" t="s">
        <v>4247</v>
      </c>
      <c r="D630" s="91"/>
      <c r="G630" s="91"/>
    </row>
    <row r="631" spans="1:7" ht="31.2">
      <c r="A631" s="532"/>
      <c r="B631" s="533"/>
      <c r="C631" s="533" t="s">
        <v>4248</v>
      </c>
      <c r="D631" s="91"/>
      <c r="G631" s="91"/>
    </row>
    <row r="632" spans="1:7">
      <c r="A632" s="425" t="s">
        <v>2858</v>
      </c>
      <c r="B632" s="27" t="s">
        <v>3976</v>
      </c>
      <c r="C632" s="385"/>
      <c r="D632" s="91"/>
      <c r="G632" s="91"/>
    </row>
    <row r="633" spans="1:7" ht="31.2">
      <c r="A633" s="425"/>
      <c r="B633" s="27"/>
      <c r="C633" s="27" t="s">
        <v>3977</v>
      </c>
      <c r="D633" s="91"/>
      <c r="G633" s="91"/>
    </row>
    <row r="634" spans="1:7" ht="31.2">
      <c r="A634" s="425"/>
      <c r="B634" s="27"/>
      <c r="C634" s="27" t="s">
        <v>3978</v>
      </c>
      <c r="D634" s="91"/>
      <c r="G634" s="91"/>
    </row>
    <row r="635" spans="1:7">
      <c r="A635" s="425"/>
      <c r="B635" s="27"/>
      <c r="C635" s="27" t="s">
        <v>3979</v>
      </c>
      <c r="D635" s="91"/>
      <c r="G635" s="91"/>
    </row>
    <row r="636" spans="1:7">
      <c r="A636" s="425"/>
      <c r="B636" s="27"/>
      <c r="C636" s="27" t="s">
        <v>3980</v>
      </c>
      <c r="D636" s="91"/>
      <c r="G636" s="91"/>
    </row>
    <row r="637" spans="1:7">
      <c r="A637" s="425" t="s">
        <v>3252</v>
      </c>
      <c r="B637" s="27" t="s">
        <v>3985</v>
      </c>
      <c r="C637" s="385"/>
      <c r="D637" s="91"/>
      <c r="G637" s="91"/>
    </row>
    <row r="638" spans="1:7" ht="31.2">
      <c r="A638" s="425"/>
      <c r="B638" s="387"/>
      <c r="C638" s="27" t="s">
        <v>3981</v>
      </c>
      <c r="D638" s="91"/>
      <c r="G638" s="91"/>
    </row>
    <row r="639" spans="1:7" ht="31.2">
      <c r="A639" s="425"/>
      <c r="B639" s="387"/>
      <c r="C639" s="27" t="s">
        <v>3992</v>
      </c>
      <c r="D639" s="91"/>
      <c r="G639" s="91"/>
    </row>
    <row r="640" spans="1:7" ht="31.2">
      <c r="A640" s="425"/>
      <c r="B640" s="387"/>
      <c r="C640" s="27" t="s">
        <v>3982</v>
      </c>
      <c r="D640" s="91"/>
      <c r="G640" s="91"/>
    </row>
    <row r="641" spans="1:7" ht="31.2">
      <c r="A641" s="425"/>
      <c r="B641" s="387"/>
      <c r="C641" s="27" t="s">
        <v>3991</v>
      </c>
      <c r="D641" s="91"/>
      <c r="G641" s="91"/>
    </row>
    <row r="642" spans="1:7">
      <c r="A642" s="425" t="s">
        <v>3993</v>
      </c>
      <c r="B642" s="27" t="s">
        <v>3236</v>
      </c>
      <c r="C642" s="385"/>
      <c r="D642" s="91"/>
      <c r="G642" s="91"/>
    </row>
    <row r="643" spans="1:7" ht="31.2">
      <c r="A643" s="425"/>
      <c r="B643" s="387"/>
      <c r="C643" s="27" t="s">
        <v>3983</v>
      </c>
      <c r="D643" s="91"/>
      <c r="G643" s="91"/>
    </row>
    <row r="644" spans="1:7">
      <c r="A644" s="425"/>
      <c r="B644" s="387"/>
      <c r="C644" s="27" t="s">
        <v>3996</v>
      </c>
      <c r="D644" s="91"/>
      <c r="G644" s="91"/>
    </row>
    <row r="645" spans="1:7">
      <c r="A645" s="425"/>
      <c r="B645" s="387"/>
      <c r="C645" s="27" t="s">
        <v>3997</v>
      </c>
      <c r="D645" s="91"/>
      <c r="G645" s="91"/>
    </row>
    <row r="646" spans="1:7" ht="46.8">
      <c r="A646" s="425"/>
      <c r="B646" s="387"/>
      <c r="C646" s="27" t="s">
        <v>3984</v>
      </c>
      <c r="D646" s="91"/>
      <c r="G646" s="91"/>
    </row>
    <row r="647" spans="1:7">
      <c r="A647" s="425" t="s">
        <v>3994</v>
      </c>
      <c r="B647" s="27" t="s">
        <v>3241</v>
      </c>
      <c r="C647" s="385"/>
      <c r="D647" s="91"/>
      <c r="G647" s="91"/>
    </row>
    <row r="648" spans="1:7">
      <c r="A648" s="425"/>
      <c r="B648" s="27"/>
      <c r="C648" s="27" t="s">
        <v>3995</v>
      </c>
      <c r="D648" s="91"/>
      <c r="G648" s="91"/>
    </row>
    <row r="649" spans="1:7" ht="31.2">
      <c r="A649" s="425"/>
      <c r="B649" s="27"/>
      <c r="C649" s="27" t="s">
        <v>4250</v>
      </c>
      <c r="D649" s="91"/>
      <c r="G649" s="91"/>
    </row>
    <row r="650" spans="1:7" ht="31.2">
      <c r="A650" s="425"/>
      <c r="B650" s="27"/>
      <c r="C650" s="27" t="s">
        <v>4249</v>
      </c>
      <c r="D650" s="91"/>
      <c r="G650" s="91"/>
    </row>
    <row r="651" spans="1:7" ht="31.2">
      <c r="A651" s="425"/>
      <c r="B651" s="27"/>
      <c r="C651" s="27" t="s">
        <v>4251</v>
      </c>
      <c r="D651" s="91"/>
      <c r="G651" s="91"/>
    </row>
    <row r="652" spans="1:7">
      <c r="A652" s="425" t="s">
        <v>4404</v>
      </c>
      <c r="B652" s="27" t="s">
        <v>3246</v>
      </c>
      <c r="C652" s="385"/>
      <c r="D652" s="91"/>
      <c r="G652" s="91"/>
    </row>
    <row r="653" spans="1:7" ht="46.8">
      <c r="A653" s="425"/>
      <c r="B653" s="27"/>
      <c r="C653" s="27" t="s">
        <v>4252</v>
      </c>
      <c r="D653" s="91"/>
      <c r="G653" s="91"/>
    </row>
    <row r="654" spans="1:7" ht="46.8">
      <c r="A654" s="425"/>
      <c r="B654" s="27"/>
      <c r="C654" s="27" t="s">
        <v>4253</v>
      </c>
      <c r="D654" s="91"/>
      <c r="G654" s="91"/>
    </row>
    <row r="655" spans="1:7" ht="46.8">
      <c r="A655" s="425"/>
      <c r="B655" s="27"/>
      <c r="C655" s="27" t="s">
        <v>4254</v>
      </c>
      <c r="D655" s="91"/>
      <c r="G655" s="91"/>
    </row>
    <row r="656" spans="1:7" ht="46.8">
      <c r="A656" s="425"/>
      <c r="B656" s="27"/>
      <c r="C656" s="27" t="s">
        <v>4255</v>
      </c>
      <c r="D656" s="91"/>
      <c r="G656" s="91"/>
    </row>
    <row r="657" spans="1:7">
      <c r="A657" s="499" t="s">
        <v>1511</v>
      </c>
      <c r="B657" s="385" t="s">
        <v>1738</v>
      </c>
      <c r="C657" s="27"/>
      <c r="D657" s="91"/>
      <c r="G657" s="91"/>
    </row>
    <row r="658" spans="1:7" ht="31.2">
      <c r="A658" s="425" t="s">
        <v>2189</v>
      </c>
      <c r="B658" s="387" t="s">
        <v>3998</v>
      </c>
      <c r="C658" s="385"/>
      <c r="D658" s="91"/>
      <c r="G658" s="91"/>
    </row>
    <row r="659" spans="1:7" ht="31.2">
      <c r="A659" s="499"/>
      <c r="B659" s="387"/>
      <c r="C659" s="387" t="s">
        <v>4295</v>
      </c>
      <c r="D659" s="91"/>
      <c r="G659" s="91"/>
    </row>
    <row r="660" spans="1:7">
      <c r="A660" s="499"/>
      <c r="B660" s="387"/>
      <c r="C660" s="387" t="s">
        <v>4296</v>
      </c>
      <c r="D660" s="91"/>
      <c r="G660" s="91"/>
    </row>
    <row r="661" spans="1:7">
      <c r="A661" s="499"/>
      <c r="B661" s="387"/>
      <c r="C661" s="387" t="s">
        <v>4297</v>
      </c>
      <c r="D661" s="91"/>
      <c r="G661" s="91"/>
    </row>
    <row r="662" spans="1:7" ht="31.2">
      <c r="A662" s="499"/>
      <c r="B662" s="387"/>
      <c r="C662" s="387" t="s">
        <v>4298</v>
      </c>
      <c r="D662" s="91"/>
      <c r="G662" s="91"/>
    </row>
    <row r="663" spans="1:7">
      <c r="A663" s="425" t="s">
        <v>2190</v>
      </c>
      <c r="B663" s="27" t="s">
        <v>1739</v>
      </c>
      <c r="C663" s="27"/>
      <c r="D663" s="91"/>
      <c r="G663" s="91"/>
    </row>
    <row r="664" spans="1:7">
      <c r="A664" s="425"/>
      <c r="B664" s="27"/>
      <c r="C664" s="27" t="s">
        <v>3999</v>
      </c>
      <c r="D664" s="91"/>
      <c r="G664" s="91"/>
    </row>
    <row r="665" spans="1:7" ht="31.2">
      <c r="A665" s="425"/>
      <c r="B665" s="27"/>
      <c r="C665" s="27" t="s">
        <v>4000</v>
      </c>
      <c r="D665" s="91"/>
      <c r="G665" s="91"/>
    </row>
    <row r="666" spans="1:7" ht="31.2">
      <c r="A666" s="425"/>
      <c r="B666" s="27"/>
      <c r="C666" s="27" t="s">
        <v>4001</v>
      </c>
      <c r="D666" s="91"/>
      <c r="G666" s="91"/>
    </row>
    <row r="667" spans="1:7" ht="31.2">
      <c r="A667" s="425"/>
      <c r="B667" s="27"/>
      <c r="C667" s="27" t="s">
        <v>4002</v>
      </c>
      <c r="D667" s="91"/>
      <c r="G667" s="91"/>
    </row>
    <row r="668" spans="1:7" ht="31.2">
      <c r="A668" s="425"/>
      <c r="B668" s="27"/>
      <c r="C668" s="27" t="s">
        <v>4003</v>
      </c>
      <c r="D668" s="91"/>
      <c r="G668" s="91"/>
    </row>
    <row r="669" spans="1:7">
      <c r="A669" s="425" t="s">
        <v>2191</v>
      </c>
      <c r="B669" s="27" t="s">
        <v>1745</v>
      </c>
      <c r="C669" s="27"/>
      <c r="D669" s="91" t="s">
        <v>2156</v>
      </c>
      <c r="G669" s="91"/>
    </row>
    <row r="670" spans="1:7" ht="31.2">
      <c r="A670" s="425"/>
      <c r="B670" s="27"/>
      <c r="C670" s="27" t="s">
        <v>4004</v>
      </c>
      <c r="D670" s="91"/>
      <c r="G670" s="91"/>
    </row>
    <row r="671" spans="1:7" ht="31.2">
      <c r="A671" s="425"/>
      <c r="B671" s="27"/>
      <c r="C671" s="27" t="s">
        <v>4005</v>
      </c>
      <c r="D671" s="91"/>
      <c r="G671" s="91"/>
    </row>
    <row r="672" spans="1:7" ht="31.2">
      <c r="A672" s="425"/>
      <c r="B672" s="27"/>
      <c r="C672" s="27" t="s">
        <v>4006</v>
      </c>
      <c r="D672" s="91"/>
      <c r="G672" s="91"/>
    </row>
    <row r="673" spans="1:7" ht="31.2">
      <c r="A673" s="425"/>
      <c r="B673" s="27"/>
      <c r="C673" s="27" t="s">
        <v>4007</v>
      </c>
      <c r="D673" s="91"/>
      <c r="G673" s="91"/>
    </row>
    <row r="674" spans="1:7" ht="31.2">
      <c r="A674" s="425" t="s">
        <v>2559</v>
      </c>
      <c r="B674" s="27" t="s">
        <v>1749</v>
      </c>
      <c r="C674" s="27"/>
      <c r="D674" s="91"/>
      <c r="G674" s="91"/>
    </row>
    <row r="675" spans="1:7" ht="31.2">
      <c r="A675" s="425"/>
      <c r="B675" s="27"/>
      <c r="C675" s="27" t="s">
        <v>4008</v>
      </c>
      <c r="D675" s="91" t="s">
        <v>2156</v>
      </c>
      <c r="G675" s="91"/>
    </row>
    <row r="676" spans="1:7" ht="31.2">
      <c r="A676" s="425"/>
      <c r="B676" s="27"/>
      <c r="C676" s="27" t="s">
        <v>4009</v>
      </c>
      <c r="D676" s="91" t="s">
        <v>2156</v>
      </c>
      <c r="G676" s="91"/>
    </row>
    <row r="677" spans="1:7" ht="31.2">
      <c r="A677" s="425"/>
      <c r="B677" s="27"/>
      <c r="C677" s="27" t="s">
        <v>4010</v>
      </c>
      <c r="D677" s="91" t="s">
        <v>2156</v>
      </c>
      <c r="G677" s="91"/>
    </row>
    <row r="678" spans="1:7" ht="31.2">
      <c r="A678" s="425"/>
      <c r="B678" s="27"/>
      <c r="C678" s="27" t="s">
        <v>4011</v>
      </c>
      <c r="D678" s="91" t="s">
        <v>2156</v>
      </c>
      <c r="G678" s="91"/>
    </row>
    <row r="679" spans="1:7" ht="31.2">
      <c r="A679" s="425" t="s">
        <v>2560</v>
      </c>
      <c r="B679" s="27" t="s">
        <v>4012</v>
      </c>
      <c r="C679" s="27"/>
      <c r="D679" s="91" t="s">
        <v>2156</v>
      </c>
      <c r="G679" s="91"/>
    </row>
    <row r="680" spans="1:7" ht="31.2">
      <c r="A680" s="425"/>
      <c r="B680" s="27"/>
      <c r="C680" s="27" t="s">
        <v>4013</v>
      </c>
      <c r="D680" s="91" t="s">
        <v>2156</v>
      </c>
      <c r="G680" s="91"/>
    </row>
    <row r="681" spans="1:7" ht="31.2">
      <c r="A681" s="425"/>
      <c r="B681" s="27"/>
      <c r="C681" s="27" t="s">
        <v>4014</v>
      </c>
      <c r="D681" s="91" t="s">
        <v>2156</v>
      </c>
      <c r="G681" s="91"/>
    </row>
    <row r="682" spans="1:7" ht="31.2">
      <c r="A682" s="425"/>
      <c r="B682" s="27"/>
      <c r="C682" s="27" t="s">
        <v>4015</v>
      </c>
      <c r="D682" s="91" t="s">
        <v>2156</v>
      </c>
      <c r="G682" s="91"/>
    </row>
    <row r="683" spans="1:7" ht="31.2">
      <c r="A683" s="425"/>
      <c r="B683" s="27"/>
      <c r="C683" s="27" t="s">
        <v>4303</v>
      </c>
      <c r="D683" s="91" t="s">
        <v>2156</v>
      </c>
      <c r="G683" s="91"/>
    </row>
    <row r="684" spans="1:7">
      <c r="A684" s="425" t="s">
        <v>2561</v>
      </c>
      <c r="B684" s="27" t="s">
        <v>4016</v>
      </c>
      <c r="C684" s="27"/>
      <c r="D684" s="91" t="s">
        <v>2156</v>
      </c>
      <c r="G684" s="91"/>
    </row>
    <row r="685" spans="1:7" ht="31.2">
      <c r="A685" s="425"/>
      <c r="B685" s="27"/>
      <c r="C685" s="27" t="s">
        <v>4020</v>
      </c>
      <c r="D685" s="91" t="s">
        <v>2156</v>
      </c>
      <c r="G685" s="91"/>
    </row>
    <row r="686" spans="1:7" ht="31.2">
      <c r="A686" s="425"/>
      <c r="B686" s="27"/>
      <c r="C686" s="27" t="s">
        <v>4017</v>
      </c>
      <c r="D686" s="91" t="s">
        <v>2156</v>
      </c>
      <c r="G686" s="91"/>
    </row>
    <row r="687" spans="1:7" ht="31.2">
      <c r="A687" s="425"/>
      <c r="B687" s="27"/>
      <c r="C687" s="27" t="s">
        <v>4018</v>
      </c>
      <c r="D687" s="91" t="s">
        <v>2156</v>
      </c>
      <c r="G687" s="91"/>
    </row>
    <row r="688" spans="1:7" ht="31.2">
      <c r="A688" s="532"/>
      <c r="B688" s="533"/>
      <c r="C688" s="533" t="s">
        <v>4019</v>
      </c>
      <c r="D688" s="91" t="s">
        <v>2156</v>
      </c>
      <c r="G688" s="91"/>
    </row>
    <row r="689" spans="1:7">
      <c r="A689" s="532" t="s">
        <v>3190</v>
      </c>
      <c r="B689" s="533" t="s">
        <v>3597</v>
      </c>
      <c r="C689" s="533"/>
      <c r="D689" s="91" t="s">
        <v>2156</v>
      </c>
      <c r="G689" s="91"/>
    </row>
    <row r="690" spans="1:7" ht="31.2">
      <c r="A690" s="532"/>
      <c r="B690" s="533"/>
      <c r="C690" s="533" t="s">
        <v>4021</v>
      </c>
      <c r="D690" s="91" t="s">
        <v>2156</v>
      </c>
      <c r="G690" s="91"/>
    </row>
    <row r="691" spans="1:7" ht="31.2">
      <c r="A691" s="532"/>
      <c r="B691" s="533"/>
      <c r="C691" s="533" t="s">
        <v>4022</v>
      </c>
      <c r="D691" s="91" t="s">
        <v>2156</v>
      </c>
      <c r="G691" s="91"/>
    </row>
    <row r="692" spans="1:7" ht="31.2">
      <c r="A692" s="532"/>
      <c r="B692" s="533"/>
      <c r="C692" s="533" t="s">
        <v>4023</v>
      </c>
      <c r="D692" s="91" t="s">
        <v>2156</v>
      </c>
      <c r="G692" s="91"/>
    </row>
    <row r="693" spans="1:7" ht="31.2">
      <c r="A693" s="532"/>
      <c r="B693" s="533"/>
      <c r="C693" s="533" t="s">
        <v>4024</v>
      </c>
      <c r="D693" s="91" t="s">
        <v>2156</v>
      </c>
      <c r="G693" s="91"/>
    </row>
    <row r="694" spans="1:7" ht="31.2">
      <c r="A694" s="532" t="s">
        <v>3258</v>
      </c>
      <c r="B694" s="533" t="s">
        <v>4025</v>
      </c>
      <c r="C694" s="533"/>
      <c r="D694" s="91" t="s">
        <v>2156</v>
      </c>
      <c r="G694" s="91"/>
    </row>
    <row r="695" spans="1:7" ht="31.2">
      <c r="A695" s="532"/>
      <c r="B695" s="533"/>
      <c r="C695" s="533" t="s">
        <v>4026</v>
      </c>
      <c r="D695" s="91" t="s">
        <v>2156</v>
      </c>
      <c r="G695" s="91"/>
    </row>
    <row r="696" spans="1:7" ht="31.2">
      <c r="A696" s="532"/>
      <c r="B696" s="533"/>
      <c r="C696" s="533" t="s">
        <v>4027</v>
      </c>
      <c r="D696" s="91" t="s">
        <v>2156</v>
      </c>
      <c r="G696" s="91"/>
    </row>
    <row r="697" spans="1:7" ht="31.2">
      <c r="A697" s="532"/>
      <c r="B697" s="533"/>
      <c r="C697" s="533" t="s">
        <v>4028</v>
      </c>
      <c r="D697" s="91" t="s">
        <v>2156</v>
      </c>
      <c r="G697" s="91"/>
    </row>
    <row r="698" spans="1:7" ht="31.2">
      <c r="A698" s="532"/>
      <c r="B698" s="533"/>
      <c r="C698" s="533" t="s">
        <v>4029</v>
      </c>
      <c r="D698" s="91" t="s">
        <v>2156</v>
      </c>
      <c r="G698" s="91"/>
    </row>
    <row r="699" spans="1:7">
      <c r="A699" s="425" t="s">
        <v>3598</v>
      </c>
      <c r="B699" s="27" t="s">
        <v>1808</v>
      </c>
      <c r="C699" s="27"/>
      <c r="D699" s="91" t="s">
        <v>2156</v>
      </c>
      <c r="G699" s="91"/>
    </row>
    <row r="700" spans="1:7">
      <c r="A700" s="425"/>
      <c r="B700" s="27"/>
      <c r="C700" s="27" t="s">
        <v>4030</v>
      </c>
      <c r="D700" s="91" t="s">
        <v>2156</v>
      </c>
      <c r="G700" s="91"/>
    </row>
    <row r="701" spans="1:7">
      <c r="A701" s="425"/>
      <c r="B701" s="27"/>
      <c r="C701" s="27" t="s">
        <v>4031</v>
      </c>
      <c r="D701" s="91"/>
      <c r="G701" s="91"/>
    </row>
    <row r="702" spans="1:7" ht="31.2">
      <c r="A702" s="425"/>
      <c r="B702" s="27"/>
      <c r="C702" s="27" t="s">
        <v>4032</v>
      </c>
      <c r="D702" s="91"/>
      <c r="G702" s="91"/>
    </row>
    <row r="703" spans="1:7">
      <c r="A703" s="498" t="s">
        <v>1643</v>
      </c>
      <c r="B703" s="421" t="s">
        <v>2558</v>
      </c>
      <c r="C703" s="497"/>
      <c r="D703" s="91"/>
      <c r="G703" s="91"/>
    </row>
    <row r="704" spans="1:7">
      <c r="A704" s="425" t="s">
        <v>2193</v>
      </c>
      <c r="B704" s="27" t="s">
        <v>1768</v>
      </c>
      <c r="C704" s="27"/>
      <c r="D704" s="91"/>
      <c r="G704" s="91"/>
    </row>
    <row r="705" spans="1:7">
      <c r="A705" s="425"/>
      <c r="B705" s="27"/>
      <c r="C705" s="27" t="s">
        <v>4035</v>
      </c>
      <c r="D705" s="91"/>
      <c r="G705" s="91"/>
    </row>
    <row r="706" spans="1:7">
      <c r="A706" s="425"/>
      <c r="B706" s="27"/>
      <c r="C706" s="27" t="s">
        <v>4036</v>
      </c>
      <c r="D706" s="91"/>
      <c r="G706" s="91"/>
    </row>
    <row r="707" spans="1:7">
      <c r="A707" s="425"/>
      <c r="B707" s="27"/>
      <c r="C707" s="27" t="s">
        <v>4037</v>
      </c>
      <c r="D707" s="91"/>
      <c r="G707" s="91"/>
    </row>
    <row r="708" spans="1:7" ht="31.2">
      <c r="A708" s="425"/>
      <c r="B708" s="27"/>
      <c r="C708" s="27" t="s">
        <v>4038</v>
      </c>
      <c r="D708" s="91"/>
      <c r="G708" s="91"/>
    </row>
    <row r="709" spans="1:7" ht="31.2">
      <c r="A709" s="425"/>
      <c r="B709" s="27"/>
      <c r="C709" s="27" t="s">
        <v>4039</v>
      </c>
      <c r="D709" s="91"/>
      <c r="G709" s="91"/>
    </row>
    <row r="710" spans="1:7">
      <c r="A710" s="425"/>
      <c r="B710" s="27"/>
      <c r="C710" s="27" t="s">
        <v>4040</v>
      </c>
      <c r="D710" s="91"/>
      <c r="G710" s="91"/>
    </row>
    <row r="711" spans="1:7">
      <c r="A711" s="425" t="s">
        <v>2194</v>
      </c>
      <c r="B711" s="27" t="s">
        <v>1775</v>
      </c>
      <c r="C711" s="27"/>
      <c r="D711" s="91" t="s">
        <v>2156</v>
      </c>
      <c r="G711" s="91"/>
    </row>
    <row r="712" spans="1:7">
      <c r="A712" s="425"/>
      <c r="B712" s="27"/>
      <c r="C712" s="27" t="s">
        <v>4041</v>
      </c>
      <c r="D712" s="91" t="s">
        <v>2156</v>
      </c>
      <c r="G712" s="91"/>
    </row>
    <row r="713" spans="1:7">
      <c r="A713" s="425"/>
      <c r="B713" s="27"/>
      <c r="C713" s="27" t="s">
        <v>4042</v>
      </c>
      <c r="D713" s="91"/>
      <c r="G713" s="91"/>
    </row>
    <row r="714" spans="1:7">
      <c r="A714" s="425"/>
      <c r="B714" s="27"/>
      <c r="C714" s="27" t="s">
        <v>4043</v>
      </c>
      <c r="D714" s="91" t="s">
        <v>2156</v>
      </c>
      <c r="G714" s="91"/>
    </row>
    <row r="715" spans="1:7" ht="31.2">
      <c r="A715" s="425"/>
      <c r="B715" s="27"/>
      <c r="C715" s="27" t="s">
        <v>4044</v>
      </c>
      <c r="D715" s="91" t="s">
        <v>2156</v>
      </c>
      <c r="G715" s="91"/>
    </row>
    <row r="716" spans="1:7" ht="31.2">
      <c r="A716" s="425"/>
      <c r="B716" s="27"/>
      <c r="C716" s="27" t="s">
        <v>4045</v>
      </c>
      <c r="D716" s="91" t="s">
        <v>2156</v>
      </c>
      <c r="G716" s="91"/>
    </row>
    <row r="717" spans="1:7">
      <c r="A717" s="425"/>
      <c r="B717" s="27"/>
      <c r="C717" s="27" t="s">
        <v>4046</v>
      </c>
      <c r="D717" s="91" t="s">
        <v>2156</v>
      </c>
      <c r="G717" s="91"/>
    </row>
    <row r="718" spans="1:7">
      <c r="A718" s="425" t="s">
        <v>2683</v>
      </c>
      <c r="B718" s="27" t="s">
        <v>1787</v>
      </c>
      <c r="C718" s="27"/>
      <c r="D718" s="91" t="s">
        <v>2156</v>
      </c>
      <c r="G718" s="91"/>
    </row>
    <row r="719" spans="1:7">
      <c r="A719" s="425"/>
      <c r="B719" s="27"/>
      <c r="C719" s="27" t="s">
        <v>4047</v>
      </c>
      <c r="D719" s="91" t="s">
        <v>2156</v>
      </c>
      <c r="G719" s="91"/>
    </row>
    <row r="720" spans="1:7">
      <c r="A720" s="425"/>
      <c r="B720" s="27"/>
      <c r="C720" s="27" t="s">
        <v>4048</v>
      </c>
      <c r="D720" s="91" t="s">
        <v>2156</v>
      </c>
      <c r="G720" s="91"/>
    </row>
    <row r="721" spans="1:7">
      <c r="A721" s="425"/>
      <c r="B721" s="27"/>
      <c r="C721" s="27" t="s">
        <v>4049</v>
      </c>
      <c r="D721" s="91" t="s">
        <v>2156</v>
      </c>
      <c r="G721" s="91"/>
    </row>
    <row r="722" spans="1:7" ht="31.2">
      <c r="A722" s="425"/>
      <c r="B722" s="27"/>
      <c r="C722" s="27" t="s">
        <v>4050</v>
      </c>
      <c r="D722" s="91" t="s">
        <v>2156</v>
      </c>
      <c r="G722" s="91"/>
    </row>
    <row r="723" spans="1:7">
      <c r="A723" s="425"/>
      <c r="B723" s="27"/>
      <c r="C723" s="27" t="s">
        <v>4051</v>
      </c>
      <c r="D723" s="91" t="s">
        <v>2156</v>
      </c>
      <c r="F723" s="389" t="s">
        <v>2449</v>
      </c>
      <c r="G723" s="91"/>
    </row>
    <row r="724" spans="1:7">
      <c r="A724" s="425" t="s">
        <v>3193</v>
      </c>
      <c r="B724" s="27" t="s">
        <v>1793</v>
      </c>
      <c r="C724" s="27"/>
      <c r="D724" s="91" t="s">
        <v>2156</v>
      </c>
      <c r="G724" s="91"/>
    </row>
    <row r="725" spans="1:7" ht="31.2">
      <c r="A725" s="425"/>
      <c r="B725" s="27"/>
      <c r="C725" s="27" t="s">
        <v>4052</v>
      </c>
      <c r="D725" s="91" t="s">
        <v>2156</v>
      </c>
      <c r="G725" s="91"/>
    </row>
    <row r="726" spans="1:7" ht="31.2">
      <c r="A726" s="425"/>
      <c r="B726" s="27"/>
      <c r="C726" s="27" t="s">
        <v>4053</v>
      </c>
      <c r="D726" s="91" t="s">
        <v>2156</v>
      </c>
      <c r="G726" s="91"/>
    </row>
    <row r="727" spans="1:7" ht="31.2">
      <c r="A727" s="425"/>
      <c r="B727" s="27"/>
      <c r="C727" s="27" t="s">
        <v>4054</v>
      </c>
      <c r="D727" s="91" t="s">
        <v>2156</v>
      </c>
      <c r="G727" s="91"/>
    </row>
    <row r="728" spans="1:7" ht="31.2">
      <c r="A728" s="425"/>
      <c r="B728" s="27"/>
      <c r="C728" s="27" t="s">
        <v>4055</v>
      </c>
      <c r="D728" s="91" t="s">
        <v>2156</v>
      </c>
      <c r="G728" s="91"/>
    </row>
    <row r="729" spans="1:7">
      <c r="A729" s="425" t="s">
        <v>3191</v>
      </c>
      <c r="B729" s="27" t="s">
        <v>1798</v>
      </c>
      <c r="C729" s="27"/>
      <c r="D729" s="91" t="s">
        <v>2156</v>
      </c>
      <c r="G729" s="91"/>
    </row>
    <row r="730" spans="1:7" ht="31.2">
      <c r="A730" s="425"/>
      <c r="B730" s="27"/>
      <c r="C730" s="27" t="s">
        <v>4056</v>
      </c>
      <c r="D730" s="91" t="s">
        <v>2156</v>
      </c>
      <c r="G730" s="91"/>
    </row>
    <row r="731" spans="1:7">
      <c r="A731" s="425"/>
      <c r="B731" s="27"/>
      <c r="C731" s="27" t="s">
        <v>4057</v>
      </c>
      <c r="D731" s="91" t="s">
        <v>2156</v>
      </c>
      <c r="G731" s="91"/>
    </row>
    <row r="732" spans="1:7">
      <c r="A732" s="425"/>
      <c r="B732" s="27"/>
      <c r="C732" s="27" t="s">
        <v>4058</v>
      </c>
      <c r="D732" s="91" t="s">
        <v>2156</v>
      </c>
      <c r="G732" s="91"/>
    </row>
    <row r="733" spans="1:7" ht="31.2">
      <c r="A733" s="425"/>
      <c r="B733" s="27"/>
      <c r="C733" s="27" t="s">
        <v>4059</v>
      </c>
      <c r="D733" s="91" t="s">
        <v>2156</v>
      </c>
      <c r="G733" s="91"/>
    </row>
    <row r="734" spans="1:7" ht="31.2">
      <c r="A734" s="425"/>
      <c r="B734" s="27"/>
      <c r="C734" s="27" t="s">
        <v>4060</v>
      </c>
      <c r="D734" s="91" t="s">
        <v>2156</v>
      </c>
      <c r="G734" s="91"/>
    </row>
    <row r="735" spans="1:7">
      <c r="A735" s="425" t="s">
        <v>3192</v>
      </c>
      <c r="B735" s="27" t="s">
        <v>1804</v>
      </c>
      <c r="C735" s="27"/>
      <c r="D735" s="91" t="s">
        <v>2156</v>
      </c>
      <c r="G735" s="91"/>
    </row>
    <row r="736" spans="1:7" ht="31.2">
      <c r="A736" s="425"/>
      <c r="B736" s="27"/>
      <c r="C736" s="27" t="s">
        <v>4061</v>
      </c>
      <c r="D736" s="91" t="s">
        <v>2156</v>
      </c>
      <c r="G736" s="91"/>
    </row>
    <row r="737" spans="1:7" ht="31.2">
      <c r="A737" s="425"/>
      <c r="B737" s="27"/>
      <c r="C737" s="27" t="s">
        <v>4062</v>
      </c>
      <c r="D737" s="91" t="s">
        <v>2156</v>
      </c>
      <c r="G737" s="91"/>
    </row>
    <row r="738" spans="1:7" ht="31.2">
      <c r="A738" s="425"/>
      <c r="B738" s="27"/>
      <c r="C738" s="27" t="s">
        <v>4063</v>
      </c>
      <c r="D738" s="91" t="s">
        <v>2156</v>
      </c>
      <c r="G738" s="91"/>
    </row>
    <row r="739" spans="1:7" ht="31.2">
      <c r="A739" s="532"/>
      <c r="B739" s="533"/>
      <c r="C739" s="533" t="s">
        <v>4064</v>
      </c>
      <c r="D739" s="91" t="s">
        <v>2156</v>
      </c>
      <c r="G739" s="91"/>
    </row>
    <row r="740" spans="1:7" ht="31.2">
      <c r="A740" s="532" t="s">
        <v>4289</v>
      </c>
      <c r="B740" s="533" t="s">
        <v>4405</v>
      </c>
      <c r="C740" s="533"/>
      <c r="D740" s="91" t="s">
        <v>2156</v>
      </c>
      <c r="G740" s="91"/>
    </row>
    <row r="741" spans="1:7">
      <c r="A741" s="532"/>
      <c r="B741" s="533"/>
      <c r="C741" s="533" t="s">
        <v>4406</v>
      </c>
      <c r="D741" s="91" t="s">
        <v>2156</v>
      </c>
      <c r="G741" s="91"/>
    </row>
    <row r="742" spans="1:7" ht="31.2">
      <c r="A742" s="532"/>
      <c r="B742" s="533"/>
      <c r="C742" s="533" t="s">
        <v>4407</v>
      </c>
      <c r="D742" s="91" t="s">
        <v>2156</v>
      </c>
      <c r="G742" s="91"/>
    </row>
    <row r="743" spans="1:7" ht="31.2">
      <c r="A743" s="532"/>
      <c r="B743" s="533"/>
      <c r="C743" s="533" t="s">
        <v>4408</v>
      </c>
      <c r="D743" s="91" t="s">
        <v>2156</v>
      </c>
      <c r="G743" s="91"/>
    </row>
    <row r="744" spans="1:7" ht="31.2">
      <c r="A744" s="532"/>
      <c r="B744" s="533"/>
      <c r="C744" s="533" t="s">
        <v>4409</v>
      </c>
      <c r="D744" s="91" t="s">
        <v>2156</v>
      </c>
      <c r="G744" s="91"/>
    </row>
    <row r="745" spans="1:7">
      <c r="A745" s="546" t="s">
        <v>1680</v>
      </c>
      <c r="B745" s="547" t="s">
        <v>1825</v>
      </c>
      <c r="C745" s="533"/>
      <c r="D745" s="91" t="s">
        <v>2156</v>
      </c>
      <c r="G745" s="91"/>
    </row>
    <row r="746" spans="1:7">
      <c r="A746" s="532" t="s">
        <v>2684</v>
      </c>
      <c r="B746" s="533" t="s">
        <v>1829</v>
      </c>
      <c r="C746" s="533"/>
      <c r="D746" s="91" t="s">
        <v>2156</v>
      </c>
      <c r="G746" s="91"/>
    </row>
    <row r="747" spans="1:7" ht="31.2">
      <c r="A747" s="532"/>
      <c r="B747" s="533"/>
      <c r="C747" s="533" t="s">
        <v>4065</v>
      </c>
      <c r="D747" s="91" t="s">
        <v>2156</v>
      </c>
      <c r="G747" s="91"/>
    </row>
    <row r="748" spans="1:7" ht="31.2">
      <c r="A748" s="425"/>
      <c r="B748" s="27"/>
      <c r="C748" s="27" t="s">
        <v>4066</v>
      </c>
      <c r="D748" s="91" t="s">
        <v>2156</v>
      </c>
      <c r="G748" s="91"/>
    </row>
    <row r="749" spans="1:7" ht="31.2">
      <c r="A749" s="425"/>
      <c r="B749" s="27"/>
      <c r="C749" s="27" t="s">
        <v>4067</v>
      </c>
      <c r="D749" s="91" t="s">
        <v>2156</v>
      </c>
      <c r="G749" s="91"/>
    </row>
    <row r="750" spans="1:7" ht="31.2">
      <c r="A750" s="425"/>
      <c r="B750" s="27"/>
      <c r="C750" s="27" t="s">
        <v>4068</v>
      </c>
      <c r="D750" s="91" t="s">
        <v>2156</v>
      </c>
      <c r="G750" s="91"/>
    </row>
    <row r="751" spans="1:7">
      <c r="A751" s="425" t="s">
        <v>2685</v>
      </c>
      <c r="B751" s="27" t="s">
        <v>1837</v>
      </c>
      <c r="C751" s="27"/>
      <c r="D751" s="91" t="s">
        <v>2156</v>
      </c>
      <c r="G751" s="91"/>
    </row>
    <row r="752" spans="1:7" ht="31.2">
      <c r="A752" s="425"/>
      <c r="B752" s="27"/>
      <c r="C752" s="27" t="s">
        <v>4069</v>
      </c>
      <c r="D752" s="91" t="s">
        <v>2156</v>
      </c>
      <c r="G752" s="91"/>
    </row>
    <row r="753" spans="1:7" ht="31.2">
      <c r="A753" s="425"/>
      <c r="B753" s="27"/>
      <c r="C753" s="27" t="s">
        <v>4070</v>
      </c>
      <c r="D753" s="91" t="s">
        <v>2156</v>
      </c>
      <c r="G753" s="91"/>
    </row>
    <row r="754" spans="1:7" ht="31.2">
      <c r="A754" s="425"/>
      <c r="B754" s="27"/>
      <c r="C754" s="27" t="s">
        <v>4071</v>
      </c>
      <c r="D754" s="91" t="s">
        <v>2156</v>
      </c>
      <c r="G754" s="91"/>
    </row>
    <row r="755" spans="1:7" ht="31.2">
      <c r="A755" s="425"/>
      <c r="B755" s="27"/>
      <c r="C755" s="27" t="s">
        <v>4072</v>
      </c>
      <c r="D755" s="91" t="s">
        <v>2156</v>
      </c>
      <c r="G755" s="91"/>
    </row>
    <row r="756" spans="1:7">
      <c r="A756" s="499" t="s">
        <v>1862</v>
      </c>
      <c r="B756" s="385" t="s">
        <v>1835</v>
      </c>
      <c r="C756" s="27"/>
      <c r="D756" s="91" t="s">
        <v>2156</v>
      </c>
      <c r="G756" s="91"/>
    </row>
    <row r="757" spans="1:7">
      <c r="A757" s="425" t="s">
        <v>2912</v>
      </c>
      <c r="B757" s="27" t="s">
        <v>1836</v>
      </c>
      <c r="C757" s="27"/>
      <c r="D757" s="91" t="s">
        <v>2156</v>
      </c>
      <c r="G757" s="91"/>
    </row>
    <row r="758" spans="1:7">
      <c r="A758" s="425"/>
      <c r="B758" s="27"/>
      <c r="C758" s="27" t="s">
        <v>4073</v>
      </c>
      <c r="D758" s="91" t="s">
        <v>2156</v>
      </c>
      <c r="G758" s="91"/>
    </row>
    <row r="759" spans="1:7" ht="31.2">
      <c r="A759" s="425"/>
      <c r="B759" s="27"/>
      <c r="C759" s="27" t="s">
        <v>4074</v>
      </c>
      <c r="D759" s="91" t="s">
        <v>2156</v>
      </c>
      <c r="G759" s="91"/>
    </row>
    <row r="760" spans="1:7">
      <c r="A760" s="425"/>
      <c r="B760" s="27"/>
      <c r="C760" s="27" t="s">
        <v>4075</v>
      </c>
      <c r="D760" s="91" t="s">
        <v>2156</v>
      </c>
      <c r="G760" s="91"/>
    </row>
    <row r="761" spans="1:7">
      <c r="A761" s="425"/>
      <c r="B761" s="27"/>
      <c r="C761" s="27" t="s">
        <v>4076</v>
      </c>
      <c r="D761" s="91" t="s">
        <v>2156</v>
      </c>
      <c r="G761" s="91"/>
    </row>
    <row r="762" spans="1:7">
      <c r="A762" s="425"/>
      <c r="B762" s="27"/>
      <c r="C762" s="27" t="s">
        <v>4077</v>
      </c>
      <c r="D762" s="91" t="s">
        <v>2156</v>
      </c>
      <c r="G762" s="91"/>
    </row>
    <row r="763" spans="1:7">
      <c r="A763" s="425" t="s">
        <v>2913</v>
      </c>
      <c r="B763" s="27" t="s">
        <v>1878</v>
      </c>
      <c r="C763" s="27"/>
      <c r="D763" s="91" t="s">
        <v>2156</v>
      </c>
      <c r="G763" s="91"/>
    </row>
    <row r="764" spans="1:7" ht="31.2">
      <c r="A764" s="425"/>
      <c r="B764" s="27"/>
      <c r="C764" s="27" t="s">
        <v>4078</v>
      </c>
      <c r="D764" s="91" t="s">
        <v>2156</v>
      </c>
      <c r="G764" s="91"/>
    </row>
    <row r="765" spans="1:7">
      <c r="A765" s="425"/>
      <c r="B765" s="27"/>
      <c r="C765" s="27" t="s">
        <v>4079</v>
      </c>
      <c r="D765" s="91" t="s">
        <v>2156</v>
      </c>
      <c r="G765" s="91"/>
    </row>
    <row r="766" spans="1:7" ht="31.2">
      <c r="A766" s="425"/>
      <c r="B766" s="27"/>
      <c r="C766" s="27" t="s">
        <v>4080</v>
      </c>
      <c r="D766" s="91" t="s">
        <v>2156</v>
      </c>
      <c r="G766" s="91"/>
    </row>
    <row r="767" spans="1:7">
      <c r="A767" s="425"/>
      <c r="B767" s="27"/>
      <c r="C767" s="27" t="s">
        <v>4081</v>
      </c>
      <c r="D767" s="91" t="s">
        <v>2156</v>
      </c>
      <c r="G767" s="91"/>
    </row>
    <row r="768" spans="1:7">
      <c r="A768" s="425" t="s">
        <v>2914</v>
      </c>
      <c r="B768" s="27" t="s">
        <v>1884</v>
      </c>
      <c r="C768" s="27"/>
      <c r="D768" s="91" t="s">
        <v>2156</v>
      </c>
      <c r="G768" s="91"/>
    </row>
    <row r="769" spans="1:7">
      <c r="A769" s="425"/>
      <c r="B769" s="27"/>
      <c r="C769" s="27" t="s">
        <v>4082</v>
      </c>
      <c r="D769" s="91" t="s">
        <v>2156</v>
      </c>
      <c r="G769" s="91"/>
    </row>
    <row r="770" spans="1:7">
      <c r="A770" s="425"/>
      <c r="B770" s="27"/>
      <c r="C770" s="27" t="s">
        <v>4083</v>
      </c>
      <c r="D770" s="91" t="s">
        <v>2156</v>
      </c>
      <c r="G770" s="91"/>
    </row>
    <row r="771" spans="1:7">
      <c r="A771" s="425"/>
      <c r="B771" s="27"/>
      <c r="C771" s="27" t="s">
        <v>4084</v>
      </c>
      <c r="D771" s="91" t="s">
        <v>2156</v>
      </c>
      <c r="G771" s="91"/>
    </row>
    <row r="772" spans="1:7">
      <c r="A772" s="425"/>
      <c r="B772" s="27"/>
      <c r="C772" s="27" t="s">
        <v>4085</v>
      </c>
      <c r="D772" s="91" t="s">
        <v>2156</v>
      </c>
      <c r="G772" s="91"/>
    </row>
    <row r="773" spans="1:7">
      <c r="A773" s="425" t="s">
        <v>2915</v>
      </c>
      <c r="B773" s="27" t="s">
        <v>1847</v>
      </c>
      <c r="C773" s="27"/>
      <c r="D773" s="91" t="s">
        <v>2156</v>
      </c>
      <c r="G773" s="91"/>
    </row>
    <row r="774" spans="1:7" ht="31.2">
      <c r="A774" s="425"/>
      <c r="B774" s="27"/>
      <c r="C774" s="27" t="s">
        <v>4086</v>
      </c>
      <c r="D774" s="91" t="s">
        <v>2156</v>
      </c>
      <c r="G774" s="91"/>
    </row>
    <row r="775" spans="1:7" ht="31.2">
      <c r="A775" s="425"/>
      <c r="B775" s="27"/>
      <c r="C775" s="27" t="s">
        <v>4087</v>
      </c>
      <c r="D775" s="91" t="s">
        <v>2156</v>
      </c>
      <c r="G775" s="91"/>
    </row>
    <row r="776" spans="1:7" ht="31.2">
      <c r="A776" s="425"/>
      <c r="B776" s="27"/>
      <c r="C776" s="27" t="s">
        <v>4088</v>
      </c>
      <c r="D776" s="91" t="s">
        <v>2156</v>
      </c>
      <c r="G776" s="91"/>
    </row>
    <row r="777" spans="1:7" ht="31.2">
      <c r="A777" s="425"/>
      <c r="B777" s="27"/>
      <c r="C777" s="27" t="s">
        <v>4089</v>
      </c>
      <c r="D777" s="91" t="s">
        <v>2156</v>
      </c>
      <c r="G777" s="91"/>
    </row>
    <row r="778" spans="1:7">
      <c r="A778" s="425" t="s">
        <v>2916</v>
      </c>
      <c r="B778" s="27" t="s">
        <v>2907</v>
      </c>
      <c r="C778" s="27"/>
      <c r="D778" s="91" t="s">
        <v>2156</v>
      </c>
      <c r="G778" s="91"/>
    </row>
    <row r="779" spans="1:7">
      <c r="A779" s="425"/>
      <c r="B779" s="27"/>
      <c r="C779" s="27" t="s">
        <v>2908</v>
      </c>
      <c r="D779" s="91" t="s">
        <v>2156</v>
      </c>
      <c r="G779" s="91"/>
    </row>
    <row r="780" spans="1:7" ht="31.2">
      <c r="A780" s="532"/>
      <c r="B780" s="533"/>
      <c r="C780" s="533" t="s">
        <v>3596</v>
      </c>
      <c r="D780" s="91" t="s">
        <v>2156</v>
      </c>
      <c r="G780" s="91"/>
    </row>
    <row r="781" spans="1:7" ht="31.2">
      <c r="A781" s="532"/>
      <c r="B781" s="533"/>
      <c r="C781" s="533" t="s">
        <v>2910</v>
      </c>
      <c r="D781" s="91" t="s">
        <v>2156</v>
      </c>
      <c r="G781" s="91"/>
    </row>
    <row r="782" spans="1:7">
      <c r="A782" s="532"/>
      <c r="B782" s="533"/>
      <c r="C782" s="533" t="s">
        <v>4090</v>
      </c>
      <c r="D782" s="91" t="s">
        <v>2156</v>
      </c>
      <c r="G782" s="91"/>
    </row>
    <row r="783" spans="1:7">
      <c r="A783" s="532" t="s">
        <v>4091</v>
      </c>
      <c r="B783" s="533" t="s">
        <v>4092</v>
      </c>
      <c r="C783" s="533"/>
      <c r="D783" s="91" t="s">
        <v>2156</v>
      </c>
      <c r="G783" s="91"/>
    </row>
    <row r="784" spans="1:7" ht="31.2">
      <c r="A784" s="532"/>
      <c r="B784" s="533"/>
      <c r="C784" s="533" t="s">
        <v>4093</v>
      </c>
      <c r="D784" s="91" t="s">
        <v>2156</v>
      </c>
      <c r="G784" s="91"/>
    </row>
    <row r="785" spans="1:7" ht="31.2">
      <c r="A785" s="532"/>
      <c r="B785" s="533"/>
      <c r="C785" s="533" t="s">
        <v>4094</v>
      </c>
      <c r="D785" s="91" t="s">
        <v>2156</v>
      </c>
      <c r="G785" s="91"/>
    </row>
    <row r="786" spans="1:7">
      <c r="A786" s="532"/>
      <c r="B786" s="533"/>
      <c r="C786" s="533" t="s">
        <v>4095</v>
      </c>
      <c r="D786" s="91" t="s">
        <v>2156</v>
      </c>
      <c r="G786" s="91"/>
    </row>
    <row r="787" spans="1:7" ht="46.8">
      <c r="A787" s="532"/>
      <c r="B787" s="533"/>
      <c r="C787" s="533" t="s">
        <v>4096</v>
      </c>
      <c r="D787" s="91" t="s">
        <v>2156</v>
      </c>
      <c r="G787" s="91"/>
    </row>
    <row r="788" spans="1:7" ht="31.2">
      <c r="A788" s="532"/>
      <c r="B788" s="533"/>
      <c r="C788" s="533" t="s">
        <v>4299</v>
      </c>
      <c r="D788" s="91" t="s">
        <v>2156</v>
      </c>
      <c r="G788" s="91"/>
    </row>
    <row r="789" spans="1:7">
      <c r="A789" s="532"/>
      <c r="B789" s="533"/>
      <c r="C789" s="533" t="s">
        <v>4300</v>
      </c>
      <c r="D789" s="91" t="s">
        <v>2156</v>
      </c>
      <c r="G789" s="91"/>
    </row>
    <row r="790" spans="1:7" ht="31.2">
      <c r="A790" s="532"/>
      <c r="B790" s="533"/>
      <c r="C790" s="533" t="s">
        <v>4301</v>
      </c>
      <c r="D790" s="91" t="s">
        <v>2156</v>
      </c>
      <c r="E790" s="403"/>
      <c r="G790" s="91"/>
    </row>
    <row r="791" spans="1:7" ht="31.2">
      <c r="A791" s="532"/>
      <c r="B791" s="533"/>
      <c r="C791" s="533" t="s">
        <v>4302</v>
      </c>
      <c r="D791" s="91" t="s">
        <v>2156</v>
      </c>
      <c r="G791" s="91"/>
    </row>
    <row r="792" spans="1:7">
      <c r="A792" s="532" t="s">
        <v>4097</v>
      </c>
      <c r="B792" s="533" t="s">
        <v>4098</v>
      </c>
      <c r="C792" s="533"/>
      <c r="D792" s="91" t="s">
        <v>2156</v>
      </c>
      <c r="E792" s="391"/>
      <c r="G792" s="91"/>
    </row>
    <row r="793" spans="1:7" ht="31.2">
      <c r="A793" s="532"/>
      <c r="B793" s="533"/>
      <c r="C793" s="533" t="s">
        <v>4101</v>
      </c>
      <c r="D793" s="91" t="s">
        <v>2156</v>
      </c>
      <c r="E793" s="391"/>
      <c r="G793" s="91"/>
    </row>
    <row r="794" spans="1:7">
      <c r="A794" s="532"/>
      <c r="B794" s="533"/>
      <c r="C794" s="533" t="s">
        <v>4099</v>
      </c>
      <c r="D794" s="91" t="s">
        <v>2156</v>
      </c>
      <c r="G794" s="91"/>
    </row>
    <row r="795" spans="1:7">
      <c r="A795" s="532"/>
      <c r="B795" s="533"/>
      <c r="C795" s="533" t="s">
        <v>4100</v>
      </c>
      <c r="D795" s="91"/>
      <c r="G795" s="91"/>
    </row>
    <row r="796" spans="1:7" ht="31.2">
      <c r="A796" s="532"/>
      <c r="B796" s="533"/>
      <c r="C796" s="533" t="s">
        <v>4102</v>
      </c>
      <c r="D796" s="91"/>
      <c r="G796" s="91"/>
    </row>
    <row r="797" spans="1:7">
      <c r="A797" s="546" t="s">
        <v>1894</v>
      </c>
      <c r="B797" s="547" t="s">
        <v>1941</v>
      </c>
      <c r="C797" s="533"/>
      <c r="D797" s="91"/>
      <c r="G797" s="91"/>
    </row>
    <row r="798" spans="1:7">
      <c r="A798" s="532" t="s">
        <v>2917</v>
      </c>
      <c r="B798" s="533" t="s">
        <v>1942</v>
      </c>
      <c r="C798" s="533"/>
      <c r="D798" s="91"/>
      <c r="G798" s="91"/>
    </row>
    <row r="799" spans="1:7" ht="31.2">
      <c r="A799" s="532"/>
      <c r="B799" s="533"/>
      <c r="C799" s="533" t="s">
        <v>4103</v>
      </c>
      <c r="D799" s="91"/>
      <c r="G799" s="91"/>
    </row>
    <row r="800" spans="1:7">
      <c r="A800" s="532"/>
      <c r="B800" s="533"/>
      <c r="C800" s="533" t="s">
        <v>4104</v>
      </c>
      <c r="D800" s="91"/>
      <c r="G800" s="91"/>
    </row>
    <row r="801" spans="1:7" ht="31.2">
      <c r="A801" s="532"/>
      <c r="B801" s="533"/>
      <c r="C801" s="533" t="s">
        <v>4105</v>
      </c>
      <c r="D801" s="91"/>
      <c r="G801" s="91"/>
    </row>
    <row r="802" spans="1:7" ht="31.2">
      <c r="A802" s="532"/>
      <c r="B802" s="533"/>
      <c r="C802" s="533" t="s">
        <v>4106</v>
      </c>
      <c r="D802" s="91"/>
      <c r="G802" s="91"/>
    </row>
    <row r="803" spans="1:7">
      <c r="A803" s="532" t="s">
        <v>2918</v>
      </c>
      <c r="B803" s="533" t="s">
        <v>1963</v>
      </c>
      <c r="C803" s="533"/>
      <c r="D803" s="91"/>
      <c r="G803" s="91"/>
    </row>
    <row r="804" spans="1:7">
      <c r="A804" s="532"/>
      <c r="B804" s="533"/>
      <c r="C804" s="533" t="s">
        <v>4107</v>
      </c>
      <c r="D804" s="91"/>
      <c r="G804" s="91"/>
    </row>
    <row r="805" spans="1:7">
      <c r="A805" s="532"/>
      <c r="B805" s="533"/>
      <c r="C805" s="533" t="s">
        <v>4256</v>
      </c>
      <c r="D805" s="91"/>
      <c r="G805" s="91"/>
    </row>
    <row r="806" spans="1:7" ht="31.2">
      <c r="A806" s="532"/>
      <c r="B806" s="533"/>
      <c r="C806" s="533" t="s">
        <v>4108</v>
      </c>
      <c r="D806" s="91"/>
      <c r="G806" s="91"/>
    </row>
    <row r="807" spans="1:7" ht="31.2">
      <c r="A807" s="532"/>
      <c r="B807" s="533"/>
      <c r="C807" s="533" t="s">
        <v>4109</v>
      </c>
      <c r="D807" s="91"/>
      <c r="G807" s="91"/>
    </row>
    <row r="808" spans="1:7">
      <c r="A808" s="425" t="s">
        <v>2919</v>
      </c>
      <c r="B808" s="27" t="s">
        <v>1947</v>
      </c>
      <c r="C808" s="27"/>
      <c r="D808" s="91"/>
      <c r="G808" s="91"/>
    </row>
    <row r="809" spans="1:7" ht="31.2">
      <c r="A809" s="425"/>
      <c r="B809" s="27"/>
      <c r="C809" s="27" t="s">
        <v>4110</v>
      </c>
      <c r="D809" s="91" t="s">
        <v>2156</v>
      </c>
      <c r="G809" s="91"/>
    </row>
    <row r="810" spans="1:7" ht="31.2">
      <c r="A810" s="425"/>
      <c r="B810" s="27"/>
      <c r="C810" s="27" t="s">
        <v>4111</v>
      </c>
      <c r="D810" s="91" t="s">
        <v>2156</v>
      </c>
      <c r="G810" s="91"/>
    </row>
    <row r="811" spans="1:7" ht="31.2">
      <c r="A811" s="425"/>
      <c r="B811" s="27"/>
      <c r="C811" s="27" t="s">
        <v>4112</v>
      </c>
      <c r="D811" s="91" t="s">
        <v>2156</v>
      </c>
      <c r="G811" s="91"/>
    </row>
    <row r="812" spans="1:7" ht="31.2">
      <c r="A812" s="425"/>
      <c r="B812" s="27"/>
      <c r="C812" s="27" t="s">
        <v>4113</v>
      </c>
      <c r="D812" s="91" t="s">
        <v>2156</v>
      </c>
      <c r="G812" s="91"/>
    </row>
    <row r="813" spans="1:7">
      <c r="A813" s="425" t="s">
        <v>2920</v>
      </c>
      <c r="B813" s="27" t="s">
        <v>4114</v>
      </c>
      <c r="C813" s="27"/>
      <c r="D813" s="91" t="s">
        <v>2156</v>
      </c>
      <c r="G813" s="91"/>
    </row>
    <row r="814" spans="1:7" ht="31.2">
      <c r="A814" s="425"/>
      <c r="B814" s="27"/>
      <c r="C814" s="27" t="s">
        <v>4115</v>
      </c>
      <c r="D814" s="91" t="s">
        <v>2156</v>
      </c>
      <c r="G814" s="91"/>
    </row>
    <row r="815" spans="1:7" ht="31.2">
      <c r="A815" s="425"/>
      <c r="B815" s="27"/>
      <c r="C815" s="27" t="s">
        <v>4116</v>
      </c>
      <c r="D815" s="91" t="s">
        <v>2156</v>
      </c>
      <c r="G815" s="91"/>
    </row>
    <row r="816" spans="1:7" ht="31.2">
      <c r="A816" s="425"/>
      <c r="B816" s="27"/>
      <c r="C816" s="27" t="s">
        <v>4117</v>
      </c>
      <c r="D816" s="91" t="s">
        <v>2156</v>
      </c>
      <c r="G816" s="91"/>
    </row>
    <row r="817" spans="1:7" ht="31.2">
      <c r="A817" s="425"/>
      <c r="B817" s="27"/>
      <c r="C817" s="27" t="s">
        <v>4118</v>
      </c>
      <c r="D817" s="91" t="s">
        <v>2156</v>
      </c>
      <c r="G817" s="91"/>
    </row>
    <row r="818" spans="1:7">
      <c r="A818" s="425" t="s">
        <v>2921</v>
      </c>
      <c r="B818" s="27" t="s">
        <v>1953</v>
      </c>
      <c r="C818" s="27"/>
      <c r="D818" s="91" t="s">
        <v>2156</v>
      </c>
      <c r="G818" s="91"/>
    </row>
    <row r="819" spans="1:7" ht="31.2">
      <c r="A819" s="425"/>
      <c r="B819" s="27"/>
      <c r="C819" s="27" t="s">
        <v>4119</v>
      </c>
      <c r="D819" s="91" t="s">
        <v>2156</v>
      </c>
      <c r="G819" s="91"/>
    </row>
    <row r="820" spans="1:7" ht="31.2">
      <c r="A820" s="425"/>
      <c r="B820" s="27"/>
      <c r="C820" s="27" t="s">
        <v>4120</v>
      </c>
      <c r="D820" s="91" t="s">
        <v>2156</v>
      </c>
      <c r="G820" s="91"/>
    </row>
    <row r="821" spans="1:7" ht="31.2">
      <c r="A821" s="425"/>
      <c r="B821" s="27"/>
      <c r="C821" s="27" t="s">
        <v>4121</v>
      </c>
      <c r="D821" s="91" t="s">
        <v>2156</v>
      </c>
      <c r="G821" s="91"/>
    </row>
    <row r="822" spans="1:7" ht="31.2">
      <c r="A822" s="425"/>
      <c r="B822" s="27"/>
      <c r="C822" s="27" t="s">
        <v>4122</v>
      </c>
      <c r="D822" s="91" t="s">
        <v>2156</v>
      </c>
      <c r="G822" s="91"/>
    </row>
    <row r="823" spans="1:7" ht="31.2">
      <c r="A823" s="425" t="s">
        <v>2922</v>
      </c>
      <c r="B823" s="27" t="s">
        <v>1956</v>
      </c>
      <c r="C823" s="27"/>
      <c r="D823" s="91" t="s">
        <v>2156</v>
      </c>
      <c r="G823" s="91"/>
    </row>
    <row r="824" spans="1:7" ht="31.2">
      <c r="A824" s="425"/>
      <c r="B824" s="27"/>
      <c r="C824" s="27" t="s">
        <v>4123</v>
      </c>
      <c r="D824" s="91" t="s">
        <v>2156</v>
      </c>
      <c r="G824" s="91"/>
    </row>
    <row r="825" spans="1:7" ht="31.2">
      <c r="A825" s="425"/>
      <c r="B825" s="27"/>
      <c r="C825" s="27" t="s">
        <v>4124</v>
      </c>
      <c r="D825" s="91" t="s">
        <v>2156</v>
      </c>
      <c r="G825" s="91"/>
    </row>
    <row r="826" spans="1:7" ht="31.2">
      <c r="A826" s="425"/>
      <c r="B826" s="27"/>
      <c r="C826" s="27" t="s">
        <v>4125</v>
      </c>
      <c r="D826" s="91" t="s">
        <v>2156</v>
      </c>
      <c r="G826" s="91"/>
    </row>
    <row r="827" spans="1:7" ht="31.2">
      <c r="A827" s="425"/>
      <c r="B827" s="27"/>
      <c r="C827" s="27" t="s">
        <v>4126</v>
      </c>
      <c r="D827" s="91" t="s">
        <v>2156</v>
      </c>
      <c r="G827" s="91"/>
    </row>
    <row r="828" spans="1:7">
      <c r="A828" s="498" t="s">
        <v>1977</v>
      </c>
      <c r="B828" s="421" t="s">
        <v>4258</v>
      </c>
      <c r="C828" s="497"/>
      <c r="D828" s="91" t="s">
        <v>2156</v>
      </c>
      <c r="G828" s="91"/>
    </row>
    <row r="829" spans="1:7">
      <c r="A829" s="532" t="s">
        <v>3194</v>
      </c>
      <c r="B829" s="533" t="s">
        <v>4259</v>
      </c>
      <c r="C829" s="533"/>
      <c r="D829" s="91" t="s">
        <v>2156</v>
      </c>
      <c r="G829" s="91"/>
    </row>
    <row r="830" spans="1:7" ht="31.2">
      <c r="A830" s="532"/>
      <c r="B830" s="533"/>
      <c r="C830" s="533" t="s">
        <v>4260</v>
      </c>
      <c r="D830" s="91" t="s">
        <v>2156</v>
      </c>
      <c r="G830" s="91"/>
    </row>
    <row r="831" spans="1:7" ht="31.2">
      <c r="A831" s="532"/>
      <c r="B831" s="533"/>
      <c r="C831" s="533" t="s">
        <v>4261</v>
      </c>
      <c r="D831" s="91" t="s">
        <v>2156</v>
      </c>
      <c r="G831" s="91"/>
    </row>
    <row r="832" spans="1:7">
      <c r="A832" s="532"/>
      <c r="B832" s="533"/>
      <c r="C832" s="533" t="s">
        <v>4262</v>
      </c>
      <c r="D832" s="91" t="s">
        <v>2156</v>
      </c>
      <c r="G832" s="91"/>
    </row>
    <row r="833" spans="1:7" ht="31.2">
      <c r="A833" s="532"/>
      <c r="B833" s="533"/>
      <c r="C833" s="533" t="s">
        <v>4263</v>
      </c>
      <c r="D833" s="91" t="s">
        <v>2156</v>
      </c>
      <c r="G833" s="91"/>
    </row>
    <row r="834" spans="1:7" ht="31.2">
      <c r="A834" s="532" t="s">
        <v>3195</v>
      </c>
      <c r="B834" s="533" t="s">
        <v>4264</v>
      </c>
      <c r="C834" s="533"/>
      <c r="D834" s="91" t="s">
        <v>2156</v>
      </c>
      <c r="G834" s="91"/>
    </row>
    <row r="835" spans="1:7" ht="31.2">
      <c r="A835" s="532"/>
      <c r="B835" s="533"/>
      <c r="C835" s="533" t="s">
        <v>4272</v>
      </c>
      <c r="D835" s="91" t="s">
        <v>2156</v>
      </c>
      <c r="G835" s="91"/>
    </row>
    <row r="836" spans="1:7" ht="31.2">
      <c r="A836" s="532"/>
      <c r="B836" s="533"/>
      <c r="C836" s="533" t="s">
        <v>4265</v>
      </c>
      <c r="D836" s="91" t="s">
        <v>2156</v>
      </c>
      <c r="G836" s="91"/>
    </row>
    <row r="837" spans="1:7" ht="31.2">
      <c r="A837" s="532"/>
      <c r="B837" s="533"/>
      <c r="C837" s="533" t="s">
        <v>4266</v>
      </c>
      <c r="D837" s="91" t="s">
        <v>2156</v>
      </c>
      <c r="G837" s="91"/>
    </row>
    <row r="838" spans="1:7" ht="31.2">
      <c r="A838" s="532" t="s">
        <v>3196</v>
      </c>
      <c r="B838" s="533" t="s">
        <v>4310</v>
      </c>
      <c r="C838" s="533"/>
      <c r="D838" s="91" t="s">
        <v>2156</v>
      </c>
      <c r="G838" s="91"/>
    </row>
    <row r="839" spans="1:7" ht="31.2">
      <c r="A839" s="532"/>
      <c r="B839" s="533"/>
      <c r="C839" s="533" t="s">
        <v>4306</v>
      </c>
      <c r="D839" s="91" t="s">
        <v>2156</v>
      </c>
      <c r="G839" s="91"/>
    </row>
    <row r="840" spans="1:7" ht="31.2">
      <c r="A840" s="532"/>
      <c r="B840" s="533"/>
      <c r="C840" s="533" t="s">
        <v>4307</v>
      </c>
      <c r="D840" s="91" t="s">
        <v>2156</v>
      </c>
      <c r="G840" s="91"/>
    </row>
    <row r="841" spans="1:7" ht="31.2">
      <c r="A841" s="532"/>
      <c r="B841" s="533"/>
      <c r="C841" s="533" t="s">
        <v>4308</v>
      </c>
      <c r="D841" s="91"/>
      <c r="G841" s="91"/>
    </row>
    <row r="842" spans="1:7">
      <c r="A842" s="532"/>
      <c r="B842" s="533"/>
      <c r="C842" s="533" t="s">
        <v>4309</v>
      </c>
      <c r="D842" s="91"/>
      <c r="G842" s="91"/>
    </row>
    <row r="843" spans="1:7">
      <c r="A843" s="532" t="s">
        <v>3197</v>
      </c>
      <c r="B843" s="533" t="s">
        <v>4267</v>
      </c>
      <c r="C843" s="533"/>
      <c r="D843" s="91"/>
      <c r="G843" s="91"/>
    </row>
    <row r="844" spans="1:7" ht="31.2">
      <c r="A844" s="532"/>
      <c r="B844" s="533"/>
      <c r="C844" s="533" t="s">
        <v>4268</v>
      </c>
      <c r="D844" s="91"/>
      <c r="G844" s="91"/>
    </row>
    <row r="845" spans="1:7" ht="31.2">
      <c r="A845" s="532"/>
      <c r="B845" s="533"/>
      <c r="C845" s="533" t="s">
        <v>4269</v>
      </c>
      <c r="D845" s="91"/>
      <c r="G845" s="91"/>
    </row>
    <row r="846" spans="1:7" ht="31.2">
      <c r="A846" s="532"/>
      <c r="B846" s="533"/>
      <c r="C846" s="533" t="s">
        <v>4270</v>
      </c>
      <c r="D846" s="91"/>
      <c r="G846" s="91"/>
    </row>
    <row r="847" spans="1:7" ht="31.2">
      <c r="A847" s="532"/>
      <c r="B847" s="533"/>
      <c r="C847" s="533" t="s">
        <v>4271</v>
      </c>
      <c r="D847" s="91"/>
      <c r="G847" s="91"/>
    </row>
    <row r="848" spans="1:7">
      <c r="A848" s="498" t="s">
        <v>2433</v>
      </c>
      <c r="B848" s="421" t="s">
        <v>1892</v>
      </c>
      <c r="C848" s="497"/>
      <c r="D848" s="91"/>
      <c r="G848" s="91"/>
    </row>
    <row r="849" spans="1:7">
      <c r="A849" s="425" t="s">
        <v>2440</v>
      </c>
      <c r="B849" s="27" t="s">
        <v>1902</v>
      </c>
      <c r="C849" s="27"/>
      <c r="D849" s="91"/>
      <c r="G849" s="91"/>
    </row>
    <row r="850" spans="1:7">
      <c r="A850" s="425"/>
      <c r="B850" s="27"/>
      <c r="C850" s="27" t="s">
        <v>4127</v>
      </c>
      <c r="D850" s="91"/>
      <c r="G850" s="91"/>
    </row>
    <row r="851" spans="1:7">
      <c r="A851" s="425"/>
      <c r="B851" s="27"/>
      <c r="C851" s="27" t="s">
        <v>4128</v>
      </c>
      <c r="D851" s="91"/>
      <c r="G851" s="91"/>
    </row>
    <row r="852" spans="1:7" ht="31.2">
      <c r="A852" s="425"/>
      <c r="B852" s="27"/>
      <c r="C852" s="27" t="s">
        <v>4129</v>
      </c>
      <c r="D852" s="91"/>
      <c r="G852" s="91"/>
    </row>
    <row r="853" spans="1:7">
      <c r="A853" s="425"/>
      <c r="B853" s="27"/>
      <c r="C853" s="27" t="s">
        <v>1901</v>
      </c>
      <c r="D853" s="91"/>
      <c r="G853" s="91"/>
    </row>
    <row r="854" spans="1:7" ht="31.2">
      <c r="A854" s="425" t="s">
        <v>2441</v>
      </c>
      <c r="B854" s="27" t="s">
        <v>4136</v>
      </c>
      <c r="C854" s="27"/>
      <c r="D854" s="91"/>
      <c r="G854" s="91"/>
    </row>
    <row r="855" spans="1:7">
      <c r="A855" s="425"/>
      <c r="B855" s="27"/>
      <c r="C855" s="27" t="s">
        <v>4130</v>
      </c>
      <c r="D855" s="91"/>
      <c r="G855" s="91"/>
    </row>
    <row r="856" spans="1:7" ht="31.2">
      <c r="A856" s="425"/>
      <c r="B856" s="27"/>
      <c r="C856" s="27" t="s">
        <v>4131</v>
      </c>
      <c r="D856" s="91"/>
      <c r="G856" s="91"/>
    </row>
    <row r="857" spans="1:7">
      <c r="A857" s="425"/>
      <c r="B857" s="27"/>
      <c r="C857" s="27" t="s">
        <v>4132</v>
      </c>
      <c r="D857" s="91"/>
      <c r="G857" s="91"/>
    </row>
    <row r="858" spans="1:7">
      <c r="A858" s="425"/>
      <c r="B858" s="27"/>
      <c r="C858" s="27" t="s">
        <v>1900</v>
      </c>
      <c r="D858" s="91"/>
      <c r="G858" s="91"/>
    </row>
    <row r="859" spans="1:7" ht="31.2">
      <c r="A859" s="425" t="s">
        <v>2442</v>
      </c>
      <c r="B859" s="27" t="s">
        <v>1920</v>
      </c>
      <c r="C859" s="27"/>
      <c r="D859" s="91"/>
      <c r="G859" s="91"/>
    </row>
    <row r="860" spans="1:7" ht="46.8">
      <c r="A860" s="425"/>
      <c r="B860" s="27"/>
      <c r="C860" s="27" t="s">
        <v>4133</v>
      </c>
      <c r="D860" s="91" t="s">
        <v>2156</v>
      </c>
      <c r="G860" s="91"/>
    </row>
    <row r="861" spans="1:7" ht="31.2">
      <c r="A861" s="425"/>
      <c r="B861" s="27"/>
      <c r="C861" s="27" t="s">
        <v>4134</v>
      </c>
      <c r="D861" s="91" t="s">
        <v>2156</v>
      </c>
      <c r="G861" s="91"/>
    </row>
    <row r="862" spans="1:7">
      <c r="A862" s="425" t="s">
        <v>2443</v>
      </c>
      <c r="B862" s="27" t="s">
        <v>1925</v>
      </c>
      <c r="C862" s="27"/>
      <c r="D862" s="91" t="s">
        <v>2156</v>
      </c>
      <c r="G862" s="91"/>
    </row>
    <row r="863" spans="1:7">
      <c r="A863" s="425"/>
      <c r="B863" s="27"/>
      <c r="C863" s="27" t="s">
        <v>4135</v>
      </c>
      <c r="D863" s="91" t="s">
        <v>2156</v>
      </c>
      <c r="G863" s="91"/>
    </row>
    <row r="864" spans="1:7" ht="31.2">
      <c r="A864" s="425"/>
      <c r="B864" s="27"/>
      <c r="C864" s="27" t="s">
        <v>4134</v>
      </c>
      <c r="D864" s="91" t="s">
        <v>2156</v>
      </c>
      <c r="G864" s="91"/>
    </row>
    <row r="865" spans="1:7">
      <c r="A865" s="425" t="s">
        <v>2444</v>
      </c>
      <c r="B865" s="27" t="s">
        <v>1905</v>
      </c>
      <c r="C865" s="27"/>
      <c r="D865" s="91" t="s">
        <v>2156</v>
      </c>
      <c r="G865" s="91"/>
    </row>
    <row r="866" spans="1:7">
      <c r="A866" s="425"/>
      <c r="B866" s="27"/>
      <c r="C866" s="27" t="s">
        <v>4137</v>
      </c>
      <c r="D866" s="91" t="s">
        <v>2156</v>
      </c>
      <c r="G866" s="91"/>
    </row>
    <row r="867" spans="1:7" ht="31.2">
      <c r="A867" s="425"/>
      <c r="B867" s="27"/>
      <c r="C867" s="27" t="s">
        <v>4138</v>
      </c>
      <c r="D867" s="91" t="s">
        <v>2156</v>
      </c>
      <c r="G867" s="91"/>
    </row>
    <row r="868" spans="1:7">
      <c r="A868" s="425"/>
      <c r="B868" s="27"/>
      <c r="C868" s="27" t="s">
        <v>1909</v>
      </c>
      <c r="D868" s="91" t="s">
        <v>2156</v>
      </c>
      <c r="G868" s="91"/>
    </row>
    <row r="869" spans="1:7">
      <c r="A869" s="425" t="s">
        <v>2445</v>
      </c>
      <c r="B869" s="27" t="s">
        <v>1910</v>
      </c>
      <c r="C869" s="27"/>
      <c r="D869" s="91" t="s">
        <v>2156</v>
      </c>
      <c r="G869" s="91"/>
    </row>
    <row r="870" spans="1:7">
      <c r="A870" s="425"/>
      <c r="B870" s="27"/>
      <c r="C870" s="27" t="s">
        <v>4139</v>
      </c>
      <c r="D870" s="91" t="s">
        <v>2156</v>
      </c>
      <c r="G870" s="91"/>
    </row>
    <row r="871" spans="1:7">
      <c r="A871" s="425"/>
      <c r="B871" s="27"/>
      <c r="C871" s="27" t="s">
        <v>4142</v>
      </c>
      <c r="D871" s="91" t="s">
        <v>2156</v>
      </c>
      <c r="G871" s="91"/>
    </row>
    <row r="872" spans="1:7">
      <c r="A872" s="425"/>
      <c r="B872" s="27"/>
      <c r="C872" s="27" t="s">
        <v>4140</v>
      </c>
      <c r="D872" s="91" t="s">
        <v>2156</v>
      </c>
      <c r="G872" s="91"/>
    </row>
    <row r="873" spans="1:7">
      <c r="A873" s="425"/>
      <c r="B873" s="27"/>
      <c r="C873" s="27" t="s">
        <v>4141</v>
      </c>
      <c r="D873" s="91" t="s">
        <v>2156</v>
      </c>
      <c r="G873" s="91"/>
    </row>
    <row r="874" spans="1:7">
      <c r="A874" s="425" t="s">
        <v>4273</v>
      </c>
      <c r="B874" s="27" t="s">
        <v>1915</v>
      </c>
      <c r="C874" s="27"/>
      <c r="D874" s="91" t="s">
        <v>2156</v>
      </c>
      <c r="G874" s="91"/>
    </row>
    <row r="875" spans="1:7" ht="31.2">
      <c r="A875" s="425"/>
      <c r="B875" s="27"/>
      <c r="C875" s="27" t="s">
        <v>4143</v>
      </c>
      <c r="D875" s="91" t="s">
        <v>2156</v>
      </c>
      <c r="G875" s="91"/>
    </row>
    <row r="876" spans="1:7" ht="31.2">
      <c r="A876" s="425"/>
      <c r="B876" s="27"/>
      <c r="C876" s="27" t="s">
        <v>4144</v>
      </c>
      <c r="D876" s="91" t="s">
        <v>2156</v>
      </c>
      <c r="G876" s="91"/>
    </row>
    <row r="877" spans="1:7" ht="31.2">
      <c r="A877" s="425"/>
      <c r="B877" s="27"/>
      <c r="C877" s="27" t="s">
        <v>4145</v>
      </c>
      <c r="D877" s="91" t="s">
        <v>2156</v>
      </c>
      <c r="G877" s="91"/>
    </row>
    <row r="878" spans="1:7">
      <c r="A878" s="425"/>
      <c r="B878" s="27"/>
      <c r="C878" s="27" t="s">
        <v>1919</v>
      </c>
      <c r="D878" s="91" t="s">
        <v>2156</v>
      </c>
      <c r="G878" s="91"/>
    </row>
    <row r="879" spans="1:7">
      <c r="A879" s="425" t="s">
        <v>4274</v>
      </c>
      <c r="B879" s="27" t="s">
        <v>1929</v>
      </c>
      <c r="C879" s="27"/>
      <c r="D879" s="91" t="s">
        <v>2156</v>
      </c>
      <c r="G879" s="91"/>
    </row>
    <row r="880" spans="1:7" ht="31.2">
      <c r="A880" s="425"/>
      <c r="B880" s="27"/>
      <c r="C880" s="27" t="s">
        <v>4146</v>
      </c>
      <c r="D880" s="91" t="s">
        <v>2156</v>
      </c>
      <c r="G880" s="91"/>
    </row>
    <row r="881" spans="1:7">
      <c r="A881" s="425"/>
      <c r="B881" s="27"/>
      <c r="C881" s="27" t="s">
        <v>4147</v>
      </c>
      <c r="D881" s="91" t="s">
        <v>2156</v>
      </c>
      <c r="G881" s="91"/>
    </row>
    <row r="882" spans="1:7" ht="31.2">
      <c r="A882" s="425"/>
      <c r="B882" s="27"/>
      <c r="C882" s="27" t="s">
        <v>4149</v>
      </c>
      <c r="D882" s="91" t="s">
        <v>2156</v>
      </c>
      <c r="G882" s="91"/>
    </row>
    <row r="883" spans="1:7">
      <c r="A883" s="425"/>
      <c r="B883" s="27"/>
      <c r="C883" s="27" t="s">
        <v>4148</v>
      </c>
      <c r="D883" s="91" t="s">
        <v>2156</v>
      </c>
      <c r="G883" s="91"/>
    </row>
    <row r="884" spans="1:7">
      <c r="A884" s="425" t="s">
        <v>4275</v>
      </c>
      <c r="B884" s="27" t="s">
        <v>1933</v>
      </c>
      <c r="C884" s="27"/>
      <c r="D884" s="91" t="s">
        <v>2156</v>
      </c>
      <c r="G884" s="91"/>
    </row>
    <row r="885" spans="1:7" ht="31.2">
      <c r="A885" s="425"/>
      <c r="B885" s="27"/>
      <c r="C885" s="27" t="s">
        <v>4150</v>
      </c>
      <c r="D885" s="91" t="s">
        <v>2156</v>
      </c>
      <c r="G885" s="91"/>
    </row>
    <row r="886" spans="1:7" ht="31.2">
      <c r="A886" s="425"/>
      <c r="B886" s="27"/>
      <c r="C886" s="27" t="s">
        <v>4151</v>
      </c>
      <c r="D886" s="91" t="s">
        <v>2156</v>
      </c>
      <c r="G886" s="91"/>
    </row>
    <row r="887" spans="1:7" ht="31.2">
      <c r="A887" s="425"/>
      <c r="B887" s="27"/>
      <c r="C887" s="27" t="s">
        <v>4152</v>
      </c>
      <c r="D887" s="91" t="s">
        <v>2156</v>
      </c>
      <c r="G887" s="91"/>
    </row>
    <row r="888" spans="1:7">
      <c r="A888" s="425"/>
      <c r="B888" s="27"/>
      <c r="C888" s="27" t="s">
        <v>1924</v>
      </c>
      <c r="D888" s="91" t="s">
        <v>2156</v>
      </c>
      <c r="G888" s="91"/>
    </row>
    <row r="889" spans="1:7">
      <c r="A889" s="425" t="s">
        <v>4276</v>
      </c>
      <c r="B889" s="27" t="s">
        <v>1937</v>
      </c>
      <c r="C889" s="27"/>
      <c r="D889" s="91" t="s">
        <v>2156</v>
      </c>
      <c r="G889" s="91"/>
    </row>
    <row r="890" spans="1:7" ht="31.2">
      <c r="A890" s="425"/>
      <c r="B890" s="27"/>
      <c r="C890" s="27" t="s">
        <v>4153</v>
      </c>
      <c r="D890" s="91" t="s">
        <v>2156</v>
      </c>
      <c r="G890" s="91"/>
    </row>
    <row r="891" spans="1:7">
      <c r="A891" s="425"/>
      <c r="B891" s="27"/>
      <c r="C891" s="27" t="s">
        <v>4154</v>
      </c>
      <c r="D891" s="91" t="s">
        <v>2156</v>
      </c>
      <c r="G891" s="91"/>
    </row>
    <row r="892" spans="1:7" ht="31.2">
      <c r="A892" s="425"/>
      <c r="B892" s="27"/>
      <c r="C892" s="27" t="s">
        <v>4155</v>
      </c>
      <c r="D892" s="91" t="s">
        <v>2156</v>
      </c>
      <c r="G892" s="91"/>
    </row>
    <row r="893" spans="1:7">
      <c r="A893" s="425"/>
      <c r="B893" s="27"/>
      <c r="C893" s="27" t="s">
        <v>1924</v>
      </c>
      <c r="D893" s="91" t="s">
        <v>2156</v>
      </c>
      <c r="G893" s="91"/>
    </row>
    <row r="894" spans="1:7" ht="31.2">
      <c r="A894" s="425" t="s">
        <v>4277</v>
      </c>
      <c r="B894" s="27" t="s">
        <v>3149</v>
      </c>
      <c r="C894" s="27"/>
      <c r="D894" s="91" t="s">
        <v>2156</v>
      </c>
      <c r="G894" s="91"/>
    </row>
    <row r="895" spans="1:7">
      <c r="A895" s="425"/>
      <c r="B895" s="27"/>
      <c r="C895" s="27" t="s">
        <v>3150</v>
      </c>
      <c r="D895" s="91" t="s">
        <v>2156</v>
      </c>
      <c r="G895" s="91"/>
    </row>
    <row r="896" spans="1:7" ht="31.2">
      <c r="A896" s="425"/>
      <c r="B896" s="27"/>
      <c r="C896" s="27" t="s">
        <v>3151</v>
      </c>
      <c r="D896" s="91" t="s">
        <v>2156</v>
      </c>
      <c r="G896" s="91"/>
    </row>
    <row r="897" spans="1:7" ht="31.2">
      <c r="A897" s="425"/>
      <c r="B897" s="27"/>
      <c r="C897" s="27" t="s">
        <v>3152</v>
      </c>
      <c r="D897" s="91" t="s">
        <v>2156</v>
      </c>
      <c r="G897" s="91"/>
    </row>
    <row r="898" spans="1:7">
      <c r="A898" s="425"/>
      <c r="B898" s="27"/>
      <c r="C898" s="27" t="s">
        <v>3153</v>
      </c>
      <c r="D898" s="91" t="s">
        <v>2156</v>
      </c>
      <c r="G898" s="91"/>
    </row>
    <row r="899" spans="1:7" ht="31.2">
      <c r="A899" s="425" t="s">
        <v>4278</v>
      </c>
      <c r="B899" s="27" t="s">
        <v>3154</v>
      </c>
      <c r="C899" s="27"/>
      <c r="D899" s="91" t="s">
        <v>2156</v>
      </c>
      <c r="G899" s="91"/>
    </row>
    <row r="900" spans="1:7" ht="31.2">
      <c r="A900" s="425"/>
      <c r="B900" s="27"/>
      <c r="C900" s="27" t="s">
        <v>3155</v>
      </c>
      <c r="D900" s="91" t="s">
        <v>2156</v>
      </c>
      <c r="G900" s="91"/>
    </row>
    <row r="901" spans="1:7" ht="31.2">
      <c r="A901" s="425"/>
      <c r="B901" s="27"/>
      <c r="C901" s="27" t="s">
        <v>3156</v>
      </c>
      <c r="D901" s="91" t="s">
        <v>2156</v>
      </c>
      <c r="G901" s="91"/>
    </row>
    <row r="902" spans="1:7" ht="31.2">
      <c r="A902" s="425"/>
      <c r="B902" s="27"/>
      <c r="C902" s="27" t="s">
        <v>3157</v>
      </c>
      <c r="D902" s="91" t="s">
        <v>2156</v>
      </c>
      <c r="G902" s="91"/>
    </row>
    <row r="903" spans="1:7">
      <c r="A903" s="425"/>
      <c r="B903" s="27"/>
      <c r="C903" s="27" t="s">
        <v>3158</v>
      </c>
      <c r="D903" s="91" t="s">
        <v>2156</v>
      </c>
      <c r="G903" s="91"/>
    </row>
    <row r="904" spans="1:7">
      <c r="A904" s="425" t="s">
        <v>4279</v>
      </c>
      <c r="B904" s="27" t="s">
        <v>3159</v>
      </c>
      <c r="C904" s="27"/>
      <c r="D904" s="91" t="s">
        <v>2156</v>
      </c>
      <c r="G904" s="91"/>
    </row>
    <row r="905" spans="1:7" ht="31.2">
      <c r="A905" s="425"/>
      <c r="B905" s="27"/>
      <c r="C905" s="27" t="s">
        <v>3160</v>
      </c>
      <c r="D905" s="91" t="s">
        <v>2156</v>
      </c>
      <c r="G905" s="91"/>
    </row>
    <row r="906" spans="1:7" ht="31.2">
      <c r="A906" s="425"/>
      <c r="B906" s="27"/>
      <c r="C906" s="27" t="s">
        <v>3161</v>
      </c>
      <c r="D906" s="91"/>
      <c r="G906" s="91"/>
    </row>
    <row r="907" spans="1:7" ht="31.2">
      <c r="A907" s="425"/>
      <c r="B907" s="27"/>
      <c r="C907" s="27" t="s">
        <v>3162</v>
      </c>
      <c r="D907" s="91"/>
      <c r="G907" s="91"/>
    </row>
    <row r="908" spans="1:7" ht="31.2">
      <c r="A908" s="425"/>
      <c r="B908" s="27"/>
      <c r="C908" s="27" t="s">
        <v>3163</v>
      </c>
      <c r="D908" s="91"/>
      <c r="G908" s="91"/>
    </row>
    <row r="909" spans="1:7" ht="31.2">
      <c r="A909" s="425" t="s">
        <v>4280</v>
      </c>
      <c r="B909" s="27" t="s">
        <v>3164</v>
      </c>
      <c r="C909" s="27"/>
      <c r="D909" s="91"/>
      <c r="G909" s="91"/>
    </row>
    <row r="910" spans="1:7" ht="31.2">
      <c r="A910" s="425"/>
      <c r="B910" s="27"/>
      <c r="C910" s="27" t="s">
        <v>3165</v>
      </c>
      <c r="D910" s="91"/>
      <c r="G910" s="91"/>
    </row>
    <row r="911" spans="1:7" ht="31.2">
      <c r="A911" s="425"/>
      <c r="B911" s="27"/>
      <c r="C911" s="27" t="s">
        <v>3166</v>
      </c>
      <c r="D911" s="91"/>
      <c r="G911" s="91"/>
    </row>
    <row r="912" spans="1:7" ht="31.2">
      <c r="A912" s="425"/>
      <c r="B912" s="27"/>
      <c r="C912" s="27" t="s">
        <v>3167</v>
      </c>
      <c r="D912" s="91"/>
      <c r="G912" s="91"/>
    </row>
    <row r="913" spans="1:7" ht="31.2">
      <c r="A913" s="532"/>
      <c r="B913" s="533"/>
      <c r="C913" s="533" t="s">
        <v>3168</v>
      </c>
      <c r="D913" s="91"/>
      <c r="G913" s="91"/>
    </row>
    <row r="914" spans="1:7" ht="31.2">
      <c r="A914" s="532" t="s">
        <v>4281</v>
      </c>
      <c r="B914" s="533" t="s">
        <v>3610</v>
      </c>
      <c r="C914" s="533"/>
      <c r="D914" s="91"/>
      <c r="G914" s="91"/>
    </row>
    <row r="915" spans="1:7" ht="31.2">
      <c r="A915" s="532"/>
      <c r="B915" s="533"/>
      <c r="C915" s="533" t="s">
        <v>3611</v>
      </c>
      <c r="D915" s="91"/>
      <c r="G915" s="91"/>
    </row>
    <row r="916" spans="1:7" ht="31.2">
      <c r="A916" s="532"/>
      <c r="B916" s="533"/>
      <c r="C916" s="533" t="s">
        <v>3612</v>
      </c>
      <c r="D916" s="91"/>
      <c r="G916" s="91"/>
    </row>
    <row r="917" spans="1:7" ht="31.2">
      <c r="A917" s="532"/>
      <c r="B917" s="533"/>
      <c r="C917" s="533" t="s">
        <v>3613</v>
      </c>
      <c r="D917" s="91"/>
      <c r="G917" s="91"/>
    </row>
    <row r="918" spans="1:7" ht="31.2">
      <c r="A918" s="532"/>
      <c r="B918" s="533"/>
      <c r="C918" s="533" t="s">
        <v>3614</v>
      </c>
      <c r="D918" s="91"/>
      <c r="G918" s="91"/>
    </row>
    <row r="919" spans="1:7" ht="31.2">
      <c r="A919" s="532" t="s">
        <v>4282</v>
      </c>
      <c r="B919" s="533" t="s">
        <v>4410</v>
      </c>
      <c r="C919" s="533"/>
      <c r="D919" s="91"/>
      <c r="G919" s="91"/>
    </row>
    <row r="920" spans="1:7" ht="31.2">
      <c r="A920" s="532"/>
      <c r="B920" s="533"/>
      <c r="C920" s="533" t="s">
        <v>4411</v>
      </c>
      <c r="D920" s="91"/>
      <c r="G920" s="91"/>
    </row>
    <row r="921" spans="1:7" ht="31.2">
      <c r="A921" s="532"/>
      <c r="B921" s="533"/>
      <c r="C921" s="533" t="s">
        <v>4412</v>
      </c>
      <c r="D921" s="91"/>
      <c r="G921" s="91"/>
    </row>
    <row r="922" spans="1:7" ht="31.2">
      <c r="A922" s="532"/>
      <c r="B922" s="533"/>
      <c r="C922" s="533" t="s">
        <v>4413</v>
      </c>
      <c r="D922" s="91"/>
      <c r="G922" s="91"/>
    </row>
    <row r="923" spans="1:7" ht="31.2">
      <c r="A923" s="532"/>
      <c r="B923" s="533"/>
      <c r="C923" s="533" t="s">
        <v>4414</v>
      </c>
      <c r="D923" s="91"/>
      <c r="G923" s="91"/>
    </row>
    <row r="924" spans="1:7">
      <c r="A924" s="532" t="s">
        <v>4283</v>
      </c>
      <c r="B924" s="533" t="s">
        <v>3620</v>
      </c>
      <c r="C924" s="533"/>
      <c r="D924" s="91"/>
      <c r="G924" s="91"/>
    </row>
    <row r="925" spans="1:7">
      <c r="A925" s="532"/>
      <c r="B925" s="533"/>
      <c r="C925" s="533" t="s">
        <v>3621</v>
      </c>
      <c r="D925" s="91"/>
      <c r="G925" s="91"/>
    </row>
    <row r="926" spans="1:7">
      <c r="A926" s="532"/>
      <c r="B926" s="533"/>
      <c r="C926" s="533" t="s">
        <v>3622</v>
      </c>
      <c r="D926" s="91"/>
      <c r="G926" s="91"/>
    </row>
    <row r="927" spans="1:7">
      <c r="A927" s="532"/>
      <c r="B927" s="533"/>
      <c r="C927" s="533" t="s">
        <v>3623</v>
      </c>
      <c r="D927" s="91"/>
      <c r="G927" s="91"/>
    </row>
    <row r="928" spans="1:7">
      <c r="A928" s="532"/>
      <c r="B928" s="533"/>
      <c r="C928" s="533" t="s">
        <v>4415</v>
      </c>
      <c r="D928" s="91"/>
      <c r="G928" s="91"/>
    </row>
    <row r="929" spans="1:7">
      <c r="A929" s="498" t="s">
        <v>24</v>
      </c>
      <c r="B929" s="930" t="s">
        <v>4416</v>
      </c>
      <c r="C929" s="930"/>
      <c r="D929" s="91"/>
      <c r="G929" s="91"/>
    </row>
    <row r="930" spans="1:7" ht="31.2">
      <c r="A930" s="532" t="s">
        <v>1706</v>
      </c>
      <c r="B930" s="533" t="s">
        <v>4432</v>
      </c>
      <c r="C930" s="533"/>
      <c r="D930" s="91"/>
      <c r="G930" s="91"/>
    </row>
    <row r="931" spans="1:7" ht="31.2">
      <c r="A931" s="532"/>
      <c r="B931" s="533"/>
      <c r="C931" s="533" t="s">
        <v>4417</v>
      </c>
      <c r="D931" s="91"/>
      <c r="G931" s="91"/>
    </row>
    <row r="932" spans="1:7" ht="31.2">
      <c r="A932" s="532"/>
      <c r="B932" s="533"/>
      <c r="C932" s="533" t="s">
        <v>4418</v>
      </c>
      <c r="D932" s="91"/>
      <c r="G932" s="91"/>
    </row>
    <row r="933" spans="1:7" ht="31.2">
      <c r="A933" s="532"/>
      <c r="B933" s="533"/>
      <c r="C933" s="533" t="s">
        <v>4419</v>
      </c>
      <c r="D933" s="91"/>
      <c r="G933" s="91"/>
    </row>
    <row r="934" spans="1:7" ht="31.2">
      <c r="A934" s="532"/>
      <c r="B934" s="533"/>
      <c r="C934" s="533" t="s">
        <v>4420</v>
      </c>
      <c r="D934" s="91"/>
      <c r="G934" s="91"/>
    </row>
    <row r="935" spans="1:7" ht="31.2">
      <c r="A935" s="532"/>
      <c r="B935" s="533"/>
      <c r="C935" s="533" t="s">
        <v>4421</v>
      </c>
      <c r="D935" s="91"/>
      <c r="G935" s="91"/>
    </row>
    <row r="936" spans="1:7" ht="31.2">
      <c r="A936" s="532"/>
      <c r="B936" s="533"/>
      <c r="C936" s="533" t="s">
        <v>4422</v>
      </c>
      <c r="D936" s="91"/>
      <c r="G936" s="91"/>
    </row>
    <row r="937" spans="1:7" ht="31.2">
      <c r="A937" s="532"/>
      <c r="B937" s="533"/>
      <c r="C937" s="533" t="s">
        <v>4423</v>
      </c>
      <c r="D937" s="91"/>
      <c r="G937" s="91"/>
    </row>
    <row r="938" spans="1:7" ht="31.2">
      <c r="A938" s="532"/>
      <c r="B938" s="533"/>
      <c r="C938" s="533" t="s">
        <v>4424</v>
      </c>
      <c r="D938" s="91"/>
      <c r="G938" s="91"/>
    </row>
    <row r="939" spans="1:7">
      <c r="A939" s="498" t="s">
        <v>51</v>
      </c>
      <c r="B939" s="930" t="s">
        <v>2439</v>
      </c>
      <c r="C939" s="930"/>
      <c r="D939" s="91"/>
      <c r="G939" s="91"/>
    </row>
    <row r="940" spans="1:7" ht="31.2">
      <c r="A940" s="28">
        <v>1</v>
      </c>
      <c r="B940" s="27" t="s">
        <v>3131</v>
      </c>
      <c r="C940" s="27"/>
      <c r="D940" s="91"/>
      <c r="G940" s="91"/>
    </row>
    <row r="941" spans="1:7" s="392" customFormat="1" ht="15.6" customHeight="1">
      <c r="A941" s="28"/>
      <c r="B941" s="27"/>
      <c r="C941" s="27" t="s">
        <v>4156</v>
      </c>
      <c r="D941" s="91" t="s">
        <v>2156</v>
      </c>
      <c r="E941" s="388"/>
      <c r="G941" s="391"/>
    </row>
    <row r="942" spans="1:7" s="392" customFormat="1" ht="31.2">
      <c r="A942" s="28"/>
      <c r="B942" s="27"/>
      <c r="C942" s="27" t="s">
        <v>3132</v>
      </c>
      <c r="D942" s="91" t="s">
        <v>2156</v>
      </c>
      <c r="E942" s="388"/>
      <c r="F942" s="389"/>
      <c r="G942" s="391"/>
    </row>
    <row r="943" spans="1:7" s="392" customFormat="1" ht="31.2">
      <c r="A943" s="111"/>
      <c r="B943" s="533"/>
      <c r="C943" s="533" t="s">
        <v>3133</v>
      </c>
      <c r="D943" s="91" t="s">
        <v>2156</v>
      </c>
      <c r="E943" s="388"/>
      <c r="F943" s="389"/>
      <c r="G943" s="391"/>
    </row>
    <row r="944" spans="1:7" s="392" customFormat="1" ht="31.2">
      <c r="A944" s="111"/>
      <c r="B944" s="533"/>
      <c r="C944" s="533" t="s">
        <v>3134</v>
      </c>
      <c r="D944" s="91" t="s">
        <v>2156</v>
      </c>
      <c r="E944" s="388"/>
      <c r="F944" s="389"/>
      <c r="G944" s="391"/>
    </row>
    <row r="945" spans="1:7" s="392" customFormat="1" ht="46.8">
      <c r="A945" s="111">
        <v>2</v>
      </c>
      <c r="B945" s="533" t="s">
        <v>4425</v>
      </c>
      <c r="C945" s="533"/>
      <c r="D945" s="91"/>
      <c r="E945" s="388"/>
      <c r="F945" s="389"/>
      <c r="G945" s="391"/>
    </row>
    <row r="946" spans="1:7" s="392" customFormat="1" ht="31.2">
      <c r="A946" s="111"/>
      <c r="B946" s="533"/>
      <c r="C946" s="533" t="s">
        <v>4426</v>
      </c>
      <c r="D946" s="91" t="s">
        <v>2156</v>
      </c>
      <c r="E946" s="388"/>
      <c r="F946" s="389"/>
      <c r="G946" s="391"/>
    </row>
    <row r="947" spans="1:7" s="392" customFormat="1" ht="31.35" customHeight="1">
      <c r="A947" s="111"/>
      <c r="B947" s="533"/>
      <c r="C947" s="533" t="s">
        <v>4427</v>
      </c>
      <c r="D947" s="91" t="s">
        <v>2156</v>
      </c>
      <c r="E947" s="388"/>
      <c r="F947" s="389"/>
      <c r="G947" s="391"/>
    </row>
    <row r="948" spans="1:7" s="392" customFormat="1" ht="46.8">
      <c r="A948" s="111"/>
      <c r="B948" s="533"/>
      <c r="C948" s="533" t="s">
        <v>4428</v>
      </c>
      <c r="D948" s="91" t="s">
        <v>2156</v>
      </c>
      <c r="E948" s="388"/>
      <c r="F948" s="389"/>
      <c r="G948" s="391"/>
    </row>
    <row r="949" spans="1:7" s="392" customFormat="1" ht="31.2">
      <c r="A949" s="111"/>
      <c r="B949" s="533"/>
      <c r="C949" s="533" t="s">
        <v>4429</v>
      </c>
      <c r="D949" s="91" t="s">
        <v>2156</v>
      </c>
      <c r="E949" s="388"/>
      <c r="F949" s="389"/>
      <c r="G949" s="391"/>
    </row>
    <row r="950" spans="1:7" s="392" customFormat="1" ht="31.2">
      <c r="A950" s="111">
        <v>4</v>
      </c>
      <c r="B950" s="533" t="s">
        <v>4157</v>
      </c>
      <c r="C950" s="533"/>
      <c r="D950" s="91" t="s">
        <v>2156</v>
      </c>
      <c r="E950" s="388"/>
      <c r="F950" s="389"/>
      <c r="G950" s="391"/>
    </row>
    <row r="951" spans="1:7" s="392" customFormat="1" ht="31.2">
      <c r="A951" s="111"/>
      <c r="B951" s="533"/>
      <c r="C951" s="533" t="s">
        <v>4159</v>
      </c>
      <c r="D951" s="91" t="s">
        <v>2156</v>
      </c>
      <c r="E951" s="388"/>
      <c r="F951" s="389"/>
      <c r="G951" s="391"/>
    </row>
    <row r="952" spans="1:7" s="392" customFormat="1" ht="31.2">
      <c r="A952" s="111"/>
      <c r="B952" s="533"/>
      <c r="C952" s="533" t="s">
        <v>4158</v>
      </c>
      <c r="D952" s="91" t="s">
        <v>2156</v>
      </c>
      <c r="E952" s="388"/>
      <c r="F952" s="389"/>
      <c r="G952" s="391"/>
    </row>
    <row r="953" spans="1:7" s="392" customFormat="1" ht="31.2">
      <c r="A953" s="111"/>
      <c r="B953" s="533"/>
      <c r="C953" s="533" t="s">
        <v>4161</v>
      </c>
      <c r="D953" s="91" t="s">
        <v>2156</v>
      </c>
      <c r="E953" s="388"/>
      <c r="F953" s="389"/>
      <c r="G953" s="391"/>
    </row>
    <row r="954" spans="1:7" s="392" customFormat="1" ht="31.2">
      <c r="A954" s="111"/>
      <c r="B954" s="533"/>
      <c r="C954" s="533" t="s">
        <v>4160</v>
      </c>
      <c r="D954" s="91" t="s">
        <v>2156</v>
      </c>
      <c r="E954" s="388"/>
      <c r="F954" s="389"/>
      <c r="G954" s="391"/>
    </row>
    <row r="955" spans="1:7" s="392" customFormat="1">
      <c r="A955" s="931" t="s">
        <v>3595</v>
      </c>
      <c r="B955" s="931"/>
      <c r="C955" s="931"/>
      <c r="D955" s="91"/>
      <c r="E955" s="388"/>
      <c r="F955" s="389"/>
      <c r="G955" s="391"/>
    </row>
    <row r="956" spans="1:7" s="392" customFormat="1">
      <c r="A956" s="498" t="s">
        <v>13</v>
      </c>
      <c r="B956" s="421" t="s">
        <v>3261</v>
      </c>
      <c r="C956" s="421"/>
      <c r="D956" s="91"/>
      <c r="E956" s="388"/>
      <c r="F956" s="389"/>
      <c r="G956" s="391"/>
    </row>
    <row r="957" spans="1:7" s="392" customFormat="1" ht="15.75" customHeight="1">
      <c r="A957" s="28">
        <v>1</v>
      </c>
      <c r="B957" s="43" t="s">
        <v>3262</v>
      </c>
      <c r="C957" s="43"/>
      <c r="D957" s="91"/>
      <c r="E957" s="388"/>
      <c r="F957" s="389"/>
      <c r="G957" s="391"/>
    </row>
    <row r="958" spans="1:7" s="392" customFormat="1" ht="31.2">
      <c r="A958" s="28"/>
      <c r="B958" s="43"/>
      <c r="C958" s="43" t="s">
        <v>3263</v>
      </c>
      <c r="D958" s="91"/>
      <c r="E958" s="388"/>
      <c r="F958" s="389"/>
      <c r="G958" s="391"/>
    </row>
    <row r="959" spans="1:7" s="392" customFormat="1" ht="31.2">
      <c r="A959" s="28"/>
      <c r="B959" s="43"/>
      <c r="C959" s="43" t="s">
        <v>3264</v>
      </c>
      <c r="D959" s="91"/>
      <c r="E959" s="388"/>
      <c r="F959" s="389"/>
      <c r="G959" s="391"/>
    </row>
    <row r="960" spans="1:7" s="392" customFormat="1" ht="31.2">
      <c r="A960" s="28"/>
      <c r="B960" s="43"/>
      <c r="C960" s="43" t="s">
        <v>3265</v>
      </c>
      <c r="D960" s="91"/>
      <c r="E960" s="388"/>
      <c r="F960" s="389"/>
      <c r="G960" s="391"/>
    </row>
    <row r="961" spans="1:7" s="392" customFormat="1" ht="31.2">
      <c r="A961" s="28"/>
      <c r="B961" s="43"/>
      <c r="C961" s="43" t="s">
        <v>3266</v>
      </c>
      <c r="D961" s="91"/>
      <c r="E961" s="388"/>
      <c r="F961" s="389"/>
      <c r="G961" s="391"/>
    </row>
    <row r="962" spans="1:7" s="392" customFormat="1" ht="31.2">
      <c r="A962" s="28"/>
      <c r="B962" s="43"/>
      <c r="C962" s="43" t="s">
        <v>3267</v>
      </c>
      <c r="D962" s="91"/>
      <c r="E962" s="388"/>
      <c r="F962" s="389"/>
      <c r="G962" s="391"/>
    </row>
    <row r="963" spans="1:7" s="392" customFormat="1" ht="46.8">
      <c r="A963" s="28">
        <v>2</v>
      </c>
      <c r="B963" s="43" t="s">
        <v>3268</v>
      </c>
      <c r="C963" s="43"/>
      <c r="D963" s="91"/>
      <c r="E963" s="388"/>
      <c r="F963" s="389"/>
      <c r="G963" s="391"/>
    </row>
    <row r="964" spans="1:7" s="392" customFormat="1" ht="31.2">
      <c r="A964" s="28"/>
      <c r="B964" s="43"/>
      <c r="C964" s="43" t="s">
        <v>3269</v>
      </c>
      <c r="D964" s="91"/>
      <c r="E964" s="388"/>
      <c r="F964" s="389"/>
      <c r="G964" s="391"/>
    </row>
    <row r="965" spans="1:7" s="392" customFormat="1" ht="31.2">
      <c r="A965" s="28"/>
      <c r="B965" s="43"/>
      <c r="C965" s="43" t="s">
        <v>3270</v>
      </c>
      <c r="D965" s="91"/>
      <c r="E965" s="388"/>
      <c r="F965" s="389"/>
      <c r="G965" s="391"/>
    </row>
    <row r="966" spans="1:7" s="392" customFormat="1" ht="31.2">
      <c r="A966" s="28"/>
      <c r="B966" s="43"/>
      <c r="C966" s="43" t="s">
        <v>3271</v>
      </c>
      <c r="D966" s="91"/>
      <c r="E966" s="388"/>
      <c r="F966" s="389"/>
      <c r="G966" s="391"/>
    </row>
    <row r="967" spans="1:7" s="392" customFormat="1" ht="31.2">
      <c r="A967" s="28"/>
      <c r="B967" s="43"/>
      <c r="C967" s="43" t="s">
        <v>3272</v>
      </c>
      <c r="D967" s="91"/>
      <c r="E967" s="388"/>
      <c r="F967" s="389"/>
      <c r="G967" s="391"/>
    </row>
    <row r="968" spans="1:7" s="392" customFormat="1" ht="31.2">
      <c r="A968" s="28"/>
      <c r="B968" s="43"/>
      <c r="C968" s="43" t="s">
        <v>3273</v>
      </c>
      <c r="D968" s="91"/>
      <c r="E968" s="388"/>
      <c r="F968" s="389"/>
      <c r="G968" s="391"/>
    </row>
    <row r="969" spans="1:7" s="392" customFormat="1" ht="31.2">
      <c r="A969" s="28"/>
      <c r="B969" s="43"/>
      <c r="C969" s="43" t="s">
        <v>3274</v>
      </c>
      <c r="D969" s="91"/>
      <c r="E969" s="388"/>
      <c r="F969" s="389"/>
      <c r="G969" s="391"/>
    </row>
    <row r="970" spans="1:7" s="392" customFormat="1" ht="31.2">
      <c r="A970" s="28"/>
      <c r="B970" s="43"/>
      <c r="C970" s="43" t="s">
        <v>3275</v>
      </c>
      <c r="D970" s="91"/>
      <c r="E970" s="388"/>
      <c r="F970" s="389"/>
      <c r="G970" s="391"/>
    </row>
    <row r="971" spans="1:7" s="392" customFormat="1" ht="31.2">
      <c r="A971" s="28">
        <v>3</v>
      </c>
      <c r="B971" s="43" t="s">
        <v>3276</v>
      </c>
      <c r="C971" s="43"/>
      <c r="D971" s="91"/>
      <c r="E971" s="388"/>
      <c r="F971" s="389"/>
      <c r="G971" s="391"/>
    </row>
    <row r="972" spans="1:7" s="392" customFormat="1">
      <c r="A972" s="28"/>
      <c r="B972" s="43"/>
      <c r="C972" s="43" t="s">
        <v>3277</v>
      </c>
      <c r="D972" s="91"/>
      <c r="E972" s="388"/>
      <c r="F972" s="389"/>
      <c r="G972" s="391"/>
    </row>
    <row r="973" spans="1:7" s="392" customFormat="1">
      <c r="A973" s="28"/>
      <c r="B973" s="43"/>
      <c r="C973" s="43" t="s">
        <v>3278</v>
      </c>
      <c r="D973" s="91"/>
      <c r="E973" s="388"/>
      <c r="F973" s="389"/>
      <c r="G973" s="391"/>
    </row>
    <row r="974" spans="1:7" s="392" customFormat="1">
      <c r="A974" s="28"/>
      <c r="B974" s="43"/>
      <c r="C974" s="43" t="s">
        <v>3279</v>
      </c>
      <c r="D974" s="91"/>
      <c r="E974" s="388"/>
      <c r="F974" s="389"/>
      <c r="G974" s="391"/>
    </row>
    <row r="975" spans="1:7" s="392" customFormat="1">
      <c r="A975" s="28"/>
      <c r="B975" s="43"/>
      <c r="C975" s="43" t="s">
        <v>3280</v>
      </c>
      <c r="D975" s="91"/>
      <c r="E975" s="388"/>
      <c r="F975" s="389"/>
      <c r="G975" s="391"/>
    </row>
    <row r="976" spans="1:7" s="392" customFormat="1">
      <c r="A976" s="28"/>
      <c r="B976" s="43"/>
      <c r="C976" s="43" t="s">
        <v>3281</v>
      </c>
      <c r="D976" s="91"/>
      <c r="E976" s="388"/>
      <c r="F976" s="389"/>
      <c r="G976" s="391"/>
    </row>
    <row r="977" spans="1:7" s="392" customFormat="1">
      <c r="A977" s="28"/>
      <c r="B977" s="43"/>
      <c r="C977" s="43" t="s">
        <v>3282</v>
      </c>
      <c r="D977" s="91"/>
      <c r="E977" s="388"/>
      <c r="F977" s="389"/>
      <c r="G977" s="391"/>
    </row>
    <row r="978" spans="1:7" s="392" customFormat="1" ht="31.2">
      <c r="A978" s="28"/>
      <c r="B978" s="43"/>
      <c r="C978" s="43" t="s">
        <v>3283</v>
      </c>
      <c r="D978" s="91"/>
      <c r="E978" s="388"/>
      <c r="F978" s="389"/>
      <c r="G978" s="391"/>
    </row>
    <row r="979" spans="1:7" s="392" customFormat="1">
      <c r="A979" s="28"/>
      <c r="B979" s="43"/>
      <c r="C979" s="43" t="s">
        <v>3284</v>
      </c>
      <c r="D979" s="91"/>
      <c r="E979" s="388"/>
      <c r="F979" s="389"/>
      <c r="G979" s="391"/>
    </row>
    <row r="980" spans="1:7" s="392" customFormat="1" ht="31.2">
      <c r="A980" s="28">
        <v>4</v>
      </c>
      <c r="B980" s="43" t="s">
        <v>3285</v>
      </c>
      <c r="C980" s="43"/>
      <c r="D980" s="91"/>
      <c r="E980" s="388"/>
      <c r="F980" s="389"/>
      <c r="G980" s="391"/>
    </row>
    <row r="981" spans="1:7" s="392" customFormat="1" ht="31.2">
      <c r="A981" s="28"/>
      <c r="B981" s="43"/>
      <c r="C981" s="43" t="s">
        <v>3286</v>
      </c>
      <c r="D981" s="91"/>
      <c r="E981" s="388"/>
      <c r="F981" s="389"/>
      <c r="G981" s="391"/>
    </row>
    <row r="982" spans="1:7" s="392" customFormat="1" ht="31.2">
      <c r="A982" s="28"/>
      <c r="B982" s="43"/>
      <c r="C982" s="43" t="s">
        <v>3287</v>
      </c>
      <c r="D982" s="91"/>
      <c r="E982" s="388"/>
      <c r="F982" s="389"/>
      <c r="G982" s="391"/>
    </row>
    <row r="983" spans="1:7" s="392" customFormat="1" ht="31.2">
      <c r="A983" s="28"/>
      <c r="B983" s="43"/>
      <c r="C983" s="43" t="s">
        <v>3288</v>
      </c>
      <c r="D983" s="91"/>
      <c r="E983" s="388"/>
      <c r="F983" s="389"/>
      <c r="G983" s="391"/>
    </row>
    <row r="984" spans="1:7" s="392" customFormat="1" ht="31.2">
      <c r="A984" s="28"/>
      <c r="B984" s="43"/>
      <c r="C984" s="43" t="s">
        <v>3289</v>
      </c>
      <c r="D984" s="91"/>
      <c r="E984" s="388"/>
      <c r="F984" s="389"/>
      <c r="G984" s="391"/>
    </row>
    <row r="985" spans="1:7" s="392" customFormat="1">
      <c r="A985" s="28">
        <v>5</v>
      </c>
      <c r="B985" s="43" t="s">
        <v>3290</v>
      </c>
      <c r="C985" s="43"/>
      <c r="D985" s="91"/>
      <c r="E985" s="388"/>
      <c r="F985" s="389"/>
      <c r="G985" s="391"/>
    </row>
    <row r="986" spans="1:7" s="392" customFormat="1" ht="31.2">
      <c r="A986" s="28"/>
      <c r="B986" s="43"/>
      <c r="C986" s="43" t="s">
        <v>3291</v>
      </c>
      <c r="D986" s="91"/>
      <c r="E986" s="388"/>
      <c r="F986" s="389"/>
      <c r="G986" s="391"/>
    </row>
    <row r="987" spans="1:7" s="392" customFormat="1" ht="31.2">
      <c r="A987" s="28"/>
      <c r="B987" s="43"/>
      <c r="C987" s="43" t="s">
        <v>3292</v>
      </c>
      <c r="D987" s="91"/>
      <c r="E987" s="388"/>
      <c r="F987" s="389"/>
      <c r="G987" s="391"/>
    </row>
    <row r="988" spans="1:7" s="392" customFormat="1" ht="31.2">
      <c r="A988" s="28"/>
      <c r="B988" s="43"/>
      <c r="C988" s="43" t="s">
        <v>3293</v>
      </c>
      <c r="D988" s="91"/>
      <c r="E988" s="388"/>
      <c r="F988" s="389"/>
      <c r="G988" s="391"/>
    </row>
    <row r="989" spans="1:7" s="392" customFormat="1" ht="31.2">
      <c r="A989" s="28"/>
      <c r="B989" s="43"/>
      <c r="C989" s="43" t="s">
        <v>3294</v>
      </c>
      <c r="D989" s="91"/>
      <c r="E989" s="388"/>
      <c r="F989" s="389"/>
      <c r="G989" s="391"/>
    </row>
    <row r="990" spans="1:7" s="392" customFormat="1">
      <c r="A990" s="28"/>
      <c r="B990" s="43"/>
      <c r="C990" s="43" t="s">
        <v>3295</v>
      </c>
      <c r="D990" s="91"/>
      <c r="E990" s="388"/>
      <c r="F990" s="389"/>
      <c r="G990" s="391"/>
    </row>
    <row r="991" spans="1:7" s="392" customFormat="1" ht="31.2">
      <c r="A991" s="28"/>
      <c r="B991" s="43"/>
      <c r="C991" s="43" t="s">
        <v>3296</v>
      </c>
      <c r="D991" s="91"/>
      <c r="E991" s="388"/>
      <c r="F991" s="389"/>
      <c r="G991" s="391"/>
    </row>
    <row r="992" spans="1:7" s="392" customFormat="1">
      <c r="A992" s="28">
        <v>6</v>
      </c>
      <c r="B992" s="43" t="s">
        <v>3297</v>
      </c>
      <c r="C992" s="43"/>
      <c r="D992" s="91"/>
      <c r="E992" s="388"/>
      <c r="F992" s="389"/>
      <c r="G992" s="391"/>
    </row>
    <row r="993" spans="1:7" s="392" customFormat="1" ht="31.2">
      <c r="A993" s="28"/>
      <c r="B993" s="43"/>
      <c r="C993" s="43" t="s">
        <v>3298</v>
      </c>
      <c r="D993" s="91"/>
      <c r="E993" s="388"/>
      <c r="F993" s="389"/>
      <c r="G993" s="391"/>
    </row>
    <row r="994" spans="1:7" s="392" customFormat="1" ht="31.2">
      <c r="A994" s="28"/>
      <c r="B994" s="43"/>
      <c r="C994" s="43" t="s">
        <v>3299</v>
      </c>
      <c r="D994" s="91"/>
      <c r="E994" s="388"/>
      <c r="F994" s="389"/>
      <c r="G994" s="391"/>
    </row>
    <row r="995" spans="1:7" s="392" customFormat="1" ht="31.2">
      <c r="A995" s="28"/>
      <c r="B995" s="43"/>
      <c r="C995" s="43" t="s">
        <v>3300</v>
      </c>
      <c r="D995" s="91"/>
      <c r="E995" s="388"/>
      <c r="F995" s="389"/>
      <c r="G995" s="391"/>
    </row>
    <row r="996" spans="1:7" s="392" customFormat="1" ht="31.2">
      <c r="A996" s="28"/>
      <c r="B996" s="43"/>
      <c r="C996" s="43" t="s">
        <v>3301</v>
      </c>
      <c r="D996" s="91"/>
      <c r="E996" s="388"/>
      <c r="F996" s="389"/>
      <c r="G996" s="391"/>
    </row>
    <row r="997" spans="1:7" s="392" customFormat="1">
      <c r="A997" s="28"/>
      <c r="B997" s="43"/>
      <c r="C997" s="43" t="s">
        <v>3302</v>
      </c>
      <c r="D997" s="91"/>
      <c r="E997" s="388"/>
      <c r="F997" s="389"/>
      <c r="G997" s="391"/>
    </row>
    <row r="998" spans="1:7" s="392" customFormat="1" ht="31.2">
      <c r="A998" s="28"/>
      <c r="B998" s="43"/>
      <c r="C998" s="43" t="s">
        <v>3303</v>
      </c>
      <c r="D998" s="91"/>
      <c r="E998" s="388"/>
      <c r="F998" s="389"/>
      <c r="G998" s="391"/>
    </row>
    <row r="999" spans="1:7" s="392" customFormat="1">
      <c r="A999" s="28">
        <v>7</v>
      </c>
      <c r="B999" s="43" t="s">
        <v>3304</v>
      </c>
      <c r="C999" s="43"/>
      <c r="D999" s="91"/>
      <c r="E999" s="388"/>
      <c r="F999" s="389"/>
      <c r="G999" s="391"/>
    </row>
    <row r="1000" spans="1:7" s="392" customFormat="1" ht="31.2">
      <c r="A1000" s="28"/>
      <c r="B1000" s="43"/>
      <c r="C1000" s="43" t="s">
        <v>3305</v>
      </c>
      <c r="D1000" s="91"/>
      <c r="E1000" s="388"/>
      <c r="F1000" s="389"/>
      <c r="G1000" s="391"/>
    </row>
    <row r="1001" spans="1:7" s="392" customFormat="1" ht="31.2">
      <c r="A1001" s="28"/>
      <c r="B1001" s="43"/>
      <c r="C1001" s="43" t="s">
        <v>3306</v>
      </c>
      <c r="D1001" s="91"/>
      <c r="E1001" s="388"/>
      <c r="F1001" s="389"/>
      <c r="G1001" s="391"/>
    </row>
    <row r="1002" spans="1:7" s="392" customFormat="1" ht="31.2">
      <c r="A1002" s="28"/>
      <c r="B1002" s="43"/>
      <c r="C1002" s="43" t="s">
        <v>3307</v>
      </c>
      <c r="D1002" s="91"/>
      <c r="E1002" s="388"/>
      <c r="F1002" s="389"/>
      <c r="G1002" s="391"/>
    </row>
    <row r="1003" spans="1:7" s="392" customFormat="1" ht="31.2">
      <c r="A1003" s="28"/>
      <c r="B1003" s="43"/>
      <c r="C1003" s="43" t="s">
        <v>3308</v>
      </c>
      <c r="D1003" s="91"/>
      <c r="E1003" s="388"/>
      <c r="F1003" s="389"/>
      <c r="G1003" s="391"/>
    </row>
    <row r="1004" spans="1:7" s="392" customFormat="1" ht="31.2">
      <c r="A1004" s="28"/>
      <c r="B1004" s="43"/>
      <c r="C1004" s="43" t="s">
        <v>3309</v>
      </c>
      <c r="D1004" s="91"/>
      <c r="E1004" s="388"/>
      <c r="F1004" s="389"/>
      <c r="G1004" s="391"/>
    </row>
    <row r="1005" spans="1:7" s="392" customFormat="1" ht="31.2">
      <c r="A1005" s="28"/>
      <c r="B1005" s="43"/>
      <c r="C1005" s="43" t="s">
        <v>3310</v>
      </c>
      <c r="D1005" s="91"/>
      <c r="E1005" s="388"/>
      <c r="F1005" s="389"/>
      <c r="G1005" s="391"/>
    </row>
    <row r="1006" spans="1:7" s="392" customFormat="1" ht="31.2">
      <c r="A1006" s="28"/>
      <c r="B1006" s="43"/>
      <c r="C1006" s="43" t="s">
        <v>3311</v>
      </c>
      <c r="D1006" s="91"/>
      <c r="E1006" s="388"/>
      <c r="F1006" s="389"/>
      <c r="G1006" s="391"/>
    </row>
    <row r="1007" spans="1:7" s="392" customFormat="1">
      <c r="A1007" s="193">
        <v>8</v>
      </c>
      <c r="B1007" s="27" t="s">
        <v>3312</v>
      </c>
      <c r="C1007" s="385"/>
      <c r="D1007" s="91"/>
      <c r="E1007" s="388"/>
      <c r="F1007" s="389"/>
      <c r="G1007" s="391"/>
    </row>
    <row r="1008" spans="1:7" s="392" customFormat="1">
      <c r="A1008" s="193"/>
      <c r="B1008" s="436"/>
      <c r="C1008" s="27" t="s">
        <v>3313</v>
      </c>
      <c r="D1008" s="91"/>
      <c r="E1008" s="388"/>
      <c r="F1008" s="389"/>
      <c r="G1008" s="391"/>
    </row>
    <row r="1009" spans="1:7" s="392" customFormat="1">
      <c r="A1009" s="193"/>
      <c r="B1009" s="436"/>
      <c r="C1009" s="27" t="s">
        <v>3314</v>
      </c>
      <c r="D1009" s="91"/>
      <c r="E1009" s="388"/>
      <c r="F1009" s="389"/>
      <c r="G1009" s="391"/>
    </row>
    <row r="1010" spans="1:7" s="392" customFormat="1">
      <c r="A1010" s="193"/>
      <c r="B1010" s="436"/>
      <c r="C1010" s="27" t="s">
        <v>3315</v>
      </c>
      <c r="D1010" s="91"/>
      <c r="E1010" s="388"/>
      <c r="F1010" s="389"/>
      <c r="G1010" s="391"/>
    </row>
    <row r="1011" spans="1:7" s="392" customFormat="1" ht="31.2">
      <c r="A1011" s="193"/>
      <c r="B1011" s="436"/>
      <c r="C1011" s="27" t="s">
        <v>3316</v>
      </c>
      <c r="D1011" s="91"/>
      <c r="E1011" s="388"/>
      <c r="F1011" s="389"/>
      <c r="G1011" s="391"/>
    </row>
    <row r="1012" spans="1:7" s="392" customFormat="1">
      <c r="A1012" s="193">
        <v>9</v>
      </c>
      <c r="B1012" s="436" t="s">
        <v>3317</v>
      </c>
      <c r="C1012" s="27"/>
      <c r="D1012" s="91"/>
      <c r="E1012" s="388"/>
      <c r="F1012" s="389"/>
      <c r="G1012" s="391"/>
    </row>
    <row r="1013" spans="1:7" s="392" customFormat="1">
      <c r="A1013" s="193" t="s">
        <v>3194</v>
      </c>
      <c r="B1013" s="436"/>
      <c r="C1013" s="27" t="s">
        <v>3318</v>
      </c>
      <c r="D1013" s="91"/>
      <c r="E1013" s="388"/>
      <c r="F1013" s="389"/>
      <c r="G1013" s="391"/>
    </row>
    <row r="1014" spans="1:7" s="392" customFormat="1" ht="31.2">
      <c r="A1014" s="193" t="s">
        <v>3195</v>
      </c>
      <c r="B1014" s="436"/>
      <c r="C1014" s="27" t="s">
        <v>3319</v>
      </c>
      <c r="D1014" s="91"/>
      <c r="E1014" s="388"/>
      <c r="F1014" s="389"/>
      <c r="G1014" s="391"/>
    </row>
    <row r="1015" spans="1:7" s="392" customFormat="1">
      <c r="A1015" s="193" t="s">
        <v>3196</v>
      </c>
      <c r="B1015" s="436"/>
      <c r="C1015" s="27" t="s">
        <v>3320</v>
      </c>
      <c r="D1015" s="91"/>
      <c r="E1015" s="388"/>
      <c r="F1015" s="389"/>
      <c r="G1015" s="391"/>
    </row>
    <row r="1016" spans="1:7" s="392" customFormat="1">
      <c r="A1016" s="193" t="s">
        <v>3197</v>
      </c>
      <c r="B1016" s="436"/>
      <c r="C1016" s="27" t="s">
        <v>3321</v>
      </c>
      <c r="D1016" s="91"/>
      <c r="E1016" s="388"/>
      <c r="F1016" s="389"/>
      <c r="G1016" s="391"/>
    </row>
    <row r="1017" spans="1:7" s="392" customFormat="1">
      <c r="A1017" s="193" t="s">
        <v>3198</v>
      </c>
      <c r="B1017" s="436"/>
      <c r="C1017" s="27" t="s">
        <v>3322</v>
      </c>
      <c r="D1017" s="91"/>
      <c r="E1017" s="388"/>
      <c r="F1017" s="389"/>
      <c r="G1017" s="391"/>
    </row>
    <row r="1018" spans="1:7" s="392" customFormat="1">
      <c r="A1018" s="193" t="s">
        <v>3199</v>
      </c>
      <c r="B1018" s="436"/>
      <c r="C1018" s="27" t="s">
        <v>3323</v>
      </c>
      <c r="D1018" s="91"/>
      <c r="E1018" s="388"/>
      <c r="F1018" s="389"/>
      <c r="G1018" s="391"/>
    </row>
    <row r="1019" spans="1:7" s="392" customFormat="1" ht="31.2">
      <c r="A1019" s="193" t="s">
        <v>3200</v>
      </c>
      <c r="B1019" s="436"/>
      <c r="C1019" s="27" t="s">
        <v>3324</v>
      </c>
      <c r="D1019" s="91"/>
      <c r="E1019" s="388"/>
      <c r="F1019" s="389"/>
      <c r="G1019" s="391"/>
    </row>
    <row r="1020" spans="1:7" s="392" customFormat="1">
      <c r="A1020" s="193" t="s">
        <v>3203</v>
      </c>
      <c r="B1020" s="436"/>
      <c r="C1020" s="27" t="s">
        <v>3325</v>
      </c>
      <c r="D1020" s="91"/>
      <c r="E1020" s="388"/>
      <c r="F1020" s="389"/>
      <c r="G1020" s="391"/>
    </row>
    <row r="1021" spans="1:7" s="392" customFormat="1" ht="31.2">
      <c r="A1021" s="193" t="s">
        <v>3201</v>
      </c>
      <c r="B1021" s="436"/>
      <c r="C1021" s="27" t="s">
        <v>4430</v>
      </c>
      <c r="D1021" s="91"/>
      <c r="E1021" s="388"/>
      <c r="F1021" s="389"/>
      <c r="G1021" s="391"/>
    </row>
    <row r="1022" spans="1:7" s="392" customFormat="1">
      <c r="A1022" s="193">
        <v>10</v>
      </c>
      <c r="B1022" s="27" t="s">
        <v>3328</v>
      </c>
      <c r="C1022" s="385"/>
      <c r="D1022" s="91"/>
      <c r="E1022" s="388"/>
      <c r="F1022" s="389"/>
      <c r="G1022" s="391"/>
    </row>
    <row r="1023" spans="1:7" s="392" customFormat="1" ht="31.2">
      <c r="A1023" s="28"/>
      <c r="B1023" s="43"/>
      <c r="C1023" s="27" t="s">
        <v>3329</v>
      </c>
      <c r="D1023" s="91"/>
      <c r="E1023" s="388"/>
      <c r="F1023" s="389"/>
      <c r="G1023" s="391"/>
    </row>
    <row r="1024" spans="1:7" s="392" customFormat="1" ht="31.2">
      <c r="A1024" s="193"/>
      <c r="B1024" s="43"/>
      <c r="C1024" s="27" t="s">
        <v>3330</v>
      </c>
      <c r="D1024" s="91"/>
      <c r="E1024" s="388"/>
      <c r="F1024" s="389"/>
      <c r="G1024" s="391"/>
    </row>
    <row r="1025" spans="1:7" s="392" customFormat="1" ht="31.2">
      <c r="A1025" s="193"/>
      <c r="B1025" s="436"/>
      <c r="C1025" s="27" t="s">
        <v>3331</v>
      </c>
      <c r="D1025" s="91"/>
      <c r="E1025" s="388"/>
      <c r="F1025" s="389"/>
      <c r="G1025" s="391"/>
    </row>
    <row r="1026" spans="1:7" s="392" customFormat="1">
      <c r="A1026" s="193"/>
      <c r="B1026" s="436"/>
      <c r="C1026" s="27" t="s">
        <v>3332</v>
      </c>
      <c r="D1026" s="91"/>
      <c r="E1026" s="388"/>
      <c r="F1026" s="389"/>
      <c r="G1026" s="391"/>
    </row>
    <row r="1027" spans="1:7" s="392" customFormat="1" ht="31.2">
      <c r="A1027" s="193">
        <v>11</v>
      </c>
      <c r="B1027" s="436" t="s">
        <v>3333</v>
      </c>
      <c r="C1027" s="27"/>
      <c r="D1027" s="91"/>
      <c r="E1027" s="388"/>
      <c r="F1027" s="389"/>
      <c r="G1027" s="391"/>
    </row>
    <row r="1028" spans="1:7" s="392" customFormat="1" ht="31.2">
      <c r="A1028" s="193"/>
      <c r="B1028" s="436"/>
      <c r="C1028" s="27" t="s">
        <v>3334</v>
      </c>
      <c r="D1028" s="91"/>
      <c r="E1028" s="388"/>
      <c r="F1028" s="389"/>
      <c r="G1028" s="391"/>
    </row>
    <row r="1029" spans="1:7" s="392" customFormat="1" ht="31.2">
      <c r="A1029" s="193"/>
      <c r="B1029" s="436"/>
      <c r="C1029" s="27" t="s">
        <v>3335</v>
      </c>
      <c r="D1029" s="91"/>
      <c r="E1029" s="388"/>
      <c r="F1029" s="389"/>
      <c r="G1029" s="391"/>
    </row>
    <row r="1030" spans="1:7" s="392" customFormat="1" ht="31.2">
      <c r="A1030" s="193"/>
      <c r="B1030" s="43"/>
      <c r="C1030" s="27" t="s">
        <v>3336</v>
      </c>
      <c r="D1030" s="91"/>
      <c r="E1030" s="388"/>
      <c r="F1030" s="389"/>
      <c r="G1030" s="391"/>
    </row>
    <row r="1031" spans="1:7" s="392" customFormat="1" ht="31.2">
      <c r="A1031" s="193"/>
      <c r="B1031" s="436"/>
      <c r="C1031" s="27" t="s">
        <v>3337</v>
      </c>
      <c r="D1031" s="91"/>
      <c r="E1031" s="388"/>
      <c r="F1031" s="389"/>
      <c r="G1031" s="391"/>
    </row>
    <row r="1032" spans="1:7" s="392" customFormat="1">
      <c r="A1032" s="193"/>
      <c r="B1032" s="436"/>
      <c r="C1032" s="27" t="s">
        <v>3338</v>
      </c>
      <c r="D1032" s="91"/>
      <c r="E1032" s="388"/>
      <c r="F1032" s="389"/>
      <c r="G1032" s="391"/>
    </row>
    <row r="1033" spans="1:7" s="392" customFormat="1" ht="31.2">
      <c r="A1033" s="193"/>
      <c r="B1033" s="436"/>
      <c r="C1033" s="27" t="s">
        <v>3339</v>
      </c>
      <c r="D1033" s="91"/>
      <c r="E1033" s="388"/>
      <c r="F1033" s="389"/>
      <c r="G1033" s="391"/>
    </row>
    <row r="1034" spans="1:7" s="392" customFormat="1" ht="31.2">
      <c r="A1034" s="193"/>
      <c r="B1034" s="436"/>
      <c r="C1034" s="27" t="s">
        <v>3340</v>
      </c>
      <c r="D1034" s="91"/>
      <c r="E1034" s="388"/>
      <c r="F1034" s="389"/>
      <c r="G1034" s="391"/>
    </row>
    <row r="1035" spans="1:7" s="392" customFormat="1">
      <c r="A1035" s="193"/>
      <c r="B1035" s="436"/>
      <c r="C1035" s="27" t="s">
        <v>3325</v>
      </c>
      <c r="D1035" s="91"/>
      <c r="E1035" s="388"/>
      <c r="F1035" s="389"/>
      <c r="G1035" s="391"/>
    </row>
    <row r="1036" spans="1:7" s="392" customFormat="1" ht="46.8">
      <c r="A1036" s="193"/>
      <c r="B1036" s="436"/>
      <c r="C1036" s="27" t="s">
        <v>4431</v>
      </c>
      <c r="D1036" s="91"/>
      <c r="E1036" s="388"/>
      <c r="F1036" s="389"/>
      <c r="G1036" s="391"/>
    </row>
    <row r="1037" spans="1:7" s="392" customFormat="1" ht="31.2">
      <c r="A1037" s="193">
        <v>12</v>
      </c>
      <c r="B1037" s="27" t="s">
        <v>3343</v>
      </c>
      <c r="C1037" s="385"/>
      <c r="D1037" s="91"/>
      <c r="E1037" s="388"/>
      <c r="F1037" s="389"/>
      <c r="G1037" s="391"/>
    </row>
    <row r="1038" spans="1:7" s="392" customFormat="1" ht="31.2">
      <c r="A1038" s="193"/>
      <c r="B1038" s="436"/>
      <c r="C1038" s="27" t="s">
        <v>3345</v>
      </c>
      <c r="D1038" s="91"/>
      <c r="E1038" s="388"/>
      <c r="F1038" s="389"/>
      <c r="G1038" s="391"/>
    </row>
    <row r="1039" spans="1:7" s="392" customFormat="1" ht="31.2">
      <c r="A1039" s="193"/>
      <c r="B1039" s="436"/>
      <c r="C1039" s="27" t="s">
        <v>3346</v>
      </c>
      <c r="D1039" s="91"/>
      <c r="E1039" s="388"/>
      <c r="F1039" s="389"/>
      <c r="G1039" s="391"/>
    </row>
    <row r="1040" spans="1:7" s="392" customFormat="1" ht="31.2">
      <c r="A1040" s="193"/>
      <c r="B1040" s="436"/>
      <c r="C1040" s="27" t="s">
        <v>3347</v>
      </c>
      <c r="D1040" s="91"/>
      <c r="E1040" s="388"/>
      <c r="F1040" s="389"/>
      <c r="G1040" s="391"/>
    </row>
    <row r="1041" spans="1:7" s="392" customFormat="1" ht="31.2">
      <c r="A1041" s="193"/>
      <c r="B1041" s="436"/>
      <c r="C1041" s="27" t="s">
        <v>3348</v>
      </c>
      <c r="D1041" s="91"/>
      <c r="E1041" s="388"/>
      <c r="F1041" s="389"/>
      <c r="G1041" s="391"/>
    </row>
    <row r="1042" spans="1:7" s="392" customFormat="1" ht="46.8">
      <c r="A1042" s="193">
        <v>13</v>
      </c>
      <c r="B1042" s="27" t="s">
        <v>3355</v>
      </c>
      <c r="C1042" s="385"/>
      <c r="D1042" s="91"/>
      <c r="E1042" s="388"/>
      <c r="F1042" s="389"/>
      <c r="G1042" s="391"/>
    </row>
    <row r="1043" spans="1:7" s="392" customFormat="1" ht="31.2">
      <c r="A1043" s="193"/>
      <c r="B1043" s="514"/>
      <c r="C1043" s="27" t="s">
        <v>4311</v>
      </c>
      <c r="D1043" s="91"/>
      <c r="E1043" s="388"/>
      <c r="F1043" s="389"/>
      <c r="G1043" s="391"/>
    </row>
    <row r="1044" spans="1:7" s="392" customFormat="1" ht="31.2">
      <c r="A1044" s="193"/>
      <c r="B1044" s="436"/>
      <c r="C1044" s="27" t="s">
        <v>3357</v>
      </c>
      <c r="D1044" s="91"/>
      <c r="E1044" s="388"/>
      <c r="F1044" s="389"/>
      <c r="G1044" s="391"/>
    </row>
    <row r="1045" spans="1:7" s="392" customFormat="1" ht="31.2">
      <c r="A1045" s="193"/>
      <c r="B1045" s="436"/>
      <c r="C1045" s="27" t="s">
        <v>3358</v>
      </c>
      <c r="D1045" s="91"/>
      <c r="E1045" s="388"/>
      <c r="F1045" s="389"/>
      <c r="G1045" s="391"/>
    </row>
    <row r="1046" spans="1:7" s="392" customFormat="1" ht="31.2">
      <c r="A1046" s="193"/>
      <c r="B1046" s="436"/>
      <c r="C1046" s="27" t="s">
        <v>3359</v>
      </c>
      <c r="D1046" s="91"/>
      <c r="E1046" s="388"/>
      <c r="F1046" s="389"/>
      <c r="G1046" s="391"/>
    </row>
    <row r="1047" spans="1:7" s="392" customFormat="1" ht="31.2">
      <c r="A1047" s="193">
        <v>14</v>
      </c>
      <c r="B1047" s="27" t="s">
        <v>3365</v>
      </c>
      <c r="C1047" s="385"/>
      <c r="D1047" s="91"/>
      <c r="E1047" s="388"/>
      <c r="F1047" s="389"/>
      <c r="G1047" s="391"/>
    </row>
    <row r="1048" spans="1:7" s="392" customFormat="1" ht="46.8">
      <c r="A1048" s="193"/>
      <c r="B1048" s="436"/>
      <c r="C1048" s="27" t="s">
        <v>3366</v>
      </c>
      <c r="D1048" s="91"/>
      <c r="E1048" s="388"/>
      <c r="F1048" s="389"/>
      <c r="G1048" s="391"/>
    </row>
    <row r="1049" spans="1:7" s="392" customFormat="1" ht="31.2">
      <c r="A1049" s="193"/>
      <c r="B1049" s="436"/>
      <c r="C1049" s="27" t="s">
        <v>3367</v>
      </c>
      <c r="D1049" s="91"/>
      <c r="E1049" s="388"/>
      <c r="F1049" s="389"/>
      <c r="G1049" s="391"/>
    </row>
    <row r="1050" spans="1:7" s="392" customFormat="1" ht="46.8">
      <c r="A1050" s="193"/>
      <c r="B1050" s="436"/>
      <c r="C1050" s="27" t="s">
        <v>3368</v>
      </c>
      <c r="D1050" s="91"/>
      <c r="E1050" s="388"/>
      <c r="F1050" s="389"/>
      <c r="G1050" s="391"/>
    </row>
    <row r="1051" spans="1:7" s="392" customFormat="1" ht="31.2">
      <c r="A1051" s="193"/>
      <c r="B1051" s="436"/>
      <c r="C1051" s="27" t="s">
        <v>3369</v>
      </c>
      <c r="D1051" s="91"/>
      <c r="E1051" s="388"/>
      <c r="F1051" s="389"/>
      <c r="G1051" s="391"/>
    </row>
    <row r="1052" spans="1:7" s="392" customFormat="1" ht="31.2">
      <c r="A1052" s="193"/>
      <c r="B1052" s="436"/>
      <c r="C1052" s="27" t="s">
        <v>3370</v>
      </c>
      <c r="D1052" s="91"/>
      <c r="E1052" s="388"/>
      <c r="F1052" s="389"/>
      <c r="G1052" s="391"/>
    </row>
    <row r="1053" spans="1:7" s="392" customFormat="1" ht="31.2">
      <c r="A1053" s="193"/>
      <c r="B1053" s="436"/>
      <c r="C1053" s="27" t="s">
        <v>3371</v>
      </c>
      <c r="D1053" s="91"/>
      <c r="E1053" s="388"/>
      <c r="F1053" s="389"/>
      <c r="G1053" s="391"/>
    </row>
    <row r="1054" spans="1:7" s="392" customFormat="1">
      <c r="A1054" s="426" t="s">
        <v>16</v>
      </c>
      <c r="B1054" s="421" t="s">
        <v>2687</v>
      </c>
      <c r="C1054" s="497"/>
      <c r="D1054" s="91"/>
      <c r="E1054" s="388"/>
      <c r="F1054" s="389"/>
      <c r="G1054" s="391"/>
    </row>
    <row r="1055" spans="1:7" s="392" customFormat="1">
      <c r="A1055" s="28">
        <v>1</v>
      </c>
      <c r="B1055" s="27" t="s">
        <v>3374</v>
      </c>
      <c r="C1055" s="27"/>
      <c r="D1055" s="91"/>
      <c r="E1055" s="388"/>
      <c r="F1055" s="389"/>
      <c r="G1055" s="391"/>
    </row>
    <row r="1056" spans="1:7" s="392" customFormat="1" ht="31.2">
      <c r="A1056" s="28"/>
      <c r="B1056" s="27"/>
      <c r="C1056" s="27" t="s">
        <v>3375</v>
      </c>
      <c r="D1056" s="91"/>
      <c r="E1056" s="388"/>
      <c r="F1056" s="389"/>
      <c r="G1056" s="391"/>
    </row>
    <row r="1057" spans="1:7" s="392" customFormat="1">
      <c r="A1057" s="28"/>
      <c r="B1057" s="27"/>
      <c r="C1057" s="27" t="s">
        <v>3376</v>
      </c>
      <c r="D1057" s="91"/>
      <c r="E1057" s="388"/>
      <c r="F1057" s="389"/>
      <c r="G1057" s="391"/>
    </row>
    <row r="1058" spans="1:7" s="392" customFormat="1" ht="31.2">
      <c r="A1058" s="28"/>
      <c r="B1058" s="27"/>
      <c r="C1058" s="27" t="s">
        <v>3377</v>
      </c>
      <c r="D1058" s="91"/>
      <c r="E1058" s="388"/>
      <c r="F1058" s="389"/>
      <c r="G1058" s="391"/>
    </row>
    <row r="1059" spans="1:7" s="392" customFormat="1">
      <c r="A1059" s="28"/>
      <c r="B1059" s="27"/>
      <c r="C1059" s="27" t="s">
        <v>3378</v>
      </c>
      <c r="D1059" s="91"/>
      <c r="E1059" s="388"/>
      <c r="F1059" s="389"/>
      <c r="G1059" s="391"/>
    </row>
    <row r="1060" spans="1:7" s="392" customFormat="1">
      <c r="A1060" s="28">
        <v>2</v>
      </c>
      <c r="B1060" s="27" t="s">
        <v>3379</v>
      </c>
      <c r="C1060" s="27"/>
      <c r="D1060" s="91"/>
      <c r="E1060" s="388"/>
      <c r="F1060" s="389"/>
      <c r="G1060" s="391"/>
    </row>
    <row r="1061" spans="1:7" s="392" customFormat="1">
      <c r="A1061" s="28"/>
      <c r="B1061" s="27"/>
      <c r="C1061" s="27" t="s">
        <v>4188</v>
      </c>
      <c r="D1061" s="91"/>
      <c r="E1061" s="388"/>
      <c r="F1061" s="389"/>
      <c r="G1061" s="391"/>
    </row>
    <row r="1062" spans="1:7" s="392" customFormat="1" ht="31.2">
      <c r="A1062" s="28"/>
      <c r="B1062" s="27"/>
      <c r="C1062" s="27" t="s">
        <v>4189</v>
      </c>
      <c r="D1062" s="91"/>
      <c r="E1062" s="388"/>
      <c r="F1062" s="389"/>
      <c r="G1062" s="391"/>
    </row>
    <row r="1063" spans="1:7" s="392" customFormat="1" ht="31.2">
      <c r="A1063" s="28"/>
      <c r="B1063" s="27"/>
      <c r="C1063" s="27" t="s">
        <v>4190</v>
      </c>
      <c r="D1063" s="91"/>
      <c r="E1063" s="388"/>
      <c r="F1063" s="389"/>
      <c r="G1063" s="391"/>
    </row>
    <row r="1064" spans="1:7" s="392" customFormat="1">
      <c r="A1064" s="28"/>
      <c r="B1064" s="27"/>
      <c r="C1064" s="27" t="s">
        <v>4191</v>
      </c>
      <c r="D1064" s="91"/>
      <c r="E1064" s="388"/>
      <c r="F1064" s="389"/>
      <c r="G1064" s="391"/>
    </row>
    <row r="1065" spans="1:7" s="392" customFormat="1">
      <c r="A1065" s="28"/>
      <c r="B1065" s="27"/>
      <c r="C1065" s="27" t="s">
        <v>4192</v>
      </c>
      <c r="D1065" s="91"/>
      <c r="E1065" s="388"/>
      <c r="F1065" s="389"/>
      <c r="G1065" s="391"/>
    </row>
    <row r="1066" spans="1:7" s="392" customFormat="1">
      <c r="A1066" s="28">
        <v>3</v>
      </c>
      <c r="B1066" s="27" t="s">
        <v>3385</v>
      </c>
      <c r="C1066" s="27"/>
      <c r="D1066" s="91"/>
      <c r="E1066" s="388"/>
      <c r="F1066" s="389"/>
      <c r="G1066" s="391"/>
    </row>
    <row r="1067" spans="1:7" s="392" customFormat="1">
      <c r="A1067" s="28"/>
      <c r="B1067" s="27"/>
      <c r="C1067" s="27" t="s">
        <v>4193</v>
      </c>
      <c r="D1067" s="91"/>
      <c r="E1067" s="388"/>
      <c r="F1067" s="389"/>
      <c r="G1067" s="391"/>
    </row>
    <row r="1068" spans="1:7" s="392" customFormat="1" ht="31.2">
      <c r="A1068" s="28"/>
      <c r="B1068" s="27"/>
      <c r="C1068" s="27" t="s">
        <v>4194</v>
      </c>
      <c r="D1068" s="91"/>
      <c r="E1068" s="388"/>
      <c r="F1068" s="389"/>
      <c r="G1068" s="391"/>
    </row>
    <row r="1069" spans="1:7" s="392" customFormat="1" ht="31.2">
      <c r="A1069" s="28"/>
      <c r="B1069" s="27"/>
      <c r="C1069" s="27" t="s">
        <v>4195</v>
      </c>
      <c r="D1069" s="91"/>
      <c r="E1069" s="388"/>
      <c r="F1069" s="389"/>
      <c r="G1069" s="391"/>
    </row>
    <row r="1070" spans="1:7" s="392" customFormat="1">
      <c r="A1070" s="28"/>
      <c r="B1070" s="27"/>
      <c r="C1070" s="27" t="s">
        <v>4196</v>
      </c>
      <c r="D1070" s="91"/>
      <c r="E1070" s="388"/>
      <c r="F1070" s="389"/>
      <c r="G1070" s="391"/>
    </row>
    <row r="1071" spans="1:7" s="392" customFormat="1">
      <c r="A1071" s="28"/>
      <c r="B1071" s="27"/>
      <c r="C1071" s="27" t="s">
        <v>4197</v>
      </c>
      <c r="D1071" s="91"/>
      <c r="E1071" s="388"/>
      <c r="F1071" s="389"/>
      <c r="G1071" s="391"/>
    </row>
    <row r="1072" spans="1:7" s="392" customFormat="1">
      <c r="A1072" s="28">
        <v>4</v>
      </c>
      <c r="B1072" s="27" t="s">
        <v>3391</v>
      </c>
      <c r="C1072" s="27"/>
      <c r="D1072" s="91"/>
      <c r="E1072" s="388"/>
      <c r="F1072" s="389"/>
      <c r="G1072" s="391"/>
    </row>
    <row r="1073" spans="1:7" s="392" customFormat="1">
      <c r="A1073" s="28"/>
      <c r="B1073" s="27"/>
      <c r="C1073" s="27" t="s">
        <v>4163</v>
      </c>
      <c r="D1073" s="91"/>
      <c r="E1073" s="388"/>
      <c r="F1073" s="389"/>
      <c r="G1073" s="391"/>
    </row>
    <row r="1074" spans="1:7" s="392" customFormat="1" ht="31.2">
      <c r="A1074" s="28"/>
      <c r="B1074" s="27"/>
      <c r="C1074" s="27" t="s">
        <v>4164</v>
      </c>
      <c r="D1074" s="91"/>
      <c r="E1074" s="388"/>
      <c r="F1074" s="389"/>
      <c r="G1074" s="391"/>
    </row>
    <row r="1075" spans="1:7" s="392" customFormat="1" ht="31.2">
      <c r="A1075" s="28"/>
      <c r="B1075" s="27"/>
      <c r="C1075" s="27" t="s">
        <v>4165</v>
      </c>
      <c r="D1075" s="91"/>
      <c r="E1075" s="388"/>
      <c r="F1075" s="389"/>
      <c r="G1075" s="391"/>
    </row>
    <row r="1076" spans="1:7" s="392" customFormat="1">
      <c r="A1076" s="28"/>
      <c r="B1076" s="27"/>
      <c r="C1076" s="27" t="s">
        <v>4166</v>
      </c>
      <c r="D1076" s="91"/>
      <c r="E1076" s="388"/>
      <c r="F1076" s="389"/>
      <c r="G1076" s="391"/>
    </row>
    <row r="1077" spans="1:7" s="392" customFormat="1">
      <c r="A1077" s="28"/>
      <c r="B1077" s="27"/>
      <c r="C1077" s="27" t="s">
        <v>4167</v>
      </c>
      <c r="D1077" s="91"/>
      <c r="E1077" s="388"/>
      <c r="F1077" s="389"/>
      <c r="G1077" s="391"/>
    </row>
    <row r="1078" spans="1:7" s="392" customFormat="1">
      <c r="A1078" s="28">
        <v>5</v>
      </c>
      <c r="B1078" s="27" t="s">
        <v>3397</v>
      </c>
      <c r="C1078" s="27"/>
      <c r="D1078" s="91"/>
      <c r="E1078" s="388"/>
      <c r="F1078" s="389"/>
      <c r="G1078" s="391"/>
    </row>
    <row r="1079" spans="1:7" s="392" customFormat="1">
      <c r="A1079" s="28"/>
      <c r="B1079" s="27"/>
      <c r="C1079" s="27" t="s">
        <v>4168</v>
      </c>
      <c r="D1079" s="91"/>
      <c r="E1079" s="388"/>
      <c r="F1079" s="389"/>
      <c r="G1079" s="391"/>
    </row>
    <row r="1080" spans="1:7" s="392" customFormat="1" ht="31.2">
      <c r="A1080" s="28"/>
      <c r="B1080" s="27"/>
      <c r="C1080" s="27" t="s">
        <v>4169</v>
      </c>
      <c r="D1080" s="91"/>
      <c r="E1080" s="388"/>
      <c r="F1080" s="389"/>
      <c r="G1080" s="391"/>
    </row>
    <row r="1081" spans="1:7" s="392" customFormat="1" ht="31.2">
      <c r="A1081" s="28"/>
      <c r="B1081" s="27"/>
      <c r="C1081" s="27" t="s">
        <v>4170</v>
      </c>
      <c r="D1081" s="91"/>
      <c r="E1081" s="388"/>
      <c r="F1081" s="389"/>
      <c r="G1081" s="391"/>
    </row>
    <row r="1082" spans="1:7" s="392" customFormat="1">
      <c r="A1082" s="28"/>
      <c r="B1082" s="27"/>
      <c r="C1082" s="27" t="s">
        <v>4171</v>
      </c>
      <c r="D1082" s="91"/>
      <c r="E1082" s="388"/>
      <c r="F1082" s="389"/>
      <c r="G1082" s="391"/>
    </row>
    <row r="1083" spans="1:7" s="392" customFormat="1">
      <c r="A1083" s="28"/>
      <c r="B1083" s="27"/>
      <c r="C1083" s="27" t="s">
        <v>4172</v>
      </c>
      <c r="D1083" s="91"/>
      <c r="E1083" s="388"/>
      <c r="F1083" s="389"/>
      <c r="G1083" s="391"/>
    </row>
    <row r="1084" spans="1:7" s="392" customFormat="1">
      <c r="A1084" s="28">
        <v>6</v>
      </c>
      <c r="B1084" s="27" t="s">
        <v>3403</v>
      </c>
      <c r="C1084" s="27"/>
      <c r="D1084" s="91"/>
      <c r="E1084" s="388"/>
      <c r="F1084" s="389"/>
      <c r="G1084" s="391"/>
    </row>
    <row r="1085" spans="1:7" s="392" customFormat="1">
      <c r="A1085" s="28"/>
      <c r="B1085" s="27"/>
      <c r="C1085" s="27" t="s">
        <v>4173</v>
      </c>
      <c r="D1085" s="91"/>
      <c r="E1085" s="388"/>
      <c r="F1085" s="389"/>
      <c r="G1085" s="391"/>
    </row>
    <row r="1086" spans="1:7" s="392" customFormat="1">
      <c r="A1086" s="28"/>
      <c r="B1086" s="27"/>
      <c r="C1086" s="27" t="s">
        <v>4174</v>
      </c>
      <c r="D1086" s="91"/>
      <c r="E1086" s="388"/>
      <c r="F1086" s="389"/>
      <c r="G1086" s="391"/>
    </row>
    <row r="1087" spans="1:7" s="392" customFormat="1">
      <c r="A1087" s="28"/>
      <c r="B1087" s="27"/>
      <c r="C1087" s="27" t="s">
        <v>4175</v>
      </c>
      <c r="D1087" s="91"/>
      <c r="E1087" s="388"/>
      <c r="F1087" s="389"/>
      <c r="G1087" s="391"/>
    </row>
    <row r="1088" spans="1:7" s="392" customFormat="1">
      <c r="A1088" s="28"/>
      <c r="B1088" s="27"/>
      <c r="C1088" s="27" t="s">
        <v>4176</v>
      </c>
      <c r="D1088" s="91"/>
      <c r="E1088" s="388"/>
      <c r="F1088" s="389"/>
      <c r="G1088" s="391"/>
    </row>
    <row r="1089" spans="1:7" s="392" customFormat="1">
      <c r="A1089" s="28"/>
      <c r="B1089" s="27"/>
      <c r="C1089" s="27" t="s">
        <v>4177</v>
      </c>
      <c r="D1089" s="91"/>
      <c r="E1089" s="388"/>
      <c r="F1089" s="389"/>
      <c r="G1089" s="391"/>
    </row>
    <row r="1090" spans="1:7" s="392" customFormat="1">
      <c r="A1090" s="28">
        <v>7</v>
      </c>
      <c r="B1090" s="27" t="s">
        <v>3409</v>
      </c>
      <c r="C1090" s="27"/>
      <c r="D1090" s="91"/>
      <c r="E1090" s="388"/>
      <c r="F1090" s="389"/>
      <c r="G1090" s="391"/>
    </row>
    <row r="1091" spans="1:7" s="392" customFormat="1" ht="31.2">
      <c r="A1091" s="28"/>
      <c r="B1091" s="27"/>
      <c r="C1091" s="27" t="s">
        <v>4178</v>
      </c>
      <c r="D1091" s="91"/>
      <c r="E1091" s="388"/>
      <c r="F1091" s="389"/>
      <c r="G1091" s="391"/>
    </row>
    <row r="1092" spans="1:7" s="392" customFormat="1" ht="31.2">
      <c r="A1092" s="28"/>
      <c r="B1092" s="27"/>
      <c r="C1092" s="27" t="s">
        <v>4179</v>
      </c>
      <c r="D1092" s="91"/>
      <c r="E1092" s="388"/>
      <c r="F1092" s="389"/>
      <c r="G1092" s="391"/>
    </row>
    <row r="1093" spans="1:7" s="392" customFormat="1" ht="31.2">
      <c r="A1093" s="28"/>
      <c r="B1093" s="27"/>
      <c r="C1093" s="27" t="s">
        <v>4180</v>
      </c>
      <c r="D1093" s="91"/>
      <c r="E1093" s="388"/>
      <c r="F1093" s="389"/>
      <c r="G1093" s="391"/>
    </row>
    <row r="1094" spans="1:7" s="392" customFormat="1" ht="31.2">
      <c r="A1094" s="28"/>
      <c r="B1094" s="27"/>
      <c r="C1094" s="27" t="s">
        <v>4181</v>
      </c>
      <c r="D1094" s="91"/>
      <c r="E1094" s="388"/>
      <c r="F1094" s="389"/>
      <c r="G1094" s="391"/>
    </row>
    <row r="1095" spans="1:7" s="392" customFormat="1" ht="31.2">
      <c r="A1095" s="28">
        <v>8</v>
      </c>
      <c r="B1095" s="27" t="s">
        <v>3415</v>
      </c>
      <c r="C1095" s="27"/>
      <c r="D1095" s="91"/>
      <c r="E1095" s="388"/>
      <c r="F1095" s="389"/>
      <c r="G1095" s="391"/>
    </row>
    <row r="1096" spans="1:7" s="392" customFormat="1" ht="31.2">
      <c r="A1096" s="28"/>
      <c r="B1096" s="27"/>
      <c r="C1096" s="27" t="s">
        <v>4182</v>
      </c>
      <c r="D1096" s="91"/>
      <c r="E1096" s="388"/>
      <c r="F1096" s="389"/>
      <c r="G1096" s="391"/>
    </row>
    <row r="1097" spans="1:7" s="392" customFormat="1" ht="31.2">
      <c r="A1097" s="28"/>
      <c r="B1097" s="27"/>
      <c r="C1097" s="27" t="s">
        <v>4183</v>
      </c>
      <c r="D1097" s="91"/>
      <c r="E1097" s="388"/>
      <c r="F1097" s="389"/>
      <c r="G1097" s="391"/>
    </row>
    <row r="1098" spans="1:7" s="392" customFormat="1" ht="31.2">
      <c r="A1098" s="28"/>
      <c r="B1098" s="27"/>
      <c r="C1098" s="27" t="s">
        <v>4184</v>
      </c>
      <c r="D1098" s="91"/>
      <c r="E1098" s="388"/>
      <c r="F1098" s="389"/>
      <c r="G1098" s="391"/>
    </row>
    <row r="1099" spans="1:7" s="392" customFormat="1" ht="31.2">
      <c r="A1099" s="28"/>
      <c r="B1099" s="27"/>
      <c r="C1099" s="27" t="s">
        <v>4185</v>
      </c>
      <c r="D1099" s="91"/>
      <c r="E1099" s="388"/>
      <c r="F1099" s="389"/>
      <c r="G1099" s="391"/>
    </row>
    <row r="1100" spans="1:7" s="392" customFormat="1" ht="31.2">
      <c r="A1100" s="28"/>
      <c r="B1100" s="27"/>
      <c r="C1100" s="27" t="s">
        <v>4186</v>
      </c>
      <c r="D1100" s="91"/>
      <c r="E1100" s="388"/>
      <c r="F1100" s="389"/>
      <c r="G1100" s="391"/>
    </row>
    <row r="1101" spans="1:7" s="392" customFormat="1" ht="31.2">
      <c r="A1101" s="28"/>
      <c r="B1101" s="27"/>
      <c r="C1101" s="27" t="s">
        <v>4187</v>
      </c>
      <c r="D1101" s="91"/>
      <c r="E1101" s="388"/>
      <c r="F1101" s="389"/>
      <c r="G1101" s="391"/>
    </row>
    <row r="1102" spans="1:7" s="392" customFormat="1">
      <c r="A1102" s="28"/>
      <c r="B1102" s="27"/>
      <c r="C1102" s="27" t="s">
        <v>3422</v>
      </c>
      <c r="D1102" s="91"/>
      <c r="E1102" s="388"/>
      <c r="F1102" s="389"/>
      <c r="G1102" s="391"/>
    </row>
    <row r="1103" spans="1:7" s="392" customFormat="1">
      <c r="A1103" s="28"/>
      <c r="B1103" s="27"/>
      <c r="C1103" s="27" t="s">
        <v>3423</v>
      </c>
      <c r="D1103" s="91"/>
      <c r="E1103" s="388"/>
      <c r="F1103" s="389"/>
      <c r="G1103" s="391"/>
    </row>
    <row r="1104" spans="1:7" s="392" customFormat="1" ht="31.2">
      <c r="A1104" s="28">
        <v>9</v>
      </c>
      <c r="B1104" s="27" t="s">
        <v>3424</v>
      </c>
      <c r="C1104" s="27"/>
      <c r="D1104" s="91"/>
      <c r="E1104" s="388"/>
      <c r="F1104" s="389"/>
      <c r="G1104" s="391"/>
    </row>
    <row r="1105" spans="1:7" s="392" customFormat="1">
      <c r="A1105" s="28"/>
      <c r="B1105" s="27"/>
      <c r="C1105" s="27" t="s">
        <v>3425</v>
      </c>
      <c r="D1105" s="91"/>
      <c r="E1105" s="388"/>
      <c r="F1105" s="389"/>
      <c r="G1105" s="391"/>
    </row>
    <row r="1106" spans="1:7" s="392" customFormat="1">
      <c r="A1106" s="28"/>
      <c r="B1106" s="27"/>
      <c r="C1106" s="27" t="s">
        <v>3426</v>
      </c>
      <c r="D1106" s="91"/>
      <c r="E1106" s="388"/>
      <c r="F1106" s="389"/>
      <c r="G1106" s="391"/>
    </row>
    <row r="1107" spans="1:7" s="392" customFormat="1" ht="31.2">
      <c r="A1107" s="28"/>
      <c r="B1107" s="27"/>
      <c r="C1107" s="27" t="s">
        <v>3427</v>
      </c>
      <c r="D1107" s="91"/>
      <c r="E1107" s="388"/>
      <c r="F1107" s="389"/>
      <c r="G1107" s="391"/>
    </row>
    <row r="1108" spans="1:7" s="392" customFormat="1">
      <c r="A1108" s="28"/>
      <c r="B1108" s="27"/>
      <c r="C1108" s="27" t="s">
        <v>3428</v>
      </c>
      <c r="D1108" s="91"/>
      <c r="E1108" s="388"/>
      <c r="F1108" s="389"/>
      <c r="G1108" s="391"/>
    </row>
    <row r="1109" spans="1:7" s="392" customFormat="1">
      <c r="A1109" s="28">
        <v>10</v>
      </c>
      <c r="B1109" s="27" t="s">
        <v>3429</v>
      </c>
      <c r="C1109" s="27"/>
      <c r="D1109" s="91"/>
      <c r="E1109" s="388"/>
      <c r="F1109" s="389"/>
      <c r="G1109" s="391"/>
    </row>
    <row r="1110" spans="1:7" s="392" customFormat="1">
      <c r="A1110" s="28"/>
      <c r="B1110" s="27"/>
      <c r="C1110" s="27" t="s">
        <v>3430</v>
      </c>
      <c r="D1110" s="91"/>
      <c r="E1110" s="388"/>
      <c r="F1110" s="389"/>
      <c r="G1110" s="391"/>
    </row>
    <row r="1111" spans="1:7" s="392" customFormat="1">
      <c r="A1111" s="28"/>
      <c r="B1111" s="27"/>
      <c r="C1111" s="27" t="s">
        <v>3431</v>
      </c>
      <c r="D1111" s="91"/>
      <c r="E1111" s="388"/>
      <c r="F1111" s="389"/>
      <c r="G1111" s="391"/>
    </row>
    <row r="1112" spans="1:7" s="392" customFormat="1">
      <c r="A1112" s="28"/>
      <c r="B1112" s="27"/>
      <c r="C1112" s="27" t="s">
        <v>3432</v>
      </c>
      <c r="D1112" s="91"/>
      <c r="E1112" s="388"/>
      <c r="F1112" s="389"/>
      <c r="G1112" s="391"/>
    </row>
    <row r="1113" spans="1:7" s="392" customFormat="1">
      <c r="A1113" s="28"/>
      <c r="B1113" s="27"/>
      <c r="C1113" s="27" t="s">
        <v>3433</v>
      </c>
      <c r="D1113" s="91"/>
      <c r="E1113" s="388"/>
      <c r="F1113" s="389"/>
      <c r="G1113" s="391"/>
    </row>
    <row r="1114" spans="1:7" s="392" customFormat="1">
      <c r="A1114" s="28"/>
      <c r="B1114" s="27"/>
      <c r="C1114" s="27" t="s">
        <v>3434</v>
      </c>
      <c r="D1114" s="91"/>
      <c r="E1114" s="388"/>
      <c r="F1114" s="389"/>
      <c r="G1114" s="391"/>
    </row>
    <row r="1115" spans="1:7" s="392" customFormat="1">
      <c r="A1115" s="28">
        <v>11</v>
      </c>
      <c r="B1115" s="27" t="s">
        <v>3436</v>
      </c>
      <c r="C1115" s="27"/>
      <c r="D1115" s="91"/>
      <c r="E1115" s="388"/>
      <c r="F1115" s="389"/>
      <c r="G1115" s="391"/>
    </row>
    <row r="1116" spans="1:7" s="392" customFormat="1">
      <c r="A1116" s="28"/>
      <c r="B1116" s="27"/>
      <c r="C1116" s="27" t="s">
        <v>3437</v>
      </c>
      <c r="D1116" s="91"/>
      <c r="E1116" s="388"/>
      <c r="F1116" s="389"/>
      <c r="G1116" s="391"/>
    </row>
    <row r="1117" spans="1:7" s="392" customFormat="1">
      <c r="A1117" s="28"/>
      <c r="B1117" s="27"/>
      <c r="C1117" s="27" t="s">
        <v>3438</v>
      </c>
      <c r="D1117" s="91"/>
      <c r="E1117" s="388"/>
      <c r="F1117" s="389"/>
      <c r="G1117" s="391"/>
    </row>
    <row r="1118" spans="1:7" s="392" customFormat="1">
      <c r="A1118" s="28"/>
      <c r="B1118" s="27"/>
      <c r="C1118" s="27" t="s">
        <v>3439</v>
      </c>
      <c r="D1118" s="91"/>
      <c r="E1118" s="388"/>
      <c r="F1118" s="389"/>
      <c r="G1118" s="391"/>
    </row>
    <row r="1119" spans="1:7" s="392" customFormat="1">
      <c r="A1119" s="28"/>
      <c r="B1119" s="27"/>
      <c r="C1119" s="27" t="s">
        <v>3440</v>
      </c>
      <c r="D1119" s="91"/>
      <c r="E1119" s="388"/>
      <c r="F1119" s="389"/>
      <c r="G1119" s="391"/>
    </row>
    <row r="1120" spans="1:7" s="392" customFormat="1">
      <c r="A1120" s="28"/>
      <c r="B1120" s="27"/>
      <c r="C1120" s="27" t="s">
        <v>3441</v>
      </c>
      <c r="D1120" s="91"/>
      <c r="E1120" s="388"/>
      <c r="F1120" s="389"/>
      <c r="G1120" s="391"/>
    </row>
    <row r="1121" spans="1:7" s="392" customFormat="1">
      <c r="A1121" s="28">
        <v>12</v>
      </c>
      <c r="B1121" s="27" t="s">
        <v>3456</v>
      </c>
      <c r="C1121" s="27"/>
      <c r="D1121" s="91"/>
      <c r="E1121" s="388"/>
      <c r="F1121" s="389"/>
      <c r="G1121" s="391"/>
    </row>
    <row r="1122" spans="1:7" s="392" customFormat="1">
      <c r="A1122" s="28"/>
      <c r="B1122" s="27"/>
      <c r="C1122" s="27" t="s">
        <v>3457</v>
      </c>
      <c r="D1122" s="91"/>
      <c r="E1122" s="388"/>
      <c r="F1122" s="389"/>
      <c r="G1122" s="391"/>
    </row>
    <row r="1123" spans="1:7" s="392" customFormat="1">
      <c r="A1123" s="28"/>
      <c r="B1123" s="27"/>
      <c r="C1123" s="27" t="s">
        <v>3458</v>
      </c>
      <c r="D1123" s="91"/>
      <c r="E1123" s="388"/>
      <c r="F1123" s="389"/>
      <c r="G1123" s="391"/>
    </row>
    <row r="1124" spans="1:7" s="392" customFormat="1">
      <c r="A1124" s="28"/>
      <c r="B1124" s="27"/>
      <c r="C1124" s="27" t="s">
        <v>3459</v>
      </c>
      <c r="D1124" s="91"/>
      <c r="E1124" s="388"/>
      <c r="F1124" s="389"/>
      <c r="G1124" s="391"/>
    </row>
    <row r="1125" spans="1:7" s="392" customFormat="1">
      <c r="A1125" s="28"/>
      <c r="B1125" s="27"/>
      <c r="C1125" s="27" t="s">
        <v>3460</v>
      </c>
      <c r="D1125" s="91"/>
      <c r="E1125" s="388"/>
      <c r="F1125" s="389"/>
      <c r="G1125" s="391"/>
    </row>
    <row r="1126" spans="1:7" s="392" customFormat="1">
      <c r="A1126" s="28"/>
      <c r="B1126" s="27"/>
      <c r="C1126" s="27" t="s">
        <v>3461</v>
      </c>
      <c r="D1126" s="91"/>
      <c r="E1126" s="388"/>
      <c r="F1126" s="389"/>
      <c r="G1126" s="391"/>
    </row>
    <row r="1127" spans="1:7" s="392" customFormat="1" ht="31.2">
      <c r="A1127" s="28">
        <v>13</v>
      </c>
      <c r="B1127" s="27" t="s">
        <v>3462</v>
      </c>
      <c r="C1127" s="27"/>
      <c r="D1127" s="91"/>
      <c r="E1127" s="388"/>
      <c r="F1127" s="389"/>
      <c r="G1127" s="391"/>
    </row>
    <row r="1128" spans="1:7" s="392" customFormat="1">
      <c r="A1128" s="28"/>
      <c r="B1128" s="27"/>
      <c r="C1128" s="27" t="s">
        <v>3463</v>
      </c>
      <c r="D1128" s="91"/>
      <c r="E1128" s="388"/>
      <c r="F1128" s="389"/>
      <c r="G1128" s="391"/>
    </row>
    <row r="1129" spans="1:7" s="392" customFormat="1">
      <c r="A1129" s="28"/>
      <c r="B1129" s="27"/>
      <c r="C1129" s="27" t="s">
        <v>3464</v>
      </c>
      <c r="D1129" s="91"/>
      <c r="E1129" s="388"/>
      <c r="F1129" s="389"/>
      <c r="G1129" s="391"/>
    </row>
    <row r="1130" spans="1:7" s="392" customFormat="1">
      <c r="A1130" s="28"/>
      <c r="B1130" s="27"/>
      <c r="C1130" s="27" t="s">
        <v>3465</v>
      </c>
      <c r="D1130" s="91"/>
      <c r="E1130" s="388"/>
      <c r="F1130" s="389"/>
      <c r="G1130" s="391"/>
    </row>
    <row r="1131" spans="1:7" s="392" customFormat="1">
      <c r="A1131" s="28"/>
      <c r="B1131" s="27"/>
      <c r="C1131" s="27" t="s">
        <v>3466</v>
      </c>
      <c r="D1131" s="91"/>
      <c r="E1131" s="388"/>
      <c r="F1131" s="389"/>
      <c r="G1131" s="391"/>
    </row>
    <row r="1132" spans="1:7" s="392" customFormat="1">
      <c r="A1132" s="28"/>
      <c r="B1132" s="27"/>
      <c r="C1132" s="27" t="s">
        <v>3467</v>
      </c>
      <c r="D1132" s="91"/>
      <c r="E1132" s="388"/>
      <c r="F1132" s="389"/>
      <c r="G1132" s="391"/>
    </row>
    <row r="1133" spans="1:7" s="392" customFormat="1">
      <c r="A1133" s="28">
        <v>14</v>
      </c>
      <c r="B1133" s="27" t="s">
        <v>3468</v>
      </c>
      <c r="C1133" s="27"/>
      <c r="D1133" s="91"/>
      <c r="E1133" s="388"/>
      <c r="F1133" s="389"/>
      <c r="G1133" s="391"/>
    </row>
    <row r="1134" spans="1:7" s="392" customFormat="1">
      <c r="A1134" s="28"/>
      <c r="B1134" s="27"/>
      <c r="C1134" s="27" t="s">
        <v>3469</v>
      </c>
      <c r="D1134" s="91"/>
      <c r="E1134" s="388"/>
      <c r="F1134" s="389"/>
      <c r="G1134" s="391"/>
    </row>
    <row r="1135" spans="1:7" s="392" customFormat="1">
      <c r="A1135" s="28"/>
      <c r="B1135" s="27"/>
      <c r="C1135" s="27" t="s">
        <v>3470</v>
      </c>
      <c r="D1135" s="91"/>
      <c r="E1135" s="388"/>
      <c r="F1135" s="389"/>
      <c r="G1135" s="391"/>
    </row>
    <row r="1136" spans="1:7" s="392" customFormat="1">
      <c r="A1136" s="28"/>
      <c r="B1136" s="27"/>
      <c r="C1136" s="27" t="s">
        <v>3471</v>
      </c>
      <c r="D1136" s="91"/>
      <c r="E1136" s="388"/>
      <c r="F1136" s="389"/>
      <c r="G1136" s="391"/>
    </row>
    <row r="1137" spans="1:7" s="392" customFormat="1">
      <c r="A1137" s="28"/>
      <c r="B1137" s="27"/>
      <c r="C1137" s="27" t="s">
        <v>3472</v>
      </c>
      <c r="D1137" s="91"/>
      <c r="E1137" s="388"/>
      <c r="F1137" s="389"/>
      <c r="G1137" s="391"/>
    </row>
    <row r="1138" spans="1:7" s="392" customFormat="1">
      <c r="A1138" s="28"/>
      <c r="B1138" s="27"/>
      <c r="C1138" s="27" t="s">
        <v>3473</v>
      </c>
      <c r="D1138" s="91"/>
      <c r="E1138" s="388"/>
      <c r="F1138" s="389"/>
      <c r="G1138" s="391"/>
    </row>
    <row r="1139" spans="1:7" s="392" customFormat="1" ht="31.2">
      <c r="A1139" s="498" t="s">
        <v>18</v>
      </c>
      <c r="B1139" s="421" t="s">
        <v>4034</v>
      </c>
      <c r="C1139" s="421"/>
      <c r="D1139" s="91"/>
      <c r="E1139" s="388"/>
      <c r="F1139" s="389"/>
      <c r="G1139" s="391"/>
    </row>
    <row r="1140" spans="1:7" s="392" customFormat="1" ht="31.2">
      <c r="A1140" s="425" t="s">
        <v>1706</v>
      </c>
      <c r="B1140" s="515" t="s">
        <v>3521</v>
      </c>
      <c r="C1140" s="515"/>
      <c r="D1140" s="91"/>
      <c r="E1140" s="388"/>
      <c r="F1140" s="389"/>
      <c r="G1140" s="391"/>
    </row>
    <row r="1141" spans="1:7" s="392" customFormat="1">
      <c r="A1141" s="425"/>
      <c r="B1141" s="515"/>
      <c r="C1141" s="515" t="s">
        <v>3522</v>
      </c>
      <c r="D1141" s="91"/>
      <c r="E1141" s="388"/>
      <c r="F1141" s="389"/>
      <c r="G1141" s="391"/>
    </row>
    <row r="1142" spans="1:7" s="392" customFormat="1">
      <c r="A1142" s="425"/>
      <c r="B1142" s="515"/>
      <c r="C1142" s="515" t="s">
        <v>3523</v>
      </c>
      <c r="D1142" s="91"/>
      <c r="E1142" s="388"/>
      <c r="F1142" s="389"/>
      <c r="G1142" s="391"/>
    </row>
    <row r="1143" spans="1:7" s="392" customFormat="1" ht="31.2">
      <c r="A1143" s="425"/>
      <c r="B1143" s="515"/>
      <c r="C1143" s="515" t="s">
        <v>3524</v>
      </c>
      <c r="D1143" s="91"/>
      <c r="E1143" s="388"/>
      <c r="F1143" s="389"/>
      <c r="G1143" s="391"/>
    </row>
    <row r="1144" spans="1:7" s="392" customFormat="1" ht="31.2">
      <c r="A1144" s="425"/>
      <c r="B1144" s="515"/>
      <c r="C1144" s="515" t="s">
        <v>3525</v>
      </c>
      <c r="D1144" s="91"/>
      <c r="E1144" s="388"/>
      <c r="F1144" s="389"/>
      <c r="G1144" s="391"/>
    </row>
    <row r="1145" spans="1:7" s="392" customFormat="1" ht="31.2">
      <c r="A1145" s="425"/>
      <c r="B1145" s="515"/>
      <c r="C1145" s="515" t="s">
        <v>3526</v>
      </c>
      <c r="D1145" s="91"/>
      <c r="E1145" s="388"/>
      <c r="F1145" s="389"/>
      <c r="G1145" s="391"/>
    </row>
    <row r="1146" spans="1:7" s="392" customFormat="1" ht="31.2">
      <c r="A1146" s="425"/>
      <c r="B1146" s="515"/>
      <c r="C1146" s="515" t="s">
        <v>3527</v>
      </c>
      <c r="D1146" s="91"/>
      <c r="E1146" s="388"/>
      <c r="F1146" s="389"/>
      <c r="G1146" s="391"/>
    </row>
    <row r="1147" spans="1:7" s="392" customFormat="1" ht="50.4">
      <c r="A1147" s="517" t="s">
        <v>21</v>
      </c>
      <c r="B1147" s="518" t="s">
        <v>4284</v>
      </c>
      <c r="C1147" s="520"/>
      <c r="D1147" s="91"/>
      <c r="E1147" s="388"/>
      <c r="F1147" s="389"/>
      <c r="G1147" s="391"/>
    </row>
    <row r="1148" spans="1:7" s="392" customFormat="1">
      <c r="A1148" s="521" t="s">
        <v>2684</v>
      </c>
      <c r="B1148" s="522" t="s">
        <v>3538</v>
      </c>
      <c r="C1148" s="522"/>
      <c r="D1148" s="91"/>
      <c r="E1148" s="388"/>
      <c r="F1148" s="389"/>
      <c r="G1148" s="391"/>
    </row>
    <row r="1149" spans="1:7" s="392" customFormat="1" ht="31.2">
      <c r="A1149" s="521"/>
      <c r="B1149" s="522"/>
      <c r="C1149" s="524" t="s">
        <v>3539</v>
      </c>
      <c r="D1149" s="91"/>
      <c r="E1149" s="388"/>
      <c r="F1149" s="389"/>
      <c r="G1149" s="391"/>
    </row>
    <row r="1150" spans="1:7" s="392" customFormat="1">
      <c r="A1150" s="521"/>
      <c r="B1150" s="522"/>
      <c r="C1150" s="524" t="s">
        <v>3540</v>
      </c>
      <c r="D1150" s="91"/>
      <c r="E1150" s="388"/>
      <c r="F1150" s="389"/>
      <c r="G1150" s="391"/>
    </row>
    <row r="1151" spans="1:7" s="392" customFormat="1">
      <c r="A1151" s="521"/>
      <c r="B1151" s="522"/>
      <c r="C1151" s="524" t="s">
        <v>3541</v>
      </c>
      <c r="D1151" s="91"/>
      <c r="E1151" s="388"/>
      <c r="F1151" s="389"/>
      <c r="G1151" s="391"/>
    </row>
    <row r="1152" spans="1:7" s="392" customFormat="1" ht="31.2">
      <c r="A1152" s="521"/>
      <c r="B1152" s="522"/>
      <c r="C1152" s="524" t="s">
        <v>3542</v>
      </c>
      <c r="D1152" s="91"/>
      <c r="E1152" s="388"/>
      <c r="F1152" s="389"/>
      <c r="G1152" s="391"/>
    </row>
    <row r="1153" spans="1:7" s="392" customFormat="1" ht="31.2">
      <c r="A1153" s="521"/>
      <c r="B1153" s="522"/>
      <c r="C1153" s="524" t="s">
        <v>3543</v>
      </c>
      <c r="D1153" s="91"/>
      <c r="E1153" s="388"/>
      <c r="F1153" s="389"/>
      <c r="G1153" s="391"/>
    </row>
    <row r="1154" spans="1:7" s="392" customFormat="1">
      <c r="A1154" s="521" t="s">
        <v>2685</v>
      </c>
      <c r="B1154" s="522" t="s">
        <v>3544</v>
      </c>
      <c r="C1154" s="522"/>
      <c r="D1154" s="91"/>
      <c r="E1154" s="388"/>
      <c r="F1154" s="389"/>
      <c r="G1154" s="391"/>
    </row>
    <row r="1155" spans="1:7" s="392" customFormat="1" ht="31.2">
      <c r="A1155" s="521"/>
      <c r="B1155" s="522"/>
      <c r="C1155" s="524" t="s">
        <v>3545</v>
      </c>
      <c r="D1155" s="91"/>
      <c r="E1155" s="388"/>
      <c r="F1155" s="389"/>
      <c r="G1155" s="391"/>
    </row>
    <row r="1156" spans="1:7" s="392" customFormat="1" ht="31.2">
      <c r="A1156" s="521"/>
      <c r="B1156" s="522"/>
      <c r="C1156" s="524" t="s">
        <v>3546</v>
      </c>
      <c r="D1156" s="91"/>
      <c r="E1156" s="388"/>
      <c r="F1156" s="389"/>
      <c r="G1156" s="391"/>
    </row>
    <row r="1157" spans="1:7" s="392" customFormat="1" ht="46.8">
      <c r="A1157" s="521"/>
      <c r="B1157" s="522"/>
      <c r="C1157" s="524" t="s">
        <v>3547</v>
      </c>
      <c r="D1157" s="91"/>
      <c r="E1157" s="388"/>
      <c r="F1157" s="389"/>
      <c r="G1157" s="391"/>
    </row>
    <row r="1158" spans="1:7" s="392" customFormat="1" ht="62.4">
      <c r="A1158" s="521"/>
      <c r="B1158" s="522"/>
      <c r="C1158" s="524" t="s">
        <v>3548</v>
      </c>
      <c r="D1158" s="91"/>
      <c r="E1158" s="388"/>
      <c r="F1158" s="389"/>
      <c r="G1158" s="391"/>
    </row>
    <row r="1159" spans="1:7" s="392" customFormat="1" ht="46.8">
      <c r="A1159" s="521"/>
      <c r="B1159" s="522"/>
      <c r="C1159" s="524" t="s">
        <v>3549</v>
      </c>
      <c r="D1159" s="91"/>
      <c r="E1159" s="388"/>
      <c r="F1159" s="389"/>
      <c r="G1159" s="391"/>
    </row>
    <row r="1160" spans="1:7" s="392" customFormat="1" ht="31.2">
      <c r="A1160" s="521"/>
      <c r="B1160" s="522"/>
      <c r="C1160" s="524" t="s">
        <v>3550</v>
      </c>
      <c r="D1160" s="91"/>
      <c r="E1160" s="388"/>
      <c r="F1160" s="389"/>
      <c r="G1160" s="391"/>
    </row>
    <row r="1161" spans="1:7" s="392" customFormat="1" ht="31.2">
      <c r="A1161" s="521"/>
      <c r="B1161" s="522"/>
      <c r="C1161" s="524" t="s">
        <v>3551</v>
      </c>
      <c r="D1161" s="91"/>
      <c r="E1161" s="388"/>
      <c r="F1161" s="389"/>
      <c r="G1161" s="391"/>
    </row>
    <row r="1162" spans="1:7" s="392" customFormat="1" ht="31.2">
      <c r="A1162" s="521" t="s">
        <v>2686</v>
      </c>
      <c r="B1162" s="522" t="s">
        <v>3552</v>
      </c>
      <c r="C1162" s="522"/>
      <c r="D1162" s="91"/>
      <c r="E1162" s="388"/>
      <c r="F1162" s="389"/>
      <c r="G1162" s="391"/>
    </row>
    <row r="1163" spans="1:7" s="392" customFormat="1" ht="31.2">
      <c r="A1163" s="521"/>
      <c r="B1163" s="522"/>
      <c r="C1163" s="524" t="s">
        <v>3553</v>
      </c>
      <c r="D1163" s="91"/>
      <c r="E1163" s="388"/>
      <c r="F1163" s="389"/>
      <c r="G1163" s="391"/>
    </row>
    <row r="1164" spans="1:7" s="392" customFormat="1" ht="31.2">
      <c r="A1164" s="521"/>
      <c r="B1164" s="522"/>
      <c r="C1164" s="524" t="s">
        <v>3554</v>
      </c>
      <c r="D1164" s="91"/>
      <c r="E1164" s="388"/>
      <c r="F1164" s="389"/>
      <c r="G1164" s="391"/>
    </row>
    <row r="1165" spans="1:7" s="392" customFormat="1" ht="31.2">
      <c r="A1165" s="521"/>
      <c r="B1165" s="522"/>
      <c r="C1165" s="524" t="s">
        <v>3555</v>
      </c>
      <c r="D1165" s="91"/>
      <c r="E1165" s="388"/>
      <c r="F1165" s="389"/>
      <c r="G1165" s="391"/>
    </row>
    <row r="1166" spans="1:7" s="392" customFormat="1">
      <c r="A1166" s="521"/>
      <c r="B1166" s="522"/>
      <c r="C1166" s="524" t="s">
        <v>3556</v>
      </c>
      <c r="D1166" s="91"/>
      <c r="E1166" s="388"/>
      <c r="F1166" s="389"/>
      <c r="G1166" s="391"/>
    </row>
    <row r="1167" spans="1:7" s="392" customFormat="1">
      <c r="A1167" s="521"/>
      <c r="B1167" s="522"/>
      <c r="C1167" s="524" t="s">
        <v>3557</v>
      </c>
      <c r="D1167" s="91"/>
      <c r="E1167" s="388"/>
      <c r="F1167" s="389"/>
      <c r="G1167" s="391"/>
    </row>
    <row r="1168" spans="1:7" s="392" customFormat="1">
      <c r="A1168" s="521" t="s">
        <v>3558</v>
      </c>
      <c r="B1168" s="522" t="s">
        <v>3559</v>
      </c>
      <c r="C1168" s="522"/>
      <c r="D1168" s="91"/>
      <c r="E1168" s="388"/>
      <c r="F1168" s="389"/>
      <c r="G1168" s="391"/>
    </row>
    <row r="1169" spans="1:7" s="392" customFormat="1" ht="31.2">
      <c r="A1169" s="521"/>
      <c r="B1169" s="522"/>
      <c r="C1169" s="524" t="s">
        <v>3560</v>
      </c>
      <c r="D1169" s="91"/>
      <c r="E1169" s="388"/>
      <c r="F1169" s="389"/>
      <c r="G1169" s="391"/>
    </row>
    <row r="1170" spans="1:7" s="392" customFormat="1" ht="31.2">
      <c r="A1170" s="521"/>
      <c r="B1170" s="522"/>
      <c r="C1170" s="524" t="s">
        <v>3561</v>
      </c>
      <c r="D1170" s="91"/>
      <c r="E1170" s="388"/>
      <c r="F1170" s="389"/>
      <c r="G1170" s="391"/>
    </row>
    <row r="1171" spans="1:7" s="392" customFormat="1" ht="31.2">
      <c r="A1171" s="521"/>
      <c r="B1171" s="522"/>
      <c r="C1171" s="524" t="s">
        <v>3562</v>
      </c>
      <c r="D1171" s="91"/>
      <c r="E1171" s="388"/>
      <c r="F1171" s="389"/>
      <c r="G1171" s="391"/>
    </row>
    <row r="1172" spans="1:7" s="392" customFormat="1" ht="31.2">
      <c r="A1172" s="521"/>
      <c r="B1172" s="522"/>
      <c r="C1172" s="524" t="s">
        <v>3563</v>
      </c>
      <c r="D1172" s="91"/>
      <c r="E1172" s="388"/>
      <c r="F1172" s="389"/>
      <c r="G1172" s="391"/>
    </row>
    <row r="1173" spans="1:7" s="392" customFormat="1" ht="31.2">
      <c r="A1173" s="521" t="s">
        <v>3564</v>
      </c>
      <c r="B1173" s="522" t="s">
        <v>3565</v>
      </c>
      <c r="C1173" s="524"/>
      <c r="D1173" s="91"/>
      <c r="E1173" s="388"/>
      <c r="F1173" s="389"/>
      <c r="G1173" s="391"/>
    </row>
    <row r="1174" spans="1:7" s="392" customFormat="1" ht="46.8">
      <c r="A1174" s="521"/>
      <c r="B1174" s="522"/>
      <c r="C1174" s="524" t="s">
        <v>3566</v>
      </c>
      <c r="D1174" s="91"/>
      <c r="E1174" s="388"/>
      <c r="F1174" s="389"/>
      <c r="G1174" s="391"/>
    </row>
    <row r="1175" spans="1:7" s="392" customFormat="1" ht="31.2">
      <c r="A1175" s="489" t="s">
        <v>3567</v>
      </c>
      <c r="B1175" s="490" t="s">
        <v>3568</v>
      </c>
      <c r="C1175" s="490"/>
      <c r="D1175" s="91"/>
      <c r="E1175" s="388"/>
      <c r="F1175" s="389"/>
      <c r="G1175" s="391"/>
    </row>
    <row r="1176" spans="1:7" s="392" customFormat="1" ht="31.2">
      <c r="A1176" s="489"/>
      <c r="B1176" s="490"/>
      <c r="C1176" s="490" t="s">
        <v>3569</v>
      </c>
      <c r="D1176" s="91"/>
      <c r="E1176" s="388"/>
      <c r="F1176" s="389"/>
      <c r="G1176" s="391"/>
    </row>
    <row r="1177" spans="1:7" s="392" customFormat="1" ht="31.2">
      <c r="A1177" s="489"/>
      <c r="B1177" s="490"/>
      <c r="C1177" s="490" t="s">
        <v>3570</v>
      </c>
      <c r="D1177" s="91"/>
      <c r="E1177" s="388"/>
      <c r="F1177" s="389"/>
      <c r="G1177" s="391"/>
    </row>
    <row r="1178" spans="1:7" s="392" customFormat="1" ht="31.2">
      <c r="A1178" s="489"/>
      <c r="B1178" s="490"/>
      <c r="C1178" s="490" t="s">
        <v>3571</v>
      </c>
      <c r="D1178" s="91"/>
      <c r="E1178" s="388"/>
      <c r="F1178" s="389"/>
      <c r="G1178" s="391"/>
    </row>
    <row r="1179" spans="1:7" s="392" customFormat="1" ht="31.2">
      <c r="A1179" s="489" t="s">
        <v>3573</v>
      </c>
      <c r="B1179" s="490" t="s">
        <v>3574</v>
      </c>
      <c r="C1179" s="490"/>
      <c r="D1179" s="91"/>
      <c r="E1179" s="388"/>
      <c r="F1179" s="389"/>
      <c r="G1179" s="391"/>
    </row>
    <row r="1180" spans="1:7" s="392" customFormat="1" ht="31.2">
      <c r="A1180" s="489"/>
      <c r="B1180" s="490"/>
      <c r="C1180" s="490" t="s">
        <v>3575</v>
      </c>
      <c r="D1180" s="91"/>
      <c r="E1180" s="388"/>
      <c r="F1180" s="389"/>
      <c r="G1180" s="391"/>
    </row>
    <row r="1181" spans="1:7" s="392" customFormat="1" ht="31.2">
      <c r="A1181" s="489"/>
      <c r="B1181" s="490"/>
      <c r="C1181" s="490" t="s">
        <v>3576</v>
      </c>
      <c r="D1181" s="91"/>
      <c r="E1181" s="388"/>
      <c r="F1181" s="389"/>
      <c r="G1181" s="391"/>
    </row>
    <row r="1182" spans="1:7" s="392" customFormat="1" ht="31.2">
      <c r="A1182" s="489"/>
      <c r="B1182" s="490"/>
      <c r="C1182" s="490" t="s">
        <v>3577</v>
      </c>
      <c r="D1182" s="91"/>
      <c r="E1182" s="388"/>
      <c r="F1182" s="389"/>
      <c r="G1182" s="391"/>
    </row>
    <row r="1183" spans="1:7" s="392" customFormat="1">
      <c r="A1183" s="489"/>
      <c r="B1183" s="490"/>
      <c r="C1183" s="490" t="s">
        <v>3578</v>
      </c>
      <c r="D1183" s="91"/>
      <c r="E1183" s="388"/>
      <c r="F1183" s="389"/>
      <c r="G1183" s="391"/>
    </row>
    <row r="1184" spans="1:7" s="392" customFormat="1">
      <c r="A1184" s="540"/>
      <c r="B1184" s="472"/>
      <c r="C1184" s="473"/>
      <c r="D1184" s="91"/>
      <c r="E1184" s="388"/>
      <c r="F1184" s="389"/>
      <c r="G1184" s="391"/>
    </row>
    <row r="1185" spans="1:7" s="392" customFormat="1">
      <c r="A1185" s="540"/>
      <c r="B1185" s="472"/>
      <c r="C1185" s="473"/>
      <c r="D1185" s="91"/>
      <c r="E1185" s="388"/>
      <c r="F1185" s="389"/>
      <c r="G1185" s="391"/>
    </row>
    <row r="1188" spans="1:7">
      <c r="B1188" s="456" t="s">
        <v>91</v>
      </c>
    </row>
    <row r="1189" spans="1:7">
      <c r="B1189" s="456" t="s">
        <v>93</v>
      </c>
    </row>
    <row r="1190" spans="1:7">
      <c r="B1190" s="456" t="s">
        <v>94</v>
      </c>
    </row>
    <row r="1191" spans="1:7">
      <c r="B1191" s="456" t="s">
        <v>95</v>
      </c>
    </row>
    <row r="1192" spans="1:7">
      <c r="B1192" s="456" t="s">
        <v>96</v>
      </c>
    </row>
    <row r="1193" spans="1:7">
      <c r="B1193" s="456" t="s">
        <v>97</v>
      </c>
    </row>
    <row r="1194" spans="1:7">
      <c r="B1194" s="456" t="s">
        <v>98</v>
      </c>
    </row>
    <row r="1195" spans="1:7">
      <c r="B1195" s="456" t="s">
        <v>99</v>
      </c>
    </row>
    <row r="1196" spans="1:7">
      <c r="B1196" s="456" t="s">
        <v>100</v>
      </c>
    </row>
    <row r="1197" spans="1:7">
      <c r="B1197" s="456" t="s">
        <v>101</v>
      </c>
    </row>
    <row r="1199" spans="1:7">
      <c r="B1199" s="456" t="s">
        <v>1313</v>
      </c>
    </row>
  </sheetData>
  <mergeCells count="10">
    <mergeCell ref="E140:E141"/>
    <mergeCell ref="F140:F141"/>
    <mergeCell ref="E297:E298"/>
    <mergeCell ref="F297:F298"/>
    <mergeCell ref="B929:C929"/>
    <mergeCell ref="B939:C939"/>
    <mergeCell ref="A955:C955"/>
    <mergeCell ref="A1:C1"/>
    <mergeCell ref="A3:C3"/>
    <mergeCell ref="B4:C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627"/>
  <sheetViews>
    <sheetView workbookViewId="0">
      <selection sqref="A1:E1186"/>
    </sheetView>
  </sheetViews>
  <sheetFormatPr defaultColWidth="9.109375" defaultRowHeight="15.6"/>
  <cols>
    <col min="1" max="1" width="9.109375" style="457"/>
    <col min="2" max="2" width="33" style="456" customWidth="1"/>
    <col min="3" max="3" width="15.6640625" style="405" hidden="1" customWidth="1"/>
    <col min="4" max="4" width="13.6640625" style="46" hidden="1" customWidth="1"/>
    <col min="5" max="5" width="44.88671875" style="45" customWidth="1"/>
    <col min="6" max="6" width="9" style="46" hidden="1" customWidth="1"/>
    <col min="7" max="7" width="13.44140625" style="46" hidden="1" customWidth="1"/>
    <col min="8" max="8" width="6.88671875" style="46" hidden="1" customWidth="1"/>
    <col min="9" max="9" width="9.6640625" style="46" hidden="1" customWidth="1"/>
    <col min="10" max="10" width="8" style="407" hidden="1" customWidth="1"/>
    <col min="11" max="11" width="38.44140625" style="45" hidden="1" customWidth="1"/>
    <col min="12" max="12" width="13.44140625" style="388" bestFit="1" customWidth="1"/>
    <col min="13" max="13" width="34.44140625" style="389" customWidth="1"/>
    <col min="14" max="14" width="29.109375" style="45" customWidth="1"/>
    <col min="15" max="16384" width="9.109375" style="45"/>
  </cols>
  <sheetData>
    <row r="1" spans="1:14" ht="33" customHeight="1">
      <c r="A1" s="493" t="s">
        <v>70</v>
      </c>
      <c r="B1" s="12" t="s">
        <v>372</v>
      </c>
      <c r="C1" s="12" t="s">
        <v>480</v>
      </c>
      <c r="D1" s="12" t="s">
        <v>481</v>
      </c>
      <c r="E1" s="12" t="s">
        <v>71</v>
      </c>
      <c r="F1" s="12" t="s">
        <v>72</v>
      </c>
      <c r="G1" s="12" t="s">
        <v>73</v>
      </c>
      <c r="H1" s="12" t="s">
        <v>74</v>
      </c>
      <c r="I1" s="12" t="s">
        <v>75</v>
      </c>
      <c r="J1" s="12" t="s">
        <v>76</v>
      </c>
      <c r="K1" s="91"/>
      <c r="M1" s="390" t="s">
        <v>8</v>
      </c>
      <c r="N1" s="91"/>
    </row>
    <row r="2" spans="1:14" ht="16.5" customHeight="1">
      <c r="A2" s="933" t="s">
        <v>2451</v>
      </c>
      <c r="B2" s="934"/>
      <c r="C2" s="934"/>
      <c r="D2" s="934"/>
      <c r="E2" s="935"/>
      <c r="F2" s="109"/>
      <c r="G2" s="109"/>
      <c r="H2" s="109"/>
      <c r="I2" s="109"/>
      <c r="J2" s="109"/>
      <c r="K2" s="91"/>
      <c r="N2" s="91"/>
    </row>
    <row r="3" spans="1:14" s="392" customFormat="1">
      <c r="A3" s="413" t="s">
        <v>150</v>
      </c>
      <c r="B3" s="936" t="s">
        <v>3681</v>
      </c>
      <c r="C3" s="936"/>
      <c r="D3" s="936"/>
      <c r="E3" s="936"/>
      <c r="F3" s="414"/>
      <c r="G3" s="414"/>
      <c r="H3" s="414"/>
      <c r="I3" s="414"/>
      <c r="J3" s="414"/>
      <c r="K3" s="391"/>
      <c r="L3" s="388"/>
      <c r="M3" s="389"/>
      <c r="N3" s="391"/>
    </row>
    <row r="4" spans="1:14" ht="31.2">
      <c r="A4" s="416" t="s">
        <v>13</v>
      </c>
      <c r="B4" s="417" t="s">
        <v>3629</v>
      </c>
      <c r="C4" s="418"/>
      <c r="D4" s="418"/>
      <c r="E4" s="419"/>
      <c r="F4" s="420"/>
      <c r="G4" s="420"/>
      <c r="H4" s="420"/>
      <c r="I4" s="420"/>
      <c r="J4" s="420"/>
      <c r="K4" s="91"/>
      <c r="N4" s="91"/>
    </row>
    <row r="5" spans="1:14">
      <c r="A5" s="398">
        <v>1</v>
      </c>
      <c r="B5" s="27" t="s">
        <v>2453</v>
      </c>
      <c r="C5" s="398" t="s">
        <v>2454</v>
      </c>
      <c r="D5" s="386"/>
      <c r="E5" s="396"/>
      <c r="F5" s="397" t="s">
        <v>78</v>
      </c>
      <c r="G5" s="103" t="str">
        <f>IF(H5="x","Đơn giản",IF(I5="x","Trung bình",IF(J5="x","Phức tạp")))</f>
        <v>Trung bình</v>
      </c>
      <c r="H5" s="109"/>
      <c r="I5" s="109" t="s">
        <v>79</v>
      </c>
      <c r="J5" s="109"/>
      <c r="K5" s="91"/>
      <c r="N5" s="91"/>
    </row>
    <row r="6" spans="1:14" ht="31.2">
      <c r="A6" s="398"/>
      <c r="B6" s="448"/>
      <c r="C6" s="398"/>
      <c r="D6" s="399"/>
      <c r="E6" s="27" t="s">
        <v>3625</v>
      </c>
      <c r="F6" s="28"/>
      <c r="G6" s="109"/>
      <c r="H6" s="109"/>
      <c r="I6" s="109"/>
      <c r="J6" s="109"/>
      <c r="K6" s="91"/>
      <c r="N6" s="91"/>
    </row>
    <row r="7" spans="1:14" ht="31.2">
      <c r="A7" s="398"/>
      <c r="B7" s="448"/>
      <c r="C7" s="398"/>
      <c r="D7" s="399"/>
      <c r="E7" s="27" t="s">
        <v>3626</v>
      </c>
      <c r="F7" s="28"/>
      <c r="G7" s="109"/>
      <c r="H7" s="109"/>
      <c r="I7" s="109"/>
      <c r="J7" s="109"/>
      <c r="K7" s="91"/>
      <c r="N7" s="91"/>
    </row>
    <row r="8" spans="1:14">
      <c r="A8" s="398"/>
      <c r="B8" s="448"/>
      <c r="C8" s="398"/>
      <c r="D8" s="399"/>
      <c r="E8" s="27" t="s">
        <v>3627</v>
      </c>
      <c r="F8" s="28"/>
      <c r="G8" s="109"/>
      <c r="H8" s="109"/>
      <c r="I8" s="109"/>
      <c r="J8" s="109"/>
      <c r="K8" s="91"/>
      <c r="N8" s="91"/>
    </row>
    <row r="9" spans="1:14">
      <c r="A9" s="398"/>
      <c r="B9" s="448"/>
      <c r="C9" s="398"/>
      <c r="D9" s="399"/>
      <c r="E9" s="27" t="s">
        <v>3630</v>
      </c>
      <c r="F9" s="28"/>
      <c r="G9" s="109"/>
      <c r="H9" s="109"/>
      <c r="I9" s="109"/>
      <c r="J9" s="109"/>
      <c r="K9" s="91"/>
      <c r="N9" s="91"/>
    </row>
    <row r="10" spans="1:14" ht="31.2">
      <c r="A10" s="398"/>
      <c r="B10" s="448"/>
      <c r="C10" s="398"/>
      <c r="D10" s="399"/>
      <c r="E10" s="27" t="s">
        <v>3631</v>
      </c>
      <c r="F10" s="28"/>
      <c r="G10" s="109"/>
      <c r="H10" s="109"/>
      <c r="I10" s="109"/>
      <c r="J10" s="109"/>
      <c r="K10" s="91"/>
      <c r="N10" s="91"/>
    </row>
    <row r="11" spans="1:14" ht="31.2">
      <c r="A11" s="398">
        <v>2</v>
      </c>
      <c r="B11" s="447" t="s">
        <v>3632</v>
      </c>
      <c r="C11" s="398" t="s">
        <v>2454</v>
      </c>
      <c r="D11" s="399"/>
      <c r="E11" s="396"/>
      <c r="F11" s="397" t="s">
        <v>78</v>
      </c>
      <c r="G11" s="103" t="str">
        <f>IF(H11="x","Đơn giản",IF(I11="x","Trung bình",IF(J11="x","Phức tạp")))</f>
        <v>Trung bình</v>
      </c>
      <c r="H11" s="109"/>
      <c r="I11" s="109" t="s">
        <v>79</v>
      </c>
      <c r="J11" s="109"/>
      <c r="K11" s="91"/>
      <c r="N11" s="91"/>
    </row>
    <row r="12" spans="1:14" ht="31.2">
      <c r="A12" s="398"/>
      <c r="B12" s="448"/>
      <c r="C12" s="398"/>
      <c r="D12" s="399"/>
      <c r="E12" s="27" t="s">
        <v>3633</v>
      </c>
      <c r="F12" s="28"/>
      <c r="G12" s="109"/>
      <c r="H12" s="109"/>
      <c r="I12" s="109"/>
      <c r="J12" s="109"/>
      <c r="K12" s="91"/>
      <c r="N12" s="91"/>
    </row>
    <row r="13" spans="1:14" ht="31.2">
      <c r="A13" s="398"/>
      <c r="B13" s="448"/>
      <c r="C13" s="398"/>
      <c r="D13" s="399"/>
      <c r="E13" s="27" t="s">
        <v>3634</v>
      </c>
      <c r="F13" s="28"/>
      <c r="G13" s="109"/>
      <c r="H13" s="109"/>
      <c r="I13" s="109"/>
      <c r="J13" s="109"/>
      <c r="K13" s="91"/>
      <c r="N13" s="91"/>
    </row>
    <row r="14" spans="1:14" ht="31.2">
      <c r="A14" s="398"/>
      <c r="B14" s="448"/>
      <c r="C14" s="398"/>
      <c r="D14" s="399"/>
      <c r="E14" s="27" t="s">
        <v>3636</v>
      </c>
      <c r="F14" s="28"/>
      <c r="G14" s="109"/>
      <c r="H14" s="109"/>
      <c r="I14" s="109"/>
      <c r="J14" s="109"/>
      <c r="K14" s="91"/>
      <c r="N14" s="91"/>
    </row>
    <row r="15" spans="1:14" ht="31.2">
      <c r="A15" s="398"/>
      <c r="B15" s="448"/>
      <c r="C15" s="398"/>
      <c r="D15" s="399"/>
      <c r="E15" s="27" t="s">
        <v>3635</v>
      </c>
      <c r="F15" s="28"/>
      <c r="G15" s="109"/>
      <c r="H15" s="109"/>
      <c r="I15" s="109"/>
      <c r="J15" s="109"/>
      <c r="K15" s="91"/>
      <c r="N15" s="91"/>
    </row>
    <row r="16" spans="1:14">
      <c r="A16" s="398">
        <v>3</v>
      </c>
      <c r="B16" s="447" t="s">
        <v>3637</v>
      </c>
      <c r="C16" s="398" t="s">
        <v>2454</v>
      </c>
      <c r="D16" s="399"/>
      <c r="E16" s="396"/>
      <c r="F16" s="397" t="s">
        <v>78</v>
      </c>
      <c r="G16" s="103" t="str">
        <f>IF(H16="x","Đơn giản",IF(I16="x","Trung bình",IF(J16="x","Phức tạp")))</f>
        <v>Trung bình</v>
      </c>
      <c r="H16" s="109"/>
      <c r="I16" s="109" t="s">
        <v>79</v>
      </c>
      <c r="J16" s="109"/>
      <c r="K16" s="91"/>
      <c r="N16" s="91"/>
    </row>
    <row r="17" spans="1:14" ht="31.2">
      <c r="A17" s="398"/>
      <c r="B17" s="447"/>
      <c r="C17" s="398"/>
      <c r="D17" s="399"/>
      <c r="E17" s="27" t="s">
        <v>2466</v>
      </c>
      <c r="F17" s="28"/>
      <c r="G17" s="109"/>
      <c r="H17" s="109"/>
      <c r="I17" s="109"/>
      <c r="J17" s="109"/>
      <c r="K17" s="91"/>
      <c r="N17" s="91"/>
    </row>
    <row r="18" spans="1:14">
      <c r="A18" s="398"/>
      <c r="B18" s="447"/>
      <c r="C18" s="398"/>
      <c r="D18" s="399"/>
      <c r="E18" s="27" t="s">
        <v>2467</v>
      </c>
      <c r="F18" s="28"/>
      <c r="G18" s="109"/>
      <c r="H18" s="109"/>
      <c r="I18" s="109"/>
      <c r="J18" s="109"/>
      <c r="K18" s="91"/>
      <c r="N18" s="91"/>
    </row>
    <row r="19" spans="1:14" ht="31.2">
      <c r="A19" s="398"/>
      <c r="B19" s="447"/>
      <c r="C19" s="398"/>
      <c r="D19" s="399"/>
      <c r="E19" s="27" t="s">
        <v>3638</v>
      </c>
      <c r="F19" s="28"/>
      <c r="G19" s="109"/>
      <c r="H19" s="109"/>
      <c r="I19" s="109"/>
      <c r="J19" s="109"/>
      <c r="K19" s="91"/>
      <c r="N19" s="91"/>
    </row>
    <row r="20" spans="1:14">
      <c r="A20" s="398"/>
      <c r="B20" s="447"/>
      <c r="C20" s="398"/>
      <c r="D20" s="399"/>
      <c r="E20" s="27" t="s">
        <v>3639</v>
      </c>
      <c r="F20" s="28"/>
      <c r="G20" s="109"/>
      <c r="H20" s="109"/>
      <c r="I20" s="109"/>
      <c r="J20" s="109"/>
      <c r="K20" s="91"/>
      <c r="N20" s="91"/>
    </row>
    <row r="21" spans="1:14" ht="31.2">
      <c r="A21" s="525">
        <v>4</v>
      </c>
      <c r="B21" s="526" t="s">
        <v>3640</v>
      </c>
      <c r="C21" s="525" t="s">
        <v>2454</v>
      </c>
      <c r="D21" s="527"/>
      <c r="E21" s="496"/>
      <c r="F21" s="528" t="s">
        <v>78</v>
      </c>
      <c r="G21" s="127" t="str">
        <f>IF(H21="x","Đơn giản",IF(I21="x","Trung bình",IF(J21="x","Phức tạp")))</f>
        <v>Trung bình</v>
      </c>
      <c r="H21" s="495"/>
      <c r="I21" s="495" t="s">
        <v>79</v>
      </c>
      <c r="J21" s="495"/>
      <c r="K21" s="91"/>
      <c r="N21" s="91"/>
    </row>
    <row r="22" spans="1:14" ht="31.2">
      <c r="A22" s="525"/>
      <c r="B22" s="526"/>
      <c r="C22" s="525"/>
      <c r="D22" s="527"/>
      <c r="E22" s="496" t="s">
        <v>3641</v>
      </c>
      <c r="F22" s="501"/>
      <c r="G22" s="495"/>
      <c r="H22" s="495"/>
      <c r="I22" s="495"/>
      <c r="J22" s="495"/>
      <c r="K22" s="91"/>
      <c r="N22" s="91"/>
    </row>
    <row r="23" spans="1:14" ht="31.2">
      <c r="A23" s="525"/>
      <c r="B23" s="526"/>
      <c r="C23" s="525"/>
      <c r="D23" s="527"/>
      <c r="E23" s="496" t="s">
        <v>3642</v>
      </c>
      <c r="F23" s="501"/>
      <c r="G23" s="495"/>
      <c r="H23" s="495"/>
      <c r="I23" s="495"/>
      <c r="J23" s="495"/>
      <c r="K23" s="91"/>
      <c r="N23" s="91"/>
    </row>
    <row r="24" spans="1:14" ht="31.2">
      <c r="A24" s="525"/>
      <c r="B24" s="526"/>
      <c r="C24" s="525"/>
      <c r="D24" s="527"/>
      <c r="E24" s="496" t="s">
        <v>3643</v>
      </c>
      <c r="F24" s="501"/>
      <c r="G24" s="495"/>
      <c r="H24" s="495"/>
      <c r="I24" s="495"/>
      <c r="J24" s="495"/>
      <c r="K24" s="91"/>
      <c r="N24" s="91"/>
    </row>
    <row r="25" spans="1:14" ht="46.8">
      <c r="A25" s="525"/>
      <c r="B25" s="526"/>
      <c r="C25" s="525"/>
      <c r="D25" s="527"/>
      <c r="E25" s="496" t="s">
        <v>3644</v>
      </c>
      <c r="F25" s="501"/>
      <c r="G25" s="495"/>
      <c r="H25" s="495"/>
      <c r="I25" s="495"/>
      <c r="J25" s="495"/>
      <c r="K25" s="91"/>
      <c r="N25" s="91"/>
    </row>
    <row r="26" spans="1:14">
      <c r="A26" s="525">
        <v>5</v>
      </c>
      <c r="B26" s="526" t="s">
        <v>3645</v>
      </c>
      <c r="C26" s="525" t="s">
        <v>2454</v>
      </c>
      <c r="D26" s="527"/>
      <c r="E26" s="496"/>
      <c r="F26" s="528" t="s">
        <v>78</v>
      </c>
      <c r="G26" s="127" t="str">
        <f>IF(H26="x","Đơn giản",IF(I26="x","Trung bình",IF(J26="x","Phức tạp")))</f>
        <v>Trung bình</v>
      </c>
      <c r="H26" s="495"/>
      <c r="I26" s="495" t="s">
        <v>79</v>
      </c>
      <c r="J26" s="495"/>
      <c r="K26" s="91"/>
      <c r="N26" s="91"/>
    </row>
    <row r="27" spans="1:14" ht="31.2">
      <c r="A27" s="525"/>
      <c r="B27" s="526"/>
      <c r="C27" s="525"/>
      <c r="D27" s="527"/>
      <c r="E27" s="496" t="s">
        <v>3646</v>
      </c>
      <c r="F27" s="501"/>
      <c r="G27" s="495"/>
      <c r="H27" s="495"/>
      <c r="I27" s="495"/>
      <c r="J27" s="495"/>
      <c r="K27" s="91"/>
      <c r="N27" s="91"/>
    </row>
    <row r="28" spans="1:14">
      <c r="A28" s="525"/>
      <c r="B28" s="526"/>
      <c r="C28" s="525"/>
      <c r="D28" s="527"/>
      <c r="E28" s="496" t="s">
        <v>3647</v>
      </c>
      <c r="F28" s="501"/>
      <c r="G28" s="495"/>
      <c r="H28" s="495"/>
      <c r="I28" s="495"/>
      <c r="J28" s="495"/>
      <c r="K28" s="91"/>
      <c r="N28" s="91"/>
    </row>
    <row r="29" spans="1:14" ht="31.2">
      <c r="A29" s="525"/>
      <c r="B29" s="526"/>
      <c r="C29" s="525"/>
      <c r="D29" s="527"/>
      <c r="E29" s="496" t="s">
        <v>3648</v>
      </c>
      <c r="F29" s="501"/>
      <c r="G29" s="495"/>
      <c r="H29" s="495"/>
      <c r="I29" s="495"/>
      <c r="J29" s="495"/>
      <c r="K29" s="91"/>
      <c r="N29" s="91"/>
    </row>
    <row r="30" spans="1:14" ht="46.8">
      <c r="A30" s="525"/>
      <c r="B30" s="526"/>
      <c r="C30" s="525"/>
      <c r="D30" s="527"/>
      <c r="E30" s="496" t="s">
        <v>3649</v>
      </c>
      <c r="F30" s="501"/>
      <c r="G30" s="495"/>
      <c r="H30" s="495"/>
      <c r="I30" s="495"/>
      <c r="J30" s="495"/>
      <c r="K30" s="91"/>
      <c r="N30" s="91"/>
    </row>
    <row r="31" spans="1:14" ht="31.2">
      <c r="A31" s="525">
        <v>6</v>
      </c>
      <c r="B31" s="526" t="s">
        <v>3650</v>
      </c>
      <c r="C31" s="525" t="s">
        <v>2454</v>
      </c>
      <c r="D31" s="527"/>
      <c r="E31" s="496"/>
      <c r="F31" s="528" t="s">
        <v>78</v>
      </c>
      <c r="G31" s="127" t="str">
        <f>IF(H31="x","Đơn giản",IF(I31="x","Trung bình",IF(J31="x","Phức tạp")))</f>
        <v>Trung bình</v>
      </c>
      <c r="H31" s="495"/>
      <c r="I31" s="495" t="s">
        <v>79</v>
      </c>
      <c r="J31" s="495"/>
      <c r="K31" s="91"/>
      <c r="N31" s="91"/>
    </row>
    <row r="32" spans="1:14" ht="31.2">
      <c r="A32" s="525"/>
      <c r="B32" s="526"/>
      <c r="C32" s="525"/>
      <c r="D32" s="527"/>
      <c r="E32" s="496" t="s">
        <v>3651</v>
      </c>
      <c r="F32" s="501"/>
      <c r="G32" s="495"/>
      <c r="H32" s="495"/>
      <c r="I32" s="495"/>
      <c r="J32" s="495"/>
      <c r="K32" s="91"/>
      <c r="N32" s="91"/>
    </row>
    <row r="33" spans="1:14" ht="31.2">
      <c r="A33" s="525"/>
      <c r="B33" s="526"/>
      <c r="C33" s="525"/>
      <c r="D33" s="527"/>
      <c r="E33" s="496" t="s">
        <v>3652</v>
      </c>
      <c r="F33" s="501"/>
      <c r="G33" s="495"/>
      <c r="H33" s="495"/>
      <c r="I33" s="495"/>
      <c r="J33" s="495"/>
      <c r="K33" s="91"/>
      <c r="N33" s="91"/>
    </row>
    <row r="34" spans="1:14" ht="31.2">
      <c r="A34" s="525"/>
      <c r="B34" s="526"/>
      <c r="C34" s="525"/>
      <c r="D34" s="527"/>
      <c r="E34" s="496" t="s">
        <v>3653</v>
      </c>
      <c r="F34" s="501"/>
      <c r="G34" s="495"/>
      <c r="H34" s="495"/>
      <c r="I34" s="495"/>
      <c r="J34" s="495"/>
      <c r="K34" s="91"/>
      <c r="N34" s="91"/>
    </row>
    <row r="35" spans="1:14" ht="31.2">
      <c r="A35" s="525"/>
      <c r="B35" s="526"/>
      <c r="C35" s="525"/>
      <c r="D35" s="527"/>
      <c r="E35" s="496" t="s">
        <v>3654</v>
      </c>
      <c r="F35" s="501"/>
      <c r="G35" s="495"/>
      <c r="H35" s="495"/>
      <c r="I35" s="495"/>
      <c r="J35" s="495"/>
      <c r="K35" s="91"/>
      <c r="N35" s="91"/>
    </row>
    <row r="36" spans="1:14">
      <c r="A36" s="398">
        <v>7</v>
      </c>
      <c r="B36" s="447" t="s">
        <v>2496</v>
      </c>
      <c r="C36" s="395" t="s">
        <v>2454</v>
      </c>
      <c r="D36" s="399"/>
      <c r="E36" s="396"/>
      <c r="F36" s="397" t="s">
        <v>78</v>
      </c>
      <c r="G36" s="103" t="str">
        <f>IF(H36="x","Đơn giản",IF(I36="x","Trung bình",IF(J36="x","Phức tạp")))</f>
        <v>Trung bình</v>
      </c>
      <c r="H36" s="109"/>
      <c r="I36" s="109" t="s">
        <v>79</v>
      </c>
      <c r="J36" s="109"/>
      <c r="K36" s="91"/>
      <c r="N36" s="91"/>
    </row>
    <row r="37" spans="1:14">
      <c r="A37" s="398"/>
      <c r="B37" s="447"/>
      <c r="C37" s="395"/>
      <c r="D37" s="399"/>
      <c r="E37" s="27" t="s">
        <v>2497</v>
      </c>
      <c r="F37" s="28"/>
      <c r="G37" s="109"/>
      <c r="H37" s="109"/>
      <c r="I37" s="109"/>
      <c r="J37" s="109"/>
      <c r="K37" s="91"/>
      <c r="N37" s="91"/>
    </row>
    <row r="38" spans="1:14">
      <c r="A38" s="398"/>
      <c r="B38" s="447"/>
      <c r="C38" s="395"/>
      <c r="D38" s="399"/>
      <c r="E38" s="27" t="s">
        <v>2498</v>
      </c>
      <c r="F38" s="28"/>
      <c r="G38" s="109"/>
      <c r="H38" s="109"/>
      <c r="I38" s="109"/>
      <c r="J38" s="109"/>
      <c r="K38" s="91"/>
      <c r="N38" s="91"/>
    </row>
    <row r="39" spans="1:14">
      <c r="A39" s="398"/>
      <c r="B39" s="447"/>
      <c r="C39" s="395"/>
      <c r="D39" s="399"/>
      <c r="E39" s="27" t="s">
        <v>2499</v>
      </c>
      <c r="F39" s="28"/>
      <c r="G39" s="109"/>
      <c r="H39" s="109"/>
      <c r="I39" s="109"/>
      <c r="J39" s="109"/>
      <c r="K39" s="91"/>
      <c r="N39" s="91"/>
    </row>
    <row r="40" spans="1:14" ht="31.2">
      <c r="A40" s="398"/>
      <c r="B40" s="447"/>
      <c r="C40" s="395"/>
      <c r="D40" s="399"/>
      <c r="E40" s="27" t="s">
        <v>2500</v>
      </c>
      <c r="F40" s="28"/>
      <c r="G40" s="109"/>
      <c r="H40" s="109"/>
      <c r="I40" s="109"/>
      <c r="J40" s="109"/>
      <c r="K40" s="91"/>
      <c r="N40" s="91"/>
    </row>
    <row r="41" spans="1:14" ht="31.2">
      <c r="A41" s="398"/>
      <c r="B41" s="447"/>
      <c r="C41" s="395"/>
      <c r="D41" s="399"/>
      <c r="E41" s="27" t="s">
        <v>2501</v>
      </c>
      <c r="F41" s="28"/>
      <c r="G41" s="109"/>
      <c r="H41" s="109"/>
      <c r="I41" s="109"/>
      <c r="J41" s="109"/>
      <c r="K41" s="91"/>
      <c r="N41" s="91"/>
    </row>
    <row r="42" spans="1:14">
      <c r="A42" s="398">
        <v>8</v>
      </c>
      <c r="B42" s="447" t="s">
        <v>3655</v>
      </c>
      <c r="C42" s="395" t="s">
        <v>2454</v>
      </c>
      <c r="D42" s="399"/>
      <c r="E42" s="27"/>
      <c r="F42" s="397" t="s">
        <v>78</v>
      </c>
      <c r="G42" s="103" t="str">
        <f>IF(H42="x","Đơn giản",IF(I42="x","Trung bình",IF(J42="x","Phức tạp")))</f>
        <v>Trung bình</v>
      </c>
      <c r="H42" s="109"/>
      <c r="I42" s="109" t="s">
        <v>79</v>
      </c>
      <c r="J42" s="109"/>
      <c r="K42" s="91"/>
      <c r="N42" s="91"/>
    </row>
    <row r="43" spans="1:14">
      <c r="A43" s="398"/>
      <c r="B43" s="447"/>
      <c r="C43" s="395"/>
      <c r="D43" s="399"/>
      <c r="E43" s="27" t="s">
        <v>3656</v>
      </c>
      <c r="F43" s="28"/>
      <c r="G43" s="109"/>
      <c r="H43" s="109"/>
      <c r="I43" s="109"/>
      <c r="J43" s="109"/>
      <c r="K43" s="91"/>
      <c r="N43" s="91"/>
    </row>
    <row r="44" spans="1:14">
      <c r="A44" s="398"/>
      <c r="B44" s="447"/>
      <c r="C44" s="395"/>
      <c r="D44" s="399"/>
      <c r="E44" s="27" t="s">
        <v>3657</v>
      </c>
      <c r="F44" s="28"/>
      <c r="G44" s="109"/>
      <c r="H44" s="109"/>
      <c r="I44" s="109"/>
      <c r="J44" s="109"/>
      <c r="K44" s="91"/>
      <c r="N44" s="91"/>
    </row>
    <row r="45" spans="1:14">
      <c r="A45" s="398"/>
      <c r="B45" s="447"/>
      <c r="C45" s="395"/>
      <c r="D45" s="399"/>
      <c r="E45" s="27" t="s">
        <v>3658</v>
      </c>
      <c r="F45" s="28"/>
      <c r="G45" s="109"/>
      <c r="H45" s="109"/>
      <c r="I45" s="109"/>
      <c r="J45" s="109"/>
      <c r="K45" s="91"/>
      <c r="N45" s="91"/>
    </row>
    <row r="46" spans="1:14">
      <c r="A46" s="398"/>
      <c r="B46" s="447"/>
      <c r="C46" s="395"/>
      <c r="D46" s="399"/>
      <c r="E46" s="27" t="s">
        <v>3659</v>
      </c>
      <c r="F46" s="28"/>
      <c r="G46" s="109"/>
      <c r="H46" s="109"/>
      <c r="I46" s="109"/>
      <c r="J46" s="109"/>
      <c r="K46" s="91"/>
      <c r="N46" s="91"/>
    </row>
    <row r="47" spans="1:14">
      <c r="A47" s="398">
        <v>9</v>
      </c>
      <c r="B47" s="447" t="s">
        <v>3628</v>
      </c>
      <c r="C47" s="395" t="s">
        <v>2454</v>
      </c>
      <c r="D47" s="399"/>
      <c r="E47" s="27"/>
      <c r="F47" s="397" t="s">
        <v>78</v>
      </c>
      <c r="G47" s="103" t="str">
        <f>IF(H47="x","Đơn giản",IF(I47="x","Trung bình",IF(J47="x","Phức tạp")))</f>
        <v>Trung bình</v>
      </c>
      <c r="H47" s="109"/>
      <c r="I47" s="109" t="s">
        <v>79</v>
      </c>
      <c r="J47" s="109"/>
      <c r="K47" s="91"/>
      <c r="N47" s="91"/>
    </row>
    <row r="48" spans="1:14">
      <c r="A48" s="398"/>
      <c r="B48" s="447"/>
      <c r="C48" s="395"/>
      <c r="D48" s="399"/>
      <c r="E48" s="27" t="s">
        <v>3660</v>
      </c>
      <c r="F48" s="28"/>
      <c r="G48" s="109"/>
      <c r="H48" s="109"/>
      <c r="I48" s="109"/>
      <c r="J48" s="109"/>
      <c r="K48" s="91"/>
      <c r="N48" s="91"/>
    </row>
    <row r="49" spans="1:14">
      <c r="A49" s="398"/>
      <c r="B49" s="447"/>
      <c r="C49" s="395"/>
      <c r="D49" s="399"/>
      <c r="E49" s="27" t="s">
        <v>3661</v>
      </c>
      <c r="F49" s="28"/>
      <c r="G49" s="109"/>
      <c r="H49" s="109"/>
      <c r="I49" s="109"/>
      <c r="J49" s="109"/>
      <c r="K49" s="91"/>
      <c r="N49" s="91"/>
    </row>
    <row r="50" spans="1:14">
      <c r="A50" s="398"/>
      <c r="B50" s="447"/>
      <c r="C50" s="395"/>
      <c r="D50" s="399"/>
      <c r="E50" s="27" t="s">
        <v>3662</v>
      </c>
      <c r="F50" s="28"/>
      <c r="G50" s="109"/>
      <c r="H50" s="109"/>
      <c r="I50" s="109"/>
      <c r="J50" s="109"/>
      <c r="K50" s="91"/>
      <c r="N50" s="91"/>
    </row>
    <row r="51" spans="1:14">
      <c r="A51" s="398"/>
      <c r="B51" s="447"/>
      <c r="C51" s="395"/>
      <c r="D51" s="399"/>
      <c r="E51" s="27" t="s">
        <v>3663</v>
      </c>
      <c r="F51" s="28"/>
      <c r="G51" s="109"/>
      <c r="H51" s="109"/>
      <c r="I51" s="109"/>
      <c r="J51" s="109"/>
      <c r="K51" s="91"/>
      <c r="N51" s="91"/>
    </row>
    <row r="52" spans="1:14" ht="46.8">
      <c r="A52" s="398"/>
      <c r="B52" s="447"/>
      <c r="C52" s="395"/>
      <c r="D52" s="399"/>
      <c r="E52" s="27" t="s">
        <v>3668</v>
      </c>
      <c r="F52" s="28"/>
      <c r="G52" s="109"/>
      <c r="H52" s="109"/>
      <c r="I52" s="109"/>
      <c r="J52" s="109"/>
      <c r="K52" s="91"/>
      <c r="N52" s="91"/>
    </row>
    <row r="53" spans="1:14">
      <c r="A53" s="525">
        <v>10</v>
      </c>
      <c r="B53" s="526" t="s">
        <v>4198</v>
      </c>
      <c r="C53" s="529" t="s">
        <v>2454</v>
      </c>
      <c r="D53" s="527"/>
      <c r="E53" s="496"/>
      <c r="F53" s="528" t="s">
        <v>78</v>
      </c>
      <c r="G53" s="127" t="str">
        <f>IF(H53="x","Đơn giản",IF(I53="x","Trung bình",IF(J53="x","Phức tạp")))</f>
        <v>Trung bình</v>
      </c>
      <c r="H53" s="495"/>
      <c r="I53" s="495" t="s">
        <v>79</v>
      </c>
      <c r="J53" s="495"/>
      <c r="K53" s="91"/>
      <c r="N53" s="91"/>
    </row>
    <row r="54" spans="1:14" ht="31.2">
      <c r="A54" s="525"/>
      <c r="B54" s="526"/>
      <c r="C54" s="529"/>
      <c r="D54" s="527"/>
      <c r="E54" s="496" t="s">
        <v>4199</v>
      </c>
      <c r="F54" s="501"/>
      <c r="G54" s="495"/>
      <c r="H54" s="495"/>
      <c r="I54" s="495"/>
      <c r="J54" s="495"/>
      <c r="K54" s="91"/>
      <c r="N54" s="91"/>
    </row>
    <row r="55" spans="1:14" ht="31.2">
      <c r="A55" s="525"/>
      <c r="B55" s="526"/>
      <c r="C55" s="529"/>
      <c r="D55" s="527"/>
      <c r="E55" s="496" t="s">
        <v>4200</v>
      </c>
      <c r="F55" s="501"/>
      <c r="G55" s="495"/>
      <c r="H55" s="495"/>
      <c r="I55" s="495"/>
      <c r="J55" s="495"/>
      <c r="K55" s="91"/>
      <c r="N55" s="91"/>
    </row>
    <row r="56" spans="1:14" ht="31.2">
      <c r="A56" s="525"/>
      <c r="B56" s="526"/>
      <c r="C56" s="529"/>
      <c r="D56" s="527"/>
      <c r="E56" s="496" t="s">
        <v>4201</v>
      </c>
      <c r="F56" s="501"/>
      <c r="G56" s="495"/>
      <c r="H56" s="495"/>
      <c r="I56" s="495"/>
      <c r="J56" s="495"/>
      <c r="K56" s="91"/>
      <c r="N56" s="91"/>
    </row>
    <row r="57" spans="1:14" ht="31.2">
      <c r="A57" s="525"/>
      <c r="B57" s="526"/>
      <c r="C57" s="529"/>
      <c r="D57" s="527"/>
      <c r="E57" s="496" t="s">
        <v>4202</v>
      </c>
      <c r="F57" s="501"/>
      <c r="G57" s="495"/>
      <c r="H57" s="495"/>
      <c r="I57" s="495"/>
      <c r="J57" s="495"/>
      <c r="K57" s="91"/>
      <c r="N57" s="91"/>
    </row>
    <row r="58" spans="1:14">
      <c r="A58" s="525">
        <v>11</v>
      </c>
      <c r="B58" s="526" t="s">
        <v>4203</v>
      </c>
      <c r="C58" s="529" t="s">
        <v>2454</v>
      </c>
      <c r="D58" s="527"/>
      <c r="E58" s="496"/>
      <c r="F58" s="528" t="s">
        <v>78</v>
      </c>
      <c r="G58" s="127" t="str">
        <f>IF(H58="x","Đơn giản",IF(I58="x","Trung bình",IF(J58="x","Phức tạp")))</f>
        <v>Trung bình</v>
      </c>
      <c r="H58" s="495"/>
      <c r="I58" s="495" t="s">
        <v>79</v>
      </c>
      <c r="J58" s="495"/>
      <c r="K58" s="91"/>
      <c r="N58" s="91"/>
    </row>
    <row r="59" spans="1:14" ht="31.2">
      <c r="A59" s="525"/>
      <c r="B59" s="526"/>
      <c r="C59" s="529"/>
      <c r="D59" s="527"/>
      <c r="E59" s="496" t="s">
        <v>4204</v>
      </c>
      <c r="F59" s="501"/>
      <c r="G59" s="495"/>
      <c r="H59" s="495"/>
      <c r="I59" s="495"/>
      <c r="J59" s="495"/>
      <c r="K59" s="91"/>
      <c r="N59" s="91"/>
    </row>
    <row r="60" spans="1:14" ht="31.2">
      <c r="A60" s="525"/>
      <c r="B60" s="526"/>
      <c r="C60" s="529"/>
      <c r="D60" s="527"/>
      <c r="E60" s="496" t="s">
        <v>4205</v>
      </c>
      <c r="F60" s="501"/>
      <c r="G60" s="495"/>
      <c r="H60" s="495"/>
      <c r="I60" s="495"/>
      <c r="J60" s="495"/>
      <c r="K60" s="91"/>
      <c r="N60" s="91"/>
    </row>
    <row r="61" spans="1:14" ht="31.2">
      <c r="A61" s="525"/>
      <c r="B61" s="526"/>
      <c r="C61" s="529"/>
      <c r="D61" s="527"/>
      <c r="E61" s="496" t="s">
        <v>4206</v>
      </c>
      <c r="F61" s="501"/>
      <c r="G61" s="495"/>
      <c r="H61" s="495"/>
      <c r="I61" s="495"/>
      <c r="J61" s="495"/>
      <c r="K61" s="91"/>
      <c r="N61" s="91"/>
    </row>
    <row r="62" spans="1:14" ht="31.2">
      <c r="A62" s="525"/>
      <c r="B62" s="526"/>
      <c r="C62" s="529"/>
      <c r="D62" s="527"/>
      <c r="E62" s="496" t="s">
        <v>4207</v>
      </c>
      <c r="F62" s="501"/>
      <c r="G62" s="495"/>
      <c r="H62" s="495"/>
      <c r="I62" s="495"/>
      <c r="J62" s="495"/>
      <c r="K62" s="91"/>
      <c r="N62" s="91"/>
    </row>
    <row r="63" spans="1:14" ht="31.2">
      <c r="A63" s="525">
        <v>12</v>
      </c>
      <c r="B63" s="526" t="s">
        <v>3675</v>
      </c>
      <c r="C63" s="529" t="s">
        <v>2454</v>
      </c>
      <c r="D63" s="527"/>
      <c r="E63" s="496"/>
      <c r="F63" s="528" t="s">
        <v>78</v>
      </c>
      <c r="G63" s="127" t="str">
        <f>IF(H63="x","Đơn giản",IF(I63="x","Trung bình",IF(J63="x","Phức tạp")))</f>
        <v>Trung bình</v>
      </c>
      <c r="H63" s="495"/>
      <c r="I63" s="495" t="s">
        <v>79</v>
      </c>
      <c r="J63" s="495"/>
      <c r="K63" s="91"/>
      <c r="N63" s="91"/>
    </row>
    <row r="64" spans="1:14" ht="31.2">
      <c r="A64" s="525"/>
      <c r="B64" s="526"/>
      <c r="C64" s="529"/>
      <c r="D64" s="527"/>
      <c r="E64" s="496" t="s">
        <v>3672</v>
      </c>
      <c r="F64" s="501"/>
      <c r="G64" s="495"/>
      <c r="H64" s="495"/>
      <c r="I64" s="495"/>
      <c r="J64" s="495"/>
      <c r="K64" s="91"/>
      <c r="N64" s="91"/>
    </row>
    <row r="65" spans="1:14">
      <c r="A65" s="525"/>
      <c r="B65" s="526"/>
      <c r="C65" s="529"/>
      <c r="D65" s="527"/>
      <c r="E65" s="496" t="s">
        <v>3676</v>
      </c>
      <c r="F65" s="501"/>
      <c r="G65" s="495"/>
      <c r="H65" s="495"/>
      <c r="I65" s="495"/>
      <c r="J65" s="495"/>
      <c r="K65" s="91"/>
      <c r="N65" s="91"/>
    </row>
    <row r="66" spans="1:14" ht="31.2">
      <c r="A66" s="525"/>
      <c r="B66" s="526"/>
      <c r="C66" s="529"/>
      <c r="D66" s="527"/>
      <c r="E66" s="496" t="s">
        <v>3677</v>
      </c>
      <c r="F66" s="501"/>
      <c r="G66" s="495"/>
      <c r="H66" s="495"/>
      <c r="I66" s="495"/>
      <c r="J66" s="495"/>
      <c r="K66" s="91"/>
      <c r="N66" s="91"/>
    </row>
    <row r="67" spans="1:14" ht="31.2">
      <c r="A67" s="525"/>
      <c r="B67" s="526"/>
      <c r="C67" s="529"/>
      <c r="D67" s="527"/>
      <c r="E67" s="496" t="s">
        <v>3678</v>
      </c>
      <c r="F67" s="501"/>
      <c r="G67" s="495"/>
      <c r="H67" s="495"/>
      <c r="I67" s="495"/>
      <c r="J67" s="495"/>
      <c r="K67" s="91"/>
      <c r="N67" s="91"/>
    </row>
    <row r="68" spans="1:14" ht="31.2">
      <c r="A68" s="525">
        <v>13</v>
      </c>
      <c r="B68" s="526" t="s">
        <v>3679</v>
      </c>
      <c r="C68" s="529" t="s">
        <v>2454</v>
      </c>
      <c r="D68" s="527"/>
      <c r="E68" s="496"/>
      <c r="F68" s="528" t="s">
        <v>78</v>
      </c>
      <c r="G68" s="127" t="str">
        <f>IF(H68="x","Đơn giản",IF(I68="x","Trung bình",IF(J68="x","Phức tạp")))</f>
        <v>Trung bình</v>
      </c>
      <c r="H68" s="495"/>
      <c r="I68" s="495" t="s">
        <v>79</v>
      </c>
      <c r="J68" s="495"/>
      <c r="K68" s="91"/>
      <c r="N68" s="91"/>
    </row>
    <row r="69" spans="1:14" ht="31.2">
      <c r="A69" s="525"/>
      <c r="B69" s="526"/>
      <c r="C69" s="529"/>
      <c r="D69" s="527"/>
      <c r="E69" s="496" t="s">
        <v>3670</v>
      </c>
      <c r="F69" s="501"/>
      <c r="G69" s="495"/>
      <c r="H69" s="495"/>
      <c r="I69" s="495"/>
      <c r="J69" s="495"/>
      <c r="K69" s="91"/>
      <c r="N69" s="91"/>
    </row>
    <row r="70" spans="1:14">
      <c r="A70" s="525"/>
      <c r="B70" s="526"/>
      <c r="C70" s="529"/>
      <c r="D70" s="527"/>
      <c r="E70" s="496" t="s">
        <v>3671</v>
      </c>
      <c r="F70" s="501"/>
      <c r="G70" s="495"/>
      <c r="H70" s="495"/>
      <c r="I70" s="495"/>
      <c r="J70" s="495"/>
      <c r="K70" s="91"/>
      <c r="N70" s="91"/>
    </row>
    <row r="71" spans="1:14" ht="31.2">
      <c r="A71" s="525"/>
      <c r="B71" s="526"/>
      <c r="C71" s="529"/>
      <c r="D71" s="527"/>
      <c r="E71" s="496" t="s">
        <v>3674</v>
      </c>
      <c r="F71" s="501"/>
      <c r="G71" s="495"/>
      <c r="H71" s="495"/>
      <c r="I71" s="495"/>
      <c r="J71" s="495"/>
      <c r="K71" s="91"/>
      <c r="N71" s="91"/>
    </row>
    <row r="72" spans="1:14">
      <c r="A72" s="525"/>
      <c r="B72" s="526"/>
      <c r="C72" s="529"/>
      <c r="D72" s="527"/>
      <c r="E72" s="496" t="s">
        <v>3673</v>
      </c>
      <c r="F72" s="501"/>
      <c r="G72" s="495"/>
      <c r="H72" s="495"/>
      <c r="I72" s="495"/>
      <c r="J72" s="495"/>
      <c r="K72" s="91"/>
      <c r="N72" s="91"/>
    </row>
    <row r="73" spans="1:14">
      <c r="A73" s="398">
        <v>14</v>
      </c>
      <c r="B73" s="447" t="s">
        <v>2477</v>
      </c>
      <c r="C73" s="395" t="s">
        <v>2454</v>
      </c>
      <c r="D73" s="399"/>
      <c r="E73" s="396"/>
      <c r="F73" s="397" t="s">
        <v>78</v>
      </c>
      <c r="G73" s="103" t="str">
        <f>IF(H73="x","Đơn giản",IF(I73="x","Trung bình",IF(J73="x","Phức tạp")))</f>
        <v>Trung bình</v>
      </c>
      <c r="H73" s="109"/>
      <c r="I73" s="109" t="s">
        <v>79</v>
      </c>
      <c r="J73" s="109"/>
      <c r="K73" s="91"/>
      <c r="N73" s="91"/>
    </row>
    <row r="74" spans="1:14" ht="31.2">
      <c r="A74" s="398"/>
      <c r="B74" s="447"/>
      <c r="C74" s="395"/>
      <c r="D74" s="399"/>
      <c r="E74" s="27" t="s">
        <v>3664</v>
      </c>
      <c r="F74" s="28"/>
      <c r="G74" s="109"/>
      <c r="H74" s="109"/>
      <c r="I74" s="109"/>
      <c r="J74" s="109"/>
      <c r="K74" s="91"/>
      <c r="N74" s="91"/>
    </row>
    <row r="75" spans="1:14" ht="31.2">
      <c r="A75" s="398"/>
      <c r="B75" s="447"/>
      <c r="C75" s="395"/>
      <c r="D75" s="399"/>
      <c r="E75" s="27" t="s">
        <v>3665</v>
      </c>
      <c r="F75" s="28"/>
      <c r="G75" s="109"/>
      <c r="H75" s="109"/>
      <c r="I75" s="109"/>
      <c r="J75" s="109"/>
      <c r="K75" s="91"/>
      <c r="N75" s="91"/>
    </row>
    <row r="76" spans="1:14" ht="31.2">
      <c r="A76" s="398"/>
      <c r="B76" s="447"/>
      <c r="C76" s="395"/>
      <c r="D76" s="399"/>
      <c r="E76" s="27" t="s">
        <v>3667</v>
      </c>
      <c r="F76" s="28"/>
      <c r="G76" s="109"/>
      <c r="H76" s="109"/>
      <c r="I76" s="109"/>
      <c r="J76" s="109"/>
      <c r="K76" s="91"/>
      <c r="N76" s="91"/>
    </row>
    <row r="77" spans="1:14" ht="31.2">
      <c r="A77" s="398"/>
      <c r="B77" s="447"/>
      <c r="C77" s="395"/>
      <c r="D77" s="399"/>
      <c r="E77" s="27" t="s">
        <v>3666</v>
      </c>
      <c r="F77" s="28"/>
      <c r="G77" s="109"/>
      <c r="H77" s="109"/>
      <c r="I77" s="109"/>
      <c r="J77" s="109"/>
      <c r="K77" s="91"/>
      <c r="N77" s="91"/>
    </row>
    <row r="78" spans="1:14" ht="31.2">
      <c r="A78" s="398"/>
      <c r="B78" s="447"/>
      <c r="C78" s="395"/>
      <c r="D78" s="399"/>
      <c r="E78" s="27" t="s">
        <v>3669</v>
      </c>
      <c r="F78" s="28"/>
      <c r="G78" s="109"/>
      <c r="H78" s="109"/>
      <c r="I78" s="109"/>
      <c r="J78" s="109"/>
      <c r="K78" s="91"/>
      <c r="N78" s="91"/>
    </row>
    <row r="79" spans="1:14">
      <c r="A79" s="525">
        <v>15</v>
      </c>
      <c r="B79" s="526" t="s">
        <v>4208</v>
      </c>
      <c r="C79" s="529" t="s">
        <v>2454</v>
      </c>
      <c r="D79" s="527"/>
      <c r="E79" s="496"/>
      <c r="F79" s="528" t="s">
        <v>78</v>
      </c>
      <c r="G79" s="127" t="str">
        <f>IF(H79="x","Đơn giản",IF(I79="x","Trung bình",IF(J79="x","Phức tạp")))</f>
        <v>Trung bình</v>
      </c>
      <c r="H79" s="495"/>
      <c r="I79" s="495" t="s">
        <v>79</v>
      </c>
      <c r="J79" s="495"/>
      <c r="K79" s="91"/>
      <c r="N79" s="91"/>
    </row>
    <row r="80" spans="1:14" ht="31.2">
      <c r="A80" s="525"/>
      <c r="B80" s="526"/>
      <c r="C80" s="529"/>
      <c r="D80" s="527"/>
      <c r="E80" s="496" t="s">
        <v>4209</v>
      </c>
      <c r="F80" s="501"/>
      <c r="G80" s="495"/>
      <c r="H80" s="495"/>
      <c r="I80" s="495"/>
      <c r="J80" s="495"/>
      <c r="K80" s="91"/>
      <c r="N80" s="91"/>
    </row>
    <row r="81" spans="1:14" ht="31.2">
      <c r="A81" s="525"/>
      <c r="B81" s="526"/>
      <c r="C81" s="529"/>
      <c r="D81" s="527"/>
      <c r="E81" s="496" t="s">
        <v>4210</v>
      </c>
      <c r="F81" s="501"/>
      <c r="G81" s="495"/>
      <c r="H81" s="495"/>
      <c r="I81" s="495"/>
      <c r="J81" s="495"/>
      <c r="K81" s="91"/>
      <c r="N81" s="91"/>
    </row>
    <row r="82" spans="1:14" ht="31.2">
      <c r="A82" s="525"/>
      <c r="B82" s="526"/>
      <c r="C82" s="529"/>
      <c r="D82" s="527"/>
      <c r="E82" s="496" t="s">
        <v>4211</v>
      </c>
      <c r="F82" s="501"/>
      <c r="G82" s="495"/>
      <c r="H82" s="495"/>
      <c r="I82" s="495"/>
      <c r="J82" s="495"/>
      <c r="K82" s="91"/>
      <c r="N82" s="91"/>
    </row>
    <row r="83" spans="1:14" ht="31.2">
      <c r="A83" s="525"/>
      <c r="B83" s="526"/>
      <c r="C83" s="529"/>
      <c r="D83" s="527"/>
      <c r="E83" s="496" t="s">
        <v>4212</v>
      </c>
      <c r="F83" s="501"/>
      <c r="G83" s="495"/>
      <c r="H83" s="495"/>
      <c r="I83" s="495"/>
      <c r="J83" s="495"/>
      <c r="K83" s="91"/>
      <c r="N83" s="91"/>
    </row>
    <row r="84" spans="1:14" ht="31.2">
      <c r="A84" s="498" t="s">
        <v>16</v>
      </c>
      <c r="B84" s="421" t="s">
        <v>3680</v>
      </c>
      <c r="C84" s="418"/>
      <c r="D84" s="418"/>
      <c r="E84" s="497"/>
      <c r="F84" s="420"/>
      <c r="G84" s="420"/>
      <c r="H84" s="420"/>
      <c r="I84" s="420"/>
      <c r="J84" s="420"/>
      <c r="K84" s="91"/>
      <c r="N84" s="91"/>
    </row>
    <row r="85" spans="1:14" ht="18" customHeight="1">
      <c r="A85" s="499" t="s">
        <v>1706</v>
      </c>
      <c r="B85" s="385" t="s">
        <v>1317</v>
      </c>
      <c r="C85" s="385"/>
      <c r="D85" s="385"/>
      <c r="E85" s="385"/>
      <c r="F85" s="109"/>
      <c r="G85" s="109"/>
      <c r="H85" s="109"/>
      <c r="I85" s="109"/>
      <c r="J85" s="109"/>
      <c r="K85" s="91"/>
      <c r="N85" s="91"/>
    </row>
    <row r="86" spans="1:14" s="402" customFormat="1" ht="31.2">
      <c r="A86" s="425" t="s">
        <v>1990</v>
      </c>
      <c r="B86" s="27" t="s">
        <v>3682</v>
      </c>
      <c r="C86" s="400" t="s">
        <v>4358</v>
      </c>
      <c r="D86" s="400"/>
      <c r="E86" s="385"/>
      <c r="F86" s="103" t="s">
        <v>78</v>
      </c>
      <c r="G86" s="103" t="str">
        <f>IF(H86="x","Đơn giản",IF(I86="x","Trung bình",IF(J86="x","Phức tạp")))</f>
        <v>Trung bình</v>
      </c>
      <c r="H86" s="103"/>
      <c r="I86" s="103" t="s">
        <v>79</v>
      </c>
      <c r="J86" s="103"/>
      <c r="K86" s="401"/>
      <c r="L86" s="388"/>
      <c r="M86" s="389"/>
      <c r="N86" s="401"/>
    </row>
    <row r="87" spans="1:14" ht="31.2">
      <c r="A87" s="425"/>
      <c r="B87" s="27"/>
      <c r="C87" s="28"/>
      <c r="D87" s="28"/>
      <c r="E87" s="43" t="s">
        <v>3683</v>
      </c>
      <c r="F87" s="109"/>
      <c r="G87" s="109"/>
      <c r="H87" s="109"/>
      <c r="I87" s="109"/>
      <c r="J87" s="109"/>
      <c r="K87" s="91" t="s">
        <v>2156</v>
      </c>
      <c r="N87" s="91"/>
    </row>
    <row r="88" spans="1:14" ht="31.2">
      <c r="A88" s="425"/>
      <c r="B88" s="27"/>
      <c r="C88" s="28"/>
      <c r="D88" s="28"/>
      <c r="E88" s="43" t="s">
        <v>3684</v>
      </c>
      <c r="F88" s="109"/>
      <c r="G88" s="109"/>
      <c r="H88" s="109"/>
      <c r="I88" s="109"/>
      <c r="J88" s="109"/>
      <c r="K88" s="91" t="s">
        <v>2156</v>
      </c>
      <c r="N88" s="91"/>
    </row>
    <row r="89" spans="1:14" ht="31.2">
      <c r="A89" s="425"/>
      <c r="B89" s="27"/>
      <c r="C89" s="28"/>
      <c r="D89" s="28"/>
      <c r="E89" s="43" t="s">
        <v>3685</v>
      </c>
      <c r="F89" s="109"/>
      <c r="G89" s="109"/>
      <c r="H89" s="109"/>
      <c r="I89" s="109"/>
      <c r="J89" s="109"/>
      <c r="K89" s="91" t="s">
        <v>2156</v>
      </c>
      <c r="N89" s="91"/>
    </row>
    <row r="90" spans="1:14" ht="31.2">
      <c r="A90" s="425"/>
      <c r="B90" s="27"/>
      <c r="C90" s="28"/>
      <c r="D90" s="28"/>
      <c r="E90" s="43" t="s">
        <v>3686</v>
      </c>
      <c r="F90" s="109"/>
      <c r="G90" s="109"/>
      <c r="H90" s="109"/>
      <c r="I90" s="109"/>
      <c r="J90" s="109"/>
      <c r="K90" s="91" t="s">
        <v>2156</v>
      </c>
      <c r="N90" s="91"/>
    </row>
    <row r="91" spans="1:14" ht="31.2">
      <c r="A91" s="425"/>
      <c r="B91" s="27"/>
      <c r="C91" s="28"/>
      <c r="D91" s="28"/>
      <c r="E91" s="43" t="s">
        <v>3687</v>
      </c>
      <c r="F91" s="109"/>
      <c r="G91" s="109"/>
      <c r="H91" s="109"/>
      <c r="I91" s="109"/>
      <c r="J91" s="109"/>
      <c r="K91" s="91" t="s">
        <v>2156</v>
      </c>
      <c r="N91" s="91"/>
    </row>
    <row r="92" spans="1:14" ht="31.2">
      <c r="A92" s="425"/>
      <c r="B92" s="27"/>
      <c r="C92" s="28"/>
      <c r="D92" s="28"/>
      <c r="E92" s="43" t="s">
        <v>3688</v>
      </c>
      <c r="F92" s="109"/>
      <c r="G92" s="109"/>
      <c r="H92" s="109"/>
      <c r="I92" s="109"/>
      <c r="J92" s="109"/>
      <c r="K92" s="91" t="s">
        <v>2156</v>
      </c>
      <c r="N92" s="91"/>
    </row>
    <row r="93" spans="1:14" s="402" customFormat="1">
      <c r="A93" s="425" t="s">
        <v>1992</v>
      </c>
      <c r="B93" s="27" t="s">
        <v>3689</v>
      </c>
      <c r="C93" s="400" t="s">
        <v>4358</v>
      </c>
      <c r="D93" s="400"/>
      <c r="E93" s="27"/>
      <c r="F93" s="103" t="s">
        <v>78</v>
      </c>
      <c r="G93" s="103" t="str">
        <f>IF(H93="x","Đơn giản",IF(I93="x","Trung bình",IF(J93="x","Phức tạp")))</f>
        <v>Trung bình</v>
      </c>
      <c r="H93" s="103"/>
      <c r="I93" s="103" t="s">
        <v>79</v>
      </c>
      <c r="J93" s="103"/>
      <c r="K93" s="91" t="s">
        <v>2156</v>
      </c>
      <c r="L93" s="388"/>
      <c r="M93" s="389"/>
      <c r="N93" s="401"/>
    </row>
    <row r="94" spans="1:14" s="402" customFormat="1" ht="31.2">
      <c r="A94" s="425"/>
      <c r="B94" s="27"/>
      <c r="C94" s="400"/>
      <c r="D94" s="400"/>
      <c r="E94" s="43" t="s">
        <v>3690</v>
      </c>
      <c r="F94" s="103"/>
      <c r="G94" s="103"/>
      <c r="H94" s="103"/>
      <c r="I94" s="103"/>
      <c r="J94" s="103"/>
      <c r="K94" s="91"/>
      <c r="L94" s="388"/>
      <c r="M94" s="389"/>
      <c r="N94" s="401"/>
    </row>
    <row r="95" spans="1:14" ht="31.2">
      <c r="A95" s="425"/>
      <c r="B95" s="27"/>
      <c r="C95" s="28"/>
      <c r="D95" s="28"/>
      <c r="E95" s="43" t="s">
        <v>3691</v>
      </c>
      <c r="F95" s="109"/>
      <c r="G95" s="109"/>
      <c r="H95" s="109"/>
      <c r="I95" s="109"/>
      <c r="J95" s="109"/>
      <c r="K95" s="91" t="s">
        <v>2156</v>
      </c>
      <c r="N95" s="91"/>
    </row>
    <row r="96" spans="1:14" ht="46.8">
      <c r="A96" s="425"/>
      <c r="B96" s="27"/>
      <c r="C96" s="28"/>
      <c r="D96" s="28"/>
      <c r="E96" s="43" t="s">
        <v>3692</v>
      </c>
      <c r="F96" s="109"/>
      <c r="G96" s="109"/>
      <c r="H96" s="109"/>
      <c r="I96" s="109"/>
      <c r="J96" s="109"/>
      <c r="K96" s="91" t="s">
        <v>2156</v>
      </c>
      <c r="N96" s="91"/>
    </row>
    <row r="97" spans="1:14" ht="31.2">
      <c r="A97" s="425"/>
      <c r="B97" s="27"/>
      <c r="C97" s="28"/>
      <c r="D97" s="28"/>
      <c r="E97" s="43" t="s">
        <v>3696</v>
      </c>
      <c r="F97" s="109"/>
      <c r="G97" s="109"/>
      <c r="H97" s="109"/>
      <c r="I97" s="109"/>
      <c r="J97" s="109"/>
      <c r="K97" s="91" t="s">
        <v>2156</v>
      </c>
      <c r="N97" s="91"/>
    </row>
    <row r="98" spans="1:14" s="402" customFormat="1">
      <c r="A98" s="425" t="s">
        <v>1993</v>
      </c>
      <c r="B98" s="27" t="s">
        <v>3693</v>
      </c>
      <c r="C98" s="400" t="s">
        <v>4358</v>
      </c>
      <c r="D98" s="400"/>
      <c r="E98" s="27"/>
      <c r="F98" s="103" t="s">
        <v>78</v>
      </c>
      <c r="G98" s="103" t="str">
        <f>IF(H98="x","Đơn giản",IF(I98="x","Trung bình",IF(J98="x","Phức tạp")))</f>
        <v>Đơn giản</v>
      </c>
      <c r="H98" s="103" t="s">
        <v>79</v>
      </c>
      <c r="I98" s="103"/>
      <c r="J98" s="103"/>
      <c r="K98" s="91" t="s">
        <v>2156</v>
      </c>
      <c r="L98" s="388"/>
      <c r="M98" s="389"/>
      <c r="N98" s="401"/>
    </row>
    <row r="99" spans="1:14" s="402" customFormat="1">
      <c r="A99" s="425"/>
      <c r="B99" s="27"/>
      <c r="C99" s="400"/>
      <c r="D99" s="400"/>
      <c r="E99" s="43" t="s">
        <v>3695</v>
      </c>
      <c r="F99" s="103"/>
      <c r="G99" s="103"/>
      <c r="H99" s="103"/>
      <c r="I99" s="103"/>
      <c r="J99" s="103"/>
      <c r="K99" s="91"/>
      <c r="L99" s="388"/>
      <c r="M99" s="389"/>
      <c r="N99" s="401"/>
    </row>
    <row r="100" spans="1:14">
      <c r="A100" s="425"/>
      <c r="B100" s="27"/>
      <c r="C100" s="28"/>
      <c r="D100" s="28"/>
      <c r="E100" s="43" t="s">
        <v>3694</v>
      </c>
      <c r="F100" s="109"/>
      <c r="G100" s="109"/>
      <c r="H100" s="109"/>
      <c r="I100" s="109"/>
      <c r="J100" s="109"/>
      <c r="K100" s="91" t="s">
        <v>2156</v>
      </c>
      <c r="N100" s="91"/>
    </row>
    <row r="101" spans="1:14" ht="31.2">
      <c r="A101" s="425"/>
      <c r="B101" s="27"/>
      <c r="C101" s="28"/>
      <c r="D101" s="28"/>
      <c r="E101" s="43" t="s">
        <v>3701</v>
      </c>
      <c r="F101" s="109"/>
      <c r="G101" s="109"/>
      <c r="H101" s="109"/>
      <c r="I101" s="109"/>
      <c r="J101" s="109"/>
      <c r="K101" s="91" t="s">
        <v>2156</v>
      </c>
      <c r="N101" s="91"/>
    </row>
    <row r="102" spans="1:14">
      <c r="A102" s="425" t="s">
        <v>2426</v>
      </c>
      <c r="B102" s="27" t="s">
        <v>3697</v>
      </c>
      <c r="C102" s="400" t="s">
        <v>4358</v>
      </c>
      <c r="D102" s="400"/>
      <c r="E102" s="27"/>
      <c r="F102" s="103" t="s">
        <v>78</v>
      </c>
      <c r="G102" s="103" t="str">
        <f>IF(H102="x","Đơn giản",IF(I102="x","Trung bình",IF(J102="x","Phức tạp")))</f>
        <v>Trung bình</v>
      </c>
      <c r="H102" s="103"/>
      <c r="I102" s="109" t="s">
        <v>79</v>
      </c>
      <c r="J102" s="109"/>
      <c r="K102" s="91" t="s">
        <v>2156</v>
      </c>
      <c r="N102" s="91"/>
    </row>
    <row r="103" spans="1:14">
      <c r="A103" s="425"/>
      <c r="B103" s="27"/>
      <c r="C103" s="28"/>
      <c r="D103" s="28"/>
      <c r="E103" s="43" t="s">
        <v>3700</v>
      </c>
      <c r="F103" s="109"/>
      <c r="G103" s="109"/>
      <c r="H103" s="109"/>
      <c r="I103" s="109"/>
      <c r="J103" s="109"/>
      <c r="K103" s="91" t="s">
        <v>2156</v>
      </c>
      <c r="N103" s="91"/>
    </row>
    <row r="104" spans="1:14" ht="31.2">
      <c r="A104" s="425"/>
      <c r="B104" s="27"/>
      <c r="C104" s="28"/>
      <c r="D104" s="28"/>
      <c r="E104" s="43" t="s">
        <v>3699</v>
      </c>
      <c r="F104" s="109"/>
      <c r="G104" s="109"/>
      <c r="H104" s="109"/>
      <c r="I104" s="109"/>
      <c r="J104" s="109"/>
      <c r="K104" s="91" t="s">
        <v>2156</v>
      </c>
      <c r="N104" s="91"/>
    </row>
    <row r="105" spans="1:14" ht="31.2">
      <c r="A105" s="425"/>
      <c r="B105" s="27"/>
      <c r="C105" s="28"/>
      <c r="D105" s="28"/>
      <c r="E105" s="43" t="s">
        <v>3706</v>
      </c>
      <c r="F105" s="109"/>
      <c r="G105" s="109"/>
      <c r="H105" s="109"/>
      <c r="I105" s="109"/>
      <c r="J105" s="109"/>
      <c r="K105" s="91" t="s">
        <v>2156</v>
      </c>
      <c r="N105" s="91"/>
    </row>
    <row r="106" spans="1:14" ht="31.2">
      <c r="A106" s="425"/>
      <c r="B106" s="27"/>
      <c r="C106" s="28"/>
      <c r="D106" s="28"/>
      <c r="E106" s="43" t="s">
        <v>3702</v>
      </c>
      <c r="F106" s="109"/>
      <c r="G106" s="109"/>
      <c r="H106" s="109"/>
      <c r="I106" s="109"/>
      <c r="J106" s="109"/>
      <c r="K106" s="91" t="s">
        <v>2156</v>
      </c>
      <c r="N106" s="91"/>
    </row>
    <row r="107" spans="1:14">
      <c r="A107" s="425" t="s">
        <v>2006</v>
      </c>
      <c r="B107" s="27" t="s">
        <v>3698</v>
      </c>
      <c r="C107" s="400" t="s">
        <v>4358</v>
      </c>
      <c r="D107" s="400"/>
      <c r="E107" s="27"/>
      <c r="F107" s="103" t="s">
        <v>78</v>
      </c>
      <c r="G107" s="103" t="str">
        <f>IF(H107="x","Đơn giản",IF(I107="x","Trung bình",IF(J107="x","Phức tạp")))</f>
        <v>Đơn giản</v>
      </c>
      <c r="H107" s="103" t="s">
        <v>79</v>
      </c>
      <c r="I107" s="109"/>
      <c r="J107" s="109"/>
      <c r="K107" s="91" t="s">
        <v>2156</v>
      </c>
      <c r="N107" s="91"/>
    </row>
    <row r="108" spans="1:14">
      <c r="A108" s="425"/>
      <c r="B108" s="27"/>
      <c r="C108" s="28"/>
      <c r="D108" s="28"/>
      <c r="E108" s="43" t="s">
        <v>3703</v>
      </c>
      <c r="F108" s="109"/>
      <c r="G108" s="109"/>
      <c r="H108" s="109"/>
      <c r="I108" s="109"/>
      <c r="J108" s="109"/>
      <c r="K108" s="91" t="s">
        <v>2156</v>
      </c>
      <c r="N108" s="91"/>
    </row>
    <row r="109" spans="1:14" ht="31.2">
      <c r="A109" s="425"/>
      <c r="B109" s="27"/>
      <c r="C109" s="28"/>
      <c r="D109" s="28"/>
      <c r="E109" s="43" t="s">
        <v>3704</v>
      </c>
      <c r="F109" s="109"/>
      <c r="G109" s="109"/>
      <c r="H109" s="109"/>
      <c r="I109" s="109"/>
      <c r="J109" s="109"/>
      <c r="K109" s="91" t="s">
        <v>2156</v>
      </c>
      <c r="N109" s="91"/>
    </row>
    <row r="110" spans="1:14" ht="31.2">
      <c r="A110" s="425"/>
      <c r="B110" s="27"/>
      <c r="C110" s="28"/>
      <c r="D110" s="28"/>
      <c r="E110" s="43" t="s">
        <v>3705</v>
      </c>
      <c r="F110" s="109"/>
      <c r="G110" s="109"/>
      <c r="H110" s="109"/>
      <c r="I110" s="109"/>
      <c r="J110" s="109"/>
      <c r="K110" s="91" t="s">
        <v>2156</v>
      </c>
      <c r="N110" s="91"/>
    </row>
    <row r="111" spans="1:14" ht="31.2">
      <c r="A111" s="425" t="s">
        <v>2015</v>
      </c>
      <c r="B111" s="27" t="s">
        <v>1344</v>
      </c>
      <c r="C111" s="400" t="s">
        <v>4358</v>
      </c>
      <c r="D111" s="400"/>
      <c r="E111" s="27"/>
      <c r="F111" s="103" t="s">
        <v>78</v>
      </c>
      <c r="G111" s="103" t="str">
        <f>IF(H111="x","Đơn giản",IF(I111="x","Trung bình",IF(J111="x","Phức tạp")))</f>
        <v>Đơn giản</v>
      </c>
      <c r="H111" s="103" t="s">
        <v>79</v>
      </c>
      <c r="I111" s="109"/>
      <c r="J111" s="109"/>
      <c r="K111" s="91" t="s">
        <v>2156</v>
      </c>
      <c r="N111" s="91"/>
    </row>
    <row r="112" spans="1:14" ht="31.2">
      <c r="A112" s="425"/>
      <c r="B112" s="27"/>
      <c r="C112" s="28"/>
      <c r="D112" s="28"/>
      <c r="E112" s="27" t="s">
        <v>3707</v>
      </c>
      <c r="F112" s="109"/>
      <c r="G112" s="109"/>
      <c r="H112" s="109"/>
      <c r="I112" s="109"/>
      <c r="J112" s="109"/>
      <c r="K112" s="91" t="s">
        <v>2156</v>
      </c>
      <c r="N112" s="91"/>
    </row>
    <row r="113" spans="1:14" ht="31.2">
      <c r="A113" s="425"/>
      <c r="B113" s="27"/>
      <c r="C113" s="28"/>
      <c r="D113" s="28"/>
      <c r="E113" s="27" t="s">
        <v>3708</v>
      </c>
      <c r="F113" s="109"/>
      <c r="G113" s="109"/>
      <c r="H113" s="109"/>
      <c r="I113" s="109"/>
      <c r="J113" s="109"/>
      <c r="K113" s="91" t="s">
        <v>2156</v>
      </c>
      <c r="N113" s="91"/>
    </row>
    <row r="114" spans="1:14" ht="31.2">
      <c r="A114" s="425"/>
      <c r="B114" s="27"/>
      <c r="C114" s="28"/>
      <c r="D114" s="28"/>
      <c r="E114" s="27" t="s">
        <v>3709</v>
      </c>
      <c r="F114" s="109"/>
      <c r="G114" s="109"/>
      <c r="H114" s="109"/>
      <c r="I114" s="109"/>
      <c r="J114" s="109"/>
      <c r="K114" s="91" t="s">
        <v>2156</v>
      </c>
      <c r="N114" s="91"/>
    </row>
    <row r="115" spans="1:14" ht="31.2">
      <c r="A115" s="425" t="s">
        <v>2427</v>
      </c>
      <c r="B115" s="27" t="s">
        <v>1349</v>
      </c>
      <c r="C115" s="400" t="s">
        <v>4358</v>
      </c>
      <c r="D115" s="400"/>
      <c r="E115" s="27"/>
      <c r="F115" s="103" t="s">
        <v>78</v>
      </c>
      <c r="G115" s="103" t="str">
        <f>IF(H115="x","Đơn giản",IF(I115="x","Trung bình",IF(J115="x","Phức tạp")))</f>
        <v>Trung bình</v>
      </c>
      <c r="H115" s="103"/>
      <c r="I115" s="109" t="s">
        <v>79</v>
      </c>
      <c r="J115" s="109"/>
      <c r="K115" s="91" t="s">
        <v>2156</v>
      </c>
      <c r="N115" s="91"/>
    </row>
    <row r="116" spans="1:14" ht="31.2">
      <c r="A116" s="425"/>
      <c r="B116" s="27"/>
      <c r="C116" s="28"/>
      <c r="D116" s="28"/>
      <c r="E116" s="27" t="s">
        <v>3710</v>
      </c>
      <c r="F116" s="109"/>
      <c r="G116" s="109"/>
      <c r="H116" s="109"/>
      <c r="I116" s="109"/>
      <c r="J116" s="109"/>
      <c r="K116" s="91" t="s">
        <v>2156</v>
      </c>
      <c r="N116" s="91"/>
    </row>
    <row r="117" spans="1:14" ht="31.2">
      <c r="A117" s="425"/>
      <c r="B117" s="27"/>
      <c r="C117" s="28"/>
      <c r="D117" s="28"/>
      <c r="E117" s="27" t="s">
        <v>3711</v>
      </c>
      <c r="F117" s="109"/>
      <c r="G117" s="109"/>
      <c r="H117" s="109"/>
      <c r="I117" s="109"/>
      <c r="J117" s="109"/>
      <c r="K117" s="91" t="s">
        <v>2156</v>
      </c>
      <c r="N117" s="91"/>
    </row>
    <row r="118" spans="1:14" ht="31.2">
      <c r="A118" s="425"/>
      <c r="B118" s="27"/>
      <c r="C118" s="28"/>
      <c r="D118" s="28"/>
      <c r="E118" s="27" t="s">
        <v>3712</v>
      </c>
      <c r="F118" s="109"/>
      <c r="G118" s="109"/>
      <c r="H118" s="109"/>
      <c r="I118" s="109"/>
      <c r="J118" s="109"/>
      <c r="K118" s="91" t="s">
        <v>2156</v>
      </c>
      <c r="N118" s="91"/>
    </row>
    <row r="119" spans="1:14">
      <c r="A119" s="425" t="s">
        <v>2509</v>
      </c>
      <c r="B119" s="27" t="s">
        <v>3714</v>
      </c>
      <c r="C119" s="400" t="s">
        <v>4358</v>
      </c>
      <c r="D119" s="400"/>
      <c r="E119" s="27"/>
      <c r="F119" s="103" t="s">
        <v>78</v>
      </c>
      <c r="G119" s="103" t="str">
        <f>IF(H119="x","Đơn giản",IF(I119="x","Trung bình",IF(J119="x","Phức tạp")))</f>
        <v>Trung bình</v>
      </c>
      <c r="H119" s="103"/>
      <c r="I119" s="109" t="s">
        <v>79</v>
      </c>
      <c r="J119" s="109"/>
      <c r="K119" s="91" t="s">
        <v>2156</v>
      </c>
      <c r="N119" s="91"/>
    </row>
    <row r="120" spans="1:14">
      <c r="A120" s="425"/>
      <c r="B120" s="27"/>
      <c r="C120" s="28"/>
      <c r="D120" s="28"/>
      <c r="E120" s="27" t="s">
        <v>3713</v>
      </c>
      <c r="F120" s="109"/>
      <c r="G120" s="109"/>
      <c r="H120" s="109"/>
      <c r="I120" s="109"/>
      <c r="J120" s="109"/>
      <c r="K120" s="91" t="s">
        <v>2156</v>
      </c>
      <c r="N120" s="91"/>
    </row>
    <row r="121" spans="1:14">
      <c r="A121" s="425"/>
      <c r="B121" s="27"/>
      <c r="C121" s="28"/>
      <c r="D121" s="28"/>
      <c r="E121" s="27" t="s">
        <v>3715</v>
      </c>
      <c r="F121" s="109"/>
      <c r="G121" s="109"/>
      <c r="H121" s="109"/>
      <c r="I121" s="109"/>
      <c r="J121" s="109"/>
      <c r="K121" s="91" t="s">
        <v>2156</v>
      </c>
      <c r="N121" s="91"/>
    </row>
    <row r="122" spans="1:14" ht="31.2">
      <c r="A122" s="425"/>
      <c r="B122" s="27"/>
      <c r="C122" s="28"/>
      <c r="D122" s="28"/>
      <c r="E122" s="43" t="s">
        <v>3716</v>
      </c>
      <c r="F122" s="109"/>
      <c r="G122" s="109"/>
      <c r="H122" s="109"/>
      <c r="I122" s="109"/>
      <c r="J122" s="109"/>
      <c r="K122" s="91" t="s">
        <v>2156</v>
      </c>
      <c r="N122" s="91"/>
    </row>
    <row r="123" spans="1:14" ht="31.2">
      <c r="A123" s="425"/>
      <c r="B123" s="27"/>
      <c r="C123" s="28"/>
      <c r="D123" s="28"/>
      <c r="E123" s="27" t="s">
        <v>3717</v>
      </c>
      <c r="F123" s="109"/>
      <c r="G123" s="109"/>
      <c r="H123" s="109"/>
      <c r="I123" s="109"/>
      <c r="J123" s="109"/>
      <c r="K123" s="91" t="s">
        <v>2156</v>
      </c>
      <c r="N123" s="91"/>
    </row>
    <row r="124" spans="1:14">
      <c r="A124" s="425" t="s">
        <v>2510</v>
      </c>
      <c r="B124" s="43" t="s">
        <v>1354</v>
      </c>
      <c r="C124" s="400" t="s">
        <v>4358</v>
      </c>
      <c r="D124" s="400"/>
      <c r="E124" s="27"/>
      <c r="F124" s="103" t="s">
        <v>78</v>
      </c>
      <c r="G124" s="103" t="str">
        <f>IF(H124="x","Đơn giản",IF(I124="x","Trung bình",IF(J124="x","Phức tạp")))</f>
        <v>Trung bình</v>
      </c>
      <c r="H124" s="103"/>
      <c r="I124" s="109" t="s">
        <v>79</v>
      </c>
      <c r="J124" s="109"/>
      <c r="K124" s="91" t="s">
        <v>2156</v>
      </c>
      <c r="N124" s="91"/>
    </row>
    <row r="125" spans="1:14">
      <c r="A125" s="425"/>
      <c r="B125" s="27"/>
      <c r="C125" s="28"/>
      <c r="D125" s="28"/>
      <c r="E125" s="27" t="s">
        <v>3718</v>
      </c>
      <c r="F125" s="109"/>
      <c r="G125" s="109"/>
      <c r="H125" s="109"/>
      <c r="I125" s="109"/>
      <c r="J125" s="109"/>
      <c r="K125" s="91" t="s">
        <v>2156</v>
      </c>
      <c r="N125" s="91"/>
    </row>
    <row r="126" spans="1:14" ht="31.2">
      <c r="A126" s="425"/>
      <c r="B126" s="27"/>
      <c r="C126" s="28"/>
      <c r="D126" s="28"/>
      <c r="E126" s="27" t="s">
        <v>3719</v>
      </c>
      <c r="F126" s="109"/>
      <c r="G126" s="109"/>
      <c r="H126" s="109"/>
      <c r="I126" s="109"/>
      <c r="J126" s="109"/>
      <c r="K126" s="91" t="s">
        <v>2156</v>
      </c>
      <c r="N126" s="91"/>
    </row>
    <row r="127" spans="1:14">
      <c r="A127" s="425"/>
      <c r="B127" s="27"/>
      <c r="C127" s="28"/>
      <c r="D127" s="28"/>
      <c r="E127" s="27" t="s">
        <v>3720</v>
      </c>
      <c r="F127" s="109"/>
      <c r="G127" s="109"/>
      <c r="H127" s="109"/>
      <c r="I127" s="109"/>
      <c r="J127" s="109"/>
      <c r="K127" s="91" t="s">
        <v>2156</v>
      </c>
      <c r="N127" s="91"/>
    </row>
    <row r="128" spans="1:14">
      <c r="A128" s="425"/>
      <c r="B128" s="27"/>
      <c r="C128" s="28"/>
      <c r="D128" s="28"/>
      <c r="E128" s="27" t="s">
        <v>3721</v>
      </c>
      <c r="F128" s="109"/>
      <c r="G128" s="109"/>
      <c r="H128" s="109"/>
      <c r="I128" s="109"/>
      <c r="J128" s="109"/>
      <c r="K128" s="91" t="s">
        <v>2156</v>
      </c>
      <c r="N128" s="91"/>
    </row>
    <row r="129" spans="1:14">
      <c r="A129" s="425" t="s">
        <v>2511</v>
      </c>
      <c r="B129" s="27" t="s">
        <v>1374</v>
      </c>
      <c r="C129" s="400" t="s">
        <v>4358</v>
      </c>
      <c r="D129" s="400"/>
      <c r="E129" s="27"/>
      <c r="F129" s="103" t="s">
        <v>78</v>
      </c>
      <c r="G129" s="103" t="str">
        <f>IF(H129="x","Đơn giản",IF(I129="x","Trung bình",IF(J129="x","Phức tạp")))</f>
        <v>Đơn giản</v>
      </c>
      <c r="H129" s="103" t="s">
        <v>79</v>
      </c>
      <c r="I129" s="109"/>
      <c r="J129" s="109"/>
      <c r="K129" s="91" t="s">
        <v>2156</v>
      </c>
      <c r="N129" s="91"/>
    </row>
    <row r="130" spans="1:14">
      <c r="A130" s="425"/>
      <c r="B130" s="27"/>
      <c r="C130" s="28"/>
      <c r="D130" s="28"/>
      <c r="E130" s="27" t="s">
        <v>3722</v>
      </c>
      <c r="F130" s="109"/>
      <c r="G130" s="109"/>
      <c r="H130" s="109"/>
      <c r="I130" s="109"/>
      <c r="J130" s="109"/>
      <c r="K130" s="91" t="s">
        <v>2156</v>
      </c>
      <c r="N130" s="91"/>
    </row>
    <row r="131" spans="1:14">
      <c r="A131" s="425"/>
      <c r="B131" s="27"/>
      <c r="C131" s="28"/>
      <c r="D131" s="28"/>
      <c r="E131" s="27" t="s">
        <v>3723</v>
      </c>
      <c r="F131" s="109"/>
      <c r="G131" s="109"/>
      <c r="H131" s="109"/>
      <c r="I131" s="109"/>
      <c r="J131" s="109"/>
      <c r="K131" s="91" t="s">
        <v>2156</v>
      </c>
      <c r="N131" s="91"/>
    </row>
    <row r="132" spans="1:14">
      <c r="A132" s="425" t="s">
        <v>2564</v>
      </c>
      <c r="B132" s="27" t="s">
        <v>2092</v>
      </c>
      <c r="C132" s="400" t="s">
        <v>4358</v>
      </c>
      <c r="D132" s="400"/>
      <c r="E132" s="27"/>
      <c r="F132" s="103" t="s">
        <v>78</v>
      </c>
      <c r="G132" s="103" t="str">
        <f>IF(H132="x","Đơn giản",IF(I132="x","Trung bình",IF(J132="x","Phức tạp")))</f>
        <v>Trung bình</v>
      </c>
      <c r="H132" s="103"/>
      <c r="I132" s="109" t="s">
        <v>79</v>
      </c>
      <c r="J132" s="109"/>
      <c r="K132" s="91" t="s">
        <v>2156</v>
      </c>
      <c r="L132" s="403"/>
      <c r="N132" s="91"/>
    </row>
    <row r="133" spans="1:14">
      <c r="A133" s="425"/>
      <c r="B133" s="27"/>
      <c r="C133" s="28"/>
      <c r="D133" s="28"/>
      <c r="E133" s="27" t="s">
        <v>3724</v>
      </c>
      <c r="F133" s="109"/>
      <c r="G133" s="109"/>
      <c r="H133" s="109"/>
      <c r="I133" s="109"/>
      <c r="J133" s="109"/>
      <c r="K133" s="91" t="s">
        <v>2156</v>
      </c>
      <c r="N133" s="91"/>
    </row>
    <row r="134" spans="1:14">
      <c r="A134" s="425"/>
      <c r="B134" s="27"/>
      <c r="C134" s="28"/>
      <c r="D134" s="28"/>
      <c r="E134" s="27" t="s">
        <v>3725</v>
      </c>
      <c r="F134" s="109"/>
      <c r="G134" s="109"/>
      <c r="H134" s="109"/>
      <c r="I134" s="109"/>
      <c r="J134" s="109"/>
      <c r="K134" s="91" t="s">
        <v>2156</v>
      </c>
      <c r="N134" s="91"/>
    </row>
    <row r="135" spans="1:14" ht="31.2">
      <c r="A135" s="425"/>
      <c r="B135" s="27"/>
      <c r="C135" s="28"/>
      <c r="D135" s="28"/>
      <c r="E135" s="27" t="s">
        <v>3727</v>
      </c>
      <c r="F135" s="109"/>
      <c r="G135" s="109"/>
      <c r="H135" s="109"/>
      <c r="I135" s="109"/>
      <c r="J135" s="109"/>
      <c r="K135" s="91" t="s">
        <v>2156</v>
      </c>
      <c r="N135" s="91"/>
    </row>
    <row r="136" spans="1:14">
      <c r="A136" s="425"/>
      <c r="B136" s="27"/>
      <c r="C136" s="28"/>
      <c r="D136" s="28"/>
      <c r="E136" s="27" t="s">
        <v>3726</v>
      </c>
      <c r="F136" s="109"/>
      <c r="G136" s="109"/>
      <c r="H136" s="109"/>
      <c r="I136" s="109"/>
      <c r="J136" s="109"/>
      <c r="K136" s="91" t="s">
        <v>2156</v>
      </c>
      <c r="N136" s="91"/>
    </row>
    <row r="137" spans="1:14" ht="22.5" customHeight="1">
      <c r="A137" s="425" t="s">
        <v>2565</v>
      </c>
      <c r="B137" s="27" t="s">
        <v>3728</v>
      </c>
      <c r="C137" s="400" t="s">
        <v>3210</v>
      </c>
      <c r="D137" s="400" t="s">
        <v>483</v>
      </c>
      <c r="E137" s="27"/>
      <c r="F137" s="103" t="s">
        <v>78</v>
      </c>
      <c r="G137" s="103" t="str">
        <f>IF(H137="x","Đơn giản",IF(I137="x","Trung bình",IF(J137="x","Phức tạp")))</f>
        <v>Trung bình</v>
      </c>
      <c r="H137" s="103"/>
      <c r="I137" s="109" t="s">
        <v>79</v>
      </c>
      <c r="J137" s="109"/>
      <c r="K137" s="91" t="s">
        <v>2156</v>
      </c>
      <c r="L137" s="403"/>
      <c r="N137" s="91"/>
    </row>
    <row r="138" spans="1:14" ht="31.2">
      <c r="A138" s="425"/>
      <c r="B138" s="27"/>
      <c r="C138" s="28"/>
      <c r="D138" s="28"/>
      <c r="E138" s="27" t="s">
        <v>3732</v>
      </c>
      <c r="F138" s="109"/>
      <c r="G138" s="109"/>
      <c r="H138" s="109"/>
      <c r="I138" s="109"/>
      <c r="J138" s="109"/>
      <c r="K138" s="91" t="s">
        <v>2156</v>
      </c>
      <c r="N138" s="91"/>
    </row>
    <row r="139" spans="1:14" ht="31.2">
      <c r="A139" s="425"/>
      <c r="B139" s="27"/>
      <c r="C139" s="28"/>
      <c r="D139" s="28"/>
      <c r="E139" s="27" t="s">
        <v>3729</v>
      </c>
      <c r="F139" s="109"/>
      <c r="G139" s="109"/>
      <c r="H139" s="109"/>
      <c r="I139" s="109"/>
      <c r="J139" s="109"/>
      <c r="K139" s="91" t="s">
        <v>2156</v>
      </c>
      <c r="L139" s="927"/>
      <c r="M139" s="929"/>
      <c r="N139" s="91"/>
    </row>
    <row r="140" spans="1:14" ht="31.2">
      <c r="A140" s="425"/>
      <c r="B140" s="27"/>
      <c r="C140" s="28"/>
      <c r="D140" s="28"/>
      <c r="E140" s="27" t="s">
        <v>3731</v>
      </c>
      <c r="F140" s="109"/>
      <c r="G140" s="109"/>
      <c r="H140" s="109"/>
      <c r="I140" s="109"/>
      <c r="J140" s="109"/>
      <c r="K140" s="91" t="s">
        <v>2156</v>
      </c>
      <c r="L140" s="927"/>
      <c r="M140" s="929"/>
      <c r="N140" s="91"/>
    </row>
    <row r="141" spans="1:14">
      <c r="A141" s="425"/>
      <c r="B141" s="27"/>
      <c r="C141" s="28"/>
      <c r="D141" s="28"/>
      <c r="E141" s="27" t="s">
        <v>3730</v>
      </c>
      <c r="F141" s="109"/>
      <c r="G141" s="109"/>
      <c r="H141" s="109"/>
      <c r="I141" s="109"/>
      <c r="J141" s="109"/>
      <c r="K141" s="91" t="s">
        <v>2156</v>
      </c>
      <c r="L141" s="391"/>
      <c r="M141" s="404"/>
      <c r="N141" s="91"/>
    </row>
    <row r="142" spans="1:14">
      <c r="A142" s="425" t="s">
        <v>2562</v>
      </c>
      <c r="B142" s="27" t="s">
        <v>1426</v>
      </c>
      <c r="C142" s="400" t="s">
        <v>4359</v>
      </c>
      <c r="D142" s="400"/>
      <c r="E142" s="27"/>
      <c r="F142" s="103" t="s">
        <v>78</v>
      </c>
      <c r="G142" s="103" t="str">
        <f>IF(H142="x","Đơn giản",IF(I142="x","Trung bình",IF(J142="x","Phức tạp")))</f>
        <v>Trung bình</v>
      </c>
      <c r="H142" s="103"/>
      <c r="I142" s="109" t="s">
        <v>79</v>
      </c>
      <c r="J142" s="109"/>
      <c r="K142" s="91" t="s">
        <v>2156</v>
      </c>
      <c r="N142" s="91"/>
    </row>
    <row r="143" spans="1:14" ht="31.2">
      <c r="A143" s="425"/>
      <c r="B143" s="27"/>
      <c r="C143" s="28"/>
      <c r="D143" s="28"/>
      <c r="E143" s="43" t="s">
        <v>3733</v>
      </c>
      <c r="F143" s="109"/>
      <c r="G143" s="109"/>
      <c r="H143" s="109"/>
      <c r="I143" s="109"/>
      <c r="J143" s="109"/>
      <c r="K143" s="91" t="s">
        <v>2156</v>
      </c>
      <c r="N143" s="91"/>
    </row>
    <row r="144" spans="1:14" ht="31.2">
      <c r="A144" s="425"/>
      <c r="B144" s="27"/>
      <c r="C144" s="28"/>
      <c r="D144" s="28"/>
      <c r="E144" s="27" t="s">
        <v>3734</v>
      </c>
      <c r="F144" s="109"/>
      <c r="G144" s="109"/>
      <c r="H144" s="109"/>
      <c r="I144" s="109"/>
      <c r="J144" s="109"/>
      <c r="K144" s="91" t="s">
        <v>2156</v>
      </c>
      <c r="M144" s="404"/>
      <c r="N144" s="91"/>
    </row>
    <row r="145" spans="1:14" ht="31.2">
      <c r="A145" s="425"/>
      <c r="B145" s="27"/>
      <c r="C145" s="28"/>
      <c r="D145" s="28"/>
      <c r="E145" s="27" t="s">
        <v>3735</v>
      </c>
      <c r="F145" s="109"/>
      <c r="G145" s="109"/>
      <c r="H145" s="109"/>
      <c r="I145" s="109"/>
      <c r="J145" s="109"/>
      <c r="K145" s="91" t="s">
        <v>2156</v>
      </c>
      <c r="M145" s="404"/>
      <c r="N145" s="91"/>
    </row>
    <row r="146" spans="1:14" ht="31.2">
      <c r="A146" s="425"/>
      <c r="B146" s="27"/>
      <c r="C146" s="28"/>
      <c r="D146" s="28"/>
      <c r="E146" s="27" t="s">
        <v>3736</v>
      </c>
      <c r="F146" s="109"/>
      <c r="G146" s="109"/>
      <c r="H146" s="109"/>
      <c r="I146" s="109"/>
      <c r="J146" s="109"/>
      <c r="K146" s="91" t="s">
        <v>2156</v>
      </c>
      <c r="M146" s="404"/>
      <c r="N146" s="91"/>
    </row>
    <row r="147" spans="1:14" ht="31.2">
      <c r="A147" s="425"/>
      <c r="B147" s="27"/>
      <c r="C147" s="28"/>
      <c r="D147" s="28"/>
      <c r="E147" s="27" t="s">
        <v>3737</v>
      </c>
      <c r="F147" s="109"/>
      <c r="G147" s="109"/>
      <c r="H147" s="109"/>
      <c r="I147" s="109"/>
      <c r="J147" s="109"/>
      <c r="K147" s="91" t="s">
        <v>2156</v>
      </c>
      <c r="M147" s="404"/>
      <c r="N147" s="91"/>
    </row>
    <row r="148" spans="1:14" ht="31.2">
      <c r="A148" s="425"/>
      <c r="B148" s="27"/>
      <c r="C148" s="28"/>
      <c r="D148" s="28"/>
      <c r="E148" s="27" t="s">
        <v>3738</v>
      </c>
      <c r="F148" s="109"/>
      <c r="G148" s="109"/>
      <c r="H148" s="109"/>
      <c r="I148" s="109"/>
      <c r="J148" s="109"/>
      <c r="K148" s="91" t="s">
        <v>2156</v>
      </c>
      <c r="M148" s="404"/>
      <c r="N148" s="91"/>
    </row>
    <row r="149" spans="1:14" ht="31.2">
      <c r="A149" s="425" t="s">
        <v>2566</v>
      </c>
      <c r="B149" s="27" t="s">
        <v>1438</v>
      </c>
      <c r="C149" s="400" t="s">
        <v>3591</v>
      </c>
      <c r="D149" s="400"/>
      <c r="E149" s="27"/>
      <c r="F149" s="103" t="s">
        <v>78</v>
      </c>
      <c r="G149" s="103" t="str">
        <f>IF(H149="x","Đơn giản",IF(I149="x","Trung bình",IF(J149="x","Phức tạp")))</f>
        <v>Trung bình</v>
      </c>
      <c r="H149" s="103"/>
      <c r="I149" s="109" t="s">
        <v>79</v>
      </c>
      <c r="J149" s="109"/>
      <c r="K149" s="91" t="s">
        <v>2156</v>
      </c>
      <c r="N149" s="91"/>
    </row>
    <row r="150" spans="1:14" ht="31.2">
      <c r="A150" s="425"/>
      <c r="B150" s="27"/>
      <c r="C150" s="28"/>
      <c r="D150" s="28"/>
      <c r="E150" s="43" t="s">
        <v>3739</v>
      </c>
      <c r="F150" s="109"/>
      <c r="G150" s="109"/>
      <c r="H150" s="109"/>
      <c r="I150" s="109"/>
      <c r="J150" s="109"/>
      <c r="K150" s="91" t="s">
        <v>2156</v>
      </c>
      <c r="N150" s="91"/>
    </row>
    <row r="151" spans="1:14" ht="46.8">
      <c r="A151" s="425"/>
      <c r="B151" s="27"/>
      <c r="C151" s="28"/>
      <c r="D151" s="28"/>
      <c r="E151" s="43" t="s">
        <v>3740</v>
      </c>
      <c r="F151" s="109"/>
      <c r="G151" s="109"/>
      <c r="H151" s="109"/>
      <c r="I151" s="109"/>
      <c r="J151" s="109"/>
      <c r="K151" s="91" t="s">
        <v>2156</v>
      </c>
      <c r="N151" s="91"/>
    </row>
    <row r="152" spans="1:14">
      <c r="A152" s="425"/>
      <c r="B152" s="27"/>
      <c r="C152" s="28"/>
      <c r="D152" s="28"/>
      <c r="E152" s="43" t="s">
        <v>3741</v>
      </c>
      <c r="F152" s="109"/>
      <c r="G152" s="109"/>
      <c r="H152" s="109"/>
      <c r="I152" s="109"/>
      <c r="J152" s="109"/>
      <c r="K152" s="91" t="s">
        <v>2156</v>
      </c>
      <c r="N152" s="91"/>
    </row>
    <row r="153" spans="1:14">
      <c r="A153" s="425"/>
      <c r="B153" s="27"/>
      <c r="C153" s="28"/>
      <c r="D153" s="28"/>
      <c r="E153" s="43" t="s">
        <v>3742</v>
      </c>
      <c r="F153" s="109"/>
      <c r="G153" s="109"/>
      <c r="H153" s="109"/>
      <c r="I153" s="109"/>
      <c r="J153" s="109"/>
      <c r="K153" s="91" t="s">
        <v>2156</v>
      </c>
      <c r="N153" s="91"/>
    </row>
    <row r="154" spans="1:14" ht="31.2">
      <c r="A154" s="425" t="s">
        <v>2567</v>
      </c>
      <c r="B154" s="27" t="s">
        <v>1437</v>
      </c>
      <c r="C154" s="400" t="s">
        <v>4358</v>
      </c>
      <c r="D154" s="400"/>
      <c r="E154" s="27"/>
      <c r="F154" s="103" t="s">
        <v>78</v>
      </c>
      <c r="G154" s="103" t="str">
        <f>IF(H154="x","Đơn giản",IF(I154="x","Trung bình",IF(J154="x","Phức tạp")))</f>
        <v>Trung bình</v>
      </c>
      <c r="H154" s="103"/>
      <c r="I154" s="109" t="s">
        <v>79</v>
      </c>
      <c r="J154" s="109"/>
      <c r="K154" s="91" t="s">
        <v>2156</v>
      </c>
      <c r="N154" s="91"/>
    </row>
    <row r="155" spans="1:14" ht="31.2">
      <c r="A155" s="425"/>
      <c r="B155" s="27"/>
      <c r="C155" s="28"/>
      <c r="D155" s="28"/>
      <c r="E155" s="43" t="s">
        <v>3743</v>
      </c>
      <c r="F155" s="109"/>
      <c r="G155" s="109"/>
      <c r="H155" s="109"/>
      <c r="I155" s="109"/>
      <c r="J155" s="109"/>
      <c r="K155" s="91" t="s">
        <v>2156</v>
      </c>
      <c r="N155" s="91"/>
    </row>
    <row r="156" spans="1:14" ht="46.8">
      <c r="A156" s="425"/>
      <c r="B156" s="27"/>
      <c r="C156" s="28"/>
      <c r="D156" s="28"/>
      <c r="E156" s="43" t="s">
        <v>3744</v>
      </c>
      <c r="F156" s="109"/>
      <c r="G156" s="109"/>
      <c r="H156" s="109"/>
      <c r="I156" s="109"/>
      <c r="J156" s="109"/>
      <c r="K156" s="91" t="s">
        <v>2156</v>
      </c>
      <c r="N156" s="91"/>
    </row>
    <row r="157" spans="1:14">
      <c r="A157" s="425"/>
      <c r="B157" s="27"/>
      <c r="C157" s="28"/>
      <c r="D157" s="28"/>
      <c r="E157" s="43" t="s">
        <v>3745</v>
      </c>
      <c r="F157" s="109"/>
      <c r="G157" s="109"/>
      <c r="H157" s="109"/>
      <c r="I157" s="109"/>
      <c r="J157" s="109"/>
      <c r="K157" s="91" t="s">
        <v>2156</v>
      </c>
      <c r="N157" s="91"/>
    </row>
    <row r="158" spans="1:14">
      <c r="A158" s="425"/>
      <c r="B158" s="27"/>
      <c r="C158" s="28"/>
      <c r="D158" s="28"/>
      <c r="E158" s="43" t="s">
        <v>3746</v>
      </c>
      <c r="F158" s="109"/>
      <c r="G158" s="109"/>
      <c r="H158" s="109"/>
      <c r="I158" s="109"/>
      <c r="J158" s="109"/>
      <c r="K158" s="91" t="s">
        <v>2156</v>
      </c>
      <c r="N158" s="91"/>
    </row>
    <row r="159" spans="1:14">
      <c r="A159" s="500" t="s">
        <v>2568</v>
      </c>
      <c r="B159" s="496" t="s">
        <v>3603</v>
      </c>
      <c r="C159" s="501" t="s">
        <v>4358</v>
      </c>
      <c r="D159" s="501"/>
      <c r="E159" s="496"/>
      <c r="F159" s="127" t="s">
        <v>78</v>
      </c>
      <c r="G159" s="127" t="str">
        <f>IF(H159="x","Đơn giản",IF(I159="x","Trung bình",IF(J159="x","Phức tạp")))</f>
        <v>Trung bình</v>
      </c>
      <c r="H159" s="127"/>
      <c r="I159" s="495" t="s">
        <v>79</v>
      </c>
      <c r="J159" s="495"/>
      <c r="K159" s="91"/>
      <c r="N159" s="91"/>
    </row>
    <row r="160" spans="1:14" ht="31.2">
      <c r="A160" s="500"/>
      <c r="B160" s="496"/>
      <c r="C160" s="501"/>
      <c r="D160" s="501"/>
      <c r="E160" s="496" t="s">
        <v>4285</v>
      </c>
      <c r="F160" s="495"/>
      <c r="G160" s="495"/>
      <c r="H160" s="495"/>
      <c r="I160" s="495"/>
      <c r="J160" s="495"/>
      <c r="K160" s="91"/>
      <c r="N160" s="91"/>
    </row>
    <row r="161" spans="1:14">
      <c r="A161" s="500"/>
      <c r="B161" s="496"/>
      <c r="C161" s="501"/>
      <c r="D161" s="501"/>
      <c r="E161" s="496" t="s">
        <v>4286</v>
      </c>
      <c r="F161" s="495"/>
      <c r="G161" s="495"/>
      <c r="H161" s="495"/>
      <c r="I161" s="495"/>
      <c r="J161" s="495"/>
      <c r="K161" s="91"/>
      <c r="N161" s="91"/>
    </row>
    <row r="162" spans="1:14" ht="31.2">
      <c r="A162" s="500"/>
      <c r="B162" s="496"/>
      <c r="C162" s="501"/>
      <c r="D162" s="501"/>
      <c r="E162" s="496" t="s">
        <v>4287</v>
      </c>
      <c r="F162" s="495"/>
      <c r="G162" s="495"/>
      <c r="H162" s="495"/>
      <c r="I162" s="495"/>
      <c r="J162" s="495"/>
      <c r="K162" s="91"/>
      <c r="N162" s="91"/>
    </row>
    <row r="163" spans="1:14" ht="31.2">
      <c r="A163" s="500"/>
      <c r="B163" s="496"/>
      <c r="C163" s="501"/>
      <c r="D163" s="501"/>
      <c r="E163" s="496" t="s">
        <v>4288</v>
      </c>
      <c r="F163" s="495"/>
      <c r="G163" s="495"/>
      <c r="H163" s="495"/>
      <c r="I163" s="495"/>
      <c r="J163" s="495"/>
      <c r="K163" s="91"/>
      <c r="N163" s="91"/>
    </row>
    <row r="164" spans="1:14">
      <c r="A164" s="499" t="s">
        <v>1403</v>
      </c>
      <c r="B164" s="385" t="s">
        <v>1404</v>
      </c>
      <c r="C164" s="385"/>
      <c r="D164" s="385"/>
      <c r="E164" s="27"/>
      <c r="F164" s="109"/>
      <c r="G164" s="109"/>
      <c r="H164" s="109"/>
      <c r="I164" s="109"/>
      <c r="J164" s="109"/>
      <c r="K164" s="91" t="s">
        <v>2156</v>
      </c>
      <c r="N164" s="91"/>
    </row>
    <row r="165" spans="1:14" ht="31.2">
      <c r="A165" s="425" t="s">
        <v>2021</v>
      </c>
      <c r="B165" s="27" t="s">
        <v>1407</v>
      </c>
      <c r="C165" s="400" t="s">
        <v>3210</v>
      </c>
      <c r="D165" s="400"/>
      <c r="E165" s="27"/>
      <c r="F165" s="103" t="s">
        <v>78</v>
      </c>
      <c r="G165" s="103" t="str">
        <f>IF(H165="x","Đơn giản",IF(I165="x","Trung bình",IF(J165="x","Phức tạp")))</f>
        <v>Trung bình</v>
      </c>
      <c r="H165" s="103"/>
      <c r="I165" s="109" t="s">
        <v>79</v>
      </c>
      <c r="J165" s="109"/>
      <c r="K165" s="91" t="s">
        <v>2156</v>
      </c>
      <c r="N165" s="91"/>
    </row>
    <row r="166" spans="1:14" ht="31.2">
      <c r="A166" s="425"/>
      <c r="B166" s="27"/>
      <c r="C166" s="28"/>
      <c r="D166" s="28"/>
      <c r="E166" s="43" t="s">
        <v>3747</v>
      </c>
      <c r="F166" s="109"/>
      <c r="G166" s="109"/>
      <c r="H166" s="109"/>
      <c r="I166" s="109"/>
      <c r="J166" s="109"/>
      <c r="K166" s="91" t="s">
        <v>2156</v>
      </c>
      <c r="N166" s="91"/>
    </row>
    <row r="167" spans="1:14" ht="31.2">
      <c r="A167" s="425"/>
      <c r="B167" s="27"/>
      <c r="C167" s="28"/>
      <c r="D167" s="28"/>
      <c r="E167" s="43" t="s">
        <v>3748</v>
      </c>
      <c r="F167" s="109"/>
      <c r="G167" s="109"/>
      <c r="H167" s="109"/>
      <c r="I167" s="109"/>
      <c r="J167" s="109"/>
      <c r="K167" s="91" t="s">
        <v>2156</v>
      </c>
      <c r="N167" s="91"/>
    </row>
    <row r="168" spans="1:14" ht="31.2">
      <c r="A168" s="425"/>
      <c r="B168" s="27"/>
      <c r="C168" s="28"/>
      <c r="D168" s="28"/>
      <c r="E168" s="43" t="s">
        <v>3749</v>
      </c>
      <c r="F168" s="109"/>
      <c r="G168" s="109"/>
      <c r="H168" s="109"/>
      <c r="I168" s="109"/>
      <c r="J168" s="109"/>
      <c r="K168" s="91" t="s">
        <v>2156</v>
      </c>
      <c r="N168" s="91"/>
    </row>
    <row r="169" spans="1:14">
      <c r="A169" s="425"/>
      <c r="B169" s="27"/>
      <c r="C169" s="28"/>
      <c r="D169" s="28"/>
      <c r="E169" s="43" t="s">
        <v>3750</v>
      </c>
      <c r="F169" s="109"/>
      <c r="G169" s="109"/>
      <c r="H169" s="109"/>
      <c r="I169" s="109"/>
      <c r="J169" s="109"/>
      <c r="K169" s="91" t="s">
        <v>2156</v>
      </c>
      <c r="N169" s="91"/>
    </row>
    <row r="170" spans="1:14" s="402" customFormat="1" ht="31.2">
      <c r="A170" s="425" t="s">
        <v>2027</v>
      </c>
      <c r="B170" s="27" t="s">
        <v>1412</v>
      </c>
      <c r="C170" s="400" t="s">
        <v>4358</v>
      </c>
      <c r="D170" s="400"/>
      <c r="E170" s="27"/>
      <c r="F170" s="103" t="s">
        <v>78</v>
      </c>
      <c r="G170" s="103" t="str">
        <f>IF(H170="x","Đơn giản",IF(I170="x","Trung bình",IF(J170="x","Phức tạp")))</f>
        <v>Đơn giản</v>
      </c>
      <c r="H170" s="103" t="s">
        <v>79</v>
      </c>
      <c r="I170" s="109"/>
      <c r="J170" s="103"/>
      <c r="K170" s="91" t="s">
        <v>2156</v>
      </c>
      <c r="L170" s="388"/>
      <c r="M170" s="389"/>
      <c r="N170" s="401"/>
    </row>
    <row r="171" spans="1:14" ht="31.2">
      <c r="A171" s="425"/>
      <c r="B171" s="27"/>
      <c r="C171" s="28"/>
      <c r="D171" s="28"/>
      <c r="E171" s="27" t="s">
        <v>3751</v>
      </c>
      <c r="F171" s="109"/>
      <c r="G171" s="109"/>
      <c r="H171" s="109"/>
      <c r="I171" s="109"/>
      <c r="J171" s="109"/>
      <c r="K171" s="91" t="s">
        <v>2156</v>
      </c>
      <c r="N171" s="91"/>
    </row>
    <row r="172" spans="1:14" ht="31.2">
      <c r="A172" s="425"/>
      <c r="B172" s="27"/>
      <c r="C172" s="28"/>
      <c r="D172" s="28"/>
      <c r="E172" s="27" t="s">
        <v>3752</v>
      </c>
      <c r="F172" s="109"/>
      <c r="G172" s="109"/>
      <c r="H172" s="109"/>
      <c r="I172" s="109"/>
      <c r="J172" s="109"/>
      <c r="K172" s="91" t="s">
        <v>2156</v>
      </c>
      <c r="N172" s="91"/>
    </row>
    <row r="173" spans="1:14" ht="31.2">
      <c r="A173" s="425" t="s">
        <v>2034</v>
      </c>
      <c r="B173" s="27" t="s">
        <v>1415</v>
      </c>
      <c r="C173" s="400" t="s">
        <v>3210</v>
      </c>
      <c r="D173" s="400"/>
      <c r="E173" s="27"/>
      <c r="F173" s="103" t="s">
        <v>78</v>
      </c>
      <c r="G173" s="103" t="str">
        <f>IF(H173="x","Đơn giản",IF(I173="x","Trung bình",IF(J173="x","Phức tạp")))</f>
        <v>Trung bình</v>
      </c>
      <c r="H173" s="103"/>
      <c r="I173" s="109" t="s">
        <v>79</v>
      </c>
      <c r="J173" s="109"/>
      <c r="K173" s="91" t="s">
        <v>2156</v>
      </c>
      <c r="N173" s="91"/>
    </row>
    <row r="174" spans="1:14" ht="31.2">
      <c r="A174" s="425"/>
      <c r="B174" s="27"/>
      <c r="C174" s="28"/>
      <c r="D174" s="28"/>
      <c r="E174" s="27" t="s">
        <v>3753</v>
      </c>
      <c r="F174" s="109"/>
      <c r="G174" s="109"/>
      <c r="H174" s="109"/>
      <c r="I174" s="109"/>
      <c r="J174" s="109"/>
      <c r="K174" s="91" t="s">
        <v>2156</v>
      </c>
      <c r="N174" s="91"/>
    </row>
    <row r="175" spans="1:14" ht="31.2">
      <c r="A175" s="425"/>
      <c r="B175" s="27"/>
      <c r="C175" s="28"/>
      <c r="D175" s="28"/>
      <c r="E175" s="27" t="s">
        <v>3754</v>
      </c>
      <c r="F175" s="109"/>
      <c r="G175" s="109"/>
      <c r="H175" s="109"/>
      <c r="I175" s="109"/>
      <c r="J175" s="109"/>
      <c r="K175" s="91" t="s">
        <v>2156</v>
      </c>
      <c r="N175" s="91"/>
    </row>
    <row r="176" spans="1:14" ht="31.2">
      <c r="A176" s="425"/>
      <c r="B176" s="27"/>
      <c r="C176" s="28"/>
      <c r="D176" s="28"/>
      <c r="E176" s="27" t="s">
        <v>3755</v>
      </c>
      <c r="F176" s="109"/>
      <c r="G176" s="109"/>
      <c r="H176" s="109"/>
      <c r="I176" s="109"/>
      <c r="J176" s="109"/>
      <c r="K176" s="91" t="s">
        <v>2156</v>
      </c>
      <c r="N176" s="91"/>
    </row>
    <row r="177" spans="1:14" ht="31.2">
      <c r="A177" s="425"/>
      <c r="B177" s="27"/>
      <c r="C177" s="28"/>
      <c r="D177" s="28"/>
      <c r="E177" s="27" t="s">
        <v>3756</v>
      </c>
      <c r="F177" s="109"/>
      <c r="G177" s="109"/>
      <c r="H177" s="109"/>
      <c r="I177" s="109"/>
      <c r="J177" s="109"/>
      <c r="K177" s="91" t="s">
        <v>2156</v>
      </c>
      <c r="N177" s="91"/>
    </row>
    <row r="178" spans="1:14" s="402" customFormat="1" ht="31.2">
      <c r="A178" s="425" t="s">
        <v>2036</v>
      </c>
      <c r="B178" s="27" t="s">
        <v>1420</v>
      </c>
      <c r="C178" s="400" t="s">
        <v>4358</v>
      </c>
      <c r="D178" s="400"/>
      <c r="E178" s="27"/>
      <c r="F178" s="103" t="s">
        <v>78</v>
      </c>
      <c r="G178" s="103" t="str">
        <f>IF(H178="x","Đơn giản",IF(I178="x","Trung bình",IF(J178="x","Phức tạp")))</f>
        <v>Đơn giản</v>
      </c>
      <c r="H178" s="103" t="s">
        <v>79</v>
      </c>
      <c r="I178" s="109"/>
      <c r="J178" s="103"/>
      <c r="K178" s="91" t="s">
        <v>2156</v>
      </c>
      <c r="L178" s="388"/>
      <c r="M178" s="389"/>
      <c r="N178" s="401"/>
    </row>
    <row r="179" spans="1:14" ht="31.2">
      <c r="A179" s="425"/>
      <c r="B179" s="27"/>
      <c r="C179" s="28"/>
      <c r="D179" s="28"/>
      <c r="E179" s="27" t="s">
        <v>3757</v>
      </c>
      <c r="F179" s="109"/>
      <c r="G179" s="109"/>
      <c r="H179" s="109"/>
      <c r="I179" s="109"/>
      <c r="J179" s="109"/>
      <c r="K179" s="91" t="s">
        <v>2156</v>
      </c>
      <c r="N179" s="91"/>
    </row>
    <row r="180" spans="1:14" ht="31.2">
      <c r="A180" s="425"/>
      <c r="B180" s="27"/>
      <c r="C180" s="28"/>
      <c r="D180" s="28"/>
      <c r="E180" s="27" t="s">
        <v>3758</v>
      </c>
      <c r="F180" s="109"/>
      <c r="G180" s="109"/>
      <c r="H180" s="109"/>
      <c r="I180" s="109"/>
      <c r="J180" s="109"/>
      <c r="K180" s="91" t="s">
        <v>2156</v>
      </c>
      <c r="N180" s="91"/>
    </row>
    <row r="181" spans="1:14" ht="31.2">
      <c r="A181" s="425" t="s">
        <v>2040</v>
      </c>
      <c r="B181" s="27" t="s">
        <v>1446</v>
      </c>
      <c r="C181" s="400" t="s">
        <v>4358</v>
      </c>
      <c r="D181" s="400"/>
      <c r="E181" s="27"/>
      <c r="F181" s="103" t="s">
        <v>78</v>
      </c>
      <c r="G181" s="103" t="str">
        <f>IF(H181="x","Đơn giản",IF(I181="x","Trung bình",IF(J181="x","Phức tạp")))</f>
        <v>Trung bình</v>
      </c>
      <c r="H181" s="103"/>
      <c r="I181" s="109" t="s">
        <v>79</v>
      </c>
      <c r="J181" s="109"/>
      <c r="K181" s="91" t="s">
        <v>2156</v>
      </c>
      <c r="N181" s="91"/>
    </row>
    <row r="182" spans="1:14" ht="31.2">
      <c r="A182" s="425"/>
      <c r="B182" s="27"/>
      <c r="C182" s="28"/>
      <c r="D182" s="28"/>
      <c r="E182" s="27" t="s">
        <v>3759</v>
      </c>
      <c r="F182" s="109"/>
      <c r="G182" s="109"/>
      <c r="H182" s="109"/>
      <c r="I182" s="109"/>
      <c r="J182" s="109"/>
      <c r="K182" s="91" t="s">
        <v>2156</v>
      </c>
      <c r="N182" s="91"/>
    </row>
    <row r="183" spans="1:14" ht="31.2">
      <c r="A183" s="425"/>
      <c r="B183" s="27"/>
      <c r="C183" s="28"/>
      <c r="D183" s="28"/>
      <c r="E183" s="27" t="s">
        <v>3760</v>
      </c>
      <c r="F183" s="109"/>
      <c r="G183" s="109"/>
      <c r="H183" s="109"/>
      <c r="I183" s="109"/>
      <c r="J183" s="109"/>
      <c r="K183" s="91" t="s">
        <v>2156</v>
      </c>
      <c r="N183" s="91"/>
    </row>
    <row r="184" spans="1:14" ht="31.2">
      <c r="A184" s="425"/>
      <c r="B184" s="27"/>
      <c r="C184" s="28"/>
      <c r="D184" s="28"/>
      <c r="E184" s="27" t="s">
        <v>3761</v>
      </c>
      <c r="F184" s="109"/>
      <c r="G184" s="109"/>
      <c r="H184" s="109"/>
      <c r="I184" s="109"/>
      <c r="J184" s="109"/>
      <c r="K184" s="91" t="s">
        <v>2156</v>
      </c>
      <c r="N184" s="91"/>
    </row>
    <row r="185" spans="1:14" ht="31.2">
      <c r="A185" s="425"/>
      <c r="B185" s="27"/>
      <c r="C185" s="28"/>
      <c r="D185" s="28"/>
      <c r="E185" s="27" t="s">
        <v>3762</v>
      </c>
      <c r="F185" s="109"/>
      <c r="G185" s="109"/>
      <c r="H185" s="109"/>
      <c r="I185" s="109"/>
      <c r="J185" s="109"/>
      <c r="K185" s="91" t="s">
        <v>2156</v>
      </c>
      <c r="N185" s="91"/>
    </row>
    <row r="186" spans="1:14" s="402" customFormat="1" ht="31.2">
      <c r="A186" s="425" t="s">
        <v>2168</v>
      </c>
      <c r="B186" s="27" t="s">
        <v>1452</v>
      </c>
      <c r="C186" s="400" t="s">
        <v>4358</v>
      </c>
      <c r="D186" s="400"/>
      <c r="E186" s="27"/>
      <c r="F186" s="103" t="s">
        <v>78</v>
      </c>
      <c r="G186" s="103" t="str">
        <f>IF(H186="x","Đơn giản",IF(I186="x","Trung bình",IF(J186="x","Phức tạp")))</f>
        <v>Đơn giản</v>
      </c>
      <c r="H186" s="103" t="s">
        <v>79</v>
      </c>
      <c r="I186" s="109"/>
      <c r="J186" s="103"/>
      <c r="K186" s="91" t="s">
        <v>2156</v>
      </c>
      <c r="L186" s="388"/>
      <c r="M186" s="389"/>
      <c r="N186" s="401"/>
    </row>
    <row r="187" spans="1:14" ht="31.2">
      <c r="A187" s="425"/>
      <c r="B187" s="27"/>
      <c r="C187" s="28"/>
      <c r="D187" s="28"/>
      <c r="E187" s="27" t="s">
        <v>3763</v>
      </c>
      <c r="F187" s="109"/>
      <c r="G187" s="109"/>
      <c r="H187" s="109"/>
      <c r="I187" s="109"/>
      <c r="J187" s="109"/>
      <c r="K187" s="91" t="s">
        <v>2156</v>
      </c>
      <c r="N187" s="91"/>
    </row>
    <row r="188" spans="1:14" ht="31.2">
      <c r="A188" s="425"/>
      <c r="B188" s="27"/>
      <c r="C188" s="28"/>
      <c r="D188" s="28"/>
      <c r="E188" s="27" t="s">
        <v>3764</v>
      </c>
      <c r="F188" s="109"/>
      <c r="G188" s="109"/>
      <c r="H188" s="109"/>
      <c r="I188" s="109"/>
      <c r="J188" s="109"/>
      <c r="K188" s="91" t="s">
        <v>2156</v>
      </c>
      <c r="N188" s="91"/>
    </row>
    <row r="189" spans="1:14">
      <c r="A189" s="425" t="s">
        <v>2169</v>
      </c>
      <c r="B189" s="27" t="s">
        <v>1454</v>
      </c>
      <c r="C189" s="400" t="s">
        <v>3210</v>
      </c>
      <c r="D189" s="400"/>
      <c r="E189" s="27"/>
      <c r="F189" s="103" t="s">
        <v>78</v>
      </c>
      <c r="G189" s="103" t="str">
        <f>IF(H189="x","Đơn giản",IF(I189="x","Trung bình",IF(J189="x","Phức tạp")))</f>
        <v>Trung bình</v>
      </c>
      <c r="H189" s="103"/>
      <c r="I189" s="109" t="s">
        <v>79</v>
      </c>
      <c r="J189" s="109"/>
      <c r="K189" s="91" t="s">
        <v>2156</v>
      </c>
      <c r="N189" s="91"/>
    </row>
    <row r="190" spans="1:14">
      <c r="A190" s="425"/>
      <c r="B190" s="27"/>
      <c r="C190" s="28"/>
      <c r="D190" s="28"/>
      <c r="E190" s="27" t="s">
        <v>3765</v>
      </c>
      <c r="F190" s="109"/>
      <c r="G190" s="109"/>
      <c r="H190" s="109"/>
      <c r="I190" s="109"/>
      <c r="J190" s="109"/>
      <c r="K190" s="91" t="s">
        <v>2156</v>
      </c>
      <c r="N190" s="91"/>
    </row>
    <row r="191" spans="1:14">
      <c r="A191" s="425"/>
      <c r="B191" s="27"/>
      <c r="C191" s="28"/>
      <c r="D191" s="28"/>
      <c r="E191" s="27" t="s">
        <v>3766</v>
      </c>
      <c r="F191" s="109"/>
      <c r="G191" s="109"/>
      <c r="H191" s="109"/>
      <c r="I191" s="109"/>
      <c r="J191" s="109"/>
      <c r="K191" s="91" t="s">
        <v>2156</v>
      </c>
      <c r="N191" s="91"/>
    </row>
    <row r="192" spans="1:14">
      <c r="A192" s="425"/>
      <c r="B192" s="27"/>
      <c r="C192" s="28"/>
      <c r="D192" s="28"/>
      <c r="E192" s="27" t="s">
        <v>3767</v>
      </c>
      <c r="F192" s="109"/>
      <c r="G192" s="109"/>
      <c r="H192" s="109"/>
      <c r="I192" s="109"/>
      <c r="J192" s="109"/>
      <c r="K192" s="91" t="s">
        <v>2156</v>
      </c>
      <c r="N192" s="91"/>
    </row>
    <row r="193" spans="1:14" ht="31.2">
      <c r="A193" s="425"/>
      <c r="B193" s="27"/>
      <c r="C193" s="28"/>
      <c r="D193" s="28"/>
      <c r="E193" s="27" t="s">
        <v>3768</v>
      </c>
      <c r="F193" s="109"/>
      <c r="G193" s="109"/>
      <c r="H193" s="109"/>
      <c r="I193" s="109"/>
      <c r="J193" s="109"/>
      <c r="K193" s="91" t="s">
        <v>2156</v>
      </c>
      <c r="N193" s="91"/>
    </row>
    <row r="194" spans="1:14" s="402" customFormat="1">
      <c r="A194" s="425" t="s">
        <v>2170</v>
      </c>
      <c r="B194" s="27" t="s">
        <v>1459</v>
      </c>
      <c r="C194" s="400" t="s">
        <v>4358</v>
      </c>
      <c r="D194" s="400"/>
      <c r="E194" s="27"/>
      <c r="F194" s="103" t="s">
        <v>78</v>
      </c>
      <c r="G194" s="103" t="str">
        <f>IF(H194="x","Đơn giản",IF(I194="x","Trung bình",IF(J194="x","Phức tạp")))</f>
        <v>Đơn giản</v>
      </c>
      <c r="H194" s="103" t="s">
        <v>79</v>
      </c>
      <c r="I194" s="109"/>
      <c r="J194" s="103"/>
      <c r="K194" s="91" t="s">
        <v>2156</v>
      </c>
      <c r="L194" s="388"/>
      <c r="M194" s="389"/>
      <c r="N194" s="401"/>
    </row>
    <row r="195" spans="1:14">
      <c r="A195" s="425"/>
      <c r="B195" s="27"/>
      <c r="C195" s="28"/>
      <c r="D195" s="28"/>
      <c r="E195" s="27" t="s">
        <v>3769</v>
      </c>
      <c r="F195" s="109"/>
      <c r="G195" s="109"/>
      <c r="H195" s="109"/>
      <c r="I195" s="109"/>
      <c r="J195" s="109"/>
      <c r="K195" s="91" t="s">
        <v>2156</v>
      </c>
      <c r="N195" s="91"/>
    </row>
    <row r="196" spans="1:14" ht="31.2">
      <c r="A196" s="425"/>
      <c r="B196" s="27"/>
      <c r="C196" s="28"/>
      <c r="D196" s="28"/>
      <c r="E196" s="27" t="s">
        <v>3770</v>
      </c>
      <c r="F196" s="109"/>
      <c r="G196" s="109"/>
      <c r="H196" s="109"/>
      <c r="I196" s="109"/>
      <c r="J196" s="109"/>
      <c r="K196" s="91" t="s">
        <v>2156</v>
      </c>
      <c r="N196" s="91"/>
    </row>
    <row r="197" spans="1:14">
      <c r="A197" s="500" t="s">
        <v>4213</v>
      </c>
      <c r="B197" s="496" t="s">
        <v>4214</v>
      </c>
      <c r="C197" s="501" t="s">
        <v>4358</v>
      </c>
      <c r="D197" s="501"/>
      <c r="E197" s="496"/>
      <c r="F197" s="127" t="s">
        <v>78</v>
      </c>
      <c r="G197" s="127" t="str">
        <f>IF(H197="x","Đơn giản",IF(I197="x","Trung bình",IF(J197="x","Phức tạp")))</f>
        <v>Đơn giản</v>
      </c>
      <c r="H197" s="127" t="s">
        <v>79</v>
      </c>
      <c r="I197" s="495"/>
      <c r="J197" s="495"/>
      <c r="K197" s="91"/>
      <c r="N197" s="91"/>
    </row>
    <row r="198" spans="1:14" ht="31.2">
      <c r="A198" s="500"/>
      <c r="B198" s="496"/>
      <c r="C198" s="501"/>
      <c r="D198" s="501"/>
      <c r="E198" s="496" t="s">
        <v>4215</v>
      </c>
      <c r="F198" s="495"/>
      <c r="G198" s="495"/>
      <c r="H198" s="495"/>
      <c r="I198" s="495"/>
      <c r="J198" s="495"/>
      <c r="K198" s="91"/>
      <c r="N198" s="91"/>
    </row>
    <row r="199" spans="1:14" ht="34.5" customHeight="1">
      <c r="A199" s="500"/>
      <c r="B199" s="496"/>
      <c r="C199" s="501"/>
      <c r="D199" s="501"/>
      <c r="E199" s="496" t="s">
        <v>4216</v>
      </c>
      <c r="F199" s="495"/>
      <c r="G199" s="495"/>
      <c r="H199" s="495"/>
      <c r="I199" s="495"/>
      <c r="J199" s="495"/>
      <c r="K199" s="91"/>
      <c r="N199" s="91"/>
    </row>
    <row r="200" spans="1:14" ht="46.8">
      <c r="A200" s="498" t="s">
        <v>18</v>
      </c>
      <c r="B200" s="421" t="s">
        <v>2512</v>
      </c>
      <c r="C200" s="421"/>
      <c r="D200" s="421"/>
      <c r="E200" s="497"/>
      <c r="F200" s="420"/>
      <c r="G200" s="420"/>
      <c r="H200" s="420"/>
      <c r="I200" s="420"/>
      <c r="J200" s="420"/>
      <c r="K200" s="91" t="s">
        <v>2156</v>
      </c>
      <c r="N200" s="91"/>
    </row>
    <row r="201" spans="1:14">
      <c r="A201" s="425" t="s">
        <v>1706</v>
      </c>
      <c r="B201" s="27" t="s">
        <v>2513</v>
      </c>
      <c r="C201" s="28" t="s">
        <v>4358</v>
      </c>
      <c r="D201" s="28"/>
      <c r="E201" s="27"/>
      <c r="F201" s="103" t="s">
        <v>78</v>
      </c>
      <c r="G201" s="103" t="str">
        <f>IF(H201="x","Đơn giản",IF(I201="x","Trung bình",IF(J201="x","Phức tạp")))</f>
        <v>Trung bình</v>
      </c>
      <c r="H201" s="103"/>
      <c r="I201" s="109" t="s">
        <v>79</v>
      </c>
      <c r="J201" s="109"/>
      <c r="K201" s="91" t="s">
        <v>2156</v>
      </c>
      <c r="N201" s="91"/>
    </row>
    <row r="202" spans="1:14" ht="31.2">
      <c r="A202" s="425"/>
      <c r="B202" s="27"/>
      <c r="C202" s="28"/>
      <c r="D202" s="28"/>
      <c r="E202" s="43" t="s">
        <v>3771</v>
      </c>
      <c r="F202" s="109"/>
      <c r="G202" s="109"/>
      <c r="H202" s="109"/>
      <c r="I202" s="109"/>
      <c r="J202" s="109"/>
      <c r="K202" s="91" t="s">
        <v>2156</v>
      </c>
      <c r="N202" s="91"/>
    </row>
    <row r="203" spans="1:14" ht="31.2">
      <c r="A203" s="425"/>
      <c r="B203" s="27"/>
      <c r="C203" s="28"/>
      <c r="D203" s="28"/>
      <c r="E203" s="43" t="s">
        <v>3772</v>
      </c>
      <c r="F203" s="109"/>
      <c r="G203" s="109"/>
      <c r="H203" s="109"/>
      <c r="I203" s="109"/>
      <c r="J203" s="109"/>
      <c r="K203" s="91" t="s">
        <v>2156</v>
      </c>
      <c r="N203" s="91"/>
    </row>
    <row r="204" spans="1:14" ht="31.2">
      <c r="A204" s="425"/>
      <c r="B204" s="27"/>
      <c r="C204" s="28"/>
      <c r="D204" s="28"/>
      <c r="E204" s="43" t="s">
        <v>3773</v>
      </c>
      <c r="F204" s="109"/>
      <c r="G204" s="109"/>
      <c r="H204" s="109"/>
      <c r="I204" s="109"/>
      <c r="J204" s="109"/>
      <c r="K204" s="91" t="s">
        <v>2156</v>
      </c>
      <c r="N204" s="91"/>
    </row>
    <row r="205" spans="1:14" ht="31.2">
      <c r="A205" s="425"/>
      <c r="B205" s="27"/>
      <c r="C205" s="28"/>
      <c r="D205" s="28"/>
      <c r="E205" s="43" t="s">
        <v>3774</v>
      </c>
      <c r="F205" s="109"/>
      <c r="G205" s="109"/>
      <c r="H205" s="109"/>
      <c r="I205" s="109"/>
      <c r="J205" s="109"/>
      <c r="K205" s="91"/>
      <c r="N205" s="91"/>
    </row>
    <row r="206" spans="1:14">
      <c r="A206" s="425" t="s">
        <v>1403</v>
      </c>
      <c r="B206" s="27" t="s">
        <v>1484</v>
      </c>
      <c r="C206" s="28" t="s">
        <v>4358</v>
      </c>
      <c r="D206" s="28"/>
      <c r="E206" s="27"/>
      <c r="F206" s="109" t="s">
        <v>78</v>
      </c>
      <c r="G206" s="103" t="str">
        <f>IF(H206="x","Đơn giản",IF(I206="x","Trung bình",IF(J206="x","Phức tạp")))</f>
        <v>Phức tạp</v>
      </c>
      <c r="H206" s="109"/>
      <c r="I206" s="109"/>
      <c r="J206" s="109" t="s">
        <v>79</v>
      </c>
      <c r="K206" s="91" t="s">
        <v>2156</v>
      </c>
      <c r="N206" s="91"/>
    </row>
    <row r="207" spans="1:14" ht="31.2">
      <c r="A207" s="425"/>
      <c r="B207" s="27"/>
      <c r="C207" s="28"/>
      <c r="D207" s="28"/>
      <c r="E207" s="27" t="s">
        <v>3781</v>
      </c>
      <c r="F207" s="109"/>
      <c r="G207" s="103"/>
      <c r="H207" s="109"/>
      <c r="I207" s="109"/>
      <c r="J207" s="109"/>
      <c r="K207" s="91"/>
      <c r="N207" s="91"/>
    </row>
    <row r="208" spans="1:14" ht="31.2">
      <c r="A208" s="425"/>
      <c r="B208" s="27"/>
      <c r="C208" s="28"/>
      <c r="D208" s="28"/>
      <c r="E208" s="43" t="s">
        <v>3780</v>
      </c>
      <c r="F208" s="103"/>
      <c r="G208" s="103"/>
      <c r="H208" s="103"/>
      <c r="I208" s="109"/>
      <c r="J208" s="109"/>
      <c r="K208" s="91" t="s">
        <v>2156</v>
      </c>
      <c r="N208" s="91"/>
    </row>
    <row r="209" spans="1:14" ht="31.2">
      <c r="A209" s="425"/>
      <c r="B209" s="27"/>
      <c r="C209" s="28"/>
      <c r="D209" s="28"/>
      <c r="E209" s="434" t="s">
        <v>3775</v>
      </c>
      <c r="F209" s="109"/>
      <c r="G209" s="109"/>
      <c r="H209" s="109"/>
      <c r="I209" s="109"/>
      <c r="J209" s="109"/>
      <c r="K209" s="91" t="s">
        <v>2156</v>
      </c>
      <c r="N209" s="91"/>
    </row>
    <row r="210" spans="1:14">
      <c r="A210" s="425"/>
      <c r="B210" s="27"/>
      <c r="C210" s="28"/>
      <c r="D210" s="28"/>
      <c r="E210" s="434" t="s">
        <v>3776</v>
      </c>
      <c r="F210" s="109"/>
      <c r="G210" s="109"/>
      <c r="H210" s="109"/>
      <c r="I210" s="109"/>
      <c r="J210" s="109"/>
      <c r="K210" s="91" t="s">
        <v>2156</v>
      </c>
      <c r="N210" s="91"/>
    </row>
    <row r="211" spans="1:14" ht="31.2">
      <c r="A211" s="425"/>
      <c r="B211" s="27"/>
      <c r="C211" s="28"/>
      <c r="D211" s="28"/>
      <c r="E211" s="434" t="s">
        <v>3777</v>
      </c>
      <c r="F211" s="109"/>
      <c r="G211" s="109"/>
      <c r="H211" s="109"/>
      <c r="I211" s="109"/>
      <c r="J211" s="109"/>
      <c r="K211" s="91"/>
      <c r="N211" s="91"/>
    </row>
    <row r="212" spans="1:14" ht="31.2">
      <c r="A212" s="425"/>
      <c r="B212" s="27"/>
      <c r="C212" s="28"/>
      <c r="D212" s="28"/>
      <c r="E212" s="434" t="s">
        <v>3778</v>
      </c>
      <c r="F212" s="109"/>
      <c r="G212" s="109"/>
      <c r="H212" s="109"/>
      <c r="I212" s="109"/>
      <c r="J212" s="109"/>
      <c r="K212" s="91"/>
      <c r="N212" s="91"/>
    </row>
    <row r="213" spans="1:14" ht="31.2">
      <c r="A213" s="425"/>
      <c r="B213" s="27"/>
      <c r="C213" s="28"/>
      <c r="D213" s="28"/>
      <c r="E213" s="434" t="s">
        <v>3779</v>
      </c>
      <c r="F213" s="109"/>
      <c r="G213" s="109"/>
      <c r="H213" s="109"/>
      <c r="I213" s="109"/>
      <c r="J213" s="109"/>
      <c r="K213" s="91"/>
      <c r="N213" s="91"/>
    </row>
    <row r="214" spans="1:14" ht="46.8">
      <c r="A214" s="425"/>
      <c r="B214" s="27"/>
      <c r="C214" s="28"/>
      <c r="D214" s="28"/>
      <c r="E214" s="434" t="s">
        <v>3782</v>
      </c>
      <c r="F214" s="109"/>
      <c r="G214" s="109"/>
      <c r="H214" s="109"/>
      <c r="I214" s="109"/>
      <c r="J214" s="109"/>
      <c r="K214" s="91"/>
      <c r="N214" s="91"/>
    </row>
    <row r="215" spans="1:14">
      <c r="A215" s="425"/>
      <c r="B215" s="27"/>
      <c r="C215" s="28"/>
      <c r="D215" s="28"/>
      <c r="E215" s="434" t="s">
        <v>4224</v>
      </c>
      <c r="F215" s="109"/>
      <c r="G215" s="109"/>
      <c r="H215" s="109"/>
      <c r="I215" s="109"/>
      <c r="J215" s="109"/>
      <c r="K215" s="91"/>
      <c r="N215" s="91"/>
    </row>
    <row r="216" spans="1:14">
      <c r="A216" s="425" t="s">
        <v>1465</v>
      </c>
      <c r="B216" s="27" t="s">
        <v>2528</v>
      </c>
      <c r="C216" s="28" t="s">
        <v>4358</v>
      </c>
      <c r="D216" s="28"/>
      <c r="E216" s="27"/>
      <c r="F216" s="109" t="s">
        <v>78</v>
      </c>
      <c r="G216" s="103" t="str">
        <f>IF(H216="x","Đơn giản",IF(I216="x","Trung bình",IF(J216="x","Phức tạp")))</f>
        <v>Đơn giản</v>
      </c>
      <c r="H216" s="109" t="s">
        <v>79</v>
      </c>
      <c r="I216" s="109"/>
      <c r="J216" s="109"/>
      <c r="K216" s="91" t="s">
        <v>2156</v>
      </c>
      <c r="N216" s="91"/>
    </row>
    <row r="217" spans="1:14" ht="26.25" customHeight="1">
      <c r="A217" s="425"/>
      <c r="B217" s="27"/>
      <c r="C217" s="28"/>
      <c r="D217" s="28"/>
      <c r="E217" s="434" t="s">
        <v>2552</v>
      </c>
      <c r="F217" s="103"/>
      <c r="G217" s="103"/>
      <c r="H217" s="103"/>
      <c r="I217" s="109"/>
      <c r="J217" s="109"/>
      <c r="K217" s="91" t="s">
        <v>2156</v>
      </c>
      <c r="N217" s="91"/>
    </row>
    <row r="218" spans="1:14">
      <c r="A218" s="425"/>
      <c r="B218" s="27"/>
      <c r="C218" s="28"/>
      <c r="D218" s="28"/>
      <c r="E218" s="43" t="s">
        <v>2553</v>
      </c>
      <c r="F218" s="109"/>
      <c r="G218" s="109"/>
      <c r="H218" s="109"/>
      <c r="I218" s="109"/>
      <c r="J218" s="109"/>
      <c r="K218" s="91" t="s">
        <v>2156</v>
      </c>
      <c r="N218" s="91"/>
    </row>
    <row r="219" spans="1:14">
      <c r="A219" s="425" t="s">
        <v>1511</v>
      </c>
      <c r="B219" s="27" t="s">
        <v>1470</v>
      </c>
      <c r="C219" s="28" t="s">
        <v>4358</v>
      </c>
      <c r="D219" s="28"/>
      <c r="E219" s="27"/>
      <c r="F219" s="109" t="s">
        <v>78</v>
      </c>
      <c r="G219" s="103" t="str">
        <f>IF(H219="x","Đơn giản",IF(I219="x","Trung bình",IF(J219="x","Phức tạp")))</f>
        <v>Phức tạp</v>
      </c>
      <c r="H219" s="109"/>
      <c r="I219" s="109"/>
      <c r="J219" s="109" t="s">
        <v>79</v>
      </c>
      <c r="K219" s="91" t="s">
        <v>2156</v>
      </c>
      <c r="L219" s="927"/>
      <c r="N219" s="91"/>
    </row>
    <row r="220" spans="1:14" ht="46.8">
      <c r="A220" s="425"/>
      <c r="B220" s="27"/>
      <c r="C220" s="28"/>
      <c r="D220" s="28"/>
      <c r="E220" s="434" t="s">
        <v>2535</v>
      </c>
      <c r="F220" s="109"/>
      <c r="G220" s="109"/>
      <c r="H220" s="109"/>
      <c r="I220" s="109"/>
      <c r="J220" s="109"/>
      <c r="K220" s="91" t="s">
        <v>2156</v>
      </c>
      <c r="L220" s="927"/>
      <c r="N220" s="91"/>
    </row>
    <row r="221" spans="1:14">
      <c r="A221" s="425"/>
      <c r="B221" s="27"/>
      <c r="C221" s="28"/>
      <c r="D221" s="28"/>
      <c r="E221" s="434" t="s">
        <v>2536</v>
      </c>
      <c r="F221" s="109"/>
      <c r="G221" s="109"/>
      <c r="H221" s="109"/>
      <c r="I221" s="109"/>
      <c r="J221" s="109"/>
      <c r="K221" s="91" t="s">
        <v>2156</v>
      </c>
      <c r="N221" s="91"/>
    </row>
    <row r="222" spans="1:14" ht="31.2">
      <c r="A222" s="425"/>
      <c r="B222" s="27"/>
      <c r="C222" s="28"/>
      <c r="D222" s="28"/>
      <c r="E222" s="434" t="s">
        <v>3783</v>
      </c>
      <c r="F222" s="109"/>
      <c r="G222" s="109"/>
      <c r="H222" s="109"/>
      <c r="I222" s="109"/>
      <c r="J222" s="109"/>
      <c r="K222" s="91" t="s">
        <v>2156</v>
      </c>
      <c r="N222" s="91"/>
    </row>
    <row r="223" spans="1:14" ht="31.2">
      <c r="A223" s="425"/>
      <c r="B223" s="27"/>
      <c r="C223" s="28"/>
      <c r="D223" s="28"/>
      <c r="E223" s="434" t="s">
        <v>2537</v>
      </c>
      <c r="F223" s="103"/>
      <c r="G223" s="103"/>
      <c r="H223" s="103"/>
      <c r="I223" s="109"/>
      <c r="J223" s="109"/>
      <c r="K223" s="91" t="s">
        <v>2156</v>
      </c>
      <c r="N223" s="91"/>
    </row>
    <row r="224" spans="1:14" ht="31.2">
      <c r="A224" s="425"/>
      <c r="B224" s="27"/>
      <c r="C224" s="28"/>
      <c r="D224" s="28"/>
      <c r="E224" s="434" t="s">
        <v>3784</v>
      </c>
      <c r="F224" s="109"/>
      <c r="G224" s="109"/>
      <c r="H224" s="109"/>
      <c r="I224" s="109"/>
      <c r="J224" s="109"/>
      <c r="K224" s="91" t="s">
        <v>2156</v>
      </c>
      <c r="N224" s="91"/>
    </row>
    <row r="225" spans="1:14">
      <c r="A225" s="425"/>
      <c r="B225" s="27"/>
      <c r="C225" s="28"/>
      <c r="D225" s="28"/>
      <c r="E225" s="434" t="s">
        <v>2539</v>
      </c>
      <c r="F225" s="109"/>
      <c r="G225" s="109"/>
      <c r="H225" s="109"/>
      <c r="I225" s="109"/>
      <c r="J225" s="109"/>
      <c r="K225" s="91" t="s">
        <v>2156</v>
      </c>
      <c r="N225" s="91"/>
    </row>
    <row r="226" spans="1:14" ht="31.2">
      <c r="A226" s="425"/>
      <c r="B226" s="27"/>
      <c r="C226" s="28"/>
      <c r="D226" s="28"/>
      <c r="E226" s="434" t="s">
        <v>2540</v>
      </c>
      <c r="F226" s="109"/>
      <c r="G226" s="109"/>
      <c r="H226" s="109"/>
      <c r="I226" s="109"/>
      <c r="J226" s="109"/>
      <c r="K226" s="91" t="s">
        <v>2156</v>
      </c>
      <c r="N226" s="91"/>
    </row>
    <row r="227" spans="1:14" ht="31.2">
      <c r="A227" s="425"/>
      <c r="B227" s="27"/>
      <c r="C227" s="28"/>
      <c r="D227" s="28"/>
      <c r="E227" s="434" t="s">
        <v>3785</v>
      </c>
      <c r="F227" s="109"/>
      <c r="G227" s="109"/>
      <c r="H227" s="109"/>
      <c r="I227" s="109"/>
      <c r="J227" s="109"/>
      <c r="K227" s="91"/>
      <c r="N227" s="91"/>
    </row>
    <row r="228" spans="1:14" ht="31.2">
      <c r="A228" s="500" t="s">
        <v>1643</v>
      </c>
      <c r="B228" s="496" t="s">
        <v>4312</v>
      </c>
      <c r="C228" s="501" t="s">
        <v>4358</v>
      </c>
      <c r="D228" s="501"/>
      <c r="E228" s="530"/>
      <c r="F228" s="495"/>
      <c r="G228" s="495"/>
      <c r="H228" s="495"/>
      <c r="I228" s="495"/>
      <c r="J228" s="495"/>
      <c r="K228" s="91"/>
      <c r="N228" s="91"/>
    </row>
    <row r="229" spans="1:14" ht="31.2">
      <c r="A229" s="500"/>
      <c r="B229" s="496"/>
      <c r="C229" s="501"/>
      <c r="D229" s="501"/>
      <c r="E229" s="530" t="s">
        <v>4240</v>
      </c>
      <c r="F229" s="495"/>
      <c r="G229" s="495"/>
      <c r="H229" s="495"/>
      <c r="I229" s="495"/>
      <c r="J229" s="495"/>
      <c r="K229" s="91"/>
      <c r="N229" s="91"/>
    </row>
    <row r="230" spans="1:14">
      <c r="A230" s="500"/>
      <c r="B230" s="496"/>
      <c r="C230" s="501"/>
      <c r="D230" s="501"/>
      <c r="E230" s="530" t="s">
        <v>4241</v>
      </c>
      <c r="F230" s="495"/>
      <c r="G230" s="495"/>
      <c r="H230" s="495"/>
      <c r="I230" s="495"/>
      <c r="J230" s="495"/>
      <c r="K230" s="91"/>
      <c r="N230" s="91"/>
    </row>
    <row r="231" spans="1:14">
      <c r="A231" s="500"/>
      <c r="B231" s="496"/>
      <c r="C231" s="501"/>
      <c r="D231" s="501"/>
      <c r="E231" s="530" t="s">
        <v>4242</v>
      </c>
      <c r="F231" s="495"/>
      <c r="G231" s="495"/>
      <c r="H231" s="495"/>
      <c r="I231" s="495"/>
      <c r="J231" s="495"/>
      <c r="K231" s="91"/>
      <c r="N231" s="91"/>
    </row>
    <row r="232" spans="1:14" ht="31.2">
      <c r="A232" s="500"/>
      <c r="B232" s="496"/>
      <c r="C232" s="501"/>
      <c r="D232" s="501"/>
      <c r="E232" s="530" t="s">
        <v>4243</v>
      </c>
      <c r="F232" s="495"/>
      <c r="G232" s="495"/>
      <c r="H232" s="495"/>
      <c r="I232" s="495"/>
      <c r="J232" s="495"/>
      <c r="K232" s="91"/>
      <c r="N232" s="91"/>
    </row>
    <row r="233" spans="1:14">
      <c r="A233" s="498" t="s">
        <v>21</v>
      </c>
      <c r="B233" s="421" t="s">
        <v>2558</v>
      </c>
      <c r="C233" s="426"/>
      <c r="D233" s="426"/>
      <c r="E233" s="497"/>
      <c r="F233" s="420"/>
      <c r="G233" s="420"/>
      <c r="H233" s="420"/>
      <c r="I233" s="420"/>
      <c r="J233" s="420"/>
      <c r="K233" s="91" t="s">
        <v>2156</v>
      </c>
      <c r="N233" s="91"/>
    </row>
    <row r="234" spans="1:14">
      <c r="A234" s="425" t="s">
        <v>1706</v>
      </c>
      <c r="B234" s="27" t="s">
        <v>1514</v>
      </c>
      <c r="C234" s="400" t="s">
        <v>4358</v>
      </c>
      <c r="D234" s="400"/>
      <c r="E234" s="27"/>
      <c r="F234" s="103" t="s">
        <v>78</v>
      </c>
      <c r="G234" s="103" t="str">
        <f>IF(H234="x","Đơn giản",IF(I234="x","Trung bình",IF(J234="x","Phức tạp")))</f>
        <v>Trung bình</v>
      </c>
      <c r="H234" s="103"/>
      <c r="I234" s="109" t="s">
        <v>79</v>
      </c>
      <c r="J234" s="109"/>
      <c r="K234" s="91" t="s">
        <v>2156</v>
      </c>
      <c r="N234" s="91"/>
    </row>
    <row r="235" spans="1:14">
      <c r="A235" s="425"/>
      <c r="B235" s="27"/>
      <c r="C235" s="28"/>
      <c r="D235" s="28"/>
      <c r="E235" s="27" t="s">
        <v>3786</v>
      </c>
      <c r="F235" s="109"/>
      <c r="G235" s="109"/>
      <c r="H235" s="109"/>
      <c r="I235" s="109"/>
      <c r="J235" s="109"/>
      <c r="K235" s="91" t="s">
        <v>2156</v>
      </c>
      <c r="M235" s="403"/>
      <c r="N235" s="91"/>
    </row>
    <row r="236" spans="1:14">
      <c r="A236" s="425"/>
      <c r="B236" s="27"/>
      <c r="C236" s="28"/>
      <c r="D236" s="28"/>
      <c r="E236" s="27" t="s">
        <v>3787</v>
      </c>
      <c r="F236" s="109"/>
      <c r="G236" s="109"/>
      <c r="H236" s="109"/>
      <c r="I236" s="109"/>
      <c r="J236" s="109"/>
      <c r="K236" s="91" t="s">
        <v>2156</v>
      </c>
      <c r="N236" s="91"/>
    </row>
    <row r="237" spans="1:14">
      <c r="A237" s="425"/>
      <c r="B237" s="27"/>
      <c r="C237" s="28"/>
      <c r="D237" s="28"/>
      <c r="E237" s="27" t="s">
        <v>3788</v>
      </c>
      <c r="F237" s="109"/>
      <c r="G237" s="109"/>
      <c r="H237" s="109"/>
      <c r="I237" s="109"/>
      <c r="J237" s="109"/>
      <c r="K237" s="91" t="s">
        <v>2156</v>
      </c>
      <c r="N237" s="91"/>
    </row>
    <row r="238" spans="1:14" ht="31.2">
      <c r="A238" s="425"/>
      <c r="B238" s="27"/>
      <c r="C238" s="28"/>
      <c r="D238" s="28"/>
      <c r="E238" s="27" t="s">
        <v>3789</v>
      </c>
      <c r="F238" s="109"/>
      <c r="G238" s="109"/>
      <c r="H238" s="109"/>
      <c r="I238" s="109"/>
      <c r="J238" s="109"/>
      <c r="K238" s="91" t="s">
        <v>2156</v>
      </c>
      <c r="N238" s="91"/>
    </row>
    <row r="239" spans="1:14">
      <c r="A239" s="500" t="s">
        <v>1403</v>
      </c>
      <c r="B239" s="496" t="s">
        <v>4218</v>
      </c>
      <c r="C239" s="501" t="s">
        <v>4358</v>
      </c>
      <c r="D239" s="501"/>
      <c r="E239" s="496"/>
      <c r="F239" s="127" t="s">
        <v>78</v>
      </c>
      <c r="G239" s="127" t="str">
        <f>IF(H239="x","Đơn giản",IF(I239="x","Trung bình",IF(J239="x","Phức tạp")))</f>
        <v>Trung bình</v>
      </c>
      <c r="H239" s="127"/>
      <c r="I239" s="495" t="s">
        <v>79</v>
      </c>
      <c r="J239" s="495"/>
      <c r="K239" s="91"/>
      <c r="N239" s="91"/>
    </row>
    <row r="240" spans="1:14">
      <c r="A240" s="500"/>
      <c r="B240" s="496"/>
      <c r="C240" s="501"/>
      <c r="D240" s="501"/>
      <c r="E240" s="496" t="s">
        <v>4219</v>
      </c>
      <c r="F240" s="495"/>
      <c r="G240" s="495"/>
      <c r="H240" s="495"/>
      <c r="I240" s="495"/>
      <c r="J240" s="495"/>
      <c r="K240" s="91"/>
      <c r="N240" s="91"/>
    </row>
    <row r="241" spans="1:14">
      <c r="A241" s="500"/>
      <c r="B241" s="496"/>
      <c r="C241" s="501"/>
      <c r="D241" s="501"/>
      <c r="E241" s="496" t="s">
        <v>4220</v>
      </c>
      <c r="F241" s="495"/>
      <c r="G241" s="495"/>
      <c r="H241" s="495"/>
      <c r="I241" s="495"/>
      <c r="J241" s="495"/>
      <c r="K241" s="91"/>
      <c r="N241" s="91"/>
    </row>
    <row r="242" spans="1:14">
      <c r="A242" s="500"/>
      <c r="B242" s="496"/>
      <c r="C242" s="501"/>
      <c r="D242" s="501"/>
      <c r="E242" s="496" t="s">
        <v>4221</v>
      </c>
      <c r="F242" s="495"/>
      <c r="G242" s="495"/>
      <c r="H242" s="495"/>
      <c r="I242" s="495"/>
      <c r="J242" s="495"/>
      <c r="K242" s="91"/>
      <c r="N242" s="91"/>
    </row>
    <row r="243" spans="1:14">
      <c r="A243" s="500"/>
      <c r="B243" s="496"/>
      <c r="C243" s="501"/>
      <c r="D243" s="501"/>
      <c r="E243" s="496" t="s">
        <v>4222</v>
      </c>
      <c r="F243" s="495"/>
      <c r="G243" s="495"/>
      <c r="H243" s="495"/>
      <c r="I243" s="495"/>
      <c r="J243" s="495"/>
      <c r="K243" s="91"/>
      <c r="N243" s="91"/>
    </row>
    <row r="244" spans="1:14" ht="31.2">
      <c r="A244" s="425" t="s">
        <v>1465</v>
      </c>
      <c r="B244" s="27" t="s">
        <v>4223</v>
      </c>
      <c r="C244" s="400" t="s">
        <v>3210</v>
      </c>
      <c r="D244" s="400"/>
      <c r="E244" s="27"/>
      <c r="F244" s="103" t="s">
        <v>78</v>
      </c>
      <c r="G244" s="103" t="str">
        <f>IF(H244="x","Đơn giản",IF(I244="x","Trung bình",IF(J244="x","Phức tạp")))</f>
        <v>Trung bình</v>
      </c>
      <c r="H244" s="103"/>
      <c r="I244" s="109" t="s">
        <v>79</v>
      </c>
      <c r="J244" s="109"/>
      <c r="K244" s="91" t="s">
        <v>2156</v>
      </c>
      <c r="N244" s="91"/>
    </row>
    <row r="245" spans="1:14" ht="31.2">
      <c r="A245" s="425"/>
      <c r="B245" s="27"/>
      <c r="C245" s="28"/>
      <c r="D245" s="28"/>
      <c r="E245" s="27" t="s">
        <v>3790</v>
      </c>
      <c r="F245" s="109"/>
      <c r="G245" s="109"/>
      <c r="H245" s="109"/>
      <c r="I245" s="109"/>
      <c r="J245" s="109"/>
      <c r="K245" s="91" t="s">
        <v>2156</v>
      </c>
      <c r="N245" s="91"/>
    </row>
    <row r="246" spans="1:14" ht="31.2">
      <c r="A246" s="425"/>
      <c r="B246" s="27"/>
      <c r="C246" s="28"/>
      <c r="D246" s="28"/>
      <c r="E246" s="27" t="s">
        <v>3791</v>
      </c>
      <c r="F246" s="109"/>
      <c r="G246" s="109"/>
      <c r="H246" s="109"/>
      <c r="I246" s="109"/>
      <c r="J246" s="109"/>
      <c r="K246" s="91" t="s">
        <v>2156</v>
      </c>
      <c r="N246" s="91"/>
    </row>
    <row r="247" spans="1:14" ht="31.2">
      <c r="A247" s="425"/>
      <c r="B247" s="27"/>
      <c r="C247" s="28"/>
      <c r="D247" s="28"/>
      <c r="E247" s="27" t="s">
        <v>3792</v>
      </c>
      <c r="F247" s="109"/>
      <c r="G247" s="109"/>
      <c r="H247" s="109"/>
      <c r="I247" s="109"/>
      <c r="J247" s="109"/>
      <c r="K247" s="91" t="s">
        <v>2156</v>
      </c>
      <c r="N247" s="91"/>
    </row>
    <row r="248" spans="1:14" ht="31.2">
      <c r="A248" s="425"/>
      <c r="B248" s="27"/>
      <c r="C248" s="28"/>
      <c r="D248" s="28"/>
      <c r="E248" s="27" t="s">
        <v>3793</v>
      </c>
      <c r="F248" s="109"/>
      <c r="G248" s="109"/>
      <c r="H248" s="109"/>
      <c r="I248" s="109"/>
      <c r="J248" s="109"/>
      <c r="K248" s="91" t="s">
        <v>2156</v>
      </c>
      <c r="N248" s="91"/>
    </row>
    <row r="249" spans="1:14" ht="31.2">
      <c r="A249" s="425" t="s">
        <v>1511</v>
      </c>
      <c r="B249" s="27" t="s">
        <v>3794</v>
      </c>
      <c r="C249" s="400" t="s">
        <v>4358</v>
      </c>
      <c r="D249" s="400"/>
      <c r="E249" s="27"/>
      <c r="F249" s="103" t="s">
        <v>78</v>
      </c>
      <c r="G249" s="103" t="str">
        <f>IF(H249="x","Đơn giản",IF(I249="x","Trung bình",IF(J249="x","Phức tạp")))</f>
        <v>Trung bình</v>
      </c>
      <c r="H249" s="103"/>
      <c r="I249" s="109" t="s">
        <v>79</v>
      </c>
      <c r="J249" s="109"/>
      <c r="K249" s="91" t="s">
        <v>2156</v>
      </c>
      <c r="N249" s="91"/>
    </row>
    <row r="250" spans="1:14" ht="31.2">
      <c r="A250" s="425"/>
      <c r="B250" s="27"/>
      <c r="C250" s="400"/>
      <c r="D250" s="400"/>
      <c r="E250" s="27" t="s">
        <v>3795</v>
      </c>
      <c r="F250" s="103"/>
      <c r="G250" s="103"/>
      <c r="H250" s="103"/>
      <c r="I250" s="109"/>
      <c r="J250" s="109"/>
      <c r="K250" s="91"/>
      <c r="N250" s="91"/>
    </row>
    <row r="251" spans="1:14" ht="31.2">
      <c r="A251" s="425"/>
      <c r="B251" s="27"/>
      <c r="C251" s="28"/>
      <c r="D251" s="28"/>
      <c r="E251" s="27" t="s">
        <v>3796</v>
      </c>
      <c r="F251" s="109"/>
      <c r="G251" s="109"/>
      <c r="H251" s="109"/>
      <c r="I251" s="109"/>
      <c r="J251" s="109"/>
      <c r="K251" s="91" t="s">
        <v>2156</v>
      </c>
      <c r="N251" s="91"/>
    </row>
    <row r="252" spans="1:14" ht="31.2">
      <c r="A252" s="425"/>
      <c r="B252" s="27"/>
      <c r="C252" s="28"/>
      <c r="D252" s="28"/>
      <c r="E252" s="27" t="s">
        <v>3797</v>
      </c>
      <c r="F252" s="109"/>
      <c r="G252" s="109"/>
      <c r="H252" s="109"/>
      <c r="I252" s="109"/>
      <c r="J252" s="109"/>
      <c r="K252" s="91" t="s">
        <v>2156</v>
      </c>
      <c r="N252" s="91"/>
    </row>
    <row r="253" spans="1:14" ht="31.2">
      <c r="A253" s="425"/>
      <c r="B253" s="27"/>
      <c r="C253" s="28"/>
      <c r="D253" s="28"/>
      <c r="E253" s="27" t="s">
        <v>3798</v>
      </c>
      <c r="F253" s="109"/>
      <c r="G253" s="109"/>
      <c r="H253" s="109"/>
      <c r="I253" s="109"/>
      <c r="J253" s="109"/>
      <c r="K253" s="91" t="s">
        <v>2156</v>
      </c>
      <c r="N253" s="91"/>
    </row>
    <row r="254" spans="1:14" ht="31.2">
      <c r="A254" s="425" t="s">
        <v>1643</v>
      </c>
      <c r="B254" s="27" t="s">
        <v>3799</v>
      </c>
      <c r="C254" s="400" t="s">
        <v>3210</v>
      </c>
      <c r="D254" s="400"/>
      <c r="E254" s="27"/>
      <c r="F254" s="103" t="s">
        <v>78</v>
      </c>
      <c r="G254" s="103" t="str">
        <f>IF(H254="x","Đơn giản",IF(I254="x","Trung bình",IF(J254="x","Phức tạp")))</f>
        <v>Trung bình</v>
      </c>
      <c r="H254" s="103"/>
      <c r="I254" s="109" t="s">
        <v>79</v>
      </c>
      <c r="J254" s="109"/>
      <c r="K254" s="91" t="s">
        <v>2156</v>
      </c>
      <c r="N254" s="91"/>
    </row>
    <row r="255" spans="1:14" ht="31.2">
      <c r="A255" s="425"/>
      <c r="B255" s="27"/>
      <c r="C255" s="28"/>
      <c r="D255" s="28"/>
      <c r="E255" s="27" t="s">
        <v>3800</v>
      </c>
      <c r="F255" s="109"/>
      <c r="G255" s="109"/>
      <c r="H255" s="109"/>
      <c r="I255" s="109"/>
      <c r="J255" s="109"/>
      <c r="K255" s="91" t="s">
        <v>2156</v>
      </c>
      <c r="N255" s="91"/>
    </row>
    <row r="256" spans="1:14" ht="31.2">
      <c r="A256" s="425"/>
      <c r="B256" s="27"/>
      <c r="C256" s="28"/>
      <c r="D256" s="28"/>
      <c r="E256" s="27" t="s">
        <v>3801</v>
      </c>
      <c r="F256" s="109"/>
      <c r="G256" s="109"/>
      <c r="H256" s="109"/>
      <c r="I256" s="109"/>
      <c r="J256" s="109"/>
      <c r="K256" s="91" t="s">
        <v>2156</v>
      </c>
      <c r="N256" s="91"/>
    </row>
    <row r="257" spans="1:14" ht="31.2">
      <c r="A257" s="425"/>
      <c r="B257" s="27"/>
      <c r="C257" s="28"/>
      <c r="D257" s="28"/>
      <c r="E257" s="27" t="s">
        <v>3802</v>
      </c>
      <c r="F257" s="109"/>
      <c r="G257" s="109"/>
      <c r="H257" s="109"/>
      <c r="I257" s="109"/>
      <c r="J257" s="109"/>
      <c r="K257" s="91" t="s">
        <v>2156</v>
      </c>
      <c r="N257" s="91"/>
    </row>
    <row r="258" spans="1:14" ht="31.2">
      <c r="A258" s="425"/>
      <c r="B258" s="27"/>
      <c r="C258" s="28"/>
      <c r="D258" s="28"/>
      <c r="E258" s="27" t="s">
        <v>3803</v>
      </c>
      <c r="F258" s="109"/>
      <c r="G258" s="109"/>
      <c r="H258" s="109"/>
      <c r="I258" s="109"/>
      <c r="J258" s="109"/>
      <c r="K258" s="91" t="s">
        <v>2156</v>
      </c>
      <c r="N258" s="91"/>
    </row>
    <row r="259" spans="1:14" ht="31.2">
      <c r="A259" s="425"/>
      <c r="B259" s="27"/>
      <c r="C259" s="28"/>
      <c r="D259" s="28"/>
      <c r="E259" s="27" t="s">
        <v>3804</v>
      </c>
      <c r="F259" s="109"/>
      <c r="G259" s="109"/>
      <c r="H259" s="109"/>
      <c r="I259" s="109"/>
      <c r="J259" s="109"/>
      <c r="K259" s="91" t="s">
        <v>2156</v>
      </c>
      <c r="N259" s="91"/>
    </row>
    <row r="260" spans="1:14" ht="31.2">
      <c r="A260" s="425" t="s">
        <v>1680</v>
      </c>
      <c r="B260" s="27" t="s">
        <v>2569</v>
      </c>
      <c r="C260" s="400" t="s">
        <v>4358</v>
      </c>
      <c r="D260" s="400"/>
      <c r="E260" s="27"/>
      <c r="F260" s="103" t="s">
        <v>78</v>
      </c>
      <c r="G260" s="103" t="str">
        <f>IF(H260="x","Đơn giản",IF(I260="x","Trung bình",IF(J260="x","Phức tạp")))</f>
        <v>Trung bình</v>
      </c>
      <c r="H260" s="103"/>
      <c r="I260" s="109" t="s">
        <v>79</v>
      </c>
      <c r="J260" s="109"/>
      <c r="K260" s="91" t="s">
        <v>2156</v>
      </c>
      <c r="N260" s="403"/>
    </row>
    <row r="261" spans="1:14" ht="31.2">
      <c r="A261" s="425"/>
      <c r="B261" s="27"/>
      <c r="C261" s="28"/>
      <c r="D261" s="28"/>
      <c r="E261" s="27" t="s">
        <v>3805</v>
      </c>
      <c r="F261" s="109"/>
      <c r="G261" s="109"/>
      <c r="H261" s="109"/>
      <c r="I261" s="109"/>
      <c r="J261" s="109"/>
      <c r="K261" s="91" t="s">
        <v>2156</v>
      </c>
      <c r="N261" s="91"/>
    </row>
    <row r="262" spans="1:14" ht="31.2">
      <c r="A262" s="425"/>
      <c r="B262" s="27"/>
      <c r="C262" s="28"/>
      <c r="D262" s="28"/>
      <c r="E262" s="27" t="s">
        <v>3806</v>
      </c>
      <c r="F262" s="109"/>
      <c r="G262" s="109"/>
      <c r="H262" s="109"/>
      <c r="I262" s="109"/>
      <c r="J262" s="109"/>
      <c r="K262" s="91" t="s">
        <v>2156</v>
      </c>
      <c r="N262" s="91"/>
    </row>
    <row r="263" spans="1:14" ht="31.2">
      <c r="A263" s="425"/>
      <c r="B263" s="27"/>
      <c r="C263" s="28"/>
      <c r="D263" s="28"/>
      <c r="E263" s="27" t="s">
        <v>3807</v>
      </c>
      <c r="F263" s="109"/>
      <c r="G263" s="109"/>
      <c r="H263" s="109"/>
      <c r="I263" s="109"/>
      <c r="J263" s="109"/>
      <c r="K263" s="91" t="s">
        <v>2156</v>
      </c>
      <c r="N263" s="91"/>
    </row>
    <row r="264" spans="1:14" ht="31.2">
      <c r="A264" s="425"/>
      <c r="B264" s="27"/>
      <c r="C264" s="28"/>
      <c r="D264" s="28"/>
      <c r="E264" s="27" t="s">
        <v>3808</v>
      </c>
      <c r="F264" s="109"/>
      <c r="G264" s="109"/>
      <c r="H264" s="109"/>
      <c r="I264" s="109"/>
      <c r="J264" s="109"/>
      <c r="K264" s="91" t="s">
        <v>2156</v>
      </c>
      <c r="N264" s="91"/>
    </row>
    <row r="265" spans="1:14" ht="31.2">
      <c r="A265" s="425" t="s">
        <v>1862</v>
      </c>
      <c r="B265" s="27" t="s">
        <v>3809</v>
      </c>
      <c r="C265" s="400" t="s">
        <v>3210</v>
      </c>
      <c r="D265" s="400"/>
      <c r="E265" s="27"/>
      <c r="F265" s="103" t="s">
        <v>78</v>
      </c>
      <c r="G265" s="103" t="str">
        <f>IF(H265="x","Đơn giản",IF(I265="x","Trung bình",IF(J265="x","Phức tạp")))</f>
        <v>Đơn giản</v>
      </c>
      <c r="H265" s="103" t="s">
        <v>79</v>
      </c>
      <c r="I265" s="109"/>
      <c r="J265" s="109"/>
      <c r="K265" s="91" t="s">
        <v>2156</v>
      </c>
      <c r="N265" s="91"/>
    </row>
    <row r="266" spans="1:14" ht="31.2">
      <c r="A266" s="425"/>
      <c r="B266" s="27"/>
      <c r="C266" s="400"/>
      <c r="D266" s="400"/>
      <c r="E266" s="27" t="s">
        <v>3810</v>
      </c>
      <c r="F266" s="103"/>
      <c r="G266" s="103"/>
      <c r="H266" s="103"/>
      <c r="I266" s="109"/>
      <c r="J266" s="109"/>
      <c r="K266" s="91"/>
      <c r="N266" s="91"/>
    </row>
    <row r="267" spans="1:14" ht="31.2">
      <c r="A267" s="425"/>
      <c r="B267" s="27"/>
      <c r="C267" s="400"/>
      <c r="D267" s="400"/>
      <c r="E267" s="27" t="s">
        <v>3811</v>
      </c>
      <c r="F267" s="103"/>
      <c r="G267" s="103"/>
      <c r="H267" s="103"/>
      <c r="I267" s="109"/>
      <c r="J267" s="109"/>
      <c r="K267" s="91"/>
      <c r="N267" s="91"/>
    </row>
    <row r="268" spans="1:14" ht="31.2">
      <c r="A268" s="425"/>
      <c r="B268" s="27"/>
      <c r="C268" s="28"/>
      <c r="D268" s="28"/>
      <c r="E268" s="27" t="s">
        <v>3812</v>
      </c>
      <c r="F268" s="109"/>
      <c r="G268" s="109"/>
      <c r="H268" s="109"/>
      <c r="I268" s="109"/>
      <c r="J268" s="109"/>
      <c r="K268" s="91" t="s">
        <v>2156</v>
      </c>
      <c r="N268" s="91"/>
    </row>
    <row r="269" spans="1:14" ht="31.2">
      <c r="A269" s="425"/>
      <c r="B269" s="27"/>
      <c r="C269" s="28"/>
      <c r="D269" s="28"/>
      <c r="E269" s="27" t="s">
        <v>3813</v>
      </c>
      <c r="F269" s="109"/>
      <c r="G269" s="109"/>
      <c r="H269" s="109"/>
      <c r="I269" s="109"/>
      <c r="J269" s="109"/>
      <c r="K269" s="91" t="s">
        <v>2156</v>
      </c>
      <c r="N269" s="91"/>
    </row>
    <row r="270" spans="1:14" ht="31.2">
      <c r="A270" s="425"/>
      <c r="B270" s="27"/>
      <c r="C270" s="28"/>
      <c r="D270" s="28"/>
      <c r="E270" s="27" t="s">
        <v>3814</v>
      </c>
      <c r="F270" s="109"/>
      <c r="G270" s="109"/>
      <c r="H270" s="109"/>
      <c r="I270" s="109"/>
      <c r="J270" s="109"/>
      <c r="K270" s="91" t="s">
        <v>2156</v>
      </c>
      <c r="N270" s="91"/>
    </row>
    <row r="271" spans="1:14">
      <c r="A271" s="425" t="s">
        <v>1894</v>
      </c>
      <c r="B271" s="27" t="s">
        <v>4225</v>
      </c>
      <c r="C271" s="400" t="s">
        <v>4358</v>
      </c>
      <c r="D271" s="400"/>
      <c r="E271" s="27"/>
      <c r="F271" s="103" t="s">
        <v>78</v>
      </c>
      <c r="G271" s="103" t="str">
        <f>IF(H271="x","Đơn giản",IF(I271="x","Trung bình",IF(J271="x","Phức tạp")))</f>
        <v>Trung bình</v>
      </c>
      <c r="H271" s="103"/>
      <c r="I271" s="109" t="s">
        <v>79</v>
      </c>
      <c r="J271" s="109"/>
      <c r="K271" s="91" t="s">
        <v>2156</v>
      </c>
      <c r="N271" s="403"/>
    </row>
    <row r="272" spans="1:14">
      <c r="A272" s="425"/>
      <c r="B272" s="27"/>
      <c r="C272" s="28"/>
      <c r="D272" s="28"/>
      <c r="E272" s="27" t="s">
        <v>4226</v>
      </c>
      <c r="F272" s="109"/>
      <c r="G272" s="109"/>
      <c r="H272" s="109"/>
      <c r="I272" s="109"/>
      <c r="J272" s="109"/>
      <c r="K272" s="91" t="s">
        <v>2156</v>
      </c>
      <c r="N272" s="91"/>
    </row>
    <row r="273" spans="1:14">
      <c r="A273" s="425"/>
      <c r="B273" s="27"/>
      <c r="C273" s="28"/>
      <c r="D273" s="28"/>
      <c r="E273" s="27" t="s">
        <v>4227</v>
      </c>
      <c r="F273" s="109"/>
      <c r="G273" s="109"/>
      <c r="H273" s="109"/>
      <c r="I273" s="109"/>
      <c r="J273" s="109"/>
      <c r="K273" s="91" t="s">
        <v>2156</v>
      </c>
      <c r="N273" s="91"/>
    </row>
    <row r="274" spans="1:14">
      <c r="A274" s="425"/>
      <c r="B274" s="27"/>
      <c r="C274" s="28"/>
      <c r="D274" s="28"/>
      <c r="E274" s="27" t="s">
        <v>4228</v>
      </c>
      <c r="F274" s="109"/>
      <c r="G274" s="109"/>
      <c r="H274" s="109"/>
      <c r="I274" s="109"/>
      <c r="J274" s="109"/>
      <c r="K274" s="91" t="s">
        <v>2156</v>
      </c>
      <c r="N274" s="91"/>
    </row>
    <row r="275" spans="1:14">
      <c r="A275" s="425"/>
      <c r="B275" s="27"/>
      <c r="C275" s="28"/>
      <c r="D275" s="28"/>
      <c r="E275" s="27" t="s">
        <v>4229</v>
      </c>
      <c r="F275" s="109"/>
      <c r="G275" s="109"/>
      <c r="H275" s="109"/>
      <c r="I275" s="109"/>
      <c r="J275" s="109"/>
      <c r="K275" s="91" t="s">
        <v>2156</v>
      </c>
      <c r="N275" s="91"/>
    </row>
    <row r="276" spans="1:14">
      <c r="A276" s="425" t="s">
        <v>1977</v>
      </c>
      <c r="B276" s="27" t="s">
        <v>4230</v>
      </c>
      <c r="C276" s="400" t="s">
        <v>3210</v>
      </c>
      <c r="D276" s="400"/>
      <c r="E276" s="27"/>
      <c r="F276" s="103" t="s">
        <v>78</v>
      </c>
      <c r="G276" s="103" t="str">
        <f>IF(H276="x","Đơn giản",IF(I276="x","Trung bình",IF(J276="x","Phức tạp")))</f>
        <v>Đơn giản</v>
      </c>
      <c r="H276" s="103" t="s">
        <v>79</v>
      </c>
      <c r="I276" s="109"/>
      <c r="J276" s="109"/>
      <c r="K276" s="91" t="s">
        <v>2156</v>
      </c>
      <c r="N276" s="91"/>
    </row>
    <row r="277" spans="1:14" ht="31.2">
      <c r="A277" s="425"/>
      <c r="B277" s="27"/>
      <c r="C277" s="400"/>
      <c r="D277" s="400"/>
      <c r="E277" s="27" t="s">
        <v>4231</v>
      </c>
      <c r="F277" s="103"/>
      <c r="G277" s="103"/>
      <c r="H277" s="103"/>
      <c r="I277" s="109"/>
      <c r="J277" s="109"/>
      <c r="K277" s="91"/>
      <c r="N277" s="91"/>
    </row>
    <row r="278" spans="1:14">
      <c r="A278" s="425"/>
      <c r="B278" s="27"/>
      <c r="C278" s="400"/>
      <c r="D278" s="400"/>
      <c r="E278" s="27" t="s">
        <v>4232</v>
      </c>
      <c r="F278" s="103"/>
      <c r="G278" s="103"/>
      <c r="H278" s="103"/>
      <c r="I278" s="109"/>
      <c r="J278" s="109"/>
      <c r="K278" s="91"/>
      <c r="N278" s="91"/>
    </row>
    <row r="279" spans="1:14" ht="31.2">
      <c r="A279" s="425"/>
      <c r="B279" s="27"/>
      <c r="C279" s="28"/>
      <c r="D279" s="28"/>
      <c r="E279" s="27" t="s">
        <v>4234</v>
      </c>
      <c r="F279" s="109"/>
      <c r="G279" s="109"/>
      <c r="H279" s="109"/>
      <c r="I279" s="109"/>
      <c r="J279" s="109"/>
      <c r="K279" s="91" t="s">
        <v>2156</v>
      </c>
      <c r="N279" s="91"/>
    </row>
    <row r="280" spans="1:14" ht="31.2">
      <c r="A280" s="425"/>
      <c r="B280" s="27"/>
      <c r="C280" s="28"/>
      <c r="D280" s="28"/>
      <c r="E280" s="27" t="s">
        <v>4233</v>
      </c>
      <c r="F280" s="109"/>
      <c r="G280" s="109"/>
      <c r="H280" s="109"/>
      <c r="I280" s="109"/>
      <c r="J280" s="109"/>
      <c r="K280" s="91" t="s">
        <v>2156</v>
      </c>
      <c r="N280" s="91"/>
    </row>
    <row r="281" spans="1:14">
      <c r="A281" s="425" t="s">
        <v>2433</v>
      </c>
      <c r="B281" s="27" t="s">
        <v>2450</v>
      </c>
      <c r="C281" s="400" t="s">
        <v>4358</v>
      </c>
      <c r="D281" s="400"/>
      <c r="E281" s="27"/>
      <c r="F281" s="103" t="s">
        <v>78</v>
      </c>
      <c r="G281" s="103" t="str">
        <f>IF(H281="x","Đơn giản",IF(I281="x","Trung bình",IF(J281="x","Phức tạp")))</f>
        <v>Trung bình</v>
      </c>
      <c r="H281" s="103"/>
      <c r="I281" s="109" t="s">
        <v>79</v>
      </c>
      <c r="J281" s="109"/>
      <c r="K281" s="91" t="s">
        <v>2156</v>
      </c>
      <c r="L281" s="389"/>
      <c r="N281" s="389"/>
    </row>
    <row r="282" spans="1:14">
      <c r="A282" s="425"/>
      <c r="B282" s="27"/>
      <c r="C282" s="28"/>
      <c r="D282" s="28"/>
      <c r="E282" s="27" t="s">
        <v>3815</v>
      </c>
      <c r="F282" s="109"/>
      <c r="G282" s="109"/>
      <c r="H282" s="109"/>
      <c r="I282" s="109"/>
      <c r="J282" s="109"/>
      <c r="K282" s="91" t="s">
        <v>2156</v>
      </c>
      <c r="N282" s="91"/>
    </row>
    <row r="283" spans="1:14">
      <c r="A283" s="425"/>
      <c r="B283" s="27"/>
      <c r="C283" s="28"/>
      <c r="D283" s="28"/>
      <c r="E283" s="27" t="s">
        <v>3816</v>
      </c>
      <c r="F283" s="109"/>
      <c r="G283" s="109"/>
      <c r="H283" s="109"/>
      <c r="I283" s="109"/>
      <c r="J283" s="109"/>
      <c r="K283" s="91" t="s">
        <v>2156</v>
      </c>
      <c r="N283" s="91"/>
    </row>
    <row r="284" spans="1:14">
      <c r="A284" s="425"/>
      <c r="B284" s="27"/>
      <c r="C284" s="28"/>
      <c r="D284" s="28"/>
      <c r="E284" s="27" t="s">
        <v>3817</v>
      </c>
      <c r="F284" s="109"/>
      <c r="G284" s="109"/>
      <c r="H284" s="109"/>
      <c r="I284" s="109"/>
      <c r="J284" s="109"/>
      <c r="K284" s="91" t="s">
        <v>2156</v>
      </c>
      <c r="N284" s="91"/>
    </row>
    <row r="285" spans="1:14">
      <c r="A285" s="425"/>
      <c r="B285" s="27"/>
      <c r="C285" s="28"/>
      <c r="D285" s="28"/>
      <c r="E285" s="27" t="s">
        <v>3818</v>
      </c>
      <c r="F285" s="109"/>
      <c r="G285" s="109"/>
      <c r="H285" s="109"/>
      <c r="I285" s="109"/>
      <c r="J285" s="109"/>
      <c r="K285" s="91" t="s">
        <v>2156</v>
      </c>
      <c r="N285" s="91"/>
    </row>
    <row r="286" spans="1:14">
      <c r="A286" s="425" t="s">
        <v>2434</v>
      </c>
      <c r="B286" s="27" t="s">
        <v>3819</v>
      </c>
      <c r="C286" s="400" t="s">
        <v>3210</v>
      </c>
      <c r="D286" s="400"/>
      <c r="E286" s="27"/>
      <c r="F286" s="103" t="s">
        <v>78</v>
      </c>
      <c r="G286" s="103" t="str">
        <f>IF(H286="x","Đơn giản",IF(I286="x","Trung bình",IF(J286="x","Phức tạp")))</f>
        <v>Trung bình</v>
      </c>
      <c r="H286" s="103"/>
      <c r="I286" s="109" t="s">
        <v>79</v>
      </c>
      <c r="J286" s="109"/>
      <c r="K286" s="91" t="s">
        <v>2156</v>
      </c>
      <c r="N286" s="91"/>
    </row>
    <row r="287" spans="1:14" ht="31.2">
      <c r="A287" s="425"/>
      <c r="B287" s="27"/>
      <c r="C287" s="28"/>
      <c r="D287" s="28"/>
      <c r="E287" s="27" t="s">
        <v>3823</v>
      </c>
      <c r="F287" s="109"/>
      <c r="G287" s="109"/>
      <c r="H287" s="109"/>
      <c r="I287" s="109"/>
      <c r="J287" s="109"/>
      <c r="K287" s="91" t="s">
        <v>2156</v>
      </c>
      <c r="N287" s="91"/>
    </row>
    <row r="288" spans="1:14">
      <c r="A288" s="425"/>
      <c r="B288" s="27"/>
      <c r="C288" s="28"/>
      <c r="D288" s="28"/>
      <c r="E288" s="27" t="s">
        <v>3824</v>
      </c>
      <c r="F288" s="109"/>
      <c r="G288" s="109"/>
      <c r="H288" s="109"/>
      <c r="I288" s="109"/>
      <c r="J288" s="109"/>
      <c r="K288" s="91" t="s">
        <v>2156</v>
      </c>
      <c r="N288" s="91"/>
    </row>
    <row r="289" spans="1:14" ht="31.2">
      <c r="A289" s="425"/>
      <c r="B289" s="27"/>
      <c r="C289" s="28"/>
      <c r="D289" s="28"/>
      <c r="E289" s="27" t="s">
        <v>3820</v>
      </c>
      <c r="F289" s="109"/>
      <c r="G289" s="109"/>
      <c r="H289" s="109"/>
      <c r="I289" s="109"/>
      <c r="J289" s="109"/>
      <c r="K289" s="91" t="s">
        <v>2156</v>
      </c>
      <c r="M289" s="403"/>
      <c r="N289" s="91"/>
    </row>
    <row r="290" spans="1:14" ht="31.2">
      <c r="A290" s="425"/>
      <c r="B290" s="27"/>
      <c r="C290" s="28"/>
      <c r="D290" s="28"/>
      <c r="E290" s="27" t="s">
        <v>3821</v>
      </c>
      <c r="F290" s="109"/>
      <c r="G290" s="109"/>
      <c r="H290" s="109"/>
      <c r="I290" s="109"/>
      <c r="J290" s="109"/>
      <c r="K290" s="91" t="s">
        <v>2156</v>
      </c>
      <c r="N290" s="91"/>
    </row>
    <row r="291" spans="1:14" ht="31.2">
      <c r="A291" s="425"/>
      <c r="B291" s="27"/>
      <c r="C291" s="28"/>
      <c r="D291" s="28"/>
      <c r="E291" s="27" t="s">
        <v>3822</v>
      </c>
      <c r="F291" s="109"/>
      <c r="G291" s="109"/>
      <c r="H291" s="109"/>
      <c r="I291" s="109"/>
      <c r="J291" s="109"/>
      <c r="K291" s="91" t="s">
        <v>2156</v>
      </c>
      <c r="N291" s="91"/>
    </row>
    <row r="292" spans="1:14">
      <c r="A292" s="425" t="s">
        <v>2435</v>
      </c>
      <c r="B292" s="27" t="s">
        <v>2570</v>
      </c>
      <c r="C292" s="400" t="s">
        <v>3581</v>
      </c>
      <c r="D292" s="400"/>
      <c r="E292" s="27"/>
      <c r="F292" s="103" t="s">
        <v>78</v>
      </c>
      <c r="G292" s="103" t="str">
        <f>IF(H292="x","Đơn giản",IF(I292="x","Trung bình",IF(J292="x","Phức tạp")))</f>
        <v>Trung bình</v>
      </c>
      <c r="H292" s="103"/>
      <c r="I292" s="109" t="s">
        <v>79</v>
      </c>
      <c r="J292" s="109"/>
      <c r="K292" s="91" t="s">
        <v>2156</v>
      </c>
      <c r="N292" s="91"/>
    </row>
    <row r="293" spans="1:14" ht="31.2">
      <c r="A293" s="425"/>
      <c r="B293" s="27"/>
      <c r="C293" s="28"/>
      <c r="D293" s="28"/>
      <c r="E293" s="27" t="s">
        <v>3825</v>
      </c>
      <c r="F293" s="109"/>
      <c r="G293" s="109"/>
      <c r="H293" s="109"/>
      <c r="I293" s="109"/>
      <c r="J293" s="109"/>
      <c r="K293" s="91" t="s">
        <v>2156</v>
      </c>
      <c r="N293" s="91"/>
    </row>
    <row r="294" spans="1:14">
      <c r="A294" s="425"/>
      <c r="B294" s="27"/>
      <c r="C294" s="28"/>
      <c r="D294" s="28"/>
      <c r="E294" s="27" t="s">
        <v>3826</v>
      </c>
      <c r="F294" s="109"/>
      <c r="G294" s="109"/>
      <c r="H294" s="109"/>
      <c r="I294" s="109"/>
      <c r="J294" s="109"/>
      <c r="K294" s="91" t="s">
        <v>2156</v>
      </c>
      <c r="N294" s="91"/>
    </row>
    <row r="295" spans="1:14">
      <c r="A295" s="425"/>
      <c r="B295" s="27"/>
      <c r="C295" s="28"/>
      <c r="D295" s="28"/>
      <c r="E295" s="27" t="s">
        <v>3827</v>
      </c>
      <c r="F295" s="109"/>
      <c r="G295" s="109"/>
      <c r="H295" s="109"/>
      <c r="I295" s="109"/>
      <c r="J295" s="109"/>
      <c r="K295" s="91" t="s">
        <v>2156</v>
      </c>
      <c r="N295" s="91"/>
    </row>
    <row r="296" spans="1:14">
      <c r="A296" s="425"/>
      <c r="B296" s="27"/>
      <c r="C296" s="28"/>
      <c r="D296" s="28"/>
      <c r="E296" s="27" t="s">
        <v>3828</v>
      </c>
      <c r="F296" s="109"/>
      <c r="G296" s="109"/>
      <c r="H296" s="109"/>
      <c r="I296" s="109"/>
      <c r="J296" s="109"/>
      <c r="K296" s="91" t="s">
        <v>2156</v>
      </c>
      <c r="N296" s="91"/>
    </row>
    <row r="297" spans="1:14" ht="31.2">
      <c r="A297" s="425" t="s">
        <v>2436</v>
      </c>
      <c r="B297" s="27" t="s">
        <v>2571</v>
      </c>
      <c r="C297" s="400" t="s">
        <v>3210</v>
      </c>
      <c r="D297" s="400"/>
      <c r="E297" s="27"/>
      <c r="F297" s="103" t="s">
        <v>78</v>
      </c>
      <c r="G297" s="103" t="str">
        <f>IF(H297="x","Đơn giản",IF(I297="x","Trung bình",IF(J297="x","Phức tạp")))</f>
        <v>Trung bình</v>
      </c>
      <c r="H297" s="103"/>
      <c r="I297" s="109" t="s">
        <v>79</v>
      </c>
      <c r="J297" s="109"/>
      <c r="K297" s="91" t="s">
        <v>2156</v>
      </c>
      <c r="N297" s="91"/>
    </row>
    <row r="298" spans="1:14" ht="31.2">
      <c r="A298" s="425"/>
      <c r="B298" s="27"/>
      <c r="C298" s="28"/>
      <c r="D298" s="28"/>
      <c r="E298" s="27" t="s">
        <v>3829</v>
      </c>
      <c r="F298" s="109"/>
      <c r="G298" s="109"/>
      <c r="H298" s="109"/>
      <c r="I298" s="109"/>
      <c r="J298" s="109"/>
      <c r="K298" s="91" t="s">
        <v>2156</v>
      </c>
      <c r="N298" s="91"/>
    </row>
    <row r="299" spans="1:14" ht="31.2">
      <c r="A299" s="425"/>
      <c r="B299" s="27"/>
      <c r="C299" s="28"/>
      <c r="D299" s="28"/>
      <c r="E299" s="27" t="s">
        <v>3830</v>
      </c>
      <c r="F299" s="109"/>
      <c r="G299" s="109"/>
      <c r="H299" s="109"/>
      <c r="I299" s="109"/>
      <c r="J299" s="109"/>
      <c r="K299" s="91" t="s">
        <v>2156</v>
      </c>
      <c r="N299" s="91"/>
    </row>
    <row r="300" spans="1:14" ht="31.2">
      <c r="A300" s="425"/>
      <c r="B300" s="27"/>
      <c r="C300" s="28"/>
      <c r="D300" s="28"/>
      <c r="E300" s="27" t="s">
        <v>3831</v>
      </c>
      <c r="F300" s="109"/>
      <c r="G300" s="109"/>
      <c r="H300" s="109"/>
      <c r="I300" s="109"/>
      <c r="J300" s="109"/>
      <c r="K300" s="91" t="s">
        <v>2156</v>
      </c>
      <c r="N300" s="91"/>
    </row>
    <row r="301" spans="1:14" ht="31.2">
      <c r="A301" s="425"/>
      <c r="B301" s="27"/>
      <c r="C301" s="28"/>
      <c r="D301" s="28"/>
      <c r="E301" s="27" t="s">
        <v>3832</v>
      </c>
      <c r="F301" s="109"/>
      <c r="G301" s="109"/>
      <c r="H301" s="109"/>
      <c r="I301" s="109"/>
      <c r="J301" s="109"/>
      <c r="K301" s="91" t="s">
        <v>2156</v>
      </c>
      <c r="L301" s="927"/>
      <c r="M301" s="928"/>
      <c r="N301" s="91"/>
    </row>
    <row r="302" spans="1:14" ht="31.2">
      <c r="A302" s="425"/>
      <c r="B302" s="27"/>
      <c r="C302" s="28"/>
      <c r="D302" s="28"/>
      <c r="E302" s="27" t="s">
        <v>3833</v>
      </c>
      <c r="F302" s="109"/>
      <c r="G302" s="109"/>
      <c r="H302" s="109"/>
      <c r="I302" s="109"/>
      <c r="J302" s="109"/>
      <c r="K302" s="91" t="s">
        <v>2156</v>
      </c>
      <c r="L302" s="927"/>
      <c r="M302" s="928"/>
      <c r="N302" s="91"/>
    </row>
    <row r="303" spans="1:14" ht="46.8">
      <c r="A303" s="425"/>
      <c r="B303" s="27"/>
      <c r="C303" s="28"/>
      <c r="D303" s="28"/>
      <c r="E303" s="27" t="s">
        <v>3834</v>
      </c>
      <c r="F303" s="109"/>
      <c r="G303" s="109"/>
      <c r="H303" s="109"/>
      <c r="I303" s="109"/>
      <c r="J303" s="109"/>
      <c r="K303" s="91" t="s">
        <v>2156</v>
      </c>
      <c r="N303" s="91"/>
    </row>
    <row r="304" spans="1:14">
      <c r="A304" s="532" t="s">
        <v>2437</v>
      </c>
      <c r="B304" s="533" t="s">
        <v>2572</v>
      </c>
      <c r="C304" s="534" t="s">
        <v>4358</v>
      </c>
      <c r="D304" s="534"/>
      <c r="E304" s="533"/>
      <c r="F304" s="535" t="s">
        <v>78</v>
      </c>
      <c r="G304" s="535" t="str">
        <f>IF(H304="x","Đơn giản",IF(I304="x","Trung bình",IF(J304="x","Phức tạp")))</f>
        <v>Trung bình</v>
      </c>
      <c r="H304" s="535"/>
      <c r="I304" s="113" t="s">
        <v>79</v>
      </c>
      <c r="J304" s="113"/>
      <c r="K304" s="91" t="s">
        <v>2156</v>
      </c>
      <c r="N304" s="91"/>
    </row>
    <row r="305" spans="1:14" ht="31.2">
      <c r="A305" s="532"/>
      <c r="B305" s="533"/>
      <c r="C305" s="111"/>
      <c r="D305" s="111"/>
      <c r="E305" s="533" t="s">
        <v>3835</v>
      </c>
      <c r="F305" s="113"/>
      <c r="G305" s="113"/>
      <c r="H305" s="113"/>
      <c r="I305" s="113"/>
      <c r="J305" s="113"/>
      <c r="K305" s="91" t="s">
        <v>2156</v>
      </c>
      <c r="N305" s="91"/>
    </row>
    <row r="306" spans="1:14">
      <c r="A306" s="532"/>
      <c r="B306" s="533"/>
      <c r="C306" s="111"/>
      <c r="D306" s="111"/>
      <c r="E306" s="533" t="s">
        <v>3836</v>
      </c>
      <c r="F306" s="113"/>
      <c r="G306" s="113"/>
      <c r="H306" s="113"/>
      <c r="I306" s="113"/>
      <c r="J306" s="113"/>
      <c r="K306" s="91" t="s">
        <v>2156</v>
      </c>
      <c r="N306" s="91"/>
    </row>
    <row r="307" spans="1:14">
      <c r="A307" s="532"/>
      <c r="B307" s="533"/>
      <c r="C307" s="111"/>
      <c r="D307" s="111"/>
      <c r="E307" s="533" t="s">
        <v>3837</v>
      </c>
      <c r="F307" s="113"/>
      <c r="G307" s="113"/>
      <c r="H307" s="113"/>
      <c r="I307" s="113"/>
      <c r="J307" s="113"/>
      <c r="K307" s="91" t="s">
        <v>2156</v>
      </c>
      <c r="N307" s="91"/>
    </row>
    <row r="308" spans="1:14">
      <c r="A308" s="532"/>
      <c r="B308" s="533"/>
      <c r="C308" s="111"/>
      <c r="D308" s="111"/>
      <c r="E308" s="533" t="s">
        <v>3838</v>
      </c>
      <c r="F308" s="113"/>
      <c r="G308" s="113"/>
      <c r="H308" s="113"/>
      <c r="I308" s="113"/>
      <c r="J308" s="113"/>
      <c r="K308" s="91" t="s">
        <v>2156</v>
      </c>
      <c r="N308" s="91"/>
    </row>
    <row r="309" spans="1:14">
      <c r="A309" s="532" t="s">
        <v>3139</v>
      </c>
      <c r="B309" s="533" t="s">
        <v>1622</v>
      </c>
      <c r="C309" s="534" t="s">
        <v>3210</v>
      </c>
      <c r="D309" s="534"/>
      <c r="E309" s="533"/>
      <c r="F309" s="535" t="s">
        <v>78</v>
      </c>
      <c r="G309" s="535" t="str">
        <f>IF(H309="x","Đơn giản",IF(I309="x","Trung bình",IF(J309="x","Phức tạp")))</f>
        <v>Trung bình</v>
      </c>
      <c r="H309" s="535"/>
      <c r="I309" s="113" t="s">
        <v>79</v>
      </c>
      <c r="J309" s="113"/>
      <c r="K309" s="91" t="s">
        <v>2156</v>
      </c>
      <c r="N309" s="91"/>
    </row>
    <row r="310" spans="1:14" ht="31.2">
      <c r="A310" s="532"/>
      <c r="B310" s="533"/>
      <c r="C310" s="111"/>
      <c r="D310" s="111"/>
      <c r="E310" s="533" t="s">
        <v>3839</v>
      </c>
      <c r="F310" s="113"/>
      <c r="G310" s="113"/>
      <c r="H310" s="113"/>
      <c r="I310" s="113"/>
      <c r="J310" s="113"/>
      <c r="K310" s="91" t="s">
        <v>2156</v>
      </c>
      <c r="N310" s="91"/>
    </row>
    <row r="311" spans="1:14" ht="31.2">
      <c r="A311" s="532"/>
      <c r="B311" s="533"/>
      <c r="C311" s="111"/>
      <c r="D311" s="111"/>
      <c r="E311" s="533" t="s">
        <v>3840</v>
      </c>
      <c r="F311" s="113"/>
      <c r="G311" s="113"/>
      <c r="H311" s="113"/>
      <c r="I311" s="113"/>
      <c r="J311" s="113"/>
      <c r="K311" s="91" t="s">
        <v>2156</v>
      </c>
      <c r="N311" s="91"/>
    </row>
    <row r="312" spans="1:14" ht="31.2">
      <c r="A312" s="532"/>
      <c r="B312" s="533"/>
      <c r="C312" s="111"/>
      <c r="D312" s="111"/>
      <c r="E312" s="533" t="s">
        <v>3812</v>
      </c>
      <c r="F312" s="113"/>
      <c r="G312" s="113"/>
      <c r="H312" s="113"/>
      <c r="I312" s="113"/>
      <c r="J312" s="113"/>
      <c r="K312" s="91" t="s">
        <v>2156</v>
      </c>
      <c r="N312" s="91"/>
    </row>
    <row r="313" spans="1:14" ht="31.2">
      <c r="A313" s="532"/>
      <c r="B313" s="533"/>
      <c r="C313" s="111"/>
      <c r="D313" s="111"/>
      <c r="E313" s="533" t="s">
        <v>3841</v>
      </c>
      <c r="F313" s="113"/>
      <c r="G313" s="113"/>
      <c r="H313" s="113"/>
      <c r="I313" s="113"/>
      <c r="J313" s="113"/>
      <c r="K313" s="91" t="s">
        <v>2156</v>
      </c>
      <c r="N313" s="91"/>
    </row>
    <row r="314" spans="1:14" ht="31.2">
      <c r="A314" s="532"/>
      <c r="B314" s="533"/>
      <c r="C314" s="111"/>
      <c r="D314" s="111"/>
      <c r="E314" s="533" t="s">
        <v>3842</v>
      </c>
      <c r="F314" s="113"/>
      <c r="G314" s="113"/>
      <c r="H314" s="113"/>
      <c r="I314" s="113"/>
      <c r="J314" s="113"/>
      <c r="K314" s="91" t="s">
        <v>2156</v>
      </c>
      <c r="N314" s="91"/>
    </row>
    <row r="315" spans="1:14" ht="31.2">
      <c r="A315" s="532"/>
      <c r="B315" s="533"/>
      <c r="C315" s="111"/>
      <c r="D315" s="111"/>
      <c r="E315" s="533" t="s">
        <v>3843</v>
      </c>
      <c r="F315" s="113"/>
      <c r="G315" s="113"/>
      <c r="H315" s="113"/>
      <c r="I315" s="113"/>
      <c r="J315" s="113"/>
      <c r="K315" s="91" t="s">
        <v>2156</v>
      </c>
      <c r="N315" s="91"/>
    </row>
    <row r="316" spans="1:14" ht="31.2">
      <c r="A316" s="500" t="s">
        <v>3140</v>
      </c>
      <c r="B316" s="496" t="s">
        <v>4235</v>
      </c>
      <c r="C316" s="12" t="s">
        <v>4358</v>
      </c>
      <c r="D316" s="12"/>
      <c r="E316" s="496"/>
      <c r="F316" s="127" t="s">
        <v>78</v>
      </c>
      <c r="G316" s="127" t="str">
        <f>IF(H316="x","Đơn giản",IF(I316="x","Trung bình",IF(J316="x","Phức tạp")))</f>
        <v>Trung bình</v>
      </c>
      <c r="H316" s="127"/>
      <c r="I316" s="495" t="s">
        <v>79</v>
      </c>
      <c r="J316" s="495"/>
      <c r="K316" s="91" t="s">
        <v>2156</v>
      </c>
      <c r="N316" s="91"/>
    </row>
    <row r="317" spans="1:14" ht="31.2">
      <c r="A317" s="500"/>
      <c r="B317" s="496"/>
      <c r="C317" s="501"/>
      <c r="D317" s="501"/>
      <c r="E317" s="496" t="s">
        <v>4236</v>
      </c>
      <c r="F317" s="495"/>
      <c r="G317" s="495"/>
      <c r="H317" s="495"/>
      <c r="I317" s="495"/>
      <c r="J317" s="495"/>
      <c r="K317" s="91" t="s">
        <v>2156</v>
      </c>
      <c r="N317" s="91"/>
    </row>
    <row r="318" spans="1:14" ht="31.2">
      <c r="A318" s="500"/>
      <c r="B318" s="496"/>
      <c r="C318" s="501"/>
      <c r="D318" s="501"/>
      <c r="E318" s="496" t="s">
        <v>4237</v>
      </c>
      <c r="F318" s="495"/>
      <c r="G318" s="495"/>
      <c r="H318" s="495"/>
      <c r="I318" s="495"/>
      <c r="J318" s="495"/>
      <c r="K318" s="91" t="s">
        <v>2156</v>
      </c>
      <c r="N318" s="91"/>
    </row>
    <row r="319" spans="1:14" ht="31.2">
      <c r="A319" s="500"/>
      <c r="B319" s="496"/>
      <c r="C319" s="501"/>
      <c r="D319" s="501"/>
      <c r="E319" s="496" t="s">
        <v>4238</v>
      </c>
      <c r="F319" s="495"/>
      <c r="G319" s="495"/>
      <c r="H319" s="495"/>
      <c r="I319" s="495"/>
      <c r="J319" s="495"/>
      <c r="K319" s="91" t="s">
        <v>2156</v>
      </c>
      <c r="N319" s="91"/>
    </row>
    <row r="320" spans="1:14" ht="31.2">
      <c r="A320" s="500"/>
      <c r="B320" s="496"/>
      <c r="C320" s="501"/>
      <c r="D320" s="501"/>
      <c r="E320" s="496" t="s">
        <v>4239</v>
      </c>
      <c r="F320" s="495"/>
      <c r="G320" s="495"/>
      <c r="H320" s="495"/>
      <c r="I320" s="495"/>
      <c r="J320" s="495"/>
      <c r="K320" s="91" t="s">
        <v>2156</v>
      </c>
      <c r="N320" s="91"/>
    </row>
    <row r="321" spans="1:14">
      <c r="A321" s="498" t="s">
        <v>24</v>
      </c>
      <c r="B321" s="421" t="s">
        <v>1644</v>
      </c>
      <c r="C321" s="426"/>
      <c r="D321" s="426"/>
      <c r="E321" s="497"/>
      <c r="F321" s="420"/>
      <c r="G321" s="420"/>
      <c r="H321" s="420"/>
      <c r="I321" s="420"/>
      <c r="J321" s="420"/>
      <c r="K321" s="91" t="s">
        <v>2156</v>
      </c>
      <c r="N321" s="91"/>
    </row>
    <row r="322" spans="1:14">
      <c r="A322" s="425" t="s">
        <v>1706</v>
      </c>
      <c r="B322" s="27" t="s">
        <v>3844</v>
      </c>
      <c r="C322" s="400" t="s">
        <v>4358</v>
      </c>
      <c r="D322" s="400"/>
      <c r="E322" s="27"/>
      <c r="F322" s="103" t="s">
        <v>78</v>
      </c>
      <c r="G322" s="103" t="str">
        <f>IF(H322="x","Đơn giản",IF(I322="x","Trung bình",IF(J322="x","Phức tạp")))</f>
        <v>Trung bình</v>
      </c>
      <c r="H322" s="103"/>
      <c r="I322" s="109" t="s">
        <v>79</v>
      </c>
      <c r="J322" s="109"/>
      <c r="K322" s="91" t="s">
        <v>2156</v>
      </c>
      <c r="N322" s="91"/>
    </row>
    <row r="323" spans="1:14">
      <c r="A323" s="425"/>
      <c r="B323" s="27"/>
      <c r="C323" s="28"/>
      <c r="D323" s="28"/>
      <c r="E323" s="27" t="s">
        <v>3845</v>
      </c>
      <c r="F323" s="109"/>
      <c r="G323" s="109"/>
      <c r="H323" s="109"/>
      <c r="I323" s="109"/>
      <c r="J323" s="109"/>
      <c r="K323" s="91" t="s">
        <v>2156</v>
      </c>
      <c r="N323" s="91"/>
    </row>
    <row r="324" spans="1:14">
      <c r="A324" s="425"/>
      <c r="B324" s="27"/>
      <c r="C324" s="28"/>
      <c r="D324" s="28"/>
      <c r="E324" s="27" t="s">
        <v>3846</v>
      </c>
      <c r="F324" s="109"/>
      <c r="G324" s="109"/>
      <c r="H324" s="109"/>
      <c r="I324" s="109"/>
      <c r="J324" s="109"/>
      <c r="K324" s="91" t="s">
        <v>2156</v>
      </c>
      <c r="N324" s="91"/>
    </row>
    <row r="325" spans="1:14">
      <c r="A325" s="425"/>
      <c r="B325" s="27"/>
      <c r="C325" s="28"/>
      <c r="D325" s="28"/>
      <c r="E325" s="27" t="s">
        <v>3847</v>
      </c>
      <c r="F325" s="109"/>
      <c r="G325" s="109"/>
      <c r="H325" s="109"/>
      <c r="I325" s="109"/>
      <c r="J325" s="109"/>
      <c r="K325" s="91" t="s">
        <v>2156</v>
      </c>
      <c r="N325" s="91"/>
    </row>
    <row r="326" spans="1:14">
      <c r="A326" s="425"/>
      <c r="B326" s="27"/>
      <c r="C326" s="28"/>
      <c r="D326" s="28"/>
      <c r="E326" s="27" t="s">
        <v>3848</v>
      </c>
      <c r="F326" s="109"/>
      <c r="G326" s="109"/>
      <c r="H326" s="109"/>
      <c r="I326" s="109"/>
      <c r="J326" s="109"/>
      <c r="K326" s="91" t="s">
        <v>2156</v>
      </c>
      <c r="N326" s="91"/>
    </row>
    <row r="327" spans="1:14">
      <c r="A327" s="425"/>
      <c r="B327" s="27"/>
      <c r="C327" s="28"/>
      <c r="D327" s="28"/>
      <c r="E327" s="27" t="s">
        <v>3859</v>
      </c>
      <c r="F327" s="109"/>
      <c r="G327" s="109"/>
      <c r="H327" s="109"/>
      <c r="I327" s="109"/>
      <c r="J327" s="109"/>
      <c r="K327" s="91" t="s">
        <v>2156</v>
      </c>
      <c r="N327" s="91"/>
    </row>
    <row r="328" spans="1:14" ht="31.2">
      <c r="A328" s="425" t="s">
        <v>1403</v>
      </c>
      <c r="B328" s="27" t="s">
        <v>3849</v>
      </c>
      <c r="C328" s="400" t="s">
        <v>4358</v>
      </c>
      <c r="D328" s="400"/>
      <c r="E328" s="27"/>
      <c r="F328" s="103" t="s">
        <v>78</v>
      </c>
      <c r="G328" s="103" t="str">
        <f>IF(H328="x","Đơn giản",IF(I328="x","Trung bình",IF(J328="x","Phức tạp")))</f>
        <v>Trung bình</v>
      </c>
      <c r="H328" s="103"/>
      <c r="I328" s="109" t="s">
        <v>79</v>
      </c>
      <c r="J328" s="109"/>
      <c r="K328" s="91" t="s">
        <v>2156</v>
      </c>
      <c r="N328" s="91"/>
    </row>
    <row r="329" spans="1:14" ht="31.2">
      <c r="A329" s="425"/>
      <c r="B329" s="27"/>
      <c r="C329" s="28"/>
      <c r="D329" s="28"/>
      <c r="E329" s="27" t="s">
        <v>3850</v>
      </c>
      <c r="F329" s="109"/>
      <c r="G329" s="109"/>
      <c r="H329" s="109"/>
      <c r="I329" s="109"/>
      <c r="J329" s="109"/>
      <c r="K329" s="91" t="s">
        <v>2156</v>
      </c>
      <c r="N329" s="91"/>
    </row>
    <row r="330" spans="1:14" ht="31.2">
      <c r="A330" s="425"/>
      <c r="B330" s="27"/>
      <c r="C330" s="28"/>
      <c r="D330" s="28"/>
      <c r="E330" s="27" t="s">
        <v>3851</v>
      </c>
      <c r="F330" s="109"/>
      <c r="G330" s="109"/>
      <c r="H330" s="109"/>
      <c r="I330" s="109"/>
      <c r="J330" s="109"/>
      <c r="K330" s="91" t="s">
        <v>2156</v>
      </c>
      <c r="N330" s="91"/>
    </row>
    <row r="331" spans="1:14" ht="31.2">
      <c r="A331" s="425"/>
      <c r="B331" s="27"/>
      <c r="C331" s="28"/>
      <c r="D331" s="28"/>
      <c r="E331" s="27" t="s">
        <v>3852</v>
      </c>
      <c r="F331" s="109"/>
      <c r="G331" s="109"/>
      <c r="H331" s="109"/>
      <c r="I331" s="109"/>
      <c r="J331" s="109"/>
      <c r="K331" s="91" t="s">
        <v>2156</v>
      </c>
      <c r="N331" s="91"/>
    </row>
    <row r="332" spans="1:14" ht="31.2">
      <c r="A332" s="425"/>
      <c r="B332" s="27"/>
      <c r="C332" s="28"/>
      <c r="D332" s="28"/>
      <c r="E332" s="27" t="s">
        <v>3853</v>
      </c>
      <c r="F332" s="109"/>
      <c r="G332" s="109"/>
      <c r="H332" s="109"/>
      <c r="I332" s="109"/>
      <c r="J332" s="109"/>
      <c r="K332" s="91" t="s">
        <v>2156</v>
      </c>
      <c r="N332" s="91"/>
    </row>
    <row r="333" spans="1:14">
      <c r="A333" s="425" t="s">
        <v>1465</v>
      </c>
      <c r="B333" s="27" t="s">
        <v>1656</v>
      </c>
      <c r="C333" s="400" t="s">
        <v>4358</v>
      </c>
      <c r="D333" s="400"/>
      <c r="E333" s="27"/>
      <c r="F333" s="103" t="s">
        <v>78</v>
      </c>
      <c r="G333" s="103" t="str">
        <f>IF(H333="x","Đơn giản",IF(I333="x","Trung bình",IF(J333="x","Phức tạp")))</f>
        <v>Đơn giản</v>
      </c>
      <c r="H333" s="103" t="s">
        <v>79</v>
      </c>
      <c r="I333" s="109"/>
      <c r="J333" s="109"/>
      <c r="K333" s="91" t="s">
        <v>2156</v>
      </c>
      <c r="N333" s="91"/>
    </row>
    <row r="334" spans="1:14" ht="31.2">
      <c r="A334" s="425"/>
      <c r="B334" s="27"/>
      <c r="C334" s="28"/>
      <c r="D334" s="28"/>
      <c r="E334" s="27" t="s">
        <v>3854</v>
      </c>
      <c r="F334" s="109"/>
      <c r="G334" s="109"/>
      <c r="H334" s="109"/>
      <c r="I334" s="109"/>
      <c r="J334" s="109"/>
      <c r="K334" s="91" t="s">
        <v>2156</v>
      </c>
      <c r="N334" s="91"/>
    </row>
    <row r="335" spans="1:14">
      <c r="A335" s="425"/>
      <c r="B335" s="27"/>
      <c r="C335" s="28"/>
      <c r="D335" s="28"/>
      <c r="E335" s="27" t="s">
        <v>3855</v>
      </c>
      <c r="F335" s="109"/>
      <c r="G335" s="109"/>
      <c r="H335" s="109"/>
      <c r="I335" s="109"/>
      <c r="J335" s="109"/>
      <c r="K335" s="91" t="s">
        <v>2156</v>
      </c>
      <c r="N335" s="91"/>
    </row>
    <row r="336" spans="1:14">
      <c r="A336" s="425"/>
      <c r="B336" s="27"/>
      <c r="C336" s="28"/>
      <c r="D336" s="28"/>
      <c r="E336" s="27" t="s">
        <v>3856</v>
      </c>
      <c r="F336" s="109"/>
      <c r="G336" s="109"/>
      <c r="H336" s="109"/>
      <c r="I336" s="109"/>
      <c r="J336" s="109"/>
      <c r="K336" s="91" t="s">
        <v>2156</v>
      </c>
      <c r="N336" s="91"/>
    </row>
    <row r="337" spans="1:14" ht="31.2">
      <c r="A337" s="425" t="s">
        <v>1511</v>
      </c>
      <c r="B337" s="27" t="s">
        <v>1661</v>
      </c>
      <c r="C337" s="400" t="s">
        <v>4358</v>
      </c>
      <c r="D337" s="400"/>
      <c r="E337" s="27"/>
      <c r="F337" s="103" t="s">
        <v>78</v>
      </c>
      <c r="G337" s="103" t="str">
        <f>IF(H337="x","Đơn giản",IF(I337="x","Trung bình",IF(J337="x","Phức tạp")))</f>
        <v>Đơn giản</v>
      </c>
      <c r="H337" s="103" t="s">
        <v>79</v>
      </c>
      <c r="I337" s="109"/>
      <c r="J337" s="109"/>
      <c r="K337" s="91" t="s">
        <v>2156</v>
      </c>
      <c r="L337" s="403"/>
      <c r="N337" s="91"/>
    </row>
    <row r="338" spans="1:14" ht="31.2">
      <c r="A338" s="425"/>
      <c r="B338" s="27"/>
      <c r="C338" s="28"/>
      <c r="D338" s="28"/>
      <c r="E338" s="27" t="s">
        <v>3857</v>
      </c>
      <c r="F338" s="109"/>
      <c r="G338" s="109"/>
      <c r="H338" s="109"/>
      <c r="I338" s="109"/>
      <c r="J338" s="109"/>
      <c r="K338" s="91" t="s">
        <v>2156</v>
      </c>
      <c r="N338" s="91"/>
    </row>
    <row r="339" spans="1:14" ht="31.2">
      <c r="A339" s="425"/>
      <c r="B339" s="27"/>
      <c r="C339" s="28"/>
      <c r="D339" s="28"/>
      <c r="E339" s="27" t="s">
        <v>3858</v>
      </c>
      <c r="F339" s="109"/>
      <c r="G339" s="109"/>
      <c r="H339" s="109"/>
      <c r="I339" s="109"/>
      <c r="J339" s="109"/>
      <c r="K339" s="91" t="s">
        <v>2156</v>
      </c>
      <c r="N339" s="91"/>
    </row>
    <row r="340" spans="1:14">
      <c r="A340" s="425" t="s">
        <v>1680</v>
      </c>
      <c r="B340" s="27" t="s">
        <v>1669</v>
      </c>
      <c r="C340" s="400" t="s">
        <v>4358</v>
      </c>
      <c r="D340" s="400"/>
      <c r="E340" s="27"/>
      <c r="F340" s="103" t="s">
        <v>78</v>
      </c>
      <c r="G340" s="103" t="str">
        <f>IF(H340="x","Đơn giản",IF(I340="x","Trung bình",IF(J340="x","Phức tạp")))</f>
        <v>Trung bình</v>
      </c>
      <c r="H340" s="103"/>
      <c r="I340" s="109" t="s">
        <v>79</v>
      </c>
      <c r="J340" s="109"/>
      <c r="K340" s="91" t="s">
        <v>2156</v>
      </c>
      <c r="N340" s="91"/>
    </row>
    <row r="341" spans="1:14">
      <c r="A341" s="425"/>
      <c r="B341" s="27"/>
      <c r="C341" s="28"/>
      <c r="D341" s="28"/>
      <c r="E341" s="27" t="s">
        <v>3860</v>
      </c>
      <c r="F341" s="109"/>
      <c r="G341" s="109"/>
      <c r="H341" s="109"/>
      <c r="I341" s="109"/>
      <c r="J341" s="109"/>
      <c r="K341" s="91" t="s">
        <v>2156</v>
      </c>
      <c r="N341" s="91"/>
    </row>
    <row r="342" spans="1:14">
      <c r="A342" s="425"/>
      <c r="B342" s="27"/>
      <c r="C342" s="28"/>
      <c r="D342" s="28"/>
      <c r="E342" s="27" t="s">
        <v>3861</v>
      </c>
      <c r="F342" s="109"/>
      <c r="G342" s="109"/>
      <c r="H342" s="109"/>
      <c r="I342" s="109"/>
      <c r="J342" s="109"/>
      <c r="K342" s="91" t="s">
        <v>2156</v>
      </c>
      <c r="N342" s="91"/>
    </row>
    <row r="343" spans="1:14" ht="31.2">
      <c r="A343" s="425"/>
      <c r="B343" s="27"/>
      <c r="C343" s="28"/>
      <c r="D343" s="28"/>
      <c r="E343" s="27" t="s">
        <v>3862</v>
      </c>
      <c r="F343" s="109"/>
      <c r="G343" s="109"/>
      <c r="H343" s="109"/>
      <c r="I343" s="109"/>
      <c r="J343" s="109"/>
      <c r="K343" s="91" t="s">
        <v>2156</v>
      </c>
      <c r="N343" s="91"/>
    </row>
    <row r="344" spans="1:14">
      <c r="A344" s="425"/>
      <c r="B344" s="27"/>
      <c r="C344" s="28"/>
      <c r="D344" s="28"/>
      <c r="E344" s="27" t="s">
        <v>3863</v>
      </c>
      <c r="F344" s="109"/>
      <c r="G344" s="109"/>
      <c r="H344" s="109"/>
      <c r="I344" s="109"/>
      <c r="J344" s="109"/>
      <c r="K344" s="91" t="s">
        <v>2156</v>
      </c>
      <c r="N344" s="91"/>
    </row>
    <row r="345" spans="1:14">
      <c r="A345" s="498" t="s">
        <v>51</v>
      </c>
      <c r="B345" s="421" t="s">
        <v>1681</v>
      </c>
      <c r="C345" s="426"/>
      <c r="D345" s="426"/>
      <c r="E345" s="497"/>
      <c r="F345" s="420"/>
      <c r="G345" s="420"/>
      <c r="H345" s="420"/>
      <c r="I345" s="420"/>
      <c r="J345" s="420"/>
      <c r="K345" s="91" t="s">
        <v>2156</v>
      </c>
      <c r="N345" s="91"/>
    </row>
    <row r="346" spans="1:14" ht="31.2">
      <c r="A346" s="425" t="s">
        <v>1706</v>
      </c>
      <c r="B346" s="27" t="s">
        <v>1682</v>
      </c>
      <c r="C346" s="400" t="s">
        <v>4358</v>
      </c>
      <c r="D346" s="400"/>
      <c r="E346" s="27"/>
      <c r="F346" s="103" t="s">
        <v>78</v>
      </c>
      <c r="G346" s="103" t="str">
        <f>IF(H346="x","Đơn giản",IF(I346="x","Trung bình",IF(J346="x","Phức tạp")))</f>
        <v>Đơn giản</v>
      </c>
      <c r="H346" s="103" t="s">
        <v>79</v>
      </c>
      <c r="I346" s="109"/>
      <c r="J346" s="109"/>
      <c r="K346" s="91" t="s">
        <v>2156</v>
      </c>
      <c r="N346" s="91"/>
    </row>
    <row r="347" spans="1:14" ht="31.2">
      <c r="A347" s="425"/>
      <c r="B347" s="27"/>
      <c r="C347" s="28"/>
      <c r="D347" s="28"/>
      <c r="E347" s="27" t="s">
        <v>3864</v>
      </c>
      <c r="F347" s="109"/>
      <c r="G347" s="109"/>
      <c r="H347" s="109"/>
      <c r="I347" s="109"/>
      <c r="J347" s="109"/>
      <c r="K347" s="91" t="s">
        <v>2156</v>
      </c>
      <c r="N347" s="91"/>
    </row>
    <row r="348" spans="1:14" ht="31.2">
      <c r="A348" s="425"/>
      <c r="B348" s="27"/>
      <c r="C348" s="28"/>
      <c r="D348" s="28"/>
      <c r="E348" s="27" t="s">
        <v>3865</v>
      </c>
      <c r="F348" s="109"/>
      <c r="G348" s="109"/>
      <c r="H348" s="109"/>
      <c r="I348" s="109"/>
      <c r="J348" s="109"/>
      <c r="K348" s="91" t="s">
        <v>2156</v>
      </c>
      <c r="N348" s="91"/>
    </row>
    <row r="349" spans="1:14" ht="31.2">
      <c r="A349" s="425" t="s">
        <v>1403</v>
      </c>
      <c r="B349" s="27" t="s">
        <v>1686</v>
      </c>
      <c r="C349" s="400" t="s">
        <v>3210</v>
      </c>
      <c r="D349" s="400"/>
      <c r="E349" s="27"/>
      <c r="F349" s="103" t="s">
        <v>78</v>
      </c>
      <c r="G349" s="103" t="str">
        <f>IF(H349="x","Đơn giản",IF(I349="x","Trung bình",IF(J349="x","Phức tạp")))</f>
        <v>Trung bình</v>
      </c>
      <c r="H349" s="103"/>
      <c r="I349" s="109" t="s">
        <v>79</v>
      </c>
      <c r="J349" s="109"/>
      <c r="K349" s="91" t="s">
        <v>2156</v>
      </c>
      <c r="N349" s="91"/>
    </row>
    <row r="350" spans="1:14" ht="31.2">
      <c r="A350" s="425"/>
      <c r="B350" s="27"/>
      <c r="C350" s="28"/>
      <c r="D350" s="28"/>
      <c r="E350" s="27" t="s">
        <v>3866</v>
      </c>
      <c r="F350" s="109"/>
      <c r="G350" s="109"/>
      <c r="H350" s="109"/>
      <c r="I350" s="109"/>
      <c r="J350" s="109"/>
      <c r="K350" s="91" t="s">
        <v>2156</v>
      </c>
      <c r="N350" s="91"/>
    </row>
    <row r="351" spans="1:14" ht="31.2">
      <c r="A351" s="425"/>
      <c r="B351" s="27"/>
      <c r="C351" s="28"/>
      <c r="D351" s="28"/>
      <c r="E351" s="27" t="s">
        <v>3867</v>
      </c>
      <c r="F351" s="109"/>
      <c r="G351" s="109"/>
      <c r="H351" s="109"/>
      <c r="I351" s="109"/>
      <c r="J351" s="109"/>
      <c r="K351" s="91" t="s">
        <v>2156</v>
      </c>
      <c r="N351" s="91"/>
    </row>
    <row r="352" spans="1:14" ht="31.2">
      <c r="A352" s="425"/>
      <c r="B352" s="27"/>
      <c r="C352" s="28"/>
      <c r="D352" s="28"/>
      <c r="E352" s="27" t="s">
        <v>3868</v>
      </c>
      <c r="F352" s="109"/>
      <c r="G352" s="109"/>
      <c r="H352" s="109"/>
      <c r="I352" s="109"/>
      <c r="J352" s="109"/>
      <c r="K352" s="91" t="s">
        <v>2156</v>
      </c>
      <c r="N352" s="91"/>
    </row>
    <row r="353" spans="1:14" ht="31.2">
      <c r="A353" s="425"/>
      <c r="B353" s="27"/>
      <c r="C353" s="28"/>
      <c r="D353" s="28"/>
      <c r="E353" s="27" t="s">
        <v>3869</v>
      </c>
      <c r="F353" s="109"/>
      <c r="G353" s="109"/>
      <c r="H353" s="109"/>
      <c r="I353" s="109"/>
      <c r="J353" s="109"/>
      <c r="K353" s="91" t="s">
        <v>2156</v>
      </c>
      <c r="N353" s="91"/>
    </row>
    <row r="354" spans="1:14" ht="31.2">
      <c r="A354" s="425" t="s">
        <v>1465</v>
      </c>
      <c r="B354" s="27" t="s">
        <v>1691</v>
      </c>
      <c r="C354" s="400" t="s">
        <v>4358</v>
      </c>
      <c r="D354" s="400"/>
      <c r="E354" s="27"/>
      <c r="F354" s="103" t="s">
        <v>78</v>
      </c>
      <c r="G354" s="103" t="str">
        <f>IF(H354="x","Đơn giản",IF(I354="x","Trung bình",IF(J354="x","Phức tạp")))</f>
        <v>Đơn giản</v>
      </c>
      <c r="H354" s="103" t="s">
        <v>79</v>
      </c>
      <c r="I354" s="109"/>
      <c r="J354" s="109"/>
      <c r="K354" s="91" t="s">
        <v>2156</v>
      </c>
      <c r="N354" s="91"/>
    </row>
    <row r="355" spans="1:14" ht="31.2">
      <c r="A355" s="425"/>
      <c r="B355" s="27"/>
      <c r="C355" s="28"/>
      <c r="D355" s="28"/>
      <c r="E355" s="27" t="s">
        <v>3870</v>
      </c>
      <c r="F355" s="109"/>
      <c r="G355" s="109"/>
      <c r="H355" s="109"/>
      <c r="I355" s="109"/>
      <c r="J355" s="109"/>
      <c r="K355" s="91" t="s">
        <v>2156</v>
      </c>
      <c r="N355" s="91"/>
    </row>
    <row r="356" spans="1:14" ht="31.2">
      <c r="A356" s="425"/>
      <c r="B356" s="27"/>
      <c r="C356" s="28"/>
      <c r="D356" s="28"/>
      <c r="E356" s="27" t="s">
        <v>3871</v>
      </c>
      <c r="F356" s="109"/>
      <c r="G356" s="109"/>
      <c r="H356" s="109"/>
      <c r="I356" s="109"/>
      <c r="J356" s="109"/>
      <c r="K356" s="91" t="s">
        <v>2156</v>
      </c>
      <c r="N356" s="91"/>
    </row>
    <row r="357" spans="1:14" ht="31.2">
      <c r="A357" s="425" t="s">
        <v>1511</v>
      </c>
      <c r="B357" s="27" t="s">
        <v>1695</v>
      </c>
      <c r="C357" s="400" t="s">
        <v>3210</v>
      </c>
      <c r="D357" s="400"/>
      <c r="E357" s="27"/>
      <c r="F357" s="103" t="s">
        <v>78</v>
      </c>
      <c r="G357" s="103" t="str">
        <f>IF(H357="x","Đơn giản",IF(I357="x","Trung bình",IF(J357="x","Phức tạp")))</f>
        <v>Trung bình</v>
      </c>
      <c r="H357" s="103"/>
      <c r="I357" s="109" t="s">
        <v>79</v>
      </c>
      <c r="J357" s="109"/>
      <c r="K357" s="91" t="s">
        <v>2156</v>
      </c>
      <c r="N357" s="91"/>
    </row>
    <row r="358" spans="1:14" ht="31.2">
      <c r="A358" s="425"/>
      <c r="B358" s="27"/>
      <c r="C358" s="28"/>
      <c r="D358" s="28"/>
      <c r="E358" s="27" t="s">
        <v>3872</v>
      </c>
      <c r="F358" s="109"/>
      <c r="G358" s="109"/>
      <c r="H358" s="109"/>
      <c r="I358" s="109"/>
      <c r="J358" s="109"/>
      <c r="K358" s="91" t="s">
        <v>2156</v>
      </c>
      <c r="N358" s="91"/>
    </row>
    <row r="359" spans="1:14" ht="31.2">
      <c r="A359" s="425"/>
      <c r="B359" s="27"/>
      <c r="C359" s="28"/>
      <c r="D359" s="28"/>
      <c r="E359" s="27" t="s">
        <v>3873</v>
      </c>
      <c r="F359" s="109"/>
      <c r="G359" s="109"/>
      <c r="H359" s="109"/>
      <c r="I359" s="109"/>
      <c r="J359" s="109"/>
      <c r="K359" s="91" t="s">
        <v>2156</v>
      </c>
      <c r="N359" s="91"/>
    </row>
    <row r="360" spans="1:14" ht="31.2">
      <c r="A360" s="425"/>
      <c r="B360" s="27"/>
      <c r="C360" s="28"/>
      <c r="D360" s="28"/>
      <c r="E360" s="27" t="s">
        <v>3874</v>
      </c>
      <c r="F360" s="109"/>
      <c r="G360" s="109"/>
      <c r="H360" s="109"/>
      <c r="I360" s="109"/>
      <c r="J360" s="109"/>
      <c r="K360" s="91" t="s">
        <v>2156</v>
      </c>
      <c r="N360" s="91"/>
    </row>
    <row r="361" spans="1:14" ht="31.2">
      <c r="A361" s="425"/>
      <c r="B361" s="27"/>
      <c r="C361" s="28"/>
      <c r="D361" s="28"/>
      <c r="E361" s="27" t="s">
        <v>3875</v>
      </c>
      <c r="F361" s="109"/>
      <c r="G361" s="109"/>
      <c r="H361" s="109"/>
      <c r="I361" s="109"/>
      <c r="J361" s="109"/>
      <c r="K361" s="91" t="s">
        <v>2156</v>
      </c>
      <c r="N361" s="91"/>
    </row>
    <row r="362" spans="1:14" ht="31.2">
      <c r="A362" s="502" t="s">
        <v>78</v>
      </c>
      <c r="B362" s="503" t="s">
        <v>2563</v>
      </c>
      <c r="C362" s="504"/>
      <c r="D362" s="504"/>
      <c r="E362" s="505"/>
      <c r="F362" s="428"/>
      <c r="G362" s="428"/>
      <c r="H362" s="428"/>
      <c r="I362" s="428"/>
      <c r="J362" s="428"/>
      <c r="K362" s="91"/>
      <c r="N362" s="91"/>
    </row>
    <row r="363" spans="1:14">
      <c r="A363" s="498" t="s">
        <v>13</v>
      </c>
      <c r="B363" s="421" t="s">
        <v>77</v>
      </c>
      <c r="C363" s="426"/>
      <c r="D363" s="426"/>
      <c r="E363" s="497"/>
      <c r="F363" s="429"/>
      <c r="G363" s="429"/>
      <c r="H363" s="429"/>
      <c r="I363" s="420"/>
      <c r="J363" s="420"/>
      <c r="K363" s="91"/>
      <c r="N363" s="91"/>
    </row>
    <row r="364" spans="1:14">
      <c r="A364" s="193">
        <v>1</v>
      </c>
      <c r="B364" s="27" t="s">
        <v>2573</v>
      </c>
      <c r="C364" s="395" t="s">
        <v>2454</v>
      </c>
      <c r="D364" s="461"/>
      <c r="E364" s="435"/>
      <c r="F364" s="506" t="s">
        <v>78</v>
      </c>
      <c r="G364" s="103" t="str">
        <f>IF(H364="x","Đơn giản",IF(I364="x","Trung bình",IF(J364="x","Phức tạp")))</f>
        <v>Trung bình</v>
      </c>
      <c r="H364" s="103"/>
      <c r="I364" s="109" t="s">
        <v>79</v>
      </c>
      <c r="J364" s="109"/>
      <c r="K364" s="91"/>
      <c r="N364" s="91"/>
    </row>
    <row r="365" spans="1:14">
      <c r="A365" s="193"/>
      <c r="B365" s="436"/>
      <c r="C365" s="395"/>
      <c r="D365" s="69"/>
      <c r="E365" s="27" t="s">
        <v>2586</v>
      </c>
      <c r="F365" s="506"/>
      <c r="G365" s="103"/>
      <c r="H365" s="103"/>
      <c r="I365" s="109"/>
      <c r="J365" s="109"/>
      <c r="K365" s="91"/>
      <c r="N365" s="91"/>
    </row>
    <row r="366" spans="1:14" ht="31.2">
      <c r="A366" s="193"/>
      <c r="B366" s="436"/>
      <c r="C366" s="398"/>
      <c r="D366" s="461"/>
      <c r="E366" s="27" t="s">
        <v>2587</v>
      </c>
      <c r="F366" s="506"/>
      <c r="G366" s="103"/>
      <c r="H366" s="103"/>
      <c r="I366" s="109"/>
      <c r="J366" s="109"/>
      <c r="K366" s="91"/>
      <c r="N366" s="91"/>
    </row>
    <row r="367" spans="1:14" ht="31.2">
      <c r="A367" s="193"/>
      <c r="B367" s="436"/>
      <c r="C367" s="395"/>
      <c r="D367" s="461"/>
      <c r="E367" s="27" t="s">
        <v>2588</v>
      </c>
      <c r="F367" s="507"/>
      <c r="G367" s="103"/>
      <c r="H367" s="103"/>
      <c r="I367" s="109"/>
      <c r="J367" s="109"/>
      <c r="K367" s="91"/>
      <c r="N367" s="91"/>
    </row>
    <row r="368" spans="1:14">
      <c r="A368" s="193"/>
      <c r="B368" s="436"/>
      <c r="C368" s="398"/>
      <c r="D368" s="461"/>
      <c r="E368" s="27" t="s">
        <v>2589</v>
      </c>
      <c r="F368" s="507"/>
      <c r="G368" s="103"/>
      <c r="H368" s="103"/>
      <c r="I368" s="109"/>
      <c r="J368" s="109"/>
      <c r="K368" s="91"/>
      <c r="N368" s="91"/>
    </row>
    <row r="369" spans="1:14" ht="31.2">
      <c r="A369" s="193"/>
      <c r="B369" s="436"/>
      <c r="C369" s="395"/>
      <c r="D369" s="461"/>
      <c r="E369" s="27" t="s">
        <v>2590</v>
      </c>
      <c r="F369" s="507"/>
      <c r="G369" s="103"/>
      <c r="H369" s="103"/>
      <c r="I369" s="109"/>
      <c r="J369" s="109"/>
      <c r="K369" s="91"/>
      <c r="N369" s="91"/>
    </row>
    <row r="370" spans="1:14">
      <c r="A370" s="193">
        <v>2</v>
      </c>
      <c r="B370" s="27" t="s">
        <v>2574</v>
      </c>
      <c r="C370" s="395" t="s">
        <v>2454</v>
      </c>
      <c r="D370" s="461"/>
      <c r="E370" s="435"/>
      <c r="F370" s="506" t="s">
        <v>78</v>
      </c>
      <c r="G370" s="103" t="str">
        <f>IF(H370="x","Đơn giản",IF(I370="x","Trung bình",IF(J370="x","Phức tạp")))</f>
        <v>Trung bình</v>
      </c>
      <c r="H370" s="103"/>
      <c r="I370" s="109" t="s">
        <v>79</v>
      </c>
      <c r="J370" s="109"/>
      <c r="K370" s="91"/>
      <c r="N370" s="91"/>
    </row>
    <row r="371" spans="1:14" ht="31.2">
      <c r="A371" s="193"/>
      <c r="B371" s="436"/>
      <c r="C371" s="395"/>
      <c r="D371" s="460"/>
      <c r="E371" s="27" t="s">
        <v>2591</v>
      </c>
      <c r="F371" s="506"/>
      <c r="G371" s="103"/>
      <c r="H371" s="103"/>
      <c r="I371" s="109"/>
      <c r="J371" s="109"/>
      <c r="K371" s="91"/>
      <c r="N371" s="91"/>
    </row>
    <row r="372" spans="1:14" ht="31.2">
      <c r="A372" s="193"/>
      <c r="B372" s="436"/>
      <c r="C372" s="395"/>
      <c r="D372" s="460"/>
      <c r="E372" s="27" t="s">
        <v>2592</v>
      </c>
      <c r="F372" s="508"/>
      <c r="G372" s="103"/>
      <c r="H372" s="103"/>
      <c r="I372" s="109"/>
      <c r="J372" s="109"/>
      <c r="K372" s="91"/>
      <c r="N372" s="91"/>
    </row>
    <row r="373" spans="1:14" ht="31.2">
      <c r="A373" s="193"/>
      <c r="B373" s="436"/>
      <c r="C373" s="395"/>
      <c r="D373" s="460"/>
      <c r="E373" s="27" t="s">
        <v>2593</v>
      </c>
      <c r="F373" s="506"/>
      <c r="G373" s="103"/>
      <c r="H373" s="103"/>
      <c r="I373" s="109"/>
      <c r="J373" s="109"/>
      <c r="K373" s="91"/>
      <c r="N373" s="91"/>
    </row>
    <row r="374" spans="1:14" ht="31.2">
      <c r="A374" s="193"/>
      <c r="B374" s="436"/>
      <c r="C374" s="395"/>
      <c r="D374" s="460"/>
      <c r="E374" s="27" t="s">
        <v>2594</v>
      </c>
      <c r="F374" s="506"/>
      <c r="G374" s="103"/>
      <c r="H374" s="103"/>
      <c r="I374" s="109"/>
      <c r="J374" s="109"/>
      <c r="K374" s="91"/>
      <c r="N374" s="91"/>
    </row>
    <row r="375" spans="1:14" ht="31.2">
      <c r="A375" s="193">
        <v>3</v>
      </c>
      <c r="B375" s="27" t="s">
        <v>2575</v>
      </c>
      <c r="C375" s="395" t="s">
        <v>2454</v>
      </c>
      <c r="D375" s="460"/>
      <c r="E375" s="435"/>
      <c r="F375" s="506" t="s">
        <v>78</v>
      </c>
      <c r="G375" s="103" t="str">
        <f>IF(H375="x","Đơn giản",IF(I375="x","Trung bình",IF(J375="x","Phức tạp")))</f>
        <v>Trung bình</v>
      </c>
      <c r="H375" s="103"/>
      <c r="I375" s="109" t="s">
        <v>79</v>
      </c>
      <c r="J375" s="109"/>
      <c r="K375" s="91"/>
      <c r="N375" s="91"/>
    </row>
    <row r="376" spans="1:14" ht="31.2">
      <c r="A376" s="193"/>
      <c r="B376" s="436"/>
      <c r="C376" s="395"/>
      <c r="D376" s="460"/>
      <c r="E376" s="27" t="s">
        <v>2595</v>
      </c>
      <c r="F376" s="506"/>
      <c r="G376" s="103"/>
      <c r="H376" s="103"/>
      <c r="I376" s="109"/>
      <c r="J376" s="109"/>
      <c r="K376" s="91"/>
      <c r="N376" s="91"/>
    </row>
    <row r="377" spans="1:14" ht="31.2">
      <c r="A377" s="193"/>
      <c r="B377" s="436"/>
      <c r="C377" s="395"/>
      <c r="D377" s="460"/>
      <c r="E377" s="27" t="s">
        <v>2596</v>
      </c>
      <c r="F377" s="28"/>
      <c r="G377" s="103"/>
      <c r="H377" s="103"/>
      <c r="I377" s="109"/>
      <c r="J377" s="109"/>
      <c r="K377" s="91"/>
      <c r="N377" s="91"/>
    </row>
    <row r="378" spans="1:14" ht="31.2">
      <c r="A378" s="193"/>
      <c r="B378" s="436"/>
      <c r="C378" s="395"/>
      <c r="D378" s="460"/>
      <c r="E378" s="27" t="s">
        <v>2597</v>
      </c>
      <c r="F378" s="28"/>
      <c r="G378" s="103"/>
      <c r="H378" s="103"/>
      <c r="I378" s="109"/>
      <c r="J378" s="109"/>
      <c r="K378" s="91"/>
      <c r="N378" s="91"/>
    </row>
    <row r="379" spans="1:14" ht="31.2">
      <c r="A379" s="193"/>
      <c r="B379" s="436"/>
      <c r="C379" s="395"/>
      <c r="D379" s="460"/>
      <c r="E379" s="27" t="s">
        <v>2598</v>
      </c>
      <c r="F379" s="28"/>
      <c r="G379" s="103"/>
      <c r="H379" s="103"/>
      <c r="I379" s="109"/>
      <c r="J379" s="109"/>
      <c r="K379" s="91"/>
      <c r="N379" s="91"/>
    </row>
    <row r="380" spans="1:14">
      <c r="A380" s="193">
        <v>4</v>
      </c>
      <c r="B380" s="27" t="s">
        <v>2576</v>
      </c>
      <c r="C380" s="395" t="s">
        <v>2454</v>
      </c>
      <c r="D380" s="460"/>
      <c r="E380" s="435"/>
      <c r="F380" s="506" t="s">
        <v>78</v>
      </c>
      <c r="G380" s="103" t="str">
        <f>IF(H380="x","Đơn giản",IF(I380="x","Trung bình",IF(J380="x","Phức tạp")))</f>
        <v>Trung bình</v>
      </c>
      <c r="H380" s="103"/>
      <c r="I380" s="109" t="s">
        <v>79</v>
      </c>
      <c r="J380" s="109"/>
      <c r="K380" s="91"/>
      <c r="N380" s="91"/>
    </row>
    <row r="381" spans="1:14" ht="31.2">
      <c r="A381" s="193"/>
      <c r="B381" s="27"/>
      <c r="C381" s="395"/>
      <c r="D381" s="460"/>
      <c r="E381" s="27" t="s">
        <v>2599</v>
      </c>
      <c r="F381" s="506"/>
      <c r="G381" s="103"/>
      <c r="H381" s="103"/>
      <c r="I381" s="109"/>
      <c r="J381" s="109"/>
      <c r="K381" s="91"/>
      <c r="N381" s="91"/>
    </row>
    <row r="382" spans="1:14" ht="31.2">
      <c r="A382" s="193"/>
      <c r="B382" s="436"/>
      <c r="C382" s="395"/>
      <c r="D382" s="509"/>
      <c r="E382" s="27" t="s">
        <v>2600</v>
      </c>
      <c r="F382" s="28"/>
      <c r="G382" s="103"/>
      <c r="H382" s="103"/>
      <c r="I382" s="109"/>
      <c r="J382" s="109"/>
      <c r="K382" s="91"/>
      <c r="N382" s="91"/>
    </row>
    <row r="383" spans="1:14" ht="31.2">
      <c r="A383" s="193"/>
      <c r="B383" s="436"/>
      <c r="C383" s="395"/>
      <c r="D383" s="509"/>
      <c r="E383" s="27" t="s">
        <v>2601</v>
      </c>
      <c r="F383" s="28"/>
      <c r="G383" s="103"/>
      <c r="H383" s="103"/>
      <c r="I383" s="109"/>
      <c r="J383" s="109"/>
      <c r="K383" s="91"/>
      <c r="N383" s="91"/>
    </row>
    <row r="384" spans="1:14" ht="31.2">
      <c r="A384" s="193"/>
      <c r="B384" s="436"/>
      <c r="C384" s="395"/>
      <c r="D384" s="460"/>
      <c r="E384" s="27" t="s">
        <v>2602</v>
      </c>
      <c r="F384" s="28"/>
      <c r="G384" s="103"/>
      <c r="H384" s="103"/>
      <c r="I384" s="109"/>
      <c r="J384" s="109"/>
      <c r="K384" s="91"/>
      <c r="N384" s="91"/>
    </row>
    <row r="385" spans="1:14" ht="31.2">
      <c r="A385" s="193"/>
      <c r="B385" s="436"/>
      <c r="C385" s="395"/>
      <c r="D385" s="460"/>
      <c r="E385" s="27" t="s">
        <v>2617</v>
      </c>
      <c r="F385" s="28"/>
      <c r="G385" s="103"/>
      <c r="H385" s="103"/>
      <c r="I385" s="109"/>
      <c r="J385" s="109"/>
      <c r="K385" s="91"/>
      <c r="N385" s="91"/>
    </row>
    <row r="386" spans="1:14" ht="31.2">
      <c r="A386" s="193">
        <v>5</v>
      </c>
      <c r="B386" s="27" t="s">
        <v>2577</v>
      </c>
      <c r="C386" s="395" t="s">
        <v>2454</v>
      </c>
      <c r="D386" s="460"/>
      <c r="E386" s="435"/>
      <c r="F386" s="506" t="s">
        <v>78</v>
      </c>
      <c r="G386" s="103" t="str">
        <f>IF(H386="x","Đơn giản",IF(I386="x","Trung bình",IF(J386="x","Phức tạp")))</f>
        <v>Đơn giản</v>
      </c>
      <c r="H386" s="103" t="s">
        <v>79</v>
      </c>
      <c r="I386" s="109"/>
      <c r="J386" s="109"/>
      <c r="K386" s="91"/>
      <c r="N386" s="91"/>
    </row>
    <row r="387" spans="1:14" ht="31.2">
      <c r="A387" s="193"/>
      <c r="B387" s="436"/>
      <c r="C387" s="395"/>
      <c r="D387" s="460"/>
      <c r="E387" s="27" t="s">
        <v>2603</v>
      </c>
      <c r="F387" s="28"/>
      <c r="G387" s="103"/>
      <c r="H387" s="103"/>
      <c r="I387" s="109"/>
      <c r="J387" s="109"/>
      <c r="K387" s="91"/>
      <c r="N387" s="91"/>
    </row>
    <row r="388" spans="1:14" ht="31.2">
      <c r="A388" s="193"/>
      <c r="B388" s="436"/>
      <c r="C388" s="395"/>
      <c r="D388" s="509"/>
      <c r="E388" s="27" t="s">
        <v>2604</v>
      </c>
      <c r="F388" s="28"/>
      <c r="G388" s="103"/>
      <c r="H388" s="103"/>
      <c r="I388" s="109"/>
      <c r="J388" s="109"/>
      <c r="K388" s="91"/>
      <c r="N388" s="91"/>
    </row>
    <row r="389" spans="1:14">
      <c r="A389" s="193">
        <v>6</v>
      </c>
      <c r="B389" s="436" t="s">
        <v>2578</v>
      </c>
      <c r="C389" s="395" t="s">
        <v>2454</v>
      </c>
      <c r="D389" s="509"/>
      <c r="E389" s="385"/>
      <c r="F389" s="506" t="s">
        <v>78</v>
      </c>
      <c r="G389" s="103" t="str">
        <f>IF(H389="x","Đơn giản",IF(I389="x","Trung bình",IF(J389="x","Phức tạp")))</f>
        <v>Trung bình</v>
      </c>
      <c r="H389" s="103"/>
      <c r="I389" s="109" t="s">
        <v>79</v>
      </c>
      <c r="J389" s="109"/>
      <c r="K389" s="91"/>
      <c r="N389" s="91"/>
    </row>
    <row r="390" spans="1:14">
      <c r="A390" s="193"/>
      <c r="B390" s="436"/>
      <c r="C390" s="398"/>
      <c r="D390" s="460"/>
      <c r="E390" s="436" t="s">
        <v>2605</v>
      </c>
      <c r="F390" s="28"/>
      <c r="G390" s="103"/>
      <c r="H390" s="103"/>
      <c r="I390" s="109"/>
      <c r="J390" s="109"/>
      <c r="K390" s="91"/>
      <c r="N390" s="91"/>
    </row>
    <row r="391" spans="1:14">
      <c r="A391" s="193"/>
      <c r="B391" s="436"/>
      <c r="C391" s="395"/>
      <c r="D391" s="460"/>
      <c r="E391" s="436" t="s">
        <v>2606</v>
      </c>
      <c r="F391" s="506"/>
      <c r="G391" s="103"/>
      <c r="H391" s="103"/>
      <c r="I391" s="109"/>
      <c r="J391" s="109"/>
      <c r="K391" s="91"/>
      <c r="N391" s="91"/>
    </row>
    <row r="392" spans="1:14">
      <c r="A392" s="193"/>
      <c r="B392" s="436"/>
      <c r="C392" s="395"/>
      <c r="D392" s="460"/>
      <c r="E392" s="436" t="s">
        <v>2607</v>
      </c>
      <c r="F392" s="28"/>
      <c r="G392" s="103"/>
      <c r="H392" s="103"/>
      <c r="I392" s="109"/>
      <c r="J392" s="109"/>
      <c r="K392" s="91"/>
      <c r="N392" s="91"/>
    </row>
    <row r="393" spans="1:14">
      <c r="A393" s="193"/>
      <c r="B393" s="436"/>
      <c r="C393" s="395"/>
      <c r="D393" s="460"/>
      <c r="E393" s="436" t="s">
        <v>2608</v>
      </c>
      <c r="F393" s="28"/>
      <c r="G393" s="103"/>
      <c r="H393" s="103"/>
      <c r="I393" s="109"/>
      <c r="J393" s="109"/>
      <c r="K393" s="91"/>
      <c r="N393" s="91"/>
    </row>
    <row r="394" spans="1:14" ht="31.2">
      <c r="A394" s="193">
        <v>7</v>
      </c>
      <c r="B394" s="27" t="s">
        <v>2579</v>
      </c>
      <c r="C394" s="395" t="s">
        <v>2454</v>
      </c>
      <c r="D394" s="460"/>
      <c r="E394" s="435"/>
      <c r="F394" s="506" t="s">
        <v>78</v>
      </c>
      <c r="G394" s="103" t="str">
        <f>IF(H394="x","Đơn giản",IF(I394="x","Trung bình",IF(J394="x","Phức tạp")))</f>
        <v>Trung bình</v>
      </c>
      <c r="H394" s="103"/>
      <c r="I394" s="109" t="s">
        <v>79</v>
      </c>
      <c r="J394" s="109"/>
      <c r="K394" s="91"/>
      <c r="N394" s="91"/>
    </row>
    <row r="395" spans="1:14" ht="31.2">
      <c r="A395" s="193"/>
      <c r="B395" s="436"/>
      <c r="C395" s="395"/>
      <c r="D395" s="460"/>
      <c r="E395" s="27" t="s">
        <v>2609</v>
      </c>
      <c r="F395" s="506"/>
      <c r="G395" s="103"/>
      <c r="H395" s="103"/>
      <c r="I395" s="109"/>
      <c r="J395" s="109"/>
      <c r="K395" s="91"/>
      <c r="N395" s="91"/>
    </row>
    <row r="396" spans="1:14" ht="31.2">
      <c r="A396" s="193"/>
      <c r="B396" s="436"/>
      <c r="C396" s="395"/>
      <c r="D396" s="460"/>
      <c r="E396" s="27" t="s">
        <v>2610</v>
      </c>
      <c r="F396" s="28"/>
      <c r="G396" s="103"/>
      <c r="H396" s="103"/>
      <c r="I396" s="109"/>
      <c r="J396" s="109"/>
      <c r="K396" s="91"/>
      <c r="N396" s="91"/>
    </row>
    <row r="397" spans="1:14" ht="31.2">
      <c r="A397" s="193"/>
      <c r="B397" s="436"/>
      <c r="C397" s="395"/>
      <c r="D397" s="460"/>
      <c r="E397" s="27" t="s">
        <v>2611</v>
      </c>
      <c r="F397" s="28"/>
      <c r="G397" s="103"/>
      <c r="H397" s="103"/>
      <c r="I397" s="109"/>
      <c r="J397" s="109"/>
      <c r="K397" s="91"/>
      <c r="N397" s="91"/>
    </row>
    <row r="398" spans="1:14" ht="31.2">
      <c r="A398" s="193"/>
      <c r="B398" s="436"/>
      <c r="C398" s="395"/>
      <c r="D398" s="460"/>
      <c r="E398" s="27" t="s">
        <v>2612</v>
      </c>
      <c r="F398" s="28"/>
      <c r="G398" s="103"/>
      <c r="H398" s="103"/>
      <c r="I398" s="109"/>
      <c r="J398" s="109"/>
      <c r="K398" s="91"/>
      <c r="N398" s="91"/>
    </row>
    <row r="399" spans="1:14" ht="31.2">
      <c r="A399" s="193">
        <v>8</v>
      </c>
      <c r="B399" s="27" t="s">
        <v>2580</v>
      </c>
      <c r="C399" s="395" t="s">
        <v>2454</v>
      </c>
      <c r="D399" s="460"/>
      <c r="E399" s="435"/>
      <c r="F399" s="506" t="s">
        <v>78</v>
      </c>
      <c r="G399" s="103" t="str">
        <f>IF(H399="x","Đơn giản",IF(I399="x","Trung bình",IF(J399="x","Phức tạp")))</f>
        <v>Trung bình</v>
      </c>
      <c r="H399" s="103"/>
      <c r="I399" s="109" t="s">
        <v>79</v>
      </c>
      <c r="J399" s="109"/>
      <c r="K399" s="91"/>
      <c r="N399" s="91"/>
    </row>
    <row r="400" spans="1:14" ht="31.2">
      <c r="A400" s="193"/>
      <c r="B400" s="436"/>
      <c r="C400" s="395"/>
      <c r="D400" s="460"/>
      <c r="E400" s="27" t="s">
        <v>2613</v>
      </c>
      <c r="F400" s="28"/>
      <c r="G400" s="103"/>
      <c r="H400" s="103"/>
      <c r="I400" s="109"/>
      <c r="J400" s="109"/>
      <c r="K400" s="91"/>
      <c r="N400" s="91"/>
    </row>
    <row r="401" spans="1:14" ht="31.2">
      <c r="A401" s="193"/>
      <c r="B401" s="436"/>
      <c r="C401" s="395"/>
      <c r="D401" s="460"/>
      <c r="E401" s="27" t="s">
        <v>2614</v>
      </c>
      <c r="F401" s="28"/>
      <c r="G401" s="103"/>
      <c r="H401" s="103"/>
      <c r="I401" s="109"/>
      <c r="J401" s="109"/>
      <c r="K401" s="91"/>
      <c r="N401" s="91"/>
    </row>
    <row r="402" spans="1:14" ht="31.2">
      <c r="A402" s="193"/>
      <c r="B402" s="436"/>
      <c r="C402" s="395"/>
      <c r="D402" s="460"/>
      <c r="E402" s="27" t="s">
        <v>2615</v>
      </c>
      <c r="F402" s="28"/>
      <c r="G402" s="103"/>
      <c r="H402" s="103"/>
      <c r="I402" s="109"/>
      <c r="J402" s="109"/>
      <c r="K402" s="91"/>
      <c r="N402" s="91"/>
    </row>
    <row r="403" spans="1:14" ht="31.2">
      <c r="A403" s="193"/>
      <c r="B403" s="436"/>
      <c r="C403" s="395"/>
      <c r="D403" s="460"/>
      <c r="E403" s="27" t="s">
        <v>2616</v>
      </c>
      <c r="F403" s="28"/>
      <c r="G403" s="103"/>
      <c r="H403" s="103"/>
      <c r="I403" s="109"/>
      <c r="J403" s="109"/>
      <c r="K403" s="91"/>
      <c r="N403" s="91"/>
    </row>
    <row r="404" spans="1:14">
      <c r="A404" s="193">
        <v>9</v>
      </c>
      <c r="B404" s="27" t="s">
        <v>2582</v>
      </c>
      <c r="C404" s="395" t="s">
        <v>2454</v>
      </c>
      <c r="D404" s="69"/>
      <c r="E404" s="435"/>
      <c r="F404" s="506" t="s">
        <v>78</v>
      </c>
      <c r="G404" s="103" t="str">
        <f>IF(H404="x","Đơn giản",IF(I404="x","Trung bình",IF(J404="x","Phức tạp")))</f>
        <v>Đơn giản</v>
      </c>
      <c r="H404" s="103" t="s">
        <v>79</v>
      </c>
      <c r="I404" s="109"/>
      <c r="J404" s="109"/>
      <c r="K404" s="91"/>
      <c r="N404" s="91"/>
    </row>
    <row r="405" spans="1:14">
      <c r="A405" s="193"/>
      <c r="B405" s="436"/>
      <c r="C405" s="395"/>
      <c r="D405" s="461"/>
      <c r="E405" s="27" t="s">
        <v>2618</v>
      </c>
      <c r="F405" s="28"/>
      <c r="G405" s="103"/>
      <c r="H405" s="103"/>
      <c r="I405" s="109"/>
      <c r="J405" s="109"/>
      <c r="K405" s="91"/>
      <c r="N405" s="91"/>
    </row>
    <row r="406" spans="1:14">
      <c r="A406" s="193"/>
      <c r="B406" s="436"/>
      <c r="C406" s="395"/>
      <c r="D406" s="461"/>
      <c r="E406" s="27" t="s">
        <v>2619</v>
      </c>
      <c r="F406" s="28"/>
      <c r="G406" s="103"/>
      <c r="H406" s="103"/>
      <c r="I406" s="109"/>
      <c r="J406" s="109"/>
      <c r="K406" s="91"/>
      <c r="N406" s="91"/>
    </row>
    <row r="407" spans="1:14">
      <c r="A407" s="193"/>
      <c r="B407" s="436"/>
      <c r="C407" s="395"/>
      <c r="D407" s="461"/>
      <c r="E407" s="27" t="s">
        <v>2620</v>
      </c>
      <c r="F407" s="28"/>
      <c r="G407" s="103"/>
      <c r="H407" s="103"/>
      <c r="I407" s="109"/>
      <c r="J407" s="109"/>
      <c r="K407" s="91"/>
      <c r="N407" s="91"/>
    </row>
    <row r="408" spans="1:14" ht="31.2">
      <c r="A408" s="193">
        <v>10</v>
      </c>
      <c r="B408" s="27" t="s">
        <v>2583</v>
      </c>
      <c r="C408" s="395" t="s">
        <v>2454</v>
      </c>
      <c r="D408" s="461"/>
      <c r="E408" s="435"/>
      <c r="F408" s="506" t="s">
        <v>78</v>
      </c>
      <c r="G408" s="103" t="str">
        <f>IF(H408="x","Đơn giản",IF(I408="x","Trung bình",IF(J408="x","Phức tạp")))</f>
        <v>Trung bình</v>
      </c>
      <c r="H408" s="103"/>
      <c r="I408" s="109" t="s">
        <v>79</v>
      </c>
      <c r="J408" s="109"/>
      <c r="K408" s="91"/>
      <c r="N408" s="91"/>
    </row>
    <row r="409" spans="1:14" ht="31.2">
      <c r="A409" s="193"/>
      <c r="B409" s="436"/>
      <c r="C409" s="395"/>
      <c r="D409" s="461"/>
      <c r="E409" s="27" t="s">
        <v>2621</v>
      </c>
      <c r="F409" s="28"/>
      <c r="G409" s="103"/>
      <c r="H409" s="103"/>
      <c r="I409" s="109"/>
      <c r="J409" s="109"/>
      <c r="K409" s="91"/>
      <c r="N409" s="91"/>
    </row>
    <row r="410" spans="1:14" ht="31.2">
      <c r="A410" s="193"/>
      <c r="B410" s="436"/>
      <c r="C410" s="395"/>
      <c r="D410" s="69"/>
      <c r="E410" s="27" t="s">
        <v>2622</v>
      </c>
      <c r="F410" s="28"/>
      <c r="G410" s="103"/>
      <c r="H410" s="103"/>
      <c r="I410" s="109"/>
      <c r="J410" s="109"/>
      <c r="K410" s="91"/>
      <c r="N410" s="91"/>
    </row>
    <row r="411" spans="1:14">
      <c r="A411" s="193"/>
      <c r="B411" s="436"/>
      <c r="C411" s="395"/>
      <c r="D411" s="461"/>
      <c r="E411" s="27" t="s">
        <v>2623</v>
      </c>
      <c r="F411" s="28"/>
      <c r="G411" s="103"/>
      <c r="H411" s="103"/>
      <c r="I411" s="109"/>
      <c r="J411" s="109"/>
      <c r="K411" s="91"/>
      <c r="N411" s="91"/>
    </row>
    <row r="412" spans="1:14">
      <c r="A412" s="193"/>
      <c r="B412" s="436"/>
      <c r="C412" s="395"/>
      <c r="D412" s="461"/>
      <c r="E412" s="27" t="s">
        <v>2624</v>
      </c>
      <c r="F412" s="28"/>
      <c r="G412" s="103"/>
      <c r="H412" s="103"/>
      <c r="I412" s="109"/>
      <c r="J412" s="109"/>
      <c r="K412" s="91"/>
      <c r="N412" s="91"/>
    </row>
    <row r="413" spans="1:14" ht="46.8">
      <c r="A413" s="193">
        <v>11</v>
      </c>
      <c r="B413" s="27" t="s">
        <v>2584</v>
      </c>
      <c r="C413" s="395" t="s">
        <v>2454</v>
      </c>
      <c r="D413" s="461"/>
      <c r="E413" s="385"/>
      <c r="F413" s="506" t="s">
        <v>78</v>
      </c>
      <c r="G413" s="103" t="str">
        <f>IF(H413="x","Đơn giản",IF(I413="x","Trung bình",IF(J413="x","Phức tạp")))</f>
        <v>Trung bình</v>
      </c>
      <c r="H413" s="103"/>
      <c r="I413" s="109" t="s">
        <v>79</v>
      </c>
      <c r="J413" s="109"/>
      <c r="K413" s="91"/>
      <c r="N413" s="91"/>
    </row>
    <row r="414" spans="1:14" ht="31.2">
      <c r="A414" s="193"/>
      <c r="B414" s="436"/>
      <c r="C414" s="395"/>
      <c r="D414" s="510"/>
      <c r="E414" s="27" t="s">
        <v>2625</v>
      </c>
      <c r="F414" s="28"/>
      <c r="G414" s="103"/>
      <c r="H414" s="103"/>
      <c r="I414" s="109"/>
      <c r="J414" s="109"/>
      <c r="K414" s="91"/>
      <c r="N414" s="91"/>
    </row>
    <row r="415" spans="1:14" ht="31.2">
      <c r="A415" s="193"/>
      <c r="B415" s="436"/>
      <c r="C415" s="395"/>
      <c r="D415" s="460"/>
      <c r="E415" s="27" t="s">
        <v>2626</v>
      </c>
      <c r="F415" s="28"/>
      <c r="G415" s="103"/>
      <c r="H415" s="103"/>
      <c r="I415" s="109"/>
      <c r="J415" s="109"/>
      <c r="K415" s="91"/>
      <c r="N415" s="91"/>
    </row>
    <row r="416" spans="1:14" ht="31.2">
      <c r="A416" s="193"/>
      <c r="B416" s="436"/>
      <c r="C416" s="395"/>
      <c r="D416" s="460"/>
      <c r="E416" s="27" t="s">
        <v>2627</v>
      </c>
      <c r="F416" s="28"/>
      <c r="G416" s="103"/>
      <c r="H416" s="103"/>
      <c r="I416" s="109"/>
      <c r="J416" s="109"/>
      <c r="K416" s="91"/>
      <c r="N416" s="91"/>
    </row>
    <row r="417" spans="1:14" ht="31.2">
      <c r="A417" s="193"/>
      <c r="B417" s="436"/>
      <c r="C417" s="395"/>
      <c r="D417" s="460"/>
      <c r="E417" s="27" t="s">
        <v>2628</v>
      </c>
      <c r="F417" s="28"/>
      <c r="G417" s="103"/>
      <c r="H417" s="103"/>
      <c r="I417" s="109"/>
      <c r="J417" s="109"/>
      <c r="K417" s="91"/>
      <c r="N417" s="91"/>
    </row>
    <row r="418" spans="1:14" ht="31.2">
      <c r="A418" s="193">
        <v>12</v>
      </c>
      <c r="B418" s="27" t="s">
        <v>2585</v>
      </c>
      <c r="C418" s="395" t="s">
        <v>2454</v>
      </c>
      <c r="D418" s="460"/>
      <c r="E418" s="435"/>
      <c r="F418" s="506" t="s">
        <v>78</v>
      </c>
      <c r="G418" s="103" t="str">
        <f>IF(H418="x","Đơn giản",IF(I418="x","Trung bình",IF(J418="x","Phức tạp")))</f>
        <v>Trung bình</v>
      </c>
      <c r="H418" s="103"/>
      <c r="I418" s="109" t="s">
        <v>79</v>
      </c>
      <c r="J418" s="109"/>
      <c r="K418" s="91"/>
      <c r="N418" s="91"/>
    </row>
    <row r="419" spans="1:14" ht="31.2">
      <c r="A419" s="193"/>
      <c r="B419" s="436"/>
      <c r="C419" s="395"/>
      <c r="D419" s="460"/>
      <c r="E419" s="27" t="s">
        <v>2629</v>
      </c>
      <c r="F419" s="28"/>
      <c r="G419" s="103"/>
      <c r="H419" s="103"/>
      <c r="I419" s="109"/>
      <c r="J419" s="109"/>
      <c r="K419" s="91"/>
      <c r="N419" s="91"/>
    </row>
    <row r="420" spans="1:14" ht="31.2">
      <c r="A420" s="193"/>
      <c r="B420" s="436"/>
      <c r="C420" s="395"/>
      <c r="D420" s="460"/>
      <c r="E420" s="27" t="s">
        <v>2630</v>
      </c>
      <c r="F420" s="28"/>
      <c r="G420" s="103"/>
      <c r="H420" s="103"/>
      <c r="I420" s="109"/>
      <c r="J420" s="109"/>
      <c r="K420" s="91"/>
      <c r="N420" s="91"/>
    </row>
    <row r="421" spans="1:14" ht="46.8">
      <c r="A421" s="193"/>
      <c r="B421" s="436"/>
      <c r="C421" s="395"/>
      <c r="D421" s="511"/>
      <c r="E421" s="27" t="s">
        <v>2631</v>
      </c>
      <c r="F421" s="28"/>
      <c r="G421" s="103"/>
      <c r="H421" s="103"/>
      <c r="I421" s="109"/>
      <c r="J421" s="109"/>
      <c r="K421" s="91"/>
      <c r="N421" s="91"/>
    </row>
    <row r="422" spans="1:14" ht="46.8">
      <c r="A422" s="193"/>
      <c r="B422" s="436"/>
      <c r="C422" s="395"/>
      <c r="D422" s="460"/>
      <c r="E422" s="27" t="s">
        <v>2632</v>
      </c>
      <c r="F422" s="28"/>
      <c r="G422" s="103"/>
      <c r="H422" s="103"/>
      <c r="I422" s="109"/>
      <c r="J422" s="109"/>
      <c r="K422" s="91"/>
      <c r="N422" s="91"/>
    </row>
    <row r="423" spans="1:14">
      <c r="A423" s="425" t="s">
        <v>2436</v>
      </c>
      <c r="B423" s="27" t="s">
        <v>1181</v>
      </c>
      <c r="C423" s="395" t="s">
        <v>2454</v>
      </c>
      <c r="D423" s="400"/>
      <c r="E423" s="385"/>
      <c r="F423" s="103" t="s">
        <v>78</v>
      </c>
      <c r="G423" s="103" t="str">
        <f>IF(H423="x","Đơn giản",IF(I423="x","Trung bình",IF(J423="x","Phức tạp")))</f>
        <v>Trung bình</v>
      </c>
      <c r="H423" s="103"/>
      <c r="I423" s="109" t="s">
        <v>79</v>
      </c>
      <c r="J423" s="109"/>
      <c r="K423" s="91" t="s">
        <v>2156</v>
      </c>
      <c r="N423" s="91"/>
    </row>
    <row r="424" spans="1:14" ht="31.2">
      <c r="A424" s="425"/>
      <c r="B424" s="27"/>
      <c r="C424" s="28"/>
      <c r="D424" s="28"/>
      <c r="E424" s="27" t="s">
        <v>4257</v>
      </c>
      <c r="F424" s="109"/>
      <c r="G424" s="109"/>
      <c r="H424" s="109"/>
      <c r="I424" s="109"/>
      <c r="J424" s="109"/>
      <c r="K424" s="91" t="s">
        <v>2156</v>
      </c>
      <c r="N424" s="91"/>
    </row>
    <row r="425" spans="1:14" ht="31.2">
      <c r="A425" s="425"/>
      <c r="B425" s="27"/>
      <c r="C425" s="28"/>
      <c r="D425" s="28"/>
      <c r="E425" s="27" t="s">
        <v>1183</v>
      </c>
      <c r="F425" s="109"/>
      <c r="G425" s="109"/>
      <c r="H425" s="109"/>
      <c r="I425" s="109"/>
      <c r="J425" s="109"/>
      <c r="K425" s="91" t="s">
        <v>2156</v>
      </c>
      <c r="N425" s="91"/>
    </row>
    <row r="426" spans="1:14" ht="31.2">
      <c r="A426" s="425"/>
      <c r="B426" s="27"/>
      <c r="C426" s="28"/>
      <c r="D426" s="28"/>
      <c r="E426" s="27" t="s">
        <v>1184</v>
      </c>
      <c r="F426" s="109"/>
      <c r="G426" s="109"/>
      <c r="H426" s="109"/>
      <c r="I426" s="109"/>
      <c r="J426" s="109"/>
      <c r="K426" s="91" t="s">
        <v>2156</v>
      </c>
      <c r="N426" s="91"/>
    </row>
    <row r="427" spans="1:14" ht="31.2">
      <c r="A427" s="425"/>
      <c r="B427" s="27"/>
      <c r="C427" s="28"/>
      <c r="D427" s="28"/>
      <c r="E427" s="27" t="s">
        <v>1185</v>
      </c>
      <c r="F427" s="109"/>
      <c r="G427" s="109"/>
      <c r="H427" s="109"/>
      <c r="I427" s="109"/>
      <c r="J427" s="109"/>
      <c r="K427" s="91" t="s">
        <v>2156</v>
      </c>
      <c r="N427" s="91"/>
    </row>
    <row r="428" spans="1:14" s="402" customFormat="1">
      <c r="A428" s="498" t="s">
        <v>16</v>
      </c>
      <c r="B428" s="438" t="s">
        <v>2687</v>
      </c>
      <c r="C428" s="426"/>
      <c r="D428" s="426"/>
      <c r="E428" s="497"/>
      <c r="F428" s="429"/>
      <c r="G428" s="429"/>
      <c r="H428" s="429"/>
      <c r="I428" s="429"/>
      <c r="J428" s="429"/>
      <c r="K428" s="91" t="s">
        <v>2156</v>
      </c>
      <c r="L428" s="388"/>
      <c r="M428" s="389"/>
      <c r="N428" s="401"/>
    </row>
    <row r="429" spans="1:14">
      <c r="A429" s="425" t="s">
        <v>1706</v>
      </c>
      <c r="B429" s="27" t="s">
        <v>2327</v>
      </c>
      <c r="C429" s="395" t="s">
        <v>2454</v>
      </c>
      <c r="D429" s="400"/>
      <c r="E429" s="385"/>
      <c r="F429" s="103" t="s">
        <v>78</v>
      </c>
      <c r="G429" s="103" t="str">
        <f>IF(H429="x","Đơn giản",IF(I429="x","Trung bình",IF(J429="x","Phức tạp")))</f>
        <v>Trung bình</v>
      </c>
      <c r="H429" s="103"/>
      <c r="I429" s="109" t="s">
        <v>79</v>
      </c>
      <c r="J429" s="109"/>
      <c r="K429" s="91" t="s">
        <v>2156</v>
      </c>
      <c r="N429" s="91"/>
    </row>
    <row r="430" spans="1:14" ht="31.2">
      <c r="A430" s="425"/>
      <c r="B430" s="27"/>
      <c r="C430" s="28"/>
      <c r="D430" s="28"/>
      <c r="E430" s="27" t="s">
        <v>1075</v>
      </c>
      <c r="F430" s="109"/>
      <c r="G430" s="109"/>
      <c r="H430" s="109"/>
      <c r="I430" s="109"/>
      <c r="J430" s="109"/>
      <c r="K430" s="91" t="s">
        <v>2156</v>
      </c>
      <c r="N430" s="91"/>
    </row>
    <row r="431" spans="1:14" ht="31.2">
      <c r="A431" s="425"/>
      <c r="B431" s="27"/>
      <c r="C431" s="28"/>
      <c r="D431" s="28"/>
      <c r="E431" s="27" t="s">
        <v>1077</v>
      </c>
      <c r="F431" s="109"/>
      <c r="G431" s="109"/>
      <c r="H431" s="109"/>
      <c r="I431" s="109"/>
      <c r="J431" s="109"/>
      <c r="K431" s="91" t="s">
        <v>2156</v>
      </c>
      <c r="N431" s="91"/>
    </row>
    <row r="432" spans="1:14">
      <c r="A432" s="425"/>
      <c r="B432" s="27"/>
      <c r="C432" s="28"/>
      <c r="D432" s="28"/>
      <c r="E432" s="27" t="s">
        <v>1079</v>
      </c>
      <c r="F432" s="109"/>
      <c r="G432" s="109"/>
      <c r="H432" s="109"/>
      <c r="I432" s="109"/>
      <c r="J432" s="109"/>
      <c r="K432" s="91" t="s">
        <v>2156</v>
      </c>
      <c r="N432" s="91"/>
    </row>
    <row r="433" spans="1:14" ht="31.2">
      <c r="A433" s="425"/>
      <c r="B433" s="27"/>
      <c r="C433" s="28"/>
      <c r="D433" s="28"/>
      <c r="E433" s="27" t="s">
        <v>2339</v>
      </c>
      <c r="F433" s="109"/>
      <c r="G433" s="109"/>
      <c r="H433" s="109"/>
      <c r="I433" s="109"/>
      <c r="J433" s="109"/>
      <c r="K433" s="91" t="s">
        <v>2156</v>
      </c>
      <c r="N433" s="91"/>
    </row>
    <row r="434" spans="1:14">
      <c r="A434" s="425"/>
      <c r="B434" s="27"/>
      <c r="C434" s="28"/>
      <c r="D434" s="28"/>
      <c r="E434" s="27" t="s">
        <v>1081</v>
      </c>
      <c r="F434" s="109"/>
      <c r="G434" s="109"/>
      <c r="H434" s="109"/>
      <c r="I434" s="109"/>
      <c r="J434" s="109"/>
      <c r="K434" s="91" t="s">
        <v>2156</v>
      </c>
      <c r="N434" s="91"/>
    </row>
    <row r="435" spans="1:14">
      <c r="A435" s="425" t="s">
        <v>1403</v>
      </c>
      <c r="B435" s="27" t="s">
        <v>2328</v>
      </c>
      <c r="C435" s="395" t="s">
        <v>2454</v>
      </c>
      <c r="D435" s="400"/>
      <c r="E435" s="385"/>
      <c r="F435" s="103" t="s">
        <v>78</v>
      </c>
      <c r="G435" s="103" t="str">
        <f>IF(H435="x","Đơn giản",IF(I435="x","Trung bình",IF(J435="x","Phức tạp")))</f>
        <v>Trung bình</v>
      </c>
      <c r="H435" s="103"/>
      <c r="I435" s="109" t="s">
        <v>79</v>
      </c>
      <c r="J435" s="109"/>
      <c r="K435" s="91" t="s">
        <v>2156</v>
      </c>
      <c r="N435" s="91"/>
    </row>
    <row r="436" spans="1:14" ht="31.2">
      <c r="A436" s="425"/>
      <c r="B436" s="27"/>
      <c r="C436" s="28"/>
      <c r="D436" s="28"/>
      <c r="E436" s="27" t="s">
        <v>1093</v>
      </c>
      <c r="F436" s="109"/>
      <c r="G436" s="109"/>
      <c r="H436" s="109"/>
      <c r="I436" s="109"/>
      <c r="J436" s="109"/>
      <c r="K436" s="91" t="s">
        <v>2156</v>
      </c>
      <c r="N436" s="91"/>
    </row>
    <row r="437" spans="1:14" ht="31.2">
      <c r="A437" s="425"/>
      <c r="B437" s="27"/>
      <c r="C437" s="28"/>
      <c r="D437" s="28"/>
      <c r="E437" s="27" t="s">
        <v>1095</v>
      </c>
      <c r="F437" s="109"/>
      <c r="G437" s="109"/>
      <c r="H437" s="109"/>
      <c r="I437" s="109"/>
      <c r="J437" s="109"/>
      <c r="K437" s="91" t="s">
        <v>2156</v>
      </c>
      <c r="N437" s="91"/>
    </row>
    <row r="438" spans="1:14">
      <c r="A438" s="425"/>
      <c r="B438" s="27"/>
      <c r="C438" s="28"/>
      <c r="D438" s="28"/>
      <c r="E438" s="27" t="s">
        <v>1097</v>
      </c>
      <c r="F438" s="109"/>
      <c r="G438" s="109"/>
      <c r="H438" s="109"/>
      <c r="I438" s="109"/>
      <c r="J438" s="109"/>
      <c r="K438" s="91" t="s">
        <v>2156</v>
      </c>
      <c r="N438" s="91"/>
    </row>
    <row r="439" spans="1:14" ht="31.2">
      <c r="A439" s="425"/>
      <c r="B439" s="27"/>
      <c r="C439" s="28"/>
      <c r="D439" s="28"/>
      <c r="E439" s="27" t="s">
        <v>2341</v>
      </c>
      <c r="F439" s="109"/>
      <c r="G439" s="109"/>
      <c r="H439" s="109"/>
      <c r="I439" s="109"/>
      <c r="J439" s="109"/>
      <c r="K439" s="91" t="s">
        <v>2156</v>
      </c>
      <c r="N439" s="91"/>
    </row>
    <row r="440" spans="1:14">
      <c r="A440" s="425"/>
      <c r="B440" s="27"/>
      <c r="C440" s="28"/>
      <c r="D440" s="28"/>
      <c r="E440" s="27" t="s">
        <v>1099</v>
      </c>
      <c r="F440" s="109"/>
      <c r="G440" s="109"/>
      <c r="H440" s="109"/>
      <c r="I440" s="109"/>
      <c r="J440" s="109"/>
      <c r="K440" s="91" t="s">
        <v>2156</v>
      </c>
      <c r="N440" s="91"/>
    </row>
    <row r="441" spans="1:14">
      <c r="A441" s="425" t="s">
        <v>1465</v>
      </c>
      <c r="B441" s="27" t="s">
        <v>2345</v>
      </c>
      <c r="C441" s="395" t="s">
        <v>2454</v>
      </c>
      <c r="D441" s="400"/>
      <c r="E441" s="385"/>
      <c r="F441" s="103" t="s">
        <v>78</v>
      </c>
      <c r="G441" s="103" t="str">
        <f>IF(H441="x","Đơn giản",IF(I441="x","Trung bình",IF(J441="x","Phức tạp")))</f>
        <v>Trung bình</v>
      </c>
      <c r="H441" s="103"/>
      <c r="I441" s="109" t="s">
        <v>79</v>
      </c>
      <c r="J441" s="109"/>
      <c r="K441" s="91" t="s">
        <v>2156</v>
      </c>
      <c r="N441" s="91"/>
    </row>
    <row r="442" spans="1:14" ht="31.2">
      <c r="A442" s="425"/>
      <c r="B442" s="27"/>
      <c r="C442" s="28"/>
      <c r="D442" s="28"/>
      <c r="E442" s="27" t="s">
        <v>2347</v>
      </c>
      <c r="F442" s="109"/>
      <c r="G442" s="109"/>
      <c r="H442" s="109"/>
      <c r="I442" s="109"/>
      <c r="J442" s="109"/>
      <c r="K442" s="91" t="s">
        <v>2156</v>
      </c>
      <c r="N442" s="91"/>
    </row>
    <row r="443" spans="1:14" ht="31.2">
      <c r="A443" s="425"/>
      <c r="B443" s="27"/>
      <c r="C443" s="28"/>
      <c r="D443" s="28"/>
      <c r="E443" s="27" t="s">
        <v>2349</v>
      </c>
      <c r="F443" s="109"/>
      <c r="G443" s="109"/>
      <c r="H443" s="109"/>
      <c r="I443" s="109"/>
      <c r="J443" s="109"/>
      <c r="K443" s="91" t="s">
        <v>2156</v>
      </c>
      <c r="N443" s="91"/>
    </row>
    <row r="444" spans="1:14" ht="31.2">
      <c r="A444" s="425"/>
      <c r="B444" s="27"/>
      <c r="C444" s="28"/>
      <c r="D444" s="28"/>
      <c r="E444" s="27" t="s">
        <v>2351</v>
      </c>
      <c r="F444" s="109"/>
      <c r="G444" s="109"/>
      <c r="H444" s="109"/>
      <c r="I444" s="109"/>
      <c r="J444" s="109"/>
      <c r="K444" s="91" t="s">
        <v>2156</v>
      </c>
      <c r="N444" s="91"/>
    </row>
    <row r="445" spans="1:14" ht="31.2">
      <c r="A445" s="425"/>
      <c r="B445" s="27"/>
      <c r="C445" s="28"/>
      <c r="D445" s="28"/>
      <c r="E445" s="27" t="s">
        <v>2353</v>
      </c>
      <c r="F445" s="109"/>
      <c r="G445" s="109"/>
      <c r="H445" s="109"/>
      <c r="I445" s="109"/>
      <c r="J445" s="109"/>
      <c r="K445" s="91" t="s">
        <v>2156</v>
      </c>
      <c r="N445" s="91"/>
    </row>
    <row r="446" spans="1:14" ht="31.2">
      <c r="A446" s="425"/>
      <c r="B446" s="27"/>
      <c r="C446" s="28"/>
      <c r="D446" s="28"/>
      <c r="E446" s="27" t="s">
        <v>2355</v>
      </c>
      <c r="F446" s="109"/>
      <c r="G446" s="109"/>
      <c r="H446" s="109"/>
      <c r="I446" s="109"/>
      <c r="J446" s="109"/>
      <c r="K446" s="91" t="s">
        <v>2156</v>
      </c>
      <c r="N446" s="91"/>
    </row>
    <row r="447" spans="1:14">
      <c r="A447" s="425" t="s">
        <v>1511</v>
      </c>
      <c r="B447" s="27" t="s">
        <v>2367</v>
      </c>
      <c r="C447" s="395" t="s">
        <v>2454</v>
      </c>
      <c r="D447" s="400"/>
      <c r="E447" s="385"/>
      <c r="F447" s="103" t="s">
        <v>78</v>
      </c>
      <c r="G447" s="103" t="str">
        <f>IF(H447="x","Đơn giản",IF(I447="x","Trung bình",IF(J447="x","Phức tạp")))</f>
        <v>Trung bình</v>
      </c>
      <c r="H447" s="103"/>
      <c r="I447" s="109" t="s">
        <v>79</v>
      </c>
      <c r="J447" s="109"/>
      <c r="K447" s="91" t="s">
        <v>2156</v>
      </c>
      <c r="N447" s="91"/>
    </row>
    <row r="448" spans="1:14" ht="31.2">
      <c r="A448" s="425"/>
      <c r="B448" s="27"/>
      <c r="C448" s="28"/>
      <c r="D448" s="28"/>
      <c r="E448" s="27" t="s">
        <v>2369</v>
      </c>
      <c r="F448" s="109"/>
      <c r="G448" s="109"/>
      <c r="H448" s="109"/>
      <c r="I448" s="109"/>
      <c r="J448" s="109"/>
      <c r="K448" s="91" t="s">
        <v>2156</v>
      </c>
      <c r="N448" s="91"/>
    </row>
    <row r="449" spans="1:14" ht="31.2">
      <c r="A449" s="425"/>
      <c r="B449" s="27"/>
      <c r="C449" s="28"/>
      <c r="D449" s="28"/>
      <c r="E449" s="27" t="s">
        <v>2371</v>
      </c>
      <c r="F449" s="109"/>
      <c r="G449" s="109"/>
      <c r="H449" s="109"/>
      <c r="I449" s="109"/>
      <c r="J449" s="109"/>
      <c r="K449" s="91" t="s">
        <v>2156</v>
      </c>
      <c r="N449" s="91"/>
    </row>
    <row r="450" spans="1:14" ht="31.2">
      <c r="A450" s="425"/>
      <c r="B450" s="27"/>
      <c r="C450" s="28"/>
      <c r="D450" s="28"/>
      <c r="E450" s="27" t="s">
        <v>2373</v>
      </c>
      <c r="F450" s="109"/>
      <c r="G450" s="109"/>
      <c r="H450" s="109"/>
      <c r="I450" s="109"/>
      <c r="J450" s="109"/>
      <c r="K450" s="91" t="s">
        <v>2156</v>
      </c>
      <c r="N450" s="91"/>
    </row>
    <row r="451" spans="1:14" ht="31.2">
      <c r="A451" s="425"/>
      <c r="B451" s="27"/>
      <c r="C451" s="28"/>
      <c r="D451" s="28"/>
      <c r="E451" s="27" t="s">
        <v>2375</v>
      </c>
      <c r="F451" s="109"/>
      <c r="G451" s="109"/>
      <c r="H451" s="109"/>
      <c r="I451" s="109"/>
      <c r="J451" s="109"/>
      <c r="K451" s="91" t="s">
        <v>2156</v>
      </c>
      <c r="N451" s="91"/>
    </row>
    <row r="452" spans="1:14" ht="31.2">
      <c r="A452" s="425"/>
      <c r="B452" s="27"/>
      <c r="C452" s="28"/>
      <c r="D452" s="28"/>
      <c r="E452" s="27" t="s">
        <v>2377</v>
      </c>
      <c r="F452" s="109"/>
      <c r="G452" s="109"/>
      <c r="H452" s="109"/>
      <c r="I452" s="109"/>
      <c r="J452" s="109"/>
      <c r="K452" s="91" t="s">
        <v>2156</v>
      </c>
      <c r="N452" s="91"/>
    </row>
    <row r="453" spans="1:14">
      <c r="A453" s="425" t="s">
        <v>1643</v>
      </c>
      <c r="B453" s="27" t="s">
        <v>1865</v>
      </c>
      <c r="C453" s="28" t="s">
        <v>3210</v>
      </c>
      <c r="D453" s="400"/>
      <c r="E453" s="27"/>
      <c r="F453" s="103" t="s">
        <v>78</v>
      </c>
      <c r="G453" s="103" t="str">
        <f>IF(H453="x","Đơn giản",IF(I453="x","Trung bình",IF(J453="x","Phức tạp")))</f>
        <v>Trung bình</v>
      </c>
      <c r="H453" s="103"/>
      <c r="I453" s="109" t="s">
        <v>79</v>
      </c>
      <c r="J453" s="109"/>
      <c r="K453" s="91" t="s">
        <v>2156</v>
      </c>
      <c r="L453" s="403"/>
      <c r="N453" s="91"/>
    </row>
    <row r="454" spans="1:14">
      <c r="A454" s="425"/>
      <c r="B454" s="27"/>
      <c r="C454" s="28"/>
      <c r="D454" s="28"/>
      <c r="E454" s="27" t="s">
        <v>3876</v>
      </c>
      <c r="F454" s="109"/>
      <c r="G454" s="109"/>
      <c r="H454" s="109"/>
      <c r="I454" s="109"/>
      <c r="J454" s="109"/>
      <c r="K454" s="91" t="s">
        <v>2156</v>
      </c>
      <c r="N454" s="91"/>
    </row>
    <row r="455" spans="1:14">
      <c r="A455" s="425"/>
      <c r="B455" s="27"/>
      <c r="C455" s="28"/>
      <c r="D455" s="28"/>
      <c r="E455" s="27" t="s">
        <v>3877</v>
      </c>
      <c r="F455" s="109"/>
      <c r="G455" s="109"/>
      <c r="H455" s="109"/>
      <c r="I455" s="109"/>
      <c r="J455" s="109"/>
      <c r="K455" s="91" t="s">
        <v>2156</v>
      </c>
      <c r="N455" s="91"/>
    </row>
    <row r="456" spans="1:14">
      <c r="A456" s="425"/>
      <c r="B456" s="27"/>
      <c r="C456" s="28"/>
      <c r="D456" s="28"/>
      <c r="E456" s="27" t="s">
        <v>3878</v>
      </c>
      <c r="F456" s="109"/>
      <c r="G456" s="109"/>
      <c r="H456" s="109"/>
      <c r="I456" s="109"/>
      <c r="J456" s="109"/>
      <c r="K456" s="91" t="s">
        <v>2156</v>
      </c>
      <c r="N456" s="91"/>
    </row>
    <row r="457" spans="1:14">
      <c r="A457" s="425"/>
      <c r="B457" s="27"/>
      <c r="C457" s="28"/>
      <c r="D457" s="28"/>
      <c r="E457" s="27" t="s">
        <v>3879</v>
      </c>
      <c r="F457" s="109"/>
      <c r="G457" s="109"/>
      <c r="H457" s="109"/>
      <c r="I457" s="109"/>
      <c r="J457" s="109"/>
      <c r="K457" s="91" t="s">
        <v>2156</v>
      </c>
      <c r="N457" s="91"/>
    </row>
    <row r="458" spans="1:14">
      <c r="A458" s="500" t="s">
        <v>1680</v>
      </c>
      <c r="B458" s="496" t="s">
        <v>3599</v>
      </c>
      <c r="C458" s="501" t="s">
        <v>3210</v>
      </c>
      <c r="D458" s="501"/>
      <c r="E458" s="496"/>
      <c r="F458" s="127" t="s">
        <v>78</v>
      </c>
      <c r="G458" s="127" t="str">
        <f>IF(H458="x","Đơn giản",IF(I458="x","Trung bình",IF(J458="x","Phức tạp")))</f>
        <v>Trung bình</v>
      </c>
      <c r="H458" s="127"/>
      <c r="I458" s="495" t="s">
        <v>79</v>
      </c>
      <c r="J458" s="495"/>
      <c r="K458" s="91"/>
      <c r="N458" s="91"/>
    </row>
    <row r="459" spans="1:14">
      <c r="A459" s="500"/>
      <c r="B459" s="496"/>
      <c r="C459" s="501"/>
      <c r="D459" s="501"/>
      <c r="E459" s="496" t="s">
        <v>3600</v>
      </c>
      <c r="F459" s="495"/>
      <c r="G459" s="495"/>
      <c r="H459" s="495"/>
      <c r="I459" s="495"/>
      <c r="J459" s="495"/>
      <c r="K459" s="91"/>
      <c r="N459" s="91"/>
    </row>
    <row r="460" spans="1:14">
      <c r="A460" s="500"/>
      <c r="B460" s="496"/>
      <c r="C460" s="501"/>
      <c r="D460" s="501"/>
      <c r="E460" s="496" t="s">
        <v>3601</v>
      </c>
      <c r="F460" s="495"/>
      <c r="G460" s="495"/>
      <c r="H460" s="495"/>
      <c r="I460" s="495"/>
      <c r="J460" s="495"/>
      <c r="K460" s="91"/>
      <c r="N460" s="91"/>
    </row>
    <row r="461" spans="1:14">
      <c r="A461" s="500"/>
      <c r="B461" s="496"/>
      <c r="C461" s="501"/>
      <c r="D461" s="501"/>
      <c r="E461" s="496" t="s">
        <v>3602</v>
      </c>
      <c r="F461" s="495"/>
      <c r="G461" s="495"/>
      <c r="H461" s="495"/>
      <c r="I461" s="495"/>
      <c r="J461" s="495"/>
      <c r="K461" s="91"/>
      <c r="N461" s="91"/>
    </row>
    <row r="462" spans="1:14">
      <c r="A462" s="500"/>
      <c r="B462" s="496"/>
      <c r="C462" s="501"/>
      <c r="D462" s="501"/>
      <c r="E462" s="496" t="s">
        <v>3604</v>
      </c>
      <c r="F462" s="495"/>
      <c r="G462" s="495"/>
      <c r="H462" s="495"/>
      <c r="I462" s="495"/>
      <c r="J462" s="495"/>
      <c r="K462" s="91"/>
      <c r="N462" s="91"/>
    </row>
    <row r="463" spans="1:14" ht="31.2">
      <c r="A463" s="500" t="s">
        <v>1862</v>
      </c>
      <c r="B463" s="496" t="s">
        <v>3609</v>
      </c>
      <c r="C463" s="501" t="s">
        <v>3210</v>
      </c>
      <c r="D463" s="501"/>
      <c r="E463" s="496"/>
      <c r="F463" s="127" t="s">
        <v>78</v>
      </c>
      <c r="G463" s="127" t="str">
        <f>IF(H463="x","Đơn giản",IF(I463="x","Trung bình",IF(J463="x","Phức tạp")))</f>
        <v>Trung bình</v>
      </c>
      <c r="H463" s="127"/>
      <c r="I463" s="495" t="s">
        <v>79</v>
      </c>
      <c r="J463" s="495"/>
      <c r="K463" s="91"/>
      <c r="N463" s="91"/>
    </row>
    <row r="464" spans="1:14" ht="31.2">
      <c r="A464" s="500"/>
      <c r="B464" s="496"/>
      <c r="C464" s="501"/>
      <c r="D464" s="501"/>
      <c r="E464" s="496" t="s">
        <v>3605</v>
      </c>
      <c r="F464" s="495"/>
      <c r="G464" s="495"/>
      <c r="H464" s="495"/>
      <c r="I464" s="495"/>
      <c r="J464" s="495"/>
      <c r="K464" s="91"/>
      <c r="N464" s="91"/>
    </row>
    <row r="465" spans="1:14" ht="31.2">
      <c r="A465" s="500"/>
      <c r="B465" s="496"/>
      <c r="C465" s="501"/>
      <c r="D465" s="501"/>
      <c r="E465" s="496" t="s">
        <v>3606</v>
      </c>
      <c r="F465" s="495"/>
      <c r="G465" s="495"/>
      <c r="H465" s="495"/>
      <c r="I465" s="495"/>
      <c r="J465" s="495"/>
      <c r="K465" s="91"/>
      <c r="N465" s="91"/>
    </row>
    <row r="466" spans="1:14" ht="31.2">
      <c r="A466" s="500"/>
      <c r="B466" s="496"/>
      <c r="C466" s="501"/>
      <c r="D466" s="501"/>
      <c r="E466" s="496" t="s">
        <v>3607</v>
      </c>
      <c r="F466" s="495"/>
      <c r="G466" s="495"/>
      <c r="H466" s="495"/>
      <c r="I466" s="495"/>
      <c r="J466" s="495"/>
      <c r="K466" s="91"/>
      <c r="N466" s="91"/>
    </row>
    <row r="467" spans="1:14" ht="31.2">
      <c r="A467" s="500"/>
      <c r="B467" s="496"/>
      <c r="C467" s="501"/>
      <c r="D467" s="501"/>
      <c r="E467" s="496" t="s">
        <v>3608</v>
      </c>
      <c r="F467" s="495"/>
      <c r="G467" s="495"/>
      <c r="H467" s="495"/>
      <c r="I467" s="495"/>
      <c r="J467" s="495"/>
      <c r="K467" s="91"/>
      <c r="N467" s="91"/>
    </row>
    <row r="468" spans="1:14" ht="31.2">
      <c r="A468" s="498" t="s">
        <v>18</v>
      </c>
      <c r="B468" s="421" t="s">
        <v>3880</v>
      </c>
      <c r="C468" s="426"/>
      <c r="D468" s="426"/>
      <c r="E468" s="497"/>
      <c r="F468" s="429"/>
      <c r="G468" s="429"/>
      <c r="H468" s="429"/>
      <c r="I468" s="420"/>
      <c r="J468" s="420"/>
      <c r="K468" s="91"/>
      <c r="N468" s="91"/>
    </row>
    <row r="469" spans="1:14">
      <c r="A469" s="425" t="s">
        <v>1706</v>
      </c>
      <c r="B469" s="43" t="s">
        <v>2859</v>
      </c>
      <c r="C469" s="28" t="s">
        <v>2454</v>
      </c>
      <c r="D469" s="28"/>
      <c r="E469" s="43"/>
      <c r="F469" s="103" t="s">
        <v>78</v>
      </c>
      <c r="G469" s="103" t="str">
        <f>IF(H469="x","Đơn giản",IF(I469="x","Trung bình",IF(J469="x","Phức tạp")))</f>
        <v>Trung bình</v>
      </c>
      <c r="H469" s="109"/>
      <c r="I469" s="109" t="s">
        <v>79</v>
      </c>
      <c r="J469" s="109"/>
      <c r="K469" s="91"/>
      <c r="N469" s="91"/>
    </row>
    <row r="470" spans="1:14" ht="31.2">
      <c r="A470" s="425"/>
      <c r="B470" s="43"/>
      <c r="C470" s="28"/>
      <c r="D470" s="28"/>
      <c r="E470" s="43" t="s">
        <v>3881</v>
      </c>
      <c r="F470" s="109"/>
      <c r="G470" s="109"/>
      <c r="H470" s="109"/>
      <c r="I470" s="109"/>
      <c r="J470" s="109"/>
      <c r="K470" s="91"/>
      <c r="N470" s="91"/>
    </row>
    <row r="471" spans="1:14">
      <c r="A471" s="425"/>
      <c r="B471" s="43"/>
      <c r="C471" s="28"/>
      <c r="D471" s="28"/>
      <c r="E471" s="43" t="s">
        <v>3882</v>
      </c>
      <c r="F471" s="109"/>
      <c r="G471" s="109"/>
      <c r="H471" s="109"/>
      <c r="I471" s="109"/>
      <c r="J471" s="109"/>
      <c r="K471" s="91"/>
      <c r="N471" s="91"/>
    </row>
    <row r="472" spans="1:14">
      <c r="A472" s="425"/>
      <c r="B472" s="43"/>
      <c r="C472" s="28"/>
      <c r="D472" s="28"/>
      <c r="E472" s="43" t="s">
        <v>3883</v>
      </c>
      <c r="F472" s="109"/>
      <c r="G472" s="109"/>
      <c r="H472" s="109"/>
      <c r="I472" s="109"/>
      <c r="J472" s="109"/>
      <c r="K472" s="91"/>
      <c r="N472" s="91"/>
    </row>
    <row r="473" spans="1:14">
      <c r="A473" s="425"/>
      <c r="B473" s="43"/>
      <c r="C473" s="28"/>
      <c r="D473" s="28"/>
      <c r="E473" s="43" t="s">
        <v>3884</v>
      </c>
      <c r="F473" s="109"/>
      <c r="G473" s="109"/>
      <c r="H473" s="109"/>
      <c r="I473" s="109"/>
      <c r="J473" s="109"/>
      <c r="K473" s="91"/>
      <c r="N473" s="91"/>
    </row>
    <row r="474" spans="1:14">
      <c r="A474" s="425" t="s">
        <v>1403</v>
      </c>
      <c r="B474" s="43" t="s">
        <v>2864</v>
      </c>
      <c r="C474" s="28" t="s">
        <v>2454</v>
      </c>
      <c r="D474" s="28"/>
      <c r="E474" s="43"/>
      <c r="F474" s="103" t="s">
        <v>78</v>
      </c>
      <c r="G474" s="103" t="str">
        <f>IF(H474="x","Đơn giản",IF(I474="x","Trung bình",IF(J474="x","Phức tạp")))</f>
        <v>Trung bình</v>
      </c>
      <c r="H474" s="109"/>
      <c r="I474" s="109" t="s">
        <v>79</v>
      </c>
      <c r="J474" s="109"/>
      <c r="K474" s="91"/>
      <c r="N474" s="91"/>
    </row>
    <row r="475" spans="1:14" ht="31.2">
      <c r="A475" s="425"/>
      <c r="B475" s="43"/>
      <c r="C475" s="28"/>
      <c r="D475" s="28"/>
      <c r="E475" s="43" t="s">
        <v>3885</v>
      </c>
      <c r="F475" s="109"/>
      <c r="G475" s="109"/>
      <c r="H475" s="109"/>
      <c r="I475" s="109"/>
      <c r="J475" s="109"/>
      <c r="K475" s="91"/>
      <c r="N475" s="91"/>
    </row>
    <row r="476" spans="1:14" ht="31.2">
      <c r="A476" s="425"/>
      <c r="B476" s="43"/>
      <c r="C476" s="28"/>
      <c r="D476" s="28"/>
      <c r="E476" s="43" t="s">
        <v>3886</v>
      </c>
      <c r="F476" s="109"/>
      <c r="G476" s="109"/>
      <c r="H476" s="109"/>
      <c r="I476" s="109"/>
      <c r="J476" s="109"/>
      <c r="K476" s="91"/>
      <c r="N476" s="91"/>
    </row>
    <row r="477" spans="1:14">
      <c r="A477" s="425"/>
      <c r="B477" s="43"/>
      <c r="C477" s="28"/>
      <c r="D477" s="28"/>
      <c r="E477" s="43" t="s">
        <v>3887</v>
      </c>
      <c r="F477" s="109"/>
      <c r="G477" s="109"/>
      <c r="H477" s="109"/>
      <c r="I477" s="109"/>
      <c r="J477" s="109"/>
      <c r="K477" s="91"/>
      <c r="N477" s="91"/>
    </row>
    <row r="478" spans="1:14" ht="31.2">
      <c r="A478" s="425"/>
      <c r="B478" s="43"/>
      <c r="C478" s="28"/>
      <c r="D478" s="28"/>
      <c r="E478" s="43" t="s">
        <v>3888</v>
      </c>
      <c r="F478" s="109"/>
      <c r="G478" s="109"/>
      <c r="H478" s="109"/>
      <c r="I478" s="109"/>
      <c r="J478" s="109"/>
      <c r="K478" s="91"/>
      <c r="N478" s="91"/>
    </row>
    <row r="479" spans="1:14" ht="31.2">
      <c r="A479" s="425" t="s">
        <v>1465</v>
      </c>
      <c r="B479" s="43" t="s">
        <v>2869</v>
      </c>
      <c r="C479" s="28" t="s">
        <v>2454</v>
      </c>
      <c r="D479" s="28"/>
      <c r="E479" s="43"/>
      <c r="F479" s="103" t="s">
        <v>78</v>
      </c>
      <c r="G479" s="103" t="str">
        <f>IF(H479="x","Đơn giản",IF(I479="x","Trung bình",IF(J479="x","Phức tạp")))</f>
        <v>Trung bình</v>
      </c>
      <c r="H479" s="109"/>
      <c r="I479" s="109" t="s">
        <v>79</v>
      </c>
      <c r="J479" s="109"/>
      <c r="K479" s="91"/>
      <c r="N479" s="91"/>
    </row>
    <row r="480" spans="1:14" ht="31.2">
      <c r="A480" s="425"/>
      <c r="B480" s="43"/>
      <c r="C480" s="28"/>
      <c r="D480" s="28"/>
      <c r="E480" s="43" t="s">
        <v>3889</v>
      </c>
      <c r="F480" s="109"/>
      <c r="G480" s="109"/>
      <c r="H480" s="109"/>
      <c r="I480" s="109"/>
      <c r="J480" s="109"/>
      <c r="K480" s="91"/>
      <c r="N480" s="91"/>
    </row>
    <row r="481" spans="1:14" ht="31.2">
      <c r="A481" s="425"/>
      <c r="B481" s="43"/>
      <c r="C481" s="28"/>
      <c r="D481" s="28"/>
      <c r="E481" s="43" t="s">
        <v>3890</v>
      </c>
      <c r="F481" s="109"/>
      <c r="G481" s="109"/>
      <c r="H481" s="109"/>
      <c r="I481" s="109"/>
      <c r="J481" s="109"/>
      <c r="K481" s="91"/>
      <c r="N481" s="91"/>
    </row>
    <row r="482" spans="1:14" ht="31.2">
      <c r="A482" s="425"/>
      <c r="B482" s="43"/>
      <c r="C482" s="28"/>
      <c r="D482" s="28"/>
      <c r="E482" s="43" t="s">
        <v>3891</v>
      </c>
      <c r="F482" s="109"/>
      <c r="G482" s="109"/>
      <c r="H482" s="109"/>
      <c r="I482" s="109"/>
      <c r="J482" s="109"/>
      <c r="K482" s="91"/>
      <c r="N482" s="91"/>
    </row>
    <row r="483" spans="1:14" ht="31.2">
      <c r="A483" s="425"/>
      <c r="B483" s="43"/>
      <c r="C483" s="28"/>
      <c r="D483" s="28"/>
      <c r="E483" s="43" t="s">
        <v>3892</v>
      </c>
      <c r="F483" s="109"/>
      <c r="G483" s="109"/>
      <c r="H483" s="109"/>
      <c r="I483" s="109"/>
      <c r="J483" s="109"/>
      <c r="K483" s="91"/>
      <c r="N483" s="91"/>
    </row>
    <row r="484" spans="1:14" ht="31.2">
      <c r="A484" s="425" t="s">
        <v>1511</v>
      </c>
      <c r="B484" s="43" t="s">
        <v>2874</v>
      </c>
      <c r="C484" s="28" t="s">
        <v>2454</v>
      </c>
      <c r="D484" s="28"/>
      <c r="E484" s="43"/>
      <c r="F484" s="103" t="s">
        <v>78</v>
      </c>
      <c r="G484" s="103" t="str">
        <f>IF(H484="x","Đơn giản",IF(I484="x","Trung bình",IF(J484="x","Phức tạp")))</f>
        <v>Trung bình</v>
      </c>
      <c r="H484" s="109"/>
      <c r="I484" s="109" t="s">
        <v>79</v>
      </c>
      <c r="J484" s="109"/>
      <c r="K484" s="91"/>
      <c r="N484" s="91"/>
    </row>
    <row r="485" spans="1:14" ht="31.2">
      <c r="A485" s="425"/>
      <c r="B485" s="43"/>
      <c r="C485" s="28"/>
      <c r="D485" s="28"/>
      <c r="E485" s="43" t="s">
        <v>3893</v>
      </c>
      <c r="F485" s="109"/>
      <c r="G485" s="109"/>
      <c r="H485" s="109"/>
      <c r="I485" s="109"/>
      <c r="J485" s="109"/>
      <c r="K485" s="91"/>
      <c r="N485" s="91"/>
    </row>
    <row r="486" spans="1:14" ht="31.2">
      <c r="A486" s="425"/>
      <c r="B486" s="43"/>
      <c r="C486" s="28"/>
      <c r="D486" s="28"/>
      <c r="E486" s="43" t="s">
        <v>3894</v>
      </c>
      <c r="F486" s="109"/>
      <c r="G486" s="109"/>
      <c r="H486" s="109"/>
      <c r="I486" s="109"/>
      <c r="J486" s="109"/>
      <c r="K486" s="91"/>
      <c r="N486" s="91"/>
    </row>
    <row r="487" spans="1:14" ht="31.2">
      <c r="A487" s="425"/>
      <c r="B487" s="43"/>
      <c r="C487" s="28"/>
      <c r="D487" s="28"/>
      <c r="E487" s="43" t="s">
        <v>3895</v>
      </c>
      <c r="F487" s="109"/>
      <c r="G487" s="109"/>
      <c r="H487" s="109"/>
      <c r="I487" s="109"/>
      <c r="J487" s="109"/>
      <c r="K487" s="91"/>
      <c r="N487" s="91"/>
    </row>
    <row r="488" spans="1:14" ht="31.2">
      <c r="A488" s="425"/>
      <c r="B488" s="43"/>
      <c r="C488" s="28"/>
      <c r="D488" s="28"/>
      <c r="E488" s="43" t="s">
        <v>3896</v>
      </c>
      <c r="F488" s="109"/>
      <c r="G488" s="109"/>
      <c r="H488" s="109"/>
      <c r="I488" s="109"/>
      <c r="J488" s="109"/>
      <c r="K488" s="91"/>
      <c r="N488" s="91"/>
    </row>
    <row r="489" spans="1:14" ht="31.2">
      <c r="A489" s="425" t="s">
        <v>1643</v>
      </c>
      <c r="B489" s="43" t="s">
        <v>2879</v>
      </c>
      <c r="C489" s="28" t="s">
        <v>2454</v>
      </c>
      <c r="D489" s="28"/>
      <c r="E489" s="76"/>
      <c r="F489" s="103" t="s">
        <v>78</v>
      </c>
      <c r="G489" s="103" t="str">
        <f>IF(H489="x","Đơn giản",IF(I489="x","Trung bình",IF(J489="x","Phức tạp")))</f>
        <v>Đơn giản</v>
      </c>
      <c r="H489" s="109" t="s">
        <v>79</v>
      </c>
      <c r="I489" s="109"/>
      <c r="J489" s="109"/>
      <c r="K489" s="91"/>
      <c r="N489" s="91"/>
    </row>
    <row r="490" spans="1:14" ht="31.2">
      <c r="A490" s="425"/>
      <c r="B490" s="43"/>
      <c r="C490" s="28"/>
      <c r="D490" s="28"/>
      <c r="E490" s="43" t="s">
        <v>2880</v>
      </c>
      <c r="F490" s="109"/>
      <c r="G490" s="109"/>
      <c r="H490" s="109"/>
      <c r="I490" s="109"/>
      <c r="J490" s="109"/>
      <c r="K490" s="91"/>
      <c r="N490" s="91"/>
    </row>
    <row r="491" spans="1:14" ht="31.2">
      <c r="A491" s="425"/>
      <c r="B491" s="43"/>
      <c r="C491" s="28"/>
      <c r="D491" s="28"/>
      <c r="E491" s="43" t="s">
        <v>3897</v>
      </c>
      <c r="F491" s="109"/>
      <c r="G491" s="109"/>
      <c r="H491" s="109"/>
      <c r="I491" s="109"/>
      <c r="J491" s="109"/>
      <c r="K491" s="91"/>
      <c r="N491" s="91"/>
    </row>
    <row r="492" spans="1:14">
      <c r="A492" s="425" t="s">
        <v>1680</v>
      </c>
      <c r="B492" s="43" t="s">
        <v>2882</v>
      </c>
      <c r="C492" s="28" t="s">
        <v>2454</v>
      </c>
      <c r="D492" s="28"/>
      <c r="E492" s="43"/>
      <c r="F492" s="103" t="s">
        <v>78</v>
      </c>
      <c r="G492" s="103" t="str">
        <f>IF(H492="x","Đơn giản",IF(I492="x","Trung bình",IF(J492="x","Phức tạp")))</f>
        <v>Trung bình</v>
      </c>
      <c r="H492" s="109"/>
      <c r="I492" s="109" t="s">
        <v>79</v>
      </c>
      <c r="J492" s="109"/>
      <c r="K492" s="91"/>
      <c r="N492" s="91"/>
    </row>
    <row r="493" spans="1:14">
      <c r="A493" s="425"/>
      <c r="B493" s="43"/>
      <c r="C493" s="28"/>
      <c r="D493" s="28"/>
      <c r="E493" s="43" t="s">
        <v>2883</v>
      </c>
      <c r="F493" s="109"/>
      <c r="G493" s="109"/>
      <c r="H493" s="109"/>
      <c r="I493" s="109"/>
      <c r="J493" s="109"/>
      <c r="K493" s="91"/>
      <c r="N493" s="91"/>
    </row>
    <row r="494" spans="1:14">
      <c r="A494" s="425"/>
      <c r="B494" s="43"/>
      <c r="C494" s="28"/>
      <c r="D494" s="28"/>
      <c r="E494" s="43" t="s">
        <v>2884</v>
      </c>
      <c r="F494" s="109"/>
      <c r="G494" s="109"/>
      <c r="H494" s="109"/>
      <c r="I494" s="109"/>
      <c r="J494" s="109"/>
      <c r="K494" s="91"/>
      <c r="N494" s="91"/>
    </row>
    <row r="495" spans="1:14">
      <c r="A495" s="425"/>
      <c r="B495" s="43"/>
      <c r="C495" s="28"/>
      <c r="D495" s="28"/>
      <c r="E495" s="43" t="s">
        <v>2885</v>
      </c>
      <c r="F495" s="109"/>
      <c r="G495" s="109"/>
      <c r="H495" s="109"/>
      <c r="I495" s="109"/>
      <c r="J495" s="109"/>
      <c r="K495" s="91"/>
      <c r="N495" s="91"/>
    </row>
    <row r="496" spans="1:14">
      <c r="A496" s="425"/>
      <c r="B496" s="43"/>
      <c r="C496" s="28"/>
      <c r="D496" s="28"/>
      <c r="E496" s="43" t="s">
        <v>2886</v>
      </c>
      <c r="F496" s="109"/>
      <c r="G496" s="109"/>
      <c r="H496" s="109"/>
      <c r="I496" s="109"/>
      <c r="J496" s="109"/>
      <c r="K496" s="91"/>
      <c r="N496" s="91"/>
    </row>
    <row r="497" spans="1:14">
      <c r="A497" s="425" t="s">
        <v>1862</v>
      </c>
      <c r="B497" s="43" t="s">
        <v>2887</v>
      </c>
      <c r="C497" s="28" t="s">
        <v>2454</v>
      </c>
      <c r="D497" s="28"/>
      <c r="E497" s="43"/>
      <c r="F497" s="103" t="s">
        <v>78</v>
      </c>
      <c r="G497" s="103" t="str">
        <f>IF(H497="x","Đơn giản",IF(I497="x","Trung bình",IF(J497="x","Phức tạp")))</f>
        <v>Trung bình</v>
      </c>
      <c r="H497" s="109"/>
      <c r="I497" s="109" t="s">
        <v>79</v>
      </c>
      <c r="J497" s="109"/>
      <c r="K497" s="91"/>
      <c r="N497" s="91"/>
    </row>
    <row r="498" spans="1:14">
      <c r="A498" s="425"/>
      <c r="B498" s="43"/>
      <c r="C498" s="28"/>
      <c r="D498" s="28"/>
      <c r="E498" s="43" t="s">
        <v>2888</v>
      </c>
      <c r="F498" s="109"/>
      <c r="G498" s="109"/>
      <c r="H498" s="109"/>
      <c r="I498" s="109"/>
      <c r="J498" s="109"/>
      <c r="K498" s="91"/>
      <c r="N498" s="91"/>
    </row>
    <row r="499" spans="1:14">
      <c r="A499" s="425"/>
      <c r="B499" s="43"/>
      <c r="C499" s="28"/>
      <c r="D499" s="28"/>
      <c r="E499" s="43" t="s">
        <v>2889</v>
      </c>
      <c r="F499" s="109"/>
      <c r="G499" s="109"/>
      <c r="H499" s="109"/>
      <c r="I499" s="109"/>
      <c r="J499" s="109"/>
      <c r="K499" s="91"/>
      <c r="N499" s="91"/>
    </row>
    <row r="500" spans="1:14">
      <c r="A500" s="425"/>
      <c r="B500" s="43"/>
      <c r="C500" s="28"/>
      <c r="D500" s="28"/>
      <c r="E500" s="43" t="s">
        <v>2890</v>
      </c>
      <c r="F500" s="109"/>
      <c r="G500" s="109"/>
      <c r="H500" s="109"/>
      <c r="I500" s="109"/>
      <c r="J500" s="109"/>
      <c r="K500" s="91"/>
      <c r="N500" s="91"/>
    </row>
    <row r="501" spans="1:14">
      <c r="A501" s="425"/>
      <c r="B501" s="43"/>
      <c r="C501" s="28"/>
      <c r="D501" s="28"/>
      <c r="E501" s="43" t="s">
        <v>2891</v>
      </c>
      <c r="F501" s="109"/>
      <c r="G501" s="109"/>
      <c r="H501" s="109"/>
      <c r="I501" s="109"/>
      <c r="J501" s="109"/>
      <c r="K501" s="91"/>
      <c r="N501" s="91"/>
    </row>
    <row r="502" spans="1:14" ht="31.2">
      <c r="A502" s="425" t="s">
        <v>1894</v>
      </c>
      <c r="B502" s="43" t="s">
        <v>2892</v>
      </c>
      <c r="C502" s="28" t="s">
        <v>2454</v>
      </c>
      <c r="D502" s="28"/>
      <c r="E502" s="43"/>
      <c r="F502" s="103" t="s">
        <v>78</v>
      </c>
      <c r="G502" s="103" t="str">
        <f>IF(H502="x","Đơn giản",IF(I502="x","Trung bình",IF(J502="x","Phức tạp")))</f>
        <v>Trung bình</v>
      </c>
      <c r="H502" s="109"/>
      <c r="I502" s="109" t="s">
        <v>79</v>
      </c>
      <c r="J502" s="109"/>
      <c r="K502" s="91"/>
      <c r="N502" s="91"/>
    </row>
    <row r="503" spans="1:14">
      <c r="A503" s="425"/>
      <c r="B503" s="43"/>
      <c r="C503" s="28"/>
      <c r="D503" s="28"/>
      <c r="E503" s="65" t="s">
        <v>3898</v>
      </c>
      <c r="F503" s="109"/>
      <c r="G503" s="109"/>
      <c r="H503" s="109"/>
      <c r="I503" s="109"/>
      <c r="J503" s="109"/>
      <c r="K503" s="91"/>
      <c r="N503" s="91"/>
    </row>
    <row r="504" spans="1:14">
      <c r="A504" s="425"/>
      <c r="B504" s="43"/>
      <c r="C504" s="28"/>
      <c r="D504" s="28"/>
      <c r="E504" s="43" t="s">
        <v>3899</v>
      </c>
      <c r="F504" s="109"/>
      <c r="G504" s="109"/>
      <c r="H504" s="109"/>
      <c r="I504" s="109"/>
      <c r="J504" s="109"/>
      <c r="K504" s="91"/>
      <c r="N504" s="91"/>
    </row>
    <row r="505" spans="1:14">
      <c r="A505" s="425"/>
      <c r="B505" s="43"/>
      <c r="C505" s="28"/>
      <c r="D505" s="28"/>
      <c r="E505" s="43" t="s">
        <v>2895</v>
      </c>
      <c r="F505" s="109"/>
      <c r="G505" s="109"/>
      <c r="H505" s="109"/>
      <c r="I505" s="109"/>
      <c r="J505" s="109"/>
      <c r="K505" s="91"/>
      <c r="N505" s="91"/>
    </row>
    <row r="506" spans="1:14">
      <c r="A506" s="425"/>
      <c r="B506" s="43"/>
      <c r="C506" s="28"/>
      <c r="D506" s="28"/>
      <c r="E506" s="43" t="s">
        <v>2896</v>
      </c>
      <c r="F506" s="109"/>
      <c r="G506" s="109"/>
      <c r="H506" s="109"/>
      <c r="I506" s="109"/>
      <c r="J506" s="109"/>
      <c r="K506" s="91"/>
      <c r="N506" s="91"/>
    </row>
    <row r="507" spans="1:14" ht="31.2">
      <c r="A507" s="425" t="s">
        <v>1977</v>
      </c>
      <c r="B507" s="43" t="s">
        <v>2897</v>
      </c>
      <c r="C507" s="28" t="s">
        <v>2454</v>
      </c>
      <c r="D507" s="28"/>
      <c r="E507" s="512"/>
      <c r="F507" s="103" t="s">
        <v>78</v>
      </c>
      <c r="G507" s="103" t="str">
        <f>IF(H507="x","Đơn giản",IF(I507="x","Trung bình",IF(J507="x","Phức tạp")))</f>
        <v>Đơn giản</v>
      </c>
      <c r="H507" s="109" t="s">
        <v>79</v>
      </c>
      <c r="I507" s="109"/>
      <c r="J507" s="109"/>
      <c r="K507" s="91"/>
      <c r="N507" s="91"/>
    </row>
    <row r="508" spans="1:14" ht="31.2">
      <c r="A508" s="425"/>
      <c r="B508" s="43"/>
      <c r="C508" s="28"/>
      <c r="D508" s="28"/>
      <c r="E508" s="27" t="s">
        <v>3900</v>
      </c>
      <c r="F508" s="109"/>
      <c r="G508" s="109"/>
      <c r="H508" s="109"/>
      <c r="I508" s="109"/>
      <c r="J508" s="109"/>
      <c r="K508" s="91"/>
      <c r="N508" s="91"/>
    </row>
    <row r="509" spans="1:14" ht="31.2">
      <c r="A509" s="425"/>
      <c r="B509" s="43"/>
      <c r="C509" s="28"/>
      <c r="D509" s="28"/>
      <c r="E509" s="27" t="s">
        <v>3901</v>
      </c>
      <c r="F509" s="109"/>
      <c r="G509" s="109"/>
      <c r="H509" s="109"/>
      <c r="I509" s="109"/>
      <c r="J509" s="109"/>
      <c r="K509" s="91"/>
      <c r="N509" s="91"/>
    </row>
    <row r="510" spans="1:14" ht="31.2">
      <c r="A510" s="425" t="s">
        <v>2433</v>
      </c>
      <c r="B510" s="43" t="s">
        <v>2900</v>
      </c>
      <c r="C510" s="28" t="s">
        <v>2454</v>
      </c>
      <c r="D510" s="28"/>
      <c r="E510" s="27"/>
      <c r="F510" s="103" t="s">
        <v>78</v>
      </c>
      <c r="G510" s="103" t="str">
        <f>IF(H510="x","Đơn giản",IF(I510="x","Trung bình",IF(J510="x","Phức tạp")))</f>
        <v>Đơn giản</v>
      </c>
      <c r="H510" s="109" t="s">
        <v>79</v>
      </c>
      <c r="I510" s="109"/>
      <c r="J510" s="109"/>
      <c r="K510" s="91"/>
      <c r="N510" s="91"/>
    </row>
    <row r="511" spans="1:14" ht="31.2">
      <c r="A511" s="425"/>
      <c r="B511" s="27"/>
      <c r="C511" s="28"/>
      <c r="D511" s="28"/>
      <c r="E511" s="512" t="s">
        <v>3902</v>
      </c>
      <c r="F511" s="109"/>
      <c r="G511" s="109"/>
      <c r="H511" s="109"/>
      <c r="I511" s="109"/>
      <c r="J511" s="109"/>
      <c r="K511" s="91"/>
      <c r="N511" s="91"/>
    </row>
    <row r="512" spans="1:14" ht="31.2">
      <c r="A512" s="425"/>
      <c r="B512" s="27"/>
      <c r="C512" s="28"/>
      <c r="D512" s="28"/>
      <c r="E512" s="27" t="s">
        <v>3903</v>
      </c>
      <c r="F512" s="109"/>
      <c r="G512" s="109"/>
      <c r="H512" s="109"/>
      <c r="I512" s="109"/>
      <c r="J512" s="109"/>
      <c r="K512" s="91"/>
      <c r="N512" s="91"/>
    </row>
    <row r="513" spans="1:14" ht="31.2">
      <c r="A513" s="498" t="s">
        <v>21</v>
      </c>
      <c r="B513" s="421" t="s">
        <v>2633</v>
      </c>
      <c r="C513" s="426"/>
      <c r="D513" s="426"/>
      <c r="E513" s="497"/>
      <c r="F513" s="429"/>
      <c r="G513" s="429"/>
      <c r="H513" s="429"/>
      <c r="I513" s="420"/>
      <c r="J513" s="420"/>
      <c r="K513" s="91"/>
      <c r="N513" s="91"/>
    </row>
    <row r="514" spans="1:14">
      <c r="A514" s="400">
        <v>1</v>
      </c>
      <c r="B514" s="385" t="s">
        <v>1811</v>
      </c>
      <c r="C514" s="28"/>
      <c r="D514" s="28"/>
      <c r="E514" s="434"/>
      <c r="F514" s="28"/>
      <c r="G514" s="103"/>
      <c r="H514" s="103"/>
      <c r="I514" s="109"/>
      <c r="J514" s="109"/>
      <c r="K514" s="91"/>
      <c r="N514" s="91"/>
    </row>
    <row r="515" spans="1:14" ht="31.2">
      <c r="A515" s="28" t="s">
        <v>1990</v>
      </c>
      <c r="B515" s="27" t="s">
        <v>2681</v>
      </c>
      <c r="C515" s="28" t="s">
        <v>3373</v>
      </c>
      <c r="D515" s="28"/>
      <c r="E515" s="434"/>
      <c r="F515" s="506" t="s">
        <v>78</v>
      </c>
      <c r="G515" s="103" t="str">
        <f>IF(H515="x","Đơn giản",IF(I515="x","Trung bình",IF(J515="x","Phức tạp")))</f>
        <v>Trung bình</v>
      </c>
      <c r="H515" s="103"/>
      <c r="I515" s="109" t="s">
        <v>79</v>
      </c>
      <c r="J515" s="109"/>
      <c r="K515" s="91"/>
      <c r="N515" s="91"/>
    </row>
    <row r="516" spans="1:14" ht="31.2">
      <c r="A516" s="28"/>
      <c r="B516" s="27"/>
      <c r="C516" s="28"/>
      <c r="D516" s="28"/>
      <c r="E516" s="27" t="s">
        <v>3914</v>
      </c>
      <c r="F516" s="28"/>
      <c r="G516" s="103"/>
      <c r="H516" s="103"/>
      <c r="I516" s="109"/>
      <c r="J516" s="109"/>
      <c r="K516" s="91"/>
      <c r="N516" s="91"/>
    </row>
    <row r="517" spans="1:14" ht="31.2">
      <c r="A517" s="28"/>
      <c r="B517" s="27"/>
      <c r="C517" s="28"/>
      <c r="D517" s="28"/>
      <c r="E517" s="27" t="s">
        <v>3904</v>
      </c>
      <c r="F517" s="28"/>
      <c r="G517" s="103"/>
      <c r="H517" s="103"/>
      <c r="I517" s="109"/>
      <c r="J517" s="109"/>
      <c r="K517" s="91"/>
      <c r="N517" s="91"/>
    </row>
    <row r="518" spans="1:14" ht="31.2">
      <c r="A518" s="28"/>
      <c r="B518" s="27"/>
      <c r="C518" s="28"/>
      <c r="D518" s="28"/>
      <c r="E518" s="27" t="s">
        <v>3905</v>
      </c>
      <c r="F518" s="28"/>
      <c r="G518" s="103"/>
      <c r="H518" s="103"/>
      <c r="I518" s="109"/>
      <c r="J518" s="109"/>
      <c r="K518" s="91"/>
      <c r="N518" s="91"/>
    </row>
    <row r="519" spans="1:14" ht="31.2">
      <c r="A519" s="28"/>
      <c r="B519" s="27"/>
      <c r="C519" s="28"/>
      <c r="D519" s="28"/>
      <c r="E519" s="27" t="s">
        <v>3906</v>
      </c>
      <c r="F519" s="28"/>
      <c r="G519" s="103"/>
      <c r="H519" s="103"/>
      <c r="I519" s="109"/>
      <c r="J519" s="109"/>
      <c r="K519" s="91"/>
      <c r="N519" s="91"/>
    </row>
    <row r="520" spans="1:14" ht="31.2">
      <c r="A520" s="28"/>
      <c r="B520" s="27"/>
      <c r="C520" s="28"/>
      <c r="D520" s="28"/>
      <c r="E520" s="27" t="s">
        <v>3907</v>
      </c>
      <c r="F520" s="28"/>
      <c r="G520" s="103"/>
      <c r="H520" s="103"/>
      <c r="I520" s="109"/>
      <c r="J520" s="109"/>
      <c r="K520" s="91"/>
      <c r="N520" s="91"/>
    </row>
    <row r="521" spans="1:14" ht="31.2">
      <c r="A521" s="28"/>
      <c r="B521" s="27"/>
      <c r="C521" s="28"/>
      <c r="D521" s="28"/>
      <c r="E521" s="27" t="s">
        <v>3908</v>
      </c>
      <c r="F521" s="28"/>
      <c r="G521" s="103"/>
      <c r="H521" s="103"/>
      <c r="I521" s="109"/>
      <c r="J521" s="109"/>
      <c r="K521" s="91"/>
      <c r="N521" s="91"/>
    </row>
    <row r="522" spans="1:14" ht="31.2">
      <c r="A522" s="28" t="s">
        <v>1992</v>
      </c>
      <c r="B522" s="27" t="s">
        <v>2646</v>
      </c>
      <c r="C522" s="28" t="s">
        <v>3373</v>
      </c>
      <c r="D522" s="28"/>
      <c r="E522" s="434"/>
      <c r="F522" s="506" t="s">
        <v>78</v>
      </c>
      <c r="G522" s="103" t="str">
        <f>IF(H522="x","Đơn giản",IF(I522="x","Trung bình",IF(J522="x","Phức tạp")))</f>
        <v>Trung bình</v>
      </c>
      <c r="H522" s="103"/>
      <c r="I522" s="109" t="s">
        <v>79</v>
      </c>
      <c r="J522" s="109"/>
      <c r="K522" s="91"/>
      <c r="N522" s="91"/>
    </row>
    <row r="523" spans="1:14" ht="31.2">
      <c r="A523" s="28"/>
      <c r="B523" s="27"/>
      <c r="C523" s="28"/>
      <c r="D523" s="28"/>
      <c r="E523" s="27" t="s">
        <v>3915</v>
      </c>
      <c r="F523" s="28"/>
      <c r="G523" s="103"/>
      <c r="H523" s="103"/>
      <c r="I523" s="109"/>
      <c r="J523" s="109"/>
      <c r="K523" s="91"/>
      <c r="N523" s="91"/>
    </row>
    <row r="524" spans="1:14" ht="31.2">
      <c r="A524" s="28"/>
      <c r="B524" s="27"/>
      <c r="C524" s="28"/>
      <c r="D524" s="28"/>
      <c r="E524" s="27" t="s">
        <v>3909</v>
      </c>
      <c r="F524" s="28"/>
      <c r="G524" s="103"/>
      <c r="H524" s="103"/>
      <c r="I524" s="109"/>
      <c r="J524" s="109"/>
      <c r="K524" s="91"/>
      <c r="N524" s="91"/>
    </row>
    <row r="525" spans="1:14" ht="31.2">
      <c r="A525" s="28"/>
      <c r="B525" s="27"/>
      <c r="C525" s="28"/>
      <c r="D525" s="28"/>
      <c r="E525" s="27" t="s">
        <v>3910</v>
      </c>
      <c r="F525" s="28"/>
      <c r="G525" s="103"/>
      <c r="H525" s="103"/>
      <c r="I525" s="109"/>
      <c r="J525" s="109"/>
      <c r="K525" s="91"/>
      <c r="N525" s="91"/>
    </row>
    <row r="526" spans="1:14" ht="31.2">
      <c r="A526" s="28"/>
      <c r="B526" s="27"/>
      <c r="C526" s="28"/>
      <c r="D526" s="28"/>
      <c r="E526" s="27" t="s">
        <v>3911</v>
      </c>
      <c r="F526" s="28"/>
      <c r="G526" s="103"/>
      <c r="H526" s="103"/>
      <c r="I526" s="109"/>
      <c r="J526" s="109"/>
      <c r="K526" s="91"/>
      <c r="N526" s="91"/>
    </row>
    <row r="527" spans="1:14">
      <c r="A527" s="28"/>
      <c r="B527" s="27"/>
      <c r="C527" s="28"/>
      <c r="D527" s="28"/>
      <c r="E527" s="27" t="s">
        <v>3912</v>
      </c>
      <c r="F527" s="28"/>
      <c r="G527" s="103"/>
      <c r="H527" s="103"/>
      <c r="I527" s="109"/>
      <c r="J527" s="109"/>
      <c r="K527" s="91"/>
      <c r="N527" s="91"/>
    </row>
    <row r="528" spans="1:14" ht="31.2">
      <c r="A528" s="28"/>
      <c r="B528" s="27"/>
      <c r="C528" s="28"/>
      <c r="D528" s="28"/>
      <c r="E528" s="27" t="s">
        <v>3913</v>
      </c>
      <c r="F528" s="28"/>
      <c r="G528" s="103"/>
      <c r="H528" s="103"/>
      <c r="I528" s="109"/>
      <c r="J528" s="109"/>
      <c r="K528" s="91"/>
      <c r="N528" s="91"/>
    </row>
    <row r="529" spans="1:14">
      <c r="A529" s="28" t="s">
        <v>1993</v>
      </c>
      <c r="B529" s="27" t="s">
        <v>3169</v>
      </c>
      <c r="C529" s="28" t="s">
        <v>3373</v>
      </c>
      <c r="D529" s="28"/>
      <c r="E529" s="27"/>
      <c r="F529" s="506" t="s">
        <v>78</v>
      </c>
      <c r="G529" s="103" t="str">
        <f>IF(H529="x","Đơn giản",IF(I529="x","Trung bình",IF(J529="x","Phức tạp")))</f>
        <v>Trung bình</v>
      </c>
      <c r="H529" s="103"/>
      <c r="I529" s="109" t="s">
        <v>79</v>
      </c>
      <c r="J529" s="109"/>
      <c r="K529" s="91"/>
      <c r="N529" s="91"/>
    </row>
    <row r="530" spans="1:14">
      <c r="A530" s="28"/>
      <c r="B530" s="27"/>
      <c r="C530" s="28"/>
      <c r="D530" s="28"/>
      <c r="E530" s="513" t="s">
        <v>3916</v>
      </c>
      <c r="F530" s="28"/>
      <c r="G530" s="103"/>
      <c r="H530" s="103"/>
      <c r="I530" s="109"/>
      <c r="J530" s="109"/>
      <c r="K530" s="91"/>
      <c r="N530" s="91"/>
    </row>
    <row r="531" spans="1:14">
      <c r="A531" s="28"/>
      <c r="B531" s="27"/>
      <c r="C531" s="28"/>
      <c r="D531" s="28"/>
      <c r="E531" s="513" t="s">
        <v>3917</v>
      </c>
      <c r="F531" s="28"/>
      <c r="G531" s="103"/>
      <c r="H531" s="103"/>
      <c r="I531" s="109"/>
      <c r="J531" s="109"/>
      <c r="K531" s="91"/>
      <c r="N531" s="91"/>
    </row>
    <row r="532" spans="1:14">
      <c r="A532" s="28"/>
      <c r="B532" s="27"/>
      <c r="C532" s="28"/>
      <c r="D532" s="28"/>
      <c r="E532" s="513" t="s">
        <v>3918</v>
      </c>
      <c r="F532" s="28"/>
      <c r="G532" s="103"/>
      <c r="H532" s="103"/>
      <c r="I532" s="109"/>
      <c r="J532" s="109"/>
      <c r="K532" s="91"/>
      <c r="N532" s="91"/>
    </row>
    <row r="533" spans="1:14" ht="28.2">
      <c r="A533" s="28"/>
      <c r="B533" s="27"/>
      <c r="C533" s="28"/>
      <c r="D533" s="28"/>
      <c r="E533" s="513" t="s">
        <v>3919</v>
      </c>
      <c r="F533" s="28"/>
      <c r="G533" s="103"/>
      <c r="H533" s="103"/>
      <c r="I533" s="109"/>
      <c r="J533" s="109"/>
      <c r="K533" s="91"/>
      <c r="N533" s="91"/>
    </row>
    <row r="534" spans="1:14">
      <c r="A534" s="28"/>
      <c r="B534" s="27"/>
      <c r="C534" s="28"/>
      <c r="D534" s="28"/>
      <c r="E534" s="513" t="s">
        <v>3920</v>
      </c>
      <c r="F534" s="28"/>
      <c r="G534" s="103"/>
      <c r="H534" s="103"/>
      <c r="I534" s="109"/>
      <c r="J534" s="109"/>
      <c r="K534" s="91"/>
      <c r="N534" s="91"/>
    </row>
    <row r="535" spans="1:14" ht="31.2">
      <c r="A535" s="28" t="s">
        <v>2426</v>
      </c>
      <c r="B535" s="27" t="s">
        <v>3181</v>
      </c>
      <c r="C535" s="28" t="s">
        <v>3373</v>
      </c>
      <c r="D535" s="28"/>
      <c r="E535" s="27"/>
      <c r="F535" s="506" t="s">
        <v>78</v>
      </c>
      <c r="G535" s="103" t="str">
        <f>IF(H535="x","Đơn giản",IF(I535="x","Trung bình",IF(J535="x","Phức tạp")))</f>
        <v>Phức tạp</v>
      </c>
      <c r="H535" s="103"/>
      <c r="I535" s="109"/>
      <c r="J535" s="109" t="s">
        <v>79</v>
      </c>
      <c r="K535" s="91"/>
      <c r="N535" s="91"/>
    </row>
    <row r="536" spans="1:14" ht="46.8">
      <c r="A536" s="28"/>
      <c r="B536" s="27"/>
      <c r="C536" s="28"/>
      <c r="D536" s="28"/>
      <c r="E536" s="43" t="s">
        <v>3921</v>
      </c>
      <c r="F536" s="28"/>
      <c r="G536" s="103"/>
      <c r="H536" s="103"/>
      <c r="I536" s="109"/>
      <c r="J536" s="109"/>
      <c r="K536" s="91"/>
      <c r="N536" s="91"/>
    </row>
    <row r="537" spans="1:14">
      <c r="A537" s="28"/>
      <c r="B537" s="27"/>
      <c r="C537" s="28"/>
      <c r="D537" s="28"/>
      <c r="E537" s="43" t="s">
        <v>3183</v>
      </c>
      <c r="F537" s="28"/>
      <c r="G537" s="103"/>
      <c r="H537" s="103"/>
      <c r="I537" s="109"/>
      <c r="J537" s="109"/>
      <c r="K537" s="91"/>
      <c r="N537" s="91"/>
    </row>
    <row r="538" spans="1:14">
      <c r="A538" s="28"/>
      <c r="B538" s="27"/>
      <c r="C538" s="28"/>
      <c r="D538" s="28"/>
      <c r="E538" s="43" t="s">
        <v>3922</v>
      </c>
      <c r="F538" s="28"/>
      <c r="G538" s="103"/>
      <c r="H538" s="103"/>
      <c r="I538" s="109"/>
      <c r="J538" s="109"/>
      <c r="K538" s="91"/>
      <c r="N538" s="91"/>
    </row>
    <row r="539" spans="1:14">
      <c r="A539" s="28"/>
      <c r="B539" s="27"/>
      <c r="C539" s="28"/>
      <c r="D539" s="28"/>
      <c r="E539" s="43" t="s">
        <v>3923</v>
      </c>
      <c r="F539" s="28"/>
      <c r="G539" s="103"/>
      <c r="H539" s="103"/>
      <c r="I539" s="109"/>
      <c r="J539" s="109"/>
      <c r="K539" s="91"/>
      <c r="N539" s="91"/>
    </row>
    <row r="540" spans="1:14" ht="31.2">
      <c r="A540" s="28"/>
      <c r="B540" s="27"/>
      <c r="C540" s="28"/>
      <c r="D540" s="28"/>
      <c r="E540" s="43" t="s">
        <v>3924</v>
      </c>
      <c r="F540" s="28"/>
      <c r="G540" s="103"/>
      <c r="H540" s="103"/>
      <c r="I540" s="109"/>
      <c r="J540" s="109"/>
      <c r="K540" s="91"/>
      <c r="N540" s="91"/>
    </row>
    <row r="541" spans="1:14" ht="31.2">
      <c r="A541" s="28"/>
      <c r="B541" s="27"/>
      <c r="C541" s="28"/>
      <c r="D541" s="28"/>
      <c r="E541" s="43" t="s">
        <v>3925</v>
      </c>
      <c r="F541" s="28"/>
      <c r="G541" s="103"/>
      <c r="H541" s="103"/>
      <c r="I541" s="109"/>
      <c r="J541" s="109"/>
      <c r="K541" s="91"/>
      <c r="N541" s="91"/>
    </row>
    <row r="542" spans="1:14" ht="62.4">
      <c r="A542" s="28"/>
      <c r="B542" s="27"/>
      <c r="C542" s="28"/>
      <c r="D542" s="28"/>
      <c r="E542" s="43" t="s">
        <v>3926</v>
      </c>
      <c r="F542" s="28"/>
      <c r="G542" s="103"/>
      <c r="H542" s="103"/>
      <c r="I542" s="109"/>
      <c r="J542" s="109"/>
      <c r="K542" s="91"/>
      <c r="N542" s="91"/>
    </row>
    <row r="543" spans="1:14" ht="31.2">
      <c r="A543" s="28"/>
      <c r="B543" s="27"/>
      <c r="C543" s="28"/>
      <c r="D543" s="28"/>
      <c r="E543" s="43" t="s">
        <v>3927</v>
      </c>
      <c r="F543" s="28"/>
      <c r="G543" s="103"/>
      <c r="H543" s="103"/>
      <c r="I543" s="109"/>
      <c r="J543" s="109"/>
      <c r="K543" s="91"/>
      <c r="N543" s="91"/>
    </row>
    <row r="544" spans="1:14" ht="31.2">
      <c r="A544" s="28"/>
      <c r="B544" s="27"/>
      <c r="C544" s="28"/>
      <c r="D544" s="28"/>
      <c r="E544" s="43" t="s">
        <v>3928</v>
      </c>
      <c r="F544" s="28"/>
      <c r="G544" s="103"/>
      <c r="H544" s="103"/>
      <c r="I544" s="109"/>
      <c r="J544" s="109"/>
      <c r="K544" s="91"/>
      <c r="N544" s="91"/>
    </row>
    <row r="545" spans="1:14" ht="31.2">
      <c r="A545" s="28" t="s">
        <v>2006</v>
      </c>
      <c r="B545" s="27" t="s">
        <v>3176</v>
      </c>
      <c r="C545" s="28" t="s">
        <v>4358</v>
      </c>
      <c r="D545" s="28"/>
      <c r="E545" s="27"/>
      <c r="F545" s="506" t="s">
        <v>78</v>
      </c>
      <c r="G545" s="103" t="str">
        <f>IF(H545="x","Đơn giản",IF(I545="x","Trung bình",IF(J545="x","Phức tạp")))</f>
        <v>Trung bình</v>
      </c>
      <c r="H545" s="103"/>
      <c r="I545" s="109" t="s">
        <v>79</v>
      </c>
      <c r="J545" s="109"/>
      <c r="K545" s="91"/>
      <c r="N545" s="91"/>
    </row>
    <row r="546" spans="1:14" ht="31.2">
      <c r="A546" s="28"/>
      <c r="B546" s="27"/>
      <c r="C546" s="28"/>
      <c r="D546" s="28"/>
      <c r="E546" s="43" t="s">
        <v>4304</v>
      </c>
      <c r="F546" s="28"/>
      <c r="G546" s="103"/>
      <c r="H546" s="103"/>
      <c r="I546" s="109"/>
      <c r="J546" s="109"/>
      <c r="K546" s="91"/>
      <c r="N546" s="91"/>
    </row>
    <row r="547" spans="1:14" ht="31.2">
      <c r="A547" s="28"/>
      <c r="B547" s="27"/>
      <c r="C547" s="28"/>
      <c r="D547" s="28"/>
      <c r="E547" s="43" t="s">
        <v>4305</v>
      </c>
      <c r="F547" s="28"/>
      <c r="G547" s="103"/>
      <c r="H547" s="103"/>
      <c r="I547" s="109"/>
      <c r="J547" s="109"/>
      <c r="K547" s="91"/>
      <c r="N547" s="91"/>
    </row>
    <row r="548" spans="1:14" ht="31.2">
      <c r="A548" s="28"/>
      <c r="B548" s="27"/>
      <c r="C548" s="28"/>
      <c r="D548" s="28"/>
      <c r="E548" s="43" t="s">
        <v>3929</v>
      </c>
      <c r="F548" s="28"/>
      <c r="G548" s="103"/>
      <c r="H548" s="103"/>
      <c r="I548" s="109"/>
      <c r="J548" s="109"/>
      <c r="K548" s="91"/>
      <c r="N548" s="91"/>
    </row>
    <row r="549" spans="1:14" ht="31.2">
      <c r="A549" s="28"/>
      <c r="B549" s="27"/>
      <c r="C549" s="28"/>
      <c r="D549" s="28"/>
      <c r="E549" s="43" t="s">
        <v>3930</v>
      </c>
      <c r="F549" s="28"/>
      <c r="G549" s="103"/>
      <c r="H549" s="103"/>
      <c r="I549" s="109"/>
      <c r="J549" s="109"/>
      <c r="K549" s="91"/>
      <c r="N549" s="91"/>
    </row>
    <row r="550" spans="1:14">
      <c r="A550" s="28" t="s">
        <v>2015</v>
      </c>
      <c r="B550" s="27" t="s">
        <v>2653</v>
      </c>
      <c r="C550" s="28" t="s">
        <v>3373</v>
      </c>
      <c r="D550" s="28"/>
      <c r="E550" s="27"/>
      <c r="F550" s="506" t="s">
        <v>78</v>
      </c>
      <c r="G550" s="103" t="str">
        <f>IF(H550="x","Đơn giản",IF(I550="x","Trung bình",IF(J550="x","Phức tạp")))</f>
        <v>Trung bình</v>
      </c>
      <c r="H550" s="103"/>
      <c r="I550" s="109" t="s">
        <v>79</v>
      </c>
      <c r="J550" s="109"/>
      <c r="K550" s="91"/>
      <c r="N550" s="91"/>
    </row>
    <row r="551" spans="1:14">
      <c r="A551" s="28"/>
      <c r="B551" s="27"/>
      <c r="C551" s="28"/>
      <c r="D551" s="28"/>
      <c r="E551" s="27" t="s">
        <v>3931</v>
      </c>
      <c r="F551" s="28"/>
      <c r="G551" s="103"/>
      <c r="H551" s="103"/>
      <c r="I551" s="109"/>
      <c r="J551" s="109"/>
      <c r="K551" s="91"/>
      <c r="N551" s="91"/>
    </row>
    <row r="552" spans="1:14" ht="31.2">
      <c r="A552" s="28"/>
      <c r="B552" s="27"/>
      <c r="C552" s="28"/>
      <c r="D552" s="28"/>
      <c r="E552" s="27" t="s">
        <v>3932</v>
      </c>
      <c r="F552" s="28"/>
      <c r="G552" s="103"/>
      <c r="H552" s="103"/>
      <c r="I552" s="109"/>
      <c r="J552" s="109"/>
      <c r="K552" s="91"/>
      <c r="N552" s="91"/>
    </row>
    <row r="553" spans="1:14" ht="31.2">
      <c r="A553" s="28"/>
      <c r="B553" s="27"/>
      <c r="C553" s="28"/>
      <c r="D553" s="28"/>
      <c r="E553" s="27" t="s">
        <v>3933</v>
      </c>
      <c r="F553" s="28"/>
      <c r="G553" s="103"/>
      <c r="H553" s="103"/>
      <c r="I553" s="109"/>
      <c r="J553" s="109"/>
      <c r="K553" s="91"/>
      <c r="N553" s="91"/>
    </row>
    <row r="554" spans="1:14" ht="31.2">
      <c r="A554" s="28"/>
      <c r="B554" s="27"/>
      <c r="C554" s="28"/>
      <c r="D554" s="28"/>
      <c r="E554" s="27" t="s">
        <v>3934</v>
      </c>
      <c r="F554" s="28"/>
      <c r="G554" s="103"/>
      <c r="H554" s="103"/>
      <c r="I554" s="109"/>
      <c r="J554" s="109"/>
      <c r="K554" s="91"/>
      <c r="N554" s="91"/>
    </row>
    <row r="555" spans="1:14">
      <c r="A555" s="28" t="s">
        <v>2427</v>
      </c>
      <c r="B555" s="27" t="s">
        <v>2658</v>
      </c>
      <c r="C555" s="28" t="s">
        <v>3373</v>
      </c>
      <c r="D555" s="28"/>
      <c r="E555" s="27"/>
      <c r="F555" s="506" t="s">
        <v>78</v>
      </c>
      <c r="G555" s="103" t="str">
        <f>IF(H555="x","Đơn giản",IF(I555="x","Trung bình",IF(J555="x","Phức tạp")))</f>
        <v>Trung bình</v>
      </c>
      <c r="H555" s="103"/>
      <c r="I555" s="109" t="s">
        <v>79</v>
      </c>
      <c r="J555" s="109"/>
      <c r="K555" s="91"/>
      <c r="N555" s="91"/>
    </row>
    <row r="556" spans="1:14">
      <c r="A556" s="28"/>
      <c r="B556" s="27"/>
      <c r="C556" s="28"/>
      <c r="D556" s="28"/>
      <c r="E556" s="27" t="s">
        <v>3935</v>
      </c>
      <c r="F556" s="28"/>
      <c r="G556" s="103"/>
      <c r="H556" s="103"/>
      <c r="I556" s="109"/>
      <c r="J556" s="109"/>
      <c r="K556" s="91"/>
      <c r="N556" s="91"/>
    </row>
    <row r="557" spans="1:14">
      <c r="A557" s="28"/>
      <c r="B557" s="27"/>
      <c r="C557" s="28"/>
      <c r="D557" s="28"/>
      <c r="E557" s="27" t="s">
        <v>3936</v>
      </c>
      <c r="F557" s="28"/>
      <c r="G557" s="103"/>
      <c r="H557" s="103"/>
      <c r="I557" s="109"/>
      <c r="J557" s="109"/>
      <c r="K557" s="91"/>
      <c r="N557" s="91"/>
    </row>
    <row r="558" spans="1:14">
      <c r="A558" s="28"/>
      <c r="B558" s="27"/>
      <c r="C558" s="28"/>
      <c r="D558" s="28"/>
      <c r="E558" s="27" t="s">
        <v>3937</v>
      </c>
      <c r="F558" s="28"/>
      <c r="G558" s="103"/>
      <c r="H558" s="103"/>
      <c r="I558" s="109"/>
      <c r="J558" s="109"/>
      <c r="K558" s="91"/>
      <c r="N558" s="91"/>
    </row>
    <row r="559" spans="1:14">
      <c r="A559" s="28"/>
      <c r="B559" s="27"/>
      <c r="C559" s="28"/>
      <c r="D559" s="28"/>
      <c r="E559" s="27" t="s">
        <v>3938</v>
      </c>
      <c r="F559" s="28"/>
      <c r="G559" s="103"/>
      <c r="H559" s="103"/>
      <c r="I559" s="109"/>
      <c r="J559" s="109"/>
      <c r="K559" s="91"/>
      <c r="N559" s="91"/>
    </row>
    <row r="560" spans="1:14">
      <c r="A560" s="28" t="s">
        <v>2509</v>
      </c>
      <c r="B560" s="27" t="s">
        <v>2663</v>
      </c>
      <c r="C560" s="28" t="s">
        <v>3210</v>
      </c>
      <c r="D560" s="28"/>
      <c r="E560" s="27"/>
      <c r="F560" s="506" t="s">
        <v>78</v>
      </c>
      <c r="G560" s="103" t="str">
        <f>IF(H560="x","Đơn giản",IF(I560="x","Trung bình",IF(J560="x","Phức tạp")))</f>
        <v>Trung bình</v>
      </c>
      <c r="H560" s="103"/>
      <c r="I560" s="109" t="s">
        <v>79</v>
      </c>
      <c r="J560" s="109"/>
      <c r="K560" s="91"/>
      <c r="N560" s="91"/>
    </row>
    <row r="561" spans="1:14">
      <c r="A561" s="28"/>
      <c r="B561" s="27"/>
      <c r="C561" s="28"/>
      <c r="D561" s="28"/>
      <c r="E561" s="27" t="s">
        <v>2664</v>
      </c>
      <c r="F561" s="28"/>
      <c r="G561" s="103"/>
      <c r="H561" s="103"/>
      <c r="I561" s="109"/>
      <c r="J561" s="109"/>
      <c r="K561" s="91"/>
      <c r="N561" s="91"/>
    </row>
    <row r="562" spans="1:14">
      <c r="A562" s="28"/>
      <c r="B562" s="27"/>
      <c r="C562" s="28"/>
      <c r="D562" s="28"/>
      <c r="E562" s="27" t="s">
        <v>2665</v>
      </c>
      <c r="F562" s="28"/>
      <c r="G562" s="103"/>
      <c r="H562" s="103"/>
      <c r="I562" s="109"/>
      <c r="J562" s="109"/>
      <c r="K562" s="91"/>
      <c r="N562" s="91"/>
    </row>
    <row r="563" spans="1:14">
      <c r="A563" s="28"/>
      <c r="B563" s="27"/>
      <c r="C563" s="28"/>
      <c r="D563" s="28"/>
      <c r="E563" s="27" t="s">
        <v>2666</v>
      </c>
      <c r="F563" s="28"/>
      <c r="G563" s="103"/>
      <c r="H563" s="103"/>
      <c r="I563" s="109"/>
      <c r="J563" s="109"/>
      <c r="K563" s="91"/>
      <c r="N563" s="91"/>
    </row>
    <row r="564" spans="1:14">
      <c r="A564" s="28"/>
      <c r="B564" s="27"/>
      <c r="C564" s="28"/>
      <c r="D564" s="28"/>
      <c r="E564" s="27" t="s">
        <v>2667</v>
      </c>
      <c r="F564" s="28"/>
      <c r="G564" s="103"/>
      <c r="H564" s="103"/>
      <c r="I564" s="109"/>
      <c r="J564" s="109"/>
      <c r="K564" s="91"/>
      <c r="N564" s="91"/>
    </row>
    <row r="565" spans="1:14">
      <c r="A565" s="28"/>
      <c r="B565" s="27"/>
      <c r="C565" s="28"/>
      <c r="D565" s="28"/>
      <c r="E565" s="27" t="s">
        <v>2668</v>
      </c>
      <c r="F565" s="28"/>
      <c r="G565" s="103"/>
      <c r="H565" s="103"/>
      <c r="I565" s="109"/>
      <c r="J565" s="109"/>
      <c r="K565" s="91"/>
      <c r="N565" s="91"/>
    </row>
    <row r="566" spans="1:14">
      <c r="A566" s="28" t="s">
        <v>2510</v>
      </c>
      <c r="B566" s="27" t="s">
        <v>2634</v>
      </c>
      <c r="C566" s="28" t="s">
        <v>3210</v>
      </c>
      <c r="D566" s="28"/>
      <c r="E566" s="434"/>
      <c r="F566" s="506" t="s">
        <v>78</v>
      </c>
      <c r="G566" s="103" t="str">
        <f>IF(H566="x","Đơn giản",IF(I566="x","Trung bình",IF(J566="x","Phức tạp")))</f>
        <v>Trung bình</v>
      </c>
      <c r="H566" s="103"/>
      <c r="I566" s="109" t="s">
        <v>79</v>
      </c>
      <c r="J566" s="109"/>
      <c r="K566" s="91"/>
      <c r="N566" s="91"/>
    </row>
    <row r="567" spans="1:14">
      <c r="A567" s="28"/>
      <c r="B567" s="27"/>
      <c r="C567" s="28"/>
      <c r="D567" s="28"/>
      <c r="E567" s="27" t="s">
        <v>2635</v>
      </c>
      <c r="F567" s="28"/>
      <c r="G567" s="103"/>
      <c r="H567" s="103"/>
      <c r="I567" s="109"/>
      <c r="J567" s="109"/>
      <c r="K567" s="91"/>
      <c r="N567" s="91"/>
    </row>
    <row r="568" spans="1:14">
      <c r="A568" s="28"/>
      <c r="B568" s="27"/>
      <c r="C568" s="28"/>
      <c r="D568" s="28"/>
      <c r="E568" s="434" t="s">
        <v>2636</v>
      </c>
      <c r="F568" s="28"/>
      <c r="G568" s="103"/>
      <c r="H568" s="103"/>
      <c r="I568" s="109"/>
      <c r="J568" s="109"/>
      <c r="K568" s="91"/>
      <c r="N568" s="91"/>
    </row>
    <row r="569" spans="1:14">
      <c r="A569" s="28"/>
      <c r="B569" s="27"/>
      <c r="C569" s="28"/>
      <c r="D569" s="28"/>
      <c r="E569" s="434" t="s">
        <v>2637</v>
      </c>
      <c r="F569" s="28"/>
      <c r="G569" s="103"/>
      <c r="H569" s="103"/>
      <c r="I569" s="109"/>
      <c r="J569" s="109"/>
      <c r="K569" s="91"/>
      <c r="N569" s="91"/>
    </row>
    <row r="570" spans="1:14">
      <c r="A570" s="28"/>
      <c r="B570" s="27"/>
      <c r="C570" s="28"/>
      <c r="D570" s="28"/>
      <c r="E570" s="434" t="s">
        <v>2638</v>
      </c>
      <c r="F570" s="28"/>
      <c r="G570" s="103"/>
      <c r="H570" s="103"/>
      <c r="I570" s="109"/>
      <c r="J570" s="109"/>
      <c r="K570" s="91"/>
      <c r="N570" s="91"/>
    </row>
    <row r="571" spans="1:14">
      <c r="A571" s="28"/>
      <c r="B571" s="27"/>
      <c r="C571" s="28"/>
      <c r="D571" s="28"/>
      <c r="E571" s="434" t="s">
        <v>2639</v>
      </c>
      <c r="F571" s="28"/>
      <c r="G571" s="103"/>
      <c r="H571" s="103"/>
      <c r="I571" s="109"/>
      <c r="J571" s="109"/>
      <c r="K571" s="91"/>
      <c r="N571" s="91"/>
    </row>
    <row r="572" spans="1:14">
      <c r="A572" s="28" t="s">
        <v>2511</v>
      </c>
      <c r="B572" s="27" t="s">
        <v>2669</v>
      </c>
      <c r="C572" s="28" t="s">
        <v>3210</v>
      </c>
      <c r="D572" s="28"/>
      <c r="E572" s="434"/>
      <c r="F572" s="506" t="s">
        <v>78</v>
      </c>
      <c r="G572" s="103" t="str">
        <f>IF(H572="x","Đơn giản",IF(I572="x","Trung bình",IF(J572="x","Phức tạp")))</f>
        <v>Trung bình</v>
      </c>
      <c r="H572" s="103"/>
      <c r="I572" s="109" t="s">
        <v>79</v>
      </c>
      <c r="J572" s="109"/>
      <c r="K572" s="91"/>
      <c r="N572" s="91"/>
    </row>
    <row r="573" spans="1:14">
      <c r="A573" s="28"/>
      <c r="B573" s="27"/>
      <c r="C573" s="28"/>
      <c r="D573" s="28"/>
      <c r="E573" s="434" t="s">
        <v>2670</v>
      </c>
      <c r="F573" s="28"/>
      <c r="G573" s="103"/>
      <c r="H573" s="103"/>
      <c r="I573" s="109"/>
      <c r="J573" s="109"/>
      <c r="K573" s="91"/>
      <c r="N573" s="91"/>
    </row>
    <row r="574" spans="1:14">
      <c r="A574" s="28"/>
      <c r="B574" s="27"/>
      <c r="C574" s="28"/>
      <c r="D574" s="28"/>
      <c r="E574" s="434" t="s">
        <v>2671</v>
      </c>
      <c r="F574" s="28"/>
      <c r="G574" s="103"/>
      <c r="H574" s="103"/>
      <c r="I574" s="109"/>
      <c r="J574" s="109"/>
      <c r="K574" s="91"/>
      <c r="N574" s="91"/>
    </row>
    <row r="575" spans="1:14">
      <c r="A575" s="28"/>
      <c r="B575" s="27"/>
      <c r="C575" s="28"/>
      <c r="D575" s="28"/>
      <c r="E575" s="434" t="s">
        <v>2672</v>
      </c>
      <c r="F575" s="28"/>
      <c r="G575" s="103"/>
      <c r="H575" s="103"/>
      <c r="I575" s="109"/>
      <c r="J575" s="109"/>
      <c r="K575" s="91"/>
      <c r="N575" s="91"/>
    </row>
    <row r="576" spans="1:14">
      <c r="A576" s="28"/>
      <c r="B576" s="27"/>
      <c r="C576" s="28"/>
      <c r="D576" s="28"/>
      <c r="E576" s="434" t="s">
        <v>2673</v>
      </c>
      <c r="F576" s="28"/>
      <c r="G576" s="103"/>
      <c r="H576" s="103"/>
      <c r="I576" s="109"/>
      <c r="J576" s="109"/>
      <c r="K576" s="91"/>
      <c r="N576" s="91"/>
    </row>
    <row r="577" spans="1:14">
      <c r="A577" s="28"/>
      <c r="B577" s="27"/>
      <c r="C577" s="28"/>
      <c r="D577" s="28"/>
      <c r="E577" s="434" t="s">
        <v>2674</v>
      </c>
      <c r="F577" s="28"/>
      <c r="G577" s="103"/>
      <c r="H577" s="103"/>
      <c r="I577" s="109"/>
      <c r="J577" s="109"/>
      <c r="K577" s="91"/>
      <c r="N577" s="91"/>
    </row>
    <row r="578" spans="1:14">
      <c r="A578" s="28" t="s">
        <v>2564</v>
      </c>
      <c r="B578" s="27" t="s">
        <v>2675</v>
      </c>
      <c r="C578" s="28" t="s">
        <v>3210</v>
      </c>
      <c r="D578" s="28"/>
      <c r="E578" s="434"/>
      <c r="F578" s="506" t="s">
        <v>78</v>
      </c>
      <c r="G578" s="103" t="str">
        <f>IF(H578="x","Đơn giản",IF(I578="x","Trung bình",IF(J578="x","Phức tạp")))</f>
        <v>Trung bình</v>
      </c>
      <c r="H578" s="103"/>
      <c r="I578" s="109" t="s">
        <v>79</v>
      </c>
      <c r="J578" s="109"/>
      <c r="K578" s="91"/>
      <c r="N578" s="91"/>
    </row>
    <row r="579" spans="1:14">
      <c r="A579" s="28"/>
      <c r="B579" s="27"/>
      <c r="C579" s="28"/>
      <c r="D579" s="28"/>
      <c r="E579" s="434" t="s">
        <v>2676</v>
      </c>
      <c r="F579" s="28"/>
      <c r="G579" s="103"/>
      <c r="H579" s="103"/>
      <c r="I579" s="109"/>
      <c r="J579" s="109"/>
      <c r="K579" s="91"/>
      <c r="N579" s="91"/>
    </row>
    <row r="580" spans="1:14">
      <c r="A580" s="28"/>
      <c r="B580" s="27"/>
      <c r="C580" s="28"/>
      <c r="D580" s="28"/>
      <c r="E580" s="434" t="s">
        <v>2677</v>
      </c>
      <c r="F580" s="28"/>
      <c r="G580" s="103"/>
      <c r="H580" s="103"/>
      <c r="I580" s="109"/>
      <c r="J580" s="109"/>
      <c r="K580" s="91"/>
      <c r="N580" s="91"/>
    </row>
    <row r="581" spans="1:14">
      <c r="A581" s="28"/>
      <c r="B581" s="27"/>
      <c r="C581" s="28"/>
      <c r="D581" s="28"/>
      <c r="E581" s="434" t="s">
        <v>2678</v>
      </c>
      <c r="F581" s="28"/>
      <c r="G581" s="103"/>
      <c r="H581" s="103"/>
      <c r="I581" s="109"/>
      <c r="J581" s="109"/>
      <c r="K581" s="91"/>
      <c r="N581" s="91"/>
    </row>
    <row r="582" spans="1:14">
      <c r="A582" s="28"/>
      <c r="B582" s="27"/>
      <c r="C582" s="28"/>
      <c r="D582" s="28"/>
      <c r="E582" s="434" t="s">
        <v>2679</v>
      </c>
      <c r="F582" s="28"/>
      <c r="G582" s="103"/>
      <c r="H582" s="103"/>
      <c r="I582" s="109"/>
      <c r="J582" s="109"/>
      <c r="K582" s="91"/>
      <c r="N582" s="91"/>
    </row>
    <row r="583" spans="1:14">
      <c r="A583" s="28"/>
      <c r="B583" s="27"/>
      <c r="C583" s="28"/>
      <c r="D583" s="28"/>
      <c r="E583" s="434" t="s">
        <v>2680</v>
      </c>
      <c r="F583" s="28"/>
      <c r="G583" s="103"/>
      <c r="H583" s="103"/>
      <c r="I583" s="109"/>
      <c r="J583" s="109"/>
      <c r="K583" s="91"/>
      <c r="N583" s="91"/>
    </row>
    <row r="584" spans="1:14">
      <c r="A584" s="499" t="s">
        <v>1403</v>
      </c>
      <c r="B584" s="385" t="s">
        <v>2682</v>
      </c>
      <c r="C584" s="400"/>
      <c r="D584" s="400"/>
      <c r="E584" s="27"/>
      <c r="F584" s="109"/>
      <c r="G584" s="109"/>
      <c r="H584" s="109"/>
      <c r="I584" s="109"/>
      <c r="J584" s="109"/>
      <c r="K584" s="91" t="s">
        <v>2156</v>
      </c>
      <c r="N584" s="91"/>
    </row>
    <row r="585" spans="1:14">
      <c r="A585" s="425" t="s">
        <v>2021</v>
      </c>
      <c r="B585" s="27" t="s">
        <v>1708</v>
      </c>
      <c r="C585" s="28" t="s">
        <v>3210</v>
      </c>
      <c r="D585" s="400"/>
      <c r="E585" s="27"/>
      <c r="F585" s="103" t="s">
        <v>78</v>
      </c>
      <c r="G585" s="103" t="str">
        <f>IF(H585="x","Đơn giản",IF(I585="x","Trung bình",IF(J585="x","Phức tạp")))</f>
        <v>Trung bình</v>
      </c>
      <c r="H585" s="103"/>
      <c r="I585" s="109" t="s">
        <v>79</v>
      </c>
      <c r="J585" s="109"/>
      <c r="K585" s="91" t="s">
        <v>2156</v>
      </c>
      <c r="N585" s="91"/>
    </row>
    <row r="586" spans="1:14">
      <c r="A586" s="425"/>
      <c r="B586" s="27"/>
      <c r="C586" s="28"/>
      <c r="D586" s="28"/>
      <c r="E586" s="27" t="s">
        <v>3939</v>
      </c>
      <c r="F586" s="109"/>
      <c r="G586" s="109"/>
      <c r="H586" s="109"/>
      <c r="I586" s="109"/>
      <c r="J586" s="109"/>
      <c r="K586" s="91" t="s">
        <v>2156</v>
      </c>
      <c r="N586" s="91"/>
    </row>
    <row r="587" spans="1:14">
      <c r="A587" s="425"/>
      <c r="B587" s="27"/>
      <c r="C587" s="28"/>
      <c r="D587" s="28"/>
      <c r="E587" s="27" t="s">
        <v>3940</v>
      </c>
      <c r="F587" s="109"/>
      <c r="G587" s="109"/>
      <c r="H587" s="109"/>
      <c r="I587" s="109"/>
      <c r="J587" s="109"/>
      <c r="K587" s="91" t="s">
        <v>2156</v>
      </c>
      <c r="N587" s="91"/>
    </row>
    <row r="588" spans="1:14">
      <c r="A588" s="425"/>
      <c r="B588" s="27"/>
      <c r="C588" s="28"/>
      <c r="D588" s="28"/>
      <c r="E588" s="27" t="s">
        <v>3941</v>
      </c>
      <c r="F588" s="109"/>
      <c r="G588" s="109"/>
      <c r="H588" s="109"/>
      <c r="I588" s="109"/>
      <c r="J588" s="109"/>
      <c r="K588" s="91" t="s">
        <v>2156</v>
      </c>
      <c r="N588" s="91"/>
    </row>
    <row r="589" spans="1:14">
      <c r="A589" s="425"/>
      <c r="B589" s="27"/>
      <c r="C589" s="28"/>
      <c r="D589" s="28"/>
      <c r="E589" s="27" t="s">
        <v>3942</v>
      </c>
      <c r="F589" s="109"/>
      <c r="G589" s="109"/>
      <c r="H589" s="109"/>
      <c r="I589" s="109"/>
      <c r="J589" s="109"/>
      <c r="K589" s="91" t="s">
        <v>2156</v>
      </c>
      <c r="N589" s="91"/>
    </row>
    <row r="590" spans="1:14">
      <c r="A590" s="425"/>
      <c r="B590" s="27"/>
      <c r="C590" s="28"/>
      <c r="D590" s="28"/>
      <c r="E590" s="27" t="s">
        <v>3943</v>
      </c>
      <c r="F590" s="109"/>
      <c r="G590" s="109"/>
      <c r="H590" s="109"/>
      <c r="I590" s="109"/>
      <c r="J590" s="109"/>
      <c r="K590" s="91" t="s">
        <v>2156</v>
      </c>
      <c r="N590" s="91"/>
    </row>
    <row r="591" spans="1:14">
      <c r="A591" s="425" t="s">
        <v>2027</v>
      </c>
      <c r="B591" s="27" t="s">
        <v>1715</v>
      </c>
      <c r="C591" s="28" t="s">
        <v>3210</v>
      </c>
      <c r="D591" s="400"/>
      <c r="E591" s="27"/>
      <c r="F591" s="103" t="s">
        <v>78</v>
      </c>
      <c r="G591" s="103" t="str">
        <f>IF(H591="x","Đơn giản",IF(I591="x","Trung bình",IF(J591="x","Phức tạp")))</f>
        <v>Trung bình</v>
      </c>
      <c r="H591" s="103"/>
      <c r="I591" s="109" t="s">
        <v>79</v>
      </c>
      <c r="J591" s="109"/>
      <c r="K591" s="91" t="s">
        <v>2156</v>
      </c>
      <c r="N591" s="91"/>
    </row>
    <row r="592" spans="1:14">
      <c r="A592" s="425"/>
      <c r="B592" s="27"/>
      <c r="C592" s="28"/>
      <c r="D592" s="28"/>
      <c r="E592" s="27" t="s">
        <v>3944</v>
      </c>
      <c r="F592" s="109"/>
      <c r="G592" s="109"/>
      <c r="H592" s="109"/>
      <c r="I592" s="109"/>
      <c r="J592" s="109"/>
      <c r="K592" s="91" t="s">
        <v>2156</v>
      </c>
      <c r="N592" s="91"/>
    </row>
    <row r="593" spans="1:14">
      <c r="A593" s="425"/>
      <c r="B593" s="27"/>
      <c r="C593" s="28"/>
      <c r="D593" s="28"/>
      <c r="E593" s="27" t="s">
        <v>3945</v>
      </c>
      <c r="F593" s="109"/>
      <c r="G593" s="109"/>
      <c r="H593" s="109"/>
      <c r="I593" s="109"/>
      <c r="J593" s="109"/>
      <c r="K593" s="91" t="s">
        <v>2156</v>
      </c>
      <c r="N593" s="91"/>
    </row>
    <row r="594" spans="1:14">
      <c r="A594" s="425"/>
      <c r="B594" s="27"/>
      <c r="C594" s="28"/>
      <c r="D594" s="28"/>
      <c r="E594" s="27" t="s">
        <v>3946</v>
      </c>
      <c r="F594" s="109"/>
      <c r="G594" s="109"/>
      <c r="H594" s="109"/>
      <c r="I594" s="109"/>
      <c r="J594" s="109"/>
      <c r="K594" s="91" t="s">
        <v>2156</v>
      </c>
      <c r="N594" s="91"/>
    </row>
    <row r="595" spans="1:14">
      <c r="A595" s="425"/>
      <c r="B595" s="27"/>
      <c r="C595" s="28"/>
      <c r="D595" s="28"/>
      <c r="E595" s="27" t="s">
        <v>3947</v>
      </c>
      <c r="F595" s="109"/>
      <c r="G595" s="109"/>
      <c r="H595" s="109"/>
      <c r="I595" s="109"/>
      <c r="J595" s="109"/>
      <c r="K595" s="91" t="s">
        <v>2156</v>
      </c>
      <c r="N595" s="91"/>
    </row>
    <row r="596" spans="1:14">
      <c r="A596" s="425"/>
      <c r="B596" s="27"/>
      <c r="C596" s="28"/>
      <c r="D596" s="28"/>
      <c r="E596" s="27" t="s">
        <v>3948</v>
      </c>
      <c r="F596" s="109"/>
      <c r="G596" s="109"/>
      <c r="H596" s="109"/>
      <c r="I596" s="109"/>
      <c r="J596" s="109"/>
      <c r="K596" s="91" t="s">
        <v>2156</v>
      </c>
      <c r="N596" s="91"/>
    </row>
    <row r="597" spans="1:14">
      <c r="A597" s="425" t="s">
        <v>2034</v>
      </c>
      <c r="B597" s="27" t="s">
        <v>1722</v>
      </c>
      <c r="C597" s="28" t="s">
        <v>3210</v>
      </c>
      <c r="D597" s="400"/>
      <c r="E597" s="27"/>
      <c r="F597" s="103" t="s">
        <v>78</v>
      </c>
      <c r="G597" s="103" t="str">
        <f>IF(H597="x","Đơn giản",IF(I597="x","Trung bình",IF(J597="x","Phức tạp")))</f>
        <v>Trung bình</v>
      </c>
      <c r="H597" s="103"/>
      <c r="I597" s="109" t="s">
        <v>79</v>
      </c>
      <c r="J597" s="109"/>
      <c r="K597" s="91" t="s">
        <v>2156</v>
      </c>
      <c r="N597" s="91"/>
    </row>
    <row r="598" spans="1:14">
      <c r="A598" s="425"/>
      <c r="B598" s="27"/>
      <c r="C598" s="28"/>
      <c r="D598" s="28"/>
      <c r="E598" s="27" t="s">
        <v>3949</v>
      </c>
      <c r="F598" s="109"/>
      <c r="G598" s="109"/>
      <c r="H598" s="109"/>
      <c r="I598" s="109"/>
      <c r="J598" s="109"/>
      <c r="K598" s="91" t="s">
        <v>2156</v>
      </c>
      <c r="N598" s="91"/>
    </row>
    <row r="599" spans="1:14">
      <c r="A599" s="425"/>
      <c r="B599" s="27"/>
      <c r="C599" s="28"/>
      <c r="D599" s="28"/>
      <c r="E599" s="27" t="s">
        <v>3950</v>
      </c>
      <c r="F599" s="109"/>
      <c r="G599" s="109"/>
      <c r="H599" s="109"/>
      <c r="I599" s="109"/>
      <c r="J599" s="109"/>
      <c r="K599" s="91" t="s">
        <v>2156</v>
      </c>
      <c r="N599" s="91"/>
    </row>
    <row r="600" spans="1:14">
      <c r="A600" s="425"/>
      <c r="B600" s="27"/>
      <c r="C600" s="28"/>
      <c r="D600" s="28"/>
      <c r="E600" s="27" t="s">
        <v>3951</v>
      </c>
      <c r="F600" s="109"/>
      <c r="G600" s="109"/>
      <c r="H600" s="109"/>
      <c r="I600" s="109"/>
      <c r="J600" s="109"/>
      <c r="K600" s="91" t="s">
        <v>2156</v>
      </c>
      <c r="N600" s="91"/>
    </row>
    <row r="601" spans="1:14">
      <c r="A601" s="425"/>
      <c r="B601" s="27"/>
      <c r="C601" s="28"/>
      <c r="D601" s="28"/>
      <c r="E601" s="27" t="s">
        <v>3952</v>
      </c>
      <c r="F601" s="109"/>
      <c r="G601" s="109"/>
      <c r="H601" s="109"/>
      <c r="I601" s="109"/>
      <c r="J601" s="109"/>
      <c r="K601" s="91" t="s">
        <v>2156</v>
      </c>
      <c r="N601" s="91"/>
    </row>
    <row r="602" spans="1:14">
      <c r="A602" s="425" t="s">
        <v>2036</v>
      </c>
      <c r="B602" s="27" t="s">
        <v>1727</v>
      </c>
      <c r="C602" s="28" t="s">
        <v>3210</v>
      </c>
      <c r="D602" s="400"/>
      <c r="E602" s="27"/>
      <c r="F602" s="103" t="s">
        <v>78</v>
      </c>
      <c r="G602" s="103" t="str">
        <f>IF(H602="x","Đơn giản",IF(I602="x","Trung bình",IF(J602="x","Phức tạp")))</f>
        <v>Trung bình</v>
      </c>
      <c r="H602" s="103"/>
      <c r="I602" s="109" t="s">
        <v>79</v>
      </c>
      <c r="J602" s="109"/>
      <c r="K602" s="91" t="s">
        <v>2156</v>
      </c>
      <c r="N602" s="91"/>
    </row>
    <row r="603" spans="1:14" ht="31.2">
      <c r="A603" s="425"/>
      <c r="B603" s="27"/>
      <c r="C603" s="28"/>
      <c r="D603" s="28"/>
      <c r="E603" s="27" t="s">
        <v>3953</v>
      </c>
      <c r="F603" s="109"/>
      <c r="G603" s="109"/>
      <c r="H603" s="109"/>
      <c r="I603" s="109"/>
      <c r="J603" s="109"/>
      <c r="K603" s="91" t="s">
        <v>2156</v>
      </c>
      <c r="N603" s="91"/>
    </row>
    <row r="604" spans="1:14">
      <c r="A604" s="425"/>
      <c r="B604" s="27"/>
      <c r="C604" s="28"/>
      <c r="D604" s="28"/>
      <c r="E604" s="27" t="s">
        <v>3954</v>
      </c>
      <c r="F604" s="109"/>
      <c r="G604" s="109"/>
      <c r="H604" s="109"/>
      <c r="I604" s="109"/>
      <c r="J604" s="109"/>
      <c r="K604" s="91" t="s">
        <v>2156</v>
      </c>
      <c r="N604" s="91"/>
    </row>
    <row r="605" spans="1:14">
      <c r="A605" s="425"/>
      <c r="B605" s="27"/>
      <c r="C605" s="28"/>
      <c r="D605" s="28"/>
      <c r="E605" s="27" t="s">
        <v>3955</v>
      </c>
      <c r="F605" s="109"/>
      <c r="G605" s="109"/>
      <c r="H605" s="109"/>
      <c r="I605" s="109"/>
      <c r="J605" s="109"/>
      <c r="K605" s="91" t="s">
        <v>2156</v>
      </c>
      <c r="N605" s="91"/>
    </row>
    <row r="606" spans="1:14">
      <c r="A606" s="425"/>
      <c r="B606" s="27"/>
      <c r="C606" s="28"/>
      <c r="D606" s="28"/>
      <c r="E606" s="27" t="s">
        <v>3956</v>
      </c>
      <c r="F606" s="109"/>
      <c r="G606" s="109"/>
      <c r="H606" s="109"/>
      <c r="I606" s="109"/>
      <c r="J606" s="109"/>
      <c r="K606" s="91" t="s">
        <v>2156</v>
      </c>
      <c r="N606" s="91"/>
    </row>
    <row r="607" spans="1:14">
      <c r="A607" s="425" t="s">
        <v>2040</v>
      </c>
      <c r="B607" s="27" t="s">
        <v>1733</v>
      </c>
      <c r="C607" s="28" t="s">
        <v>3210</v>
      </c>
      <c r="D607" s="400"/>
      <c r="E607" s="27"/>
      <c r="F607" s="103" t="s">
        <v>78</v>
      </c>
      <c r="G607" s="103" t="str">
        <f>IF(H607="x","Đơn giản",IF(I607="x","Trung bình",IF(J607="x","Phức tạp")))</f>
        <v>Trung bình</v>
      </c>
      <c r="H607" s="103"/>
      <c r="I607" s="109" t="s">
        <v>79</v>
      </c>
      <c r="J607" s="109"/>
      <c r="K607" s="91" t="s">
        <v>2156</v>
      </c>
      <c r="N607" s="91"/>
    </row>
    <row r="608" spans="1:14">
      <c r="A608" s="425"/>
      <c r="B608" s="27"/>
      <c r="C608" s="400"/>
      <c r="D608" s="28"/>
      <c r="E608" s="27" t="s">
        <v>3957</v>
      </c>
      <c r="F608" s="109"/>
      <c r="G608" s="109"/>
      <c r="H608" s="109"/>
      <c r="I608" s="109"/>
      <c r="J608" s="109"/>
      <c r="K608" s="91" t="s">
        <v>2156</v>
      </c>
      <c r="N608" s="91"/>
    </row>
    <row r="609" spans="1:14">
      <c r="A609" s="425"/>
      <c r="B609" s="27"/>
      <c r="C609" s="400"/>
      <c r="D609" s="28"/>
      <c r="E609" s="27" t="s">
        <v>3958</v>
      </c>
      <c r="F609" s="109"/>
      <c r="G609" s="109"/>
      <c r="H609" s="109"/>
      <c r="I609" s="109"/>
      <c r="J609" s="109"/>
      <c r="K609" s="91" t="s">
        <v>2156</v>
      </c>
      <c r="N609" s="91"/>
    </row>
    <row r="610" spans="1:14">
      <c r="A610" s="425"/>
      <c r="B610" s="27"/>
      <c r="C610" s="28"/>
      <c r="D610" s="28"/>
      <c r="E610" s="27" t="s">
        <v>3959</v>
      </c>
      <c r="F610" s="109"/>
      <c r="G610" s="109"/>
      <c r="H610" s="109"/>
      <c r="I610" s="109"/>
      <c r="J610" s="109"/>
      <c r="K610" s="91" t="s">
        <v>2156</v>
      </c>
      <c r="N610" s="91"/>
    </row>
    <row r="611" spans="1:14" ht="31.2">
      <c r="A611" s="425"/>
      <c r="B611" s="27"/>
      <c r="C611" s="28"/>
      <c r="D611" s="28"/>
      <c r="E611" s="27" t="s">
        <v>3960</v>
      </c>
      <c r="F611" s="109"/>
      <c r="G611" s="109"/>
      <c r="H611" s="109"/>
      <c r="I611" s="109"/>
      <c r="J611" s="109"/>
      <c r="K611" s="91" t="s">
        <v>2156</v>
      </c>
      <c r="N611" s="91"/>
    </row>
    <row r="612" spans="1:14">
      <c r="A612" s="499" t="s">
        <v>1465</v>
      </c>
      <c r="B612" s="385" t="s">
        <v>3208</v>
      </c>
      <c r="C612" s="28"/>
      <c r="D612" s="28"/>
      <c r="E612" s="27"/>
      <c r="F612" s="109"/>
      <c r="G612" s="109"/>
      <c r="H612" s="109"/>
      <c r="I612" s="109"/>
      <c r="J612" s="109"/>
      <c r="K612" s="91"/>
      <c r="N612" s="91"/>
    </row>
    <row r="613" spans="1:14">
      <c r="A613" s="425" t="s">
        <v>2045</v>
      </c>
      <c r="B613" s="27" t="s">
        <v>3209</v>
      </c>
      <c r="C613" s="28" t="s">
        <v>3210</v>
      </c>
      <c r="D613" s="460"/>
      <c r="E613" s="385"/>
      <c r="F613" s="103" t="s">
        <v>78</v>
      </c>
      <c r="G613" s="103" t="str">
        <f>IF(H613="x","Đơn giản",IF(I613="x","Trung bình",IF(J613="x","Phức tạp")))</f>
        <v>Đơn giản</v>
      </c>
      <c r="H613" s="109" t="s">
        <v>79</v>
      </c>
      <c r="I613" s="109"/>
      <c r="J613" s="109"/>
      <c r="K613" s="91"/>
      <c r="N613" s="91"/>
    </row>
    <row r="614" spans="1:14" ht="31.2">
      <c r="A614" s="425"/>
      <c r="B614" s="387"/>
      <c r="C614" s="28"/>
      <c r="D614" s="460"/>
      <c r="E614" s="27" t="s">
        <v>3211</v>
      </c>
      <c r="F614" s="109"/>
      <c r="G614" s="109"/>
      <c r="H614" s="109"/>
      <c r="I614" s="109"/>
      <c r="J614" s="109"/>
      <c r="K614" s="91"/>
      <c r="N614" s="91"/>
    </row>
    <row r="615" spans="1:14">
      <c r="A615" s="425" t="s">
        <v>2049</v>
      </c>
      <c r="B615" s="387" t="s">
        <v>3986</v>
      </c>
      <c r="C615" s="28" t="s">
        <v>3210</v>
      </c>
      <c r="D615" s="460"/>
      <c r="E615" s="385"/>
      <c r="F615" s="103" t="s">
        <v>78</v>
      </c>
      <c r="G615" s="103" t="str">
        <f>IF(H615="x","Đơn giản",IF(I615="x","Trung bình",IF(J615="x","Phức tạp")))</f>
        <v>Trung bình</v>
      </c>
      <c r="H615" s="109"/>
      <c r="I615" s="109" t="s">
        <v>79</v>
      </c>
      <c r="J615" s="109"/>
      <c r="K615" s="91"/>
      <c r="N615" s="91"/>
    </row>
    <row r="616" spans="1:14">
      <c r="A616" s="425"/>
      <c r="B616" s="387"/>
      <c r="C616" s="28"/>
      <c r="D616" s="460"/>
      <c r="E616" s="27" t="s">
        <v>3987</v>
      </c>
      <c r="F616" s="109"/>
      <c r="G616" s="109"/>
      <c r="H616" s="109"/>
      <c r="I616" s="109"/>
      <c r="J616" s="109"/>
      <c r="K616" s="91"/>
      <c r="N616" s="91"/>
    </row>
    <row r="617" spans="1:14">
      <c r="A617" s="425"/>
      <c r="B617" s="387"/>
      <c r="C617" s="28"/>
      <c r="D617" s="460"/>
      <c r="E617" s="27" t="s">
        <v>3988</v>
      </c>
      <c r="F617" s="109"/>
      <c r="G617" s="109"/>
      <c r="H617" s="109"/>
      <c r="I617" s="109"/>
      <c r="J617" s="109"/>
      <c r="K617" s="91"/>
      <c r="N617" s="91"/>
    </row>
    <row r="618" spans="1:14">
      <c r="A618" s="425"/>
      <c r="B618" s="387"/>
      <c r="C618" s="28"/>
      <c r="D618" s="460"/>
      <c r="E618" s="27" t="s">
        <v>3989</v>
      </c>
      <c r="F618" s="109"/>
      <c r="G618" s="109"/>
      <c r="H618" s="109"/>
      <c r="I618" s="109"/>
      <c r="J618" s="109"/>
      <c r="K618" s="91"/>
      <c r="N618" s="91"/>
    </row>
    <row r="619" spans="1:14">
      <c r="A619" s="425"/>
      <c r="B619" s="387"/>
      <c r="C619" s="28"/>
      <c r="D619" s="460"/>
      <c r="E619" s="27" t="s">
        <v>3990</v>
      </c>
      <c r="F619" s="109"/>
      <c r="G619" s="109"/>
      <c r="H619" s="109"/>
      <c r="I619" s="109"/>
      <c r="J619" s="109"/>
      <c r="K619" s="91"/>
      <c r="N619" s="91"/>
    </row>
    <row r="620" spans="1:14">
      <c r="A620" s="425" t="s">
        <v>2053</v>
      </c>
      <c r="B620" s="387" t="s">
        <v>3212</v>
      </c>
      <c r="C620" s="28" t="s">
        <v>3210</v>
      </c>
      <c r="D620" s="460"/>
      <c r="E620" s="385"/>
      <c r="F620" s="103" t="s">
        <v>78</v>
      </c>
      <c r="G620" s="103" t="str">
        <f>IF(H620="x","Đơn giản",IF(I620="x","Trung bình",IF(J620="x","Phức tạp")))</f>
        <v>Trung bình</v>
      </c>
      <c r="H620" s="109"/>
      <c r="I620" s="109" t="s">
        <v>79</v>
      </c>
      <c r="J620" s="109"/>
      <c r="K620" s="91"/>
      <c r="N620" s="91"/>
    </row>
    <row r="621" spans="1:14">
      <c r="A621" s="425"/>
      <c r="B621" s="387"/>
      <c r="C621" s="28"/>
      <c r="D621" s="460"/>
      <c r="E621" s="27" t="s">
        <v>3962</v>
      </c>
      <c r="F621" s="109"/>
      <c r="G621" s="109"/>
      <c r="H621" s="109"/>
      <c r="I621" s="109"/>
      <c r="J621" s="109"/>
      <c r="K621" s="91"/>
      <c r="N621" s="91"/>
    </row>
    <row r="622" spans="1:14">
      <c r="A622" s="425"/>
      <c r="B622" s="387"/>
      <c r="C622" s="28"/>
      <c r="D622" s="460"/>
      <c r="E622" s="27" t="s">
        <v>3963</v>
      </c>
      <c r="F622" s="109"/>
      <c r="G622" s="109"/>
      <c r="H622" s="109"/>
      <c r="I622" s="109"/>
      <c r="J622" s="109"/>
      <c r="K622" s="91"/>
      <c r="N622" s="91"/>
    </row>
    <row r="623" spans="1:14">
      <c r="A623" s="425"/>
      <c r="B623" s="387"/>
      <c r="C623" s="28"/>
      <c r="D623" s="460"/>
      <c r="E623" s="27" t="s">
        <v>3964</v>
      </c>
      <c r="F623" s="109"/>
      <c r="G623" s="109"/>
      <c r="H623" s="109"/>
      <c r="I623" s="109"/>
      <c r="J623" s="109"/>
      <c r="K623" s="91"/>
      <c r="N623" s="91"/>
    </row>
    <row r="624" spans="1:14" ht="31.2">
      <c r="A624" s="425"/>
      <c r="B624" s="387"/>
      <c r="C624" s="28"/>
      <c r="D624" s="460"/>
      <c r="E624" s="27" t="s">
        <v>3965</v>
      </c>
      <c r="F624" s="109"/>
      <c r="G624" s="109"/>
      <c r="H624" s="109"/>
      <c r="I624" s="109"/>
      <c r="J624" s="109"/>
      <c r="K624" s="91"/>
      <c r="N624" s="91"/>
    </row>
    <row r="625" spans="1:14">
      <c r="A625" s="425" t="s">
        <v>2185</v>
      </c>
      <c r="B625" s="387" t="s">
        <v>3208</v>
      </c>
      <c r="C625" s="28" t="s">
        <v>3210</v>
      </c>
      <c r="D625" s="460"/>
      <c r="E625" s="385"/>
      <c r="F625" s="103" t="s">
        <v>78</v>
      </c>
      <c r="G625" s="103" t="str">
        <f>IF(H625="x","Đơn giản",IF(I625="x","Trung bình",IF(J625="x","Phức tạp")))</f>
        <v>Trung bình</v>
      </c>
      <c r="H625" s="109"/>
      <c r="I625" s="109" t="s">
        <v>79</v>
      </c>
      <c r="J625" s="109"/>
      <c r="K625" s="91"/>
      <c r="N625" s="91"/>
    </row>
    <row r="626" spans="1:14" ht="31.2">
      <c r="A626" s="425"/>
      <c r="B626" s="387"/>
      <c r="C626" s="28"/>
      <c r="D626" s="460"/>
      <c r="E626" s="27" t="s">
        <v>3966</v>
      </c>
      <c r="F626" s="109"/>
      <c r="G626" s="109"/>
      <c r="H626" s="109"/>
      <c r="I626" s="109"/>
      <c r="J626" s="109"/>
      <c r="K626" s="91"/>
      <c r="N626" s="91"/>
    </row>
    <row r="627" spans="1:14">
      <c r="A627" s="425"/>
      <c r="B627" s="387"/>
      <c r="C627" s="28"/>
      <c r="D627" s="460"/>
      <c r="E627" s="27" t="s">
        <v>3967</v>
      </c>
      <c r="F627" s="109"/>
      <c r="G627" s="109"/>
      <c r="H627" s="109"/>
      <c r="I627" s="109"/>
      <c r="J627" s="109"/>
      <c r="K627" s="91"/>
      <c r="N627" s="91"/>
    </row>
    <row r="628" spans="1:14">
      <c r="A628" s="425"/>
      <c r="B628" s="387"/>
      <c r="C628" s="28"/>
      <c r="D628" s="460"/>
      <c r="E628" s="27" t="s">
        <v>3968</v>
      </c>
      <c r="F628" s="109"/>
      <c r="G628" s="109"/>
      <c r="H628" s="109"/>
      <c r="I628" s="109"/>
      <c r="J628" s="109"/>
      <c r="K628" s="91"/>
      <c r="N628" s="91"/>
    </row>
    <row r="629" spans="1:14" ht="31.2">
      <c r="A629" s="425"/>
      <c r="B629" s="387"/>
      <c r="C629" s="28"/>
      <c r="D629" s="460"/>
      <c r="E629" s="27" t="s">
        <v>3969</v>
      </c>
      <c r="F629" s="109"/>
      <c r="G629" s="109"/>
      <c r="H629" s="109"/>
      <c r="I629" s="109"/>
      <c r="J629" s="109"/>
      <c r="K629" s="91"/>
      <c r="N629" s="91"/>
    </row>
    <row r="630" spans="1:14" ht="31.2">
      <c r="A630" s="425"/>
      <c r="B630" s="387"/>
      <c r="C630" s="28"/>
      <c r="D630" s="460"/>
      <c r="E630" s="27" t="s">
        <v>3970</v>
      </c>
      <c r="F630" s="109"/>
      <c r="G630" s="109"/>
      <c r="H630" s="109"/>
      <c r="I630" s="109"/>
      <c r="J630" s="109"/>
      <c r="K630" s="91"/>
      <c r="N630" s="91"/>
    </row>
    <row r="631" spans="1:14" ht="31.2">
      <c r="A631" s="425"/>
      <c r="B631" s="387"/>
      <c r="C631" s="28"/>
      <c r="D631" s="460"/>
      <c r="E631" s="27" t="s">
        <v>3971</v>
      </c>
      <c r="F631" s="109"/>
      <c r="G631" s="109"/>
      <c r="H631" s="109"/>
      <c r="I631" s="109"/>
      <c r="J631" s="109"/>
      <c r="K631" s="91"/>
      <c r="N631" s="91"/>
    </row>
    <row r="632" spans="1:14">
      <c r="A632" s="500" t="s">
        <v>2186</v>
      </c>
      <c r="B632" s="496" t="s">
        <v>3961</v>
      </c>
      <c r="C632" s="501" t="s">
        <v>3210</v>
      </c>
      <c r="D632" s="531"/>
      <c r="E632" s="496"/>
      <c r="F632" s="127" t="s">
        <v>78</v>
      </c>
      <c r="G632" s="127" t="str">
        <f>IF(H632="x","Đơn giản",IF(I632="x","Trung bình",IF(J632="x","Phức tạp")))</f>
        <v>Trung bình</v>
      </c>
      <c r="H632" s="495"/>
      <c r="I632" s="495" t="s">
        <v>79</v>
      </c>
      <c r="J632" s="495"/>
      <c r="K632" s="91"/>
      <c r="N632" s="91"/>
    </row>
    <row r="633" spans="1:14">
      <c r="A633" s="500"/>
      <c r="B633" s="496"/>
      <c r="C633" s="501"/>
      <c r="D633" s="531"/>
      <c r="E633" s="496" t="s">
        <v>3972</v>
      </c>
      <c r="F633" s="495"/>
      <c r="G633" s="495"/>
      <c r="H633" s="495"/>
      <c r="I633" s="495"/>
      <c r="J633" s="495"/>
      <c r="K633" s="91"/>
      <c r="N633" s="91"/>
    </row>
    <row r="634" spans="1:14">
      <c r="A634" s="500"/>
      <c r="B634" s="496"/>
      <c r="C634" s="501"/>
      <c r="D634" s="531"/>
      <c r="E634" s="496" t="s">
        <v>3973</v>
      </c>
      <c r="F634" s="495"/>
      <c r="G634" s="495"/>
      <c r="H634" s="495"/>
      <c r="I634" s="495"/>
      <c r="J634" s="495"/>
      <c r="K634" s="91"/>
      <c r="N634" s="91"/>
    </row>
    <row r="635" spans="1:14">
      <c r="A635" s="500"/>
      <c r="B635" s="496"/>
      <c r="C635" s="501"/>
      <c r="D635" s="531"/>
      <c r="E635" s="496" t="s">
        <v>3974</v>
      </c>
      <c r="F635" s="495"/>
      <c r="G635" s="495"/>
      <c r="H635" s="495"/>
      <c r="I635" s="495"/>
      <c r="J635" s="495"/>
      <c r="K635" s="91"/>
      <c r="N635" s="91"/>
    </row>
    <row r="636" spans="1:14" ht="31.2">
      <c r="A636" s="500"/>
      <c r="B636" s="496"/>
      <c r="C636" s="501"/>
      <c r="D636" s="531"/>
      <c r="E636" s="496" t="s">
        <v>3975</v>
      </c>
      <c r="F636" s="495"/>
      <c r="G636" s="495"/>
      <c r="H636" s="495"/>
      <c r="I636" s="495"/>
      <c r="J636" s="495"/>
      <c r="K636" s="91"/>
      <c r="N636" s="91"/>
    </row>
    <row r="637" spans="1:14">
      <c r="A637" s="500" t="s">
        <v>2186</v>
      </c>
      <c r="B637" s="496" t="s">
        <v>4244</v>
      </c>
      <c r="C637" s="501" t="s">
        <v>3210</v>
      </c>
      <c r="D637" s="531"/>
      <c r="E637" s="496"/>
      <c r="F637" s="127" t="s">
        <v>78</v>
      </c>
      <c r="G637" s="127" t="str">
        <f>IF(H637="x","Đơn giản",IF(I637="x","Trung bình",IF(J637="x","Phức tạp")))</f>
        <v>Trung bình</v>
      </c>
      <c r="H637" s="495"/>
      <c r="I637" s="495" t="s">
        <v>79</v>
      </c>
      <c r="J637" s="495"/>
      <c r="K637" s="91"/>
      <c r="N637" s="91"/>
    </row>
    <row r="638" spans="1:14" ht="31.2">
      <c r="A638" s="500"/>
      <c r="B638" s="496"/>
      <c r="C638" s="501"/>
      <c r="D638" s="531"/>
      <c r="E638" s="496" t="s">
        <v>4245</v>
      </c>
      <c r="F638" s="495"/>
      <c r="G638" s="495"/>
      <c r="H638" s="495"/>
      <c r="I638" s="495"/>
      <c r="J638" s="495"/>
      <c r="K638" s="91"/>
      <c r="N638" s="91"/>
    </row>
    <row r="639" spans="1:14" ht="31.2">
      <c r="A639" s="500"/>
      <c r="B639" s="496"/>
      <c r="C639" s="501"/>
      <c r="D639" s="531"/>
      <c r="E639" s="496" t="s">
        <v>4246</v>
      </c>
      <c r="F639" s="495"/>
      <c r="G639" s="495"/>
      <c r="H639" s="495"/>
      <c r="I639" s="495"/>
      <c r="J639" s="495"/>
      <c r="K639" s="91"/>
      <c r="N639" s="91"/>
    </row>
    <row r="640" spans="1:14" ht="31.2">
      <c r="A640" s="500"/>
      <c r="B640" s="496"/>
      <c r="C640" s="501"/>
      <c r="D640" s="531"/>
      <c r="E640" s="496" t="s">
        <v>4247</v>
      </c>
      <c r="F640" s="495"/>
      <c r="G640" s="495"/>
      <c r="H640" s="495"/>
      <c r="I640" s="495"/>
      <c r="J640" s="495"/>
      <c r="K640" s="91"/>
      <c r="N640" s="91"/>
    </row>
    <row r="641" spans="1:14" ht="31.2">
      <c r="A641" s="500"/>
      <c r="B641" s="496"/>
      <c r="C641" s="501"/>
      <c r="D641" s="531"/>
      <c r="E641" s="496" t="s">
        <v>4248</v>
      </c>
      <c r="F641" s="495"/>
      <c r="G641" s="495"/>
      <c r="H641" s="495"/>
      <c r="I641" s="495"/>
      <c r="J641" s="495"/>
      <c r="K641" s="91"/>
      <c r="N641" s="91"/>
    </row>
    <row r="642" spans="1:14">
      <c r="A642" s="425" t="s">
        <v>2187</v>
      </c>
      <c r="B642" s="27" t="s">
        <v>3976</v>
      </c>
      <c r="C642" s="28" t="s">
        <v>3373</v>
      </c>
      <c r="D642" s="460"/>
      <c r="E642" s="385"/>
      <c r="F642" s="103" t="s">
        <v>78</v>
      </c>
      <c r="G642" s="103" t="str">
        <f>IF(H642="x","Đơn giản",IF(I642="x","Trung bình",IF(J642="x","Phức tạp")))</f>
        <v>Trung bình</v>
      </c>
      <c r="H642" s="109"/>
      <c r="I642" s="109" t="s">
        <v>79</v>
      </c>
      <c r="J642" s="109"/>
      <c r="K642" s="91"/>
      <c r="N642" s="91"/>
    </row>
    <row r="643" spans="1:14" ht="31.2">
      <c r="A643" s="425"/>
      <c r="B643" s="27"/>
      <c r="C643" s="28"/>
      <c r="D643" s="460"/>
      <c r="E643" s="27" t="s">
        <v>3977</v>
      </c>
      <c r="F643" s="109"/>
      <c r="G643" s="109"/>
      <c r="H643" s="109"/>
      <c r="I643" s="109"/>
      <c r="J643" s="109"/>
      <c r="K643" s="91"/>
      <c r="N643" s="91"/>
    </row>
    <row r="644" spans="1:14" ht="31.2">
      <c r="A644" s="425"/>
      <c r="B644" s="27"/>
      <c r="C644" s="28"/>
      <c r="D644" s="460"/>
      <c r="E644" s="27" t="s">
        <v>3978</v>
      </c>
      <c r="F644" s="109"/>
      <c r="G644" s="109"/>
      <c r="H644" s="109"/>
      <c r="I644" s="109"/>
      <c r="J644" s="109"/>
      <c r="K644" s="91"/>
      <c r="N644" s="91"/>
    </row>
    <row r="645" spans="1:14">
      <c r="A645" s="425"/>
      <c r="B645" s="27"/>
      <c r="C645" s="28"/>
      <c r="D645" s="460"/>
      <c r="E645" s="27" t="s">
        <v>3979</v>
      </c>
      <c r="F645" s="109"/>
      <c r="G645" s="109"/>
      <c r="H645" s="109"/>
      <c r="I645" s="109"/>
      <c r="J645" s="109"/>
      <c r="K645" s="91"/>
      <c r="N645" s="91"/>
    </row>
    <row r="646" spans="1:14">
      <c r="A646" s="425"/>
      <c r="B646" s="27"/>
      <c r="C646" s="28"/>
      <c r="D646" s="460"/>
      <c r="E646" s="27" t="s">
        <v>3980</v>
      </c>
      <c r="F646" s="109"/>
      <c r="G646" s="109"/>
      <c r="H646" s="109"/>
      <c r="I646" s="109"/>
      <c r="J646" s="109"/>
      <c r="K646" s="91"/>
      <c r="N646" s="91"/>
    </row>
    <row r="647" spans="1:14">
      <c r="A647" s="425" t="s">
        <v>2858</v>
      </c>
      <c r="B647" s="27" t="s">
        <v>3985</v>
      </c>
      <c r="C647" s="28" t="s">
        <v>3210</v>
      </c>
      <c r="D647" s="460"/>
      <c r="E647" s="385"/>
      <c r="F647" s="103" t="s">
        <v>78</v>
      </c>
      <c r="G647" s="103" t="str">
        <f>IF(H647="x","Đơn giản",IF(I647="x","Trung bình",IF(J647="x","Phức tạp")))</f>
        <v>Trung bình</v>
      </c>
      <c r="H647" s="109"/>
      <c r="I647" s="109" t="s">
        <v>79</v>
      </c>
      <c r="J647" s="109"/>
      <c r="K647" s="91"/>
      <c r="N647" s="91"/>
    </row>
    <row r="648" spans="1:14" ht="31.2">
      <c r="A648" s="425"/>
      <c r="B648" s="387"/>
      <c r="C648" s="28"/>
      <c r="D648" s="461"/>
      <c r="E648" s="27" t="s">
        <v>3981</v>
      </c>
      <c r="F648" s="109"/>
      <c r="G648" s="109"/>
      <c r="H648" s="109"/>
      <c r="I648" s="109"/>
      <c r="J648" s="109"/>
      <c r="K648" s="91"/>
      <c r="N648" s="91"/>
    </row>
    <row r="649" spans="1:14" ht="31.2">
      <c r="A649" s="425"/>
      <c r="B649" s="387"/>
      <c r="C649" s="28"/>
      <c r="D649" s="461"/>
      <c r="E649" s="27" t="s">
        <v>3992</v>
      </c>
      <c r="F649" s="109"/>
      <c r="G649" s="109"/>
      <c r="H649" s="109"/>
      <c r="I649" s="109"/>
      <c r="J649" s="109"/>
      <c r="K649" s="91"/>
      <c r="N649" s="91"/>
    </row>
    <row r="650" spans="1:14" ht="31.2">
      <c r="A650" s="425"/>
      <c r="B650" s="387"/>
      <c r="C650" s="28"/>
      <c r="D650" s="461"/>
      <c r="E650" s="27" t="s">
        <v>3982</v>
      </c>
      <c r="F650" s="109"/>
      <c r="G650" s="109"/>
      <c r="H650" s="109"/>
      <c r="I650" s="109"/>
      <c r="J650" s="109"/>
      <c r="K650" s="91"/>
      <c r="N650" s="91"/>
    </row>
    <row r="651" spans="1:14" ht="31.2">
      <c r="A651" s="425"/>
      <c r="B651" s="387"/>
      <c r="C651" s="28"/>
      <c r="D651" s="460"/>
      <c r="E651" s="27" t="s">
        <v>3991</v>
      </c>
      <c r="F651" s="109"/>
      <c r="G651" s="109"/>
      <c r="H651" s="109"/>
      <c r="I651" s="109"/>
      <c r="J651" s="109"/>
      <c r="K651" s="91"/>
      <c r="N651" s="91"/>
    </row>
    <row r="652" spans="1:14">
      <c r="A652" s="425" t="s">
        <v>3252</v>
      </c>
      <c r="B652" s="27" t="s">
        <v>3236</v>
      </c>
      <c r="C652" s="28" t="s">
        <v>3210</v>
      </c>
      <c r="D652" s="460"/>
      <c r="E652" s="385"/>
      <c r="F652" s="103" t="s">
        <v>78</v>
      </c>
      <c r="G652" s="103" t="str">
        <f>IF(H652="x","Đơn giản",IF(I652="x","Trung bình",IF(J652="x","Phức tạp")))</f>
        <v>Trung bình</v>
      </c>
      <c r="H652" s="109"/>
      <c r="I652" s="109" t="s">
        <v>79</v>
      </c>
      <c r="J652" s="109"/>
      <c r="K652" s="91"/>
      <c r="N652" s="91"/>
    </row>
    <row r="653" spans="1:14" ht="31.2">
      <c r="A653" s="425"/>
      <c r="B653" s="387"/>
      <c r="C653" s="28"/>
      <c r="D653" s="460"/>
      <c r="E653" s="27" t="s">
        <v>3983</v>
      </c>
      <c r="F653" s="109"/>
      <c r="G653" s="109"/>
      <c r="H653" s="109"/>
      <c r="I653" s="109"/>
      <c r="J653" s="109"/>
      <c r="K653" s="91"/>
      <c r="N653" s="91"/>
    </row>
    <row r="654" spans="1:14">
      <c r="A654" s="425"/>
      <c r="B654" s="387"/>
      <c r="C654" s="28"/>
      <c r="D654" s="460"/>
      <c r="E654" s="27" t="s">
        <v>3996</v>
      </c>
      <c r="F654" s="109"/>
      <c r="G654" s="109"/>
      <c r="H654" s="109"/>
      <c r="I654" s="109"/>
      <c r="J654" s="109"/>
      <c r="K654" s="91"/>
      <c r="N654" s="91"/>
    </row>
    <row r="655" spans="1:14">
      <c r="A655" s="425"/>
      <c r="B655" s="387"/>
      <c r="C655" s="28"/>
      <c r="D655" s="460"/>
      <c r="E655" s="27" t="s">
        <v>3997</v>
      </c>
      <c r="F655" s="109"/>
      <c r="G655" s="109"/>
      <c r="H655" s="109"/>
      <c r="I655" s="109"/>
      <c r="J655" s="109"/>
      <c r="K655" s="91"/>
      <c r="N655" s="91"/>
    </row>
    <row r="656" spans="1:14" ht="46.8">
      <c r="A656" s="425"/>
      <c r="B656" s="387"/>
      <c r="C656" s="28"/>
      <c r="D656" s="460"/>
      <c r="E656" s="27" t="s">
        <v>3984</v>
      </c>
      <c r="F656" s="109"/>
      <c r="G656" s="109"/>
      <c r="H656" s="109"/>
      <c r="I656" s="109"/>
      <c r="J656" s="109"/>
      <c r="K656" s="91"/>
      <c r="N656" s="91"/>
    </row>
    <row r="657" spans="1:14">
      <c r="A657" s="425" t="s">
        <v>3993</v>
      </c>
      <c r="B657" s="27" t="s">
        <v>3241</v>
      </c>
      <c r="C657" s="28" t="s">
        <v>3592</v>
      </c>
      <c r="D657" s="460"/>
      <c r="E657" s="385"/>
      <c r="F657" s="103" t="s">
        <v>78</v>
      </c>
      <c r="G657" s="103" t="str">
        <f>IF(H657="x","Đơn giản",IF(I657="x","Trung bình",IF(J657="x","Phức tạp")))</f>
        <v>Trung bình</v>
      </c>
      <c r="H657" s="109"/>
      <c r="I657" s="109" t="s">
        <v>79</v>
      </c>
      <c r="J657" s="109"/>
      <c r="K657" s="91"/>
      <c r="N657" s="91"/>
    </row>
    <row r="658" spans="1:14">
      <c r="A658" s="425"/>
      <c r="B658" s="27"/>
      <c r="C658" s="28"/>
      <c r="D658" s="460"/>
      <c r="E658" s="27" t="s">
        <v>3995</v>
      </c>
      <c r="F658" s="109"/>
      <c r="G658" s="109"/>
      <c r="H658" s="109"/>
      <c r="I658" s="109"/>
      <c r="J658" s="109"/>
      <c r="K658" s="91"/>
      <c r="N658" s="91"/>
    </row>
    <row r="659" spans="1:14" ht="31.2">
      <c r="A659" s="425"/>
      <c r="B659" s="27"/>
      <c r="C659" s="28"/>
      <c r="D659" s="460"/>
      <c r="E659" s="27" t="s">
        <v>4250</v>
      </c>
      <c r="F659" s="109"/>
      <c r="G659" s="109"/>
      <c r="H659" s="109"/>
      <c r="I659" s="109"/>
      <c r="J659" s="109"/>
      <c r="K659" s="91"/>
      <c r="N659" s="91"/>
    </row>
    <row r="660" spans="1:14" ht="31.2">
      <c r="A660" s="425"/>
      <c r="B660" s="27"/>
      <c r="C660" s="28"/>
      <c r="D660" s="460"/>
      <c r="E660" s="27" t="s">
        <v>4249</v>
      </c>
      <c r="F660" s="109"/>
      <c r="G660" s="109"/>
      <c r="H660" s="109"/>
      <c r="I660" s="109"/>
      <c r="J660" s="109"/>
      <c r="K660" s="91"/>
      <c r="N660" s="91"/>
    </row>
    <row r="661" spans="1:14" ht="31.2">
      <c r="A661" s="425"/>
      <c r="B661" s="27"/>
      <c r="C661" s="28"/>
      <c r="D661" s="460"/>
      <c r="E661" s="27" t="s">
        <v>4251</v>
      </c>
      <c r="F661" s="109"/>
      <c r="G661" s="109"/>
      <c r="H661" s="109"/>
      <c r="I661" s="109"/>
      <c r="J661" s="109"/>
      <c r="K661" s="91"/>
      <c r="N661" s="91"/>
    </row>
    <row r="662" spans="1:14">
      <c r="A662" s="425" t="s">
        <v>3994</v>
      </c>
      <c r="B662" s="27" t="s">
        <v>3246</v>
      </c>
      <c r="C662" s="28" t="s">
        <v>3592</v>
      </c>
      <c r="D662" s="460"/>
      <c r="E662" s="385"/>
      <c r="F662" s="103" t="s">
        <v>78</v>
      </c>
      <c r="G662" s="103" t="str">
        <f>IF(H662="x","Đơn giản",IF(I662="x","Trung bình",IF(J662="x","Phức tạp")))</f>
        <v>Trung bình</v>
      </c>
      <c r="H662" s="109"/>
      <c r="I662" s="109" t="s">
        <v>79</v>
      </c>
      <c r="J662" s="109"/>
      <c r="K662" s="91"/>
      <c r="N662" s="91"/>
    </row>
    <row r="663" spans="1:14" ht="46.8">
      <c r="A663" s="425"/>
      <c r="B663" s="27"/>
      <c r="C663" s="28"/>
      <c r="D663" s="460"/>
      <c r="E663" s="27" t="s">
        <v>4252</v>
      </c>
      <c r="F663" s="109"/>
      <c r="G663" s="109"/>
      <c r="H663" s="109"/>
      <c r="I663" s="109"/>
      <c r="J663" s="109"/>
      <c r="K663" s="91"/>
      <c r="N663" s="91"/>
    </row>
    <row r="664" spans="1:14" ht="46.8">
      <c r="A664" s="425"/>
      <c r="B664" s="27"/>
      <c r="C664" s="28"/>
      <c r="D664" s="460"/>
      <c r="E664" s="27" t="s">
        <v>4253</v>
      </c>
      <c r="F664" s="109"/>
      <c r="G664" s="109"/>
      <c r="H664" s="109"/>
      <c r="I664" s="109"/>
      <c r="J664" s="109"/>
      <c r="K664" s="91"/>
      <c r="N664" s="91"/>
    </row>
    <row r="665" spans="1:14" ht="46.8">
      <c r="A665" s="425"/>
      <c r="B665" s="27"/>
      <c r="C665" s="28"/>
      <c r="D665" s="460"/>
      <c r="E665" s="27" t="s">
        <v>4254</v>
      </c>
      <c r="F665" s="109"/>
      <c r="G665" s="109"/>
      <c r="H665" s="109"/>
      <c r="I665" s="109"/>
      <c r="J665" s="109"/>
      <c r="K665" s="91"/>
      <c r="N665" s="91"/>
    </row>
    <row r="666" spans="1:14" ht="46.8">
      <c r="A666" s="425"/>
      <c r="B666" s="27"/>
      <c r="C666" s="28"/>
      <c r="D666" s="460"/>
      <c r="E666" s="27" t="s">
        <v>4255</v>
      </c>
      <c r="F666" s="109"/>
      <c r="G666" s="109"/>
      <c r="H666" s="109"/>
      <c r="I666" s="109"/>
      <c r="J666" s="109"/>
      <c r="K666" s="91"/>
      <c r="N666" s="91"/>
    </row>
    <row r="667" spans="1:14">
      <c r="A667" s="499" t="s">
        <v>1511</v>
      </c>
      <c r="B667" s="385" t="s">
        <v>1738</v>
      </c>
      <c r="C667" s="400"/>
      <c r="D667" s="400"/>
      <c r="E667" s="27"/>
      <c r="F667" s="109"/>
      <c r="G667" s="109"/>
      <c r="H667" s="109"/>
      <c r="I667" s="109"/>
      <c r="J667" s="109"/>
      <c r="K667" s="91" t="s">
        <v>2156</v>
      </c>
      <c r="N667" s="91"/>
    </row>
    <row r="668" spans="1:14" ht="31.2">
      <c r="A668" s="425" t="s">
        <v>2189</v>
      </c>
      <c r="B668" s="387" t="s">
        <v>3998</v>
      </c>
      <c r="C668" s="28" t="s">
        <v>2454</v>
      </c>
      <c r="D668" s="460"/>
      <c r="E668" s="385"/>
      <c r="F668" s="103" t="s">
        <v>78</v>
      </c>
      <c r="G668" s="103" t="str">
        <f>IF(H668="x","Đơn giản",IF(I668="x","Trung bình",IF(J668="x","Phức tạp")))</f>
        <v>Trung bình</v>
      </c>
      <c r="H668" s="103"/>
      <c r="I668" s="109" t="s">
        <v>79</v>
      </c>
      <c r="J668" s="109"/>
      <c r="K668" s="91"/>
      <c r="N668" s="91"/>
    </row>
    <row r="669" spans="1:14" ht="31.2">
      <c r="A669" s="499"/>
      <c r="B669" s="387"/>
      <c r="C669" s="462"/>
      <c r="D669" s="463"/>
      <c r="E669" s="387" t="s">
        <v>4295</v>
      </c>
      <c r="F669" s="109"/>
      <c r="G669" s="109"/>
      <c r="H669" s="109"/>
      <c r="I669" s="109"/>
      <c r="J669" s="109"/>
      <c r="K669" s="91"/>
      <c r="N669" s="91"/>
    </row>
    <row r="670" spans="1:14">
      <c r="A670" s="499"/>
      <c r="B670" s="387"/>
      <c r="C670" s="462"/>
      <c r="D670" s="463"/>
      <c r="E670" s="387" t="s">
        <v>4296</v>
      </c>
      <c r="F670" s="109"/>
      <c r="G670" s="109"/>
      <c r="H670" s="109"/>
      <c r="I670" s="109"/>
      <c r="J670" s="109"/>
      <c r="K670" s="91"/>
      <c r="N670" s="91"/>
    </row>
    <row r="671" spans="1:14">
      <c r="A671" s="499"/>
      <c r="B671" s="387"/>
      <c r="C671" s="462"/>
      <c r="D671" s="463"/>
      <c r="E671" s="387" t="s">
        <v>4297</v>
      </c>
      <c r="F671" s="109"/>
      <c r="G671" s="109"/>
      <c r="H671" s="109"/>
      <c r="I671" s="109"/>
      <c r="J671" s="109"/>
      <c r="K671" s="91"/>
      <c r="N671" s="91"/>
    </row>
    <row r="672" spans="1:14" ht="31.2">
      <c r="A672" s="499"/>
      <c r="B672" s="387"/>
      <c r="C672" s="462"/>
      <c r="D672" s="463"/>
      <c r="E672" s="387" t="s">
        <v>4298</v>
      </c>
      <c r="F672" s="109"/>
      <c r="G672" s="109"/>
      <c r="H672" s="109"/>
      <c r="I672" s="109"/>
      <c r="J672" s="109"/>
      <c r="K672" s="91"/>
      <c r="N672" s="91"/>
    </row>
    <row r="673" spans="1:14">
      <c r="A673" s="425" t="s">
        <v>2190</v>
      </c>
      <c r="B673" s="27" t="s">
        <v>1739</v>
      </c>
      <c r="C673" s="28" t="s">
        <v>3210</v>
      </c>
      <c r="D673" s="400"/>
      <c r="E673" s="27"/>
      <c r="F673" s="103" t="s">
        <v>78</v>
      </c>
      <c r="G673" s="103" t="str">
        <f>IF(H673="x","Đơn giản",IF(I673="x","Trung bình",IF(J673="x","Phức tạp")))</f>
        <v>Trung bình</v>
      </c>
      <c r="H673" s="103"/>
      <c r="I673" s="109" t="s">
        <v>79</v>
      </c>
      <c r="J673" s="109"/>
      <c r="K673" s="91" t="s">
        <v>2156</v>
      </c>
      <c r="N673" s="91"/>
    </row>
    <row r="674" spans="1:14">
      <c r="A674" s="425"/>
      <c r="B674" s="27"/>
      <c r="C674" s="28"/>
      <c r="D674" s="28"/>
      <c r="E674" s="27" t="s">
        <v>3999</v>
      </c>
      <c r="F674" s="109"/>
      <c r="G674" s="109"/>
      <c r="H674" s="109"/>
      <c r="I674" s="109"/>
      <c r="J674" s="109"/>
      <c r="K674" s="91" t="s">
        <v>2156</v>
      </c>
      <c r="N674" s="91"/>
    </row>
    <row r="675" spans="1:14" ht="31.2">
      <c r="A675" s="425"/>
      <c r="B675" s="27"/>
      <c r="C675" s="28"/>
      <c r="D675" s="28"/>
      <c r="E675" s="27" t="s">
        <v>4000</v>
      </c>
      <c r="F675" s="109"/>
      <c r="G675" s="109"/>
      <c r="H675" s="109"/>
      <c r="I675" s="109"/>
      <c r="J675" s="109"/>
      <c r="K675" s="91" t="s">
        <v>2156</v>
      </c>
      <c r="N675" s="91"/>
    </row>
    <row r="676" spans="1:14" ht="31.2">
      <c r="A676" s="425"/>
      <c r="B676" s="27"/>
      <c r="C676" s="28"/>
      <c r="D676" s="28"/>
      <c r="E676" s="27" t="s">
        <v>4001</v>
      </c>
      <c r="F676" s="109"/>
      <c r="G676" s="109"/>
      <c r="H676" s="109"/>
      <c r="I676" s="109"/>
      <c r="J676" s="109"/>
      <c r="K676" s="91" t="s">
        <v>2156</v>
      </c>
      <c r="N676" s="91"/>
    </row>
    <row r="677" spans="1:14" ht="31.2">
      <c r="A677" s="425"/>
      <c r="B677" s="27"/>
      <c r="C677" s="28"/>
      <c r="D677" s="28"/>
      <c r="E677" s="27" t="s">
        <v>4002</v>
      </c>
      <c r="F677" s="109"/>
      <c r="G677" s="109"/>
      <c r="H677" s="109"/>
      <c r="I677" s="109"/>
      <c r="J677" s="109"/>
      <c r="K677" s="91" t="s">
        <v>2156</v>
      </c>
      <c r="N677" s="91"/>
    </row>
    <row r="678" spans="1:14" ht="31.2">
      <c r="A678" s="425"/>
      <c r="B678" s="27"/>
      <c r="C678" s="28"/>
      <c r="D678" s="28"/>
      <c r="E678" s="27" t="s">
        <v>4003</v>
      </c>
      <c r="F678" s="109"/>
      <c r="G678" s="109"/>
      <c r="H678" s="109"/>
      <c r="I678" s="109"/>
      <c r="J678" s="109"/>
      <c r="K678" s="91" t="s">
        <v>2156</v>
      </c>
      <c r="N678" s="91"/>
    </row>
    <row r="679" spans="1:14">
      <c r="A679" s="425" t="s">
        <v>2191</v>
      </c>
      <c r="B679" s="27" t="s">
        <v>1745</v>
      </c>
      <c r="C679" s="28" t="s">
        <v>3210</v>
      </c>
      <c r="D679" s="400"/>
      <c r="E679" s="27"/>
      <c r="F679" s="103" t="s">
        <v>78</v>
      </c>
      <c r="G679" s="103" t="str">
        <f>IF(H679="x","Đơn giản",IF(I679="x","Trung bình",IF(J679="x","Phức tạp")))</f>
        <v>Trung bình</v>
      </c>
      <c r="H679" s="103"/>
      <c r="I679" s="109" t="s">
        <v>79</v>
      </c>
      <c r="J679" s="109"/>
      <c r="K679" s="91" t="s">
        <v>2156</v>
      </c>
      <c r="N679" s="91"/>
    </row>
    <row r="680" spans="1:14" ht="31.2">
      <c r="A680" s="425"/>
      <c r="B680" s="27"/>
      <c r="C680" s="28"/>
      <c r="D680" s="28"/>
      <c r="E680" s="27" t="s">
        <v>4004</v>
      </c>
      <c r="F680" s="109"/>
      <c r="G680" s="109"/>
      <c r="H680" s="109"/>
      <c r="I680" s="109"/>
      <c r="J680" s="109"/>
      <c r="K680" s="91" t="s">
        <v>2156</v>
      </c>
      <c r="N680" s="91"/>
    </row>
    <row r="681" spans="1:14" ht="31.2">
      <c r="A681" s="425"/>
      <c r="B681" s="27"/>
      <c r="C681" s="28"/>
      <c r="D681" s="28"/>
      <c r="E681" s="27" t="s">
        <v>4005</v>
      </c>
      <c r="F681" s="109"/>
      <c r="G681" s="109"/>
      <c r="H681" s="109"/>
      <c r="I681" s="109"/>
      <c r="J681" s="109"/>
      <c r="K681" s="91" t="s">
        <v>2156</v>
      </c>
      <c r="N681" s="91"/>
    </row>
    <row r="682" spans="1:14" ht="31.2">
      <c r="A682" s="425"/>
      <c r="B682" s="27"/>
      <c r="C682" s="28"/>
      <c r="D682" s="28"/>
      <c r="E682" s="27" t="s">
        <v>4006</v>
      </c>
      <c r="F682" s="109"/>
      <c r="G682" s="109"/>
      <c r="H682" s="109"/>
      <c r="I682" s="109"/>
      <c r="J682" s="109"/>
      <c r="K682" s="91" t="s">
        <v>2156</v>
      </c>
      <c r="N682" s="91"/>
    </row>
    <row r="683" spans="1:14" ht="31.2">
      <c r="A683" s="425"/>
      <c r="B683" s="27"/>
      <c r="C683" s="28"/>
      <c r="D683" s="28"/>
      <c r="E683" s="27" t="s">
        <v>4007</v>
      </c>
      <c r="F683" s="109"/>
      <c r="G683" s="109"/>
      <c r="H683" s="109"/>
      <c r="I683" s="109"/>
      <c r="J683" s="109"/>
      <c r="K683" s="91" t="s">
        <v>2156</v>
      </c>
      <c r="N683" s="91"/>
    </row>
    <row r="684" spans="1:14" ht="31.2">
      <c r="A684" s="425" t="s">
        <v>2559</v>
      </c>
      <c r="B684" s="27" t="s">
        <v>1749</v>
      </c>
      <c r="C684" s="28" t="s">
        <v>3210</v>
      </c>
      <c r="D684" s="400"/>
      <c r="E684" s="27"/>
      <c r="F684" s="103" t="s">
        <v>78</v>
      </c>
      <c r="G684" s="103" t="str">
        <f>IF(H684="x","Đơn giản",IF(I684="x","Trung bình",IF(J684="x","Phức tạp")))</f>
        <v>Trung bình</v>
      </c>
      <c r="H684" s="103"/>
      <c r="I684" s="109" t="s">
        <v>79</v>
      </c>
      <c r="J684" s="109"/>
      <c r="K684" s="91" t="s">
        <v>2156</v>
      </c>
      <c r="N684" s="91"/>
    </row>
    <row r="685" spans="1:14" ht="31.2">
      <c r="A685" s="425"/>
      <c r="B685" s="27"/>
      <c r="C685" s="28"/>
      <c r="D685" s="28"/>
      <c r="E685" s="27" t="s">
        <v>4008</v>
      </c>
      <c r="F685" s="109"/>
      <c r="G685" s="109"/>
      <c r="H685" s="109"/>
      <c r="I685" s="109"/>
      <c r="J685" s="109"/>
      <c r="K685" s="91" t="s">
        <v>2156</v>
      </c>
      <c r="N685" s="91"/>
    </row>
    <row r="686" spans="1:14" ht="31.2">
      <c r="A686" s="425"/>
      <c r="B686" s="27"/>
      <c r="C686" s="28"/>
      <c r="D686" s="28"/>
      <c r="E686" s="27" t="s">
        <v>4009</v>
      </c>
      <c r="F686" s="109"/>
      <c r="G686" s="109"/>
      <c r="H686" s="109"/>
      <c r="I686" s="109"/>
      <c r="J686" s="109"/>
      <c r="K686" s="91" t="s">
        <v>2156</v>
      </c>
      <c r="N686" s="91"/>
    </row>
    <row r="687" spans="1:14" ht="31.2">
      <c r="A687" s="425"/>
      <c r="B687" s="27"/>
      <c r="C687" s="28"/>
      <c r="D687" s="28"/>
      <c r="E687" s="27" t="s">
        <v>4010</v>
      </c>
      <c r="F687" s="109"/>
      <c r="G687" s="109"/>
      <c r="H687" s="109"/>
      <c r="I687" s="109"/>
      <c r="J687" s="109"/>
      <c r="K687" s="91" t="s">
        <v>2156</v>
      </c>
      <c r="N687" s="91"/>
    </row>
    <row r="688" spans="1:14" ht="31.2">
      <c r="A688" s="425"/>
      <c r="B688" s="27"/>
      <c r="C688" s="28"/>
      <c r="D688" s="28"/>
      <c r="E688" s="27" t="s">
        <v>4011</v>
      </c>
      <c r="F688" s="109"/>
      <c r="G688" s="109"/>
      <c r="H688" s="109"/>
      <c r="I688" s="109"/>
      <c r="J688" s="109"/>
      <c r="K688" s="91" t="s">
        <v>2156</v>
      </c>
      <c r="N688" s="91"/>
    </row>
    <row r="689" spans="1:14" ht="31.2">
      <c r="A689" s="425" t="s">
        <v>2560</v>
      </c>
      <c r="B689" s="27" t="s">
        <v>4012</v>
      </c>
      <c r="C689" s="28" t="s">
        <v>3210</v>
      </c>
      <c r="D689" s="400"/>
      <c r="E689" s="27"/>
      <c r="F689" s="103" t="s">
        <v>78</v>
      </c>
      <c r="G689" s="103" t="str">
        <f>IF(H689="x","Đơn giản",IF(I689="x","Trung bình",IF(J689="x","Phức tạp")))</f>
        <v>Trung bình</v>
      </c>
      <c r="H689" s="103"/>
      <c r="I689" s="109" t="s">
        <v>79</v>
      </c>
      <c r="J689" s="109"/>
      <c r="K689" s="91" t="s">
        <v>2156</v>
      </c>
      <c r="N689" s="91"/>
    </row>
    <row r="690" spans="1:14" ht="31.2">
      <c r="A690" s="425"/>
      <c r="B690" s="27"/>
      <c r="C690" s="28"/>
      <c r="D690" s="28"/>
      <c r="E690" s="27" t="s">
        <v>4013</v>
      </c>
      <c r="F690" s="109"/>
      <c r="G690" s="109"/>
      <c r="H690" s="109"/>
      <c r="I690" s="109"/>
      <c r="J690" s="109"/>
      <c r="K690" s="91" t="s">
        <v>2156</v>
      </c>
      <c r="N690" s="91"/>
    </row>
    <row r="691" spans="1:14" ht="31.2">
      <c r="A691" s="425"/>
      <c r="B691" s="27"/>
      <c r="C691" s="28"/>
      <c r="D691" s="28"/>
      <c r="E691" s="27" t="s">
        <v>4014</v>
      </c>
      <c r="F691" s="109"/>
      <c r="G691" s="109"/>
      <c r="H691" s="109"/>
      <c r="I691" s="109"/>
      <c r="J691" s="109"/>
      <c r="K691" s="91" t="s">
        <v>2156</v>
      </c>
      <c r="N691" s="91"/>
    </row>
    <row r="692" spans="1:14" ht="31.2">
      <c r="A692" s="425"/>
      <c r="B692" s="27"/>
      <c r="C692" s="28"/>
      <c r="D692" s="28"/>
      <c r="E692" s="27" t="s">
        <v>4015</v>
      </c>
      <c r="F692" s="109"/>
      <c r="G692" s="109"/>
      <c r="H692" s="109"/>
      <c r="I692" s="109"/>
      <c r="J692" s="109"/>
      <c r="K692" s="91" t="s">
        <v>2156</v>
      </c>
      <c r="N692" s="91"/>
    </row>
    <row r="693" spans="1:14" ht="31.2">
      <c r="A693" s="425"/>
      <c r="B693" s="27"/>
      <c r="C693" s="28"/>
      <c r="D693" s="28"/>
      <c r="E693" s="27" t="s">
        <v>4303</v>
      </c>
      <c r="F693" s="109"/>
      <c r="G693" s="109"/>
      <c r="H693" s="109"/>
      <c r="I693" s="109"/>
      <c r="J693" s="109"/>
      <c r="K693" s="91" t="s">
        <v>2156</v>
      </c>
      <c r="N693" s="91"/>
    </row>
    <row r="694" spans="1:14">
      <c r="A694" s="425" t="s">
        <v>2561</v>
      </c>
      <c r="B694" s="27" t="s">
        <v>4016</v>
      </c>
      <c r="C694" s="28" t="s">
        <v>3581</v>
      </c>
      <c r="D694" s="400"/>
      <c r="E694" s="27"/>
      <c r="F694" s="103" t="s">
        <v>78</v>
      </c>
      <c r="G694" s="103" t="str">
        <f>IF(H694="x","Đơn giản",IF(I694="x","Trung bình",IF(J694="x","Phức tạp")))</f>
        <v>Trung bình</v>
      </c>
      <c r="H694" s="103"/>
      <c r="I694" s="109" t="s">
        <v>79</v>
      </c>
      <c r="J694" s="109"/>
      <c r="K694" s="91" t="s">
        <v>2156</v>
      </c>
      <c r="N694" s="91"/>
    </row>
    <row r="695" spans="1:14" ht="31.2">
      <c r="A695" s="425"/>
      <c r="B695" s="27"/>
      <c r="C695" s="28"/>
      <c r="D695" s="28"/>
      <c r="E695" s="27" t="s">
        <v>4020</v>
      </c>
      <c r="F695" s="109"/>
      <c r="G695" s="109"/>
      <c r="H695" s="109"/>
      <c r="I695" s="109"/>
      <c r="J695" s="109"/>
      <c r="K695" s="91" t="s">
        <v>2156</v>
      </c>
      <c r="N695" s="91"/>
    </row>
    <row r="696" spans="1:14" ht="31.2">
      <c r="A696" s="425"/>
      <c r="B696" s="27"/>
      <c r="C696" s="28"/>
      <c r="D696" s="28"/>
      <c r="E696" s="27" t="s">
        <v>4017</v>
      </c>
      <c r="F696" s="109"/>
      <c r="G696" s="109"/>
      <c r="H696" s="109"/>
      <c r="I696" s="109"/>
      <c r="J696" s="109"/>
      <c r="K696" s="91" t="s">
        <v>2156</v>
      </c>
      <c r="N696" s="91"/>
    </row>
    <row r="697" spans="1:14" ht="31.2">
      <c r="A697" s="425"/>
      <c r="B697" s="27"/>
      <c r="C697" s="28"/>
      <c r="D697" s="28"/>
      <c r="E697" s="27" t="s">
        <v>4018</v>
      </c>
      <c r="F697" s="109"/>
      <c r="G697" s="109"/>
      <c r="H697" s="109"/>
      <c r="I697" s="109"/>
      <c r="J697" s="109"/>
      <c r="K697" s="91" t="s">
        <v>2156</v>
      </c>
      <c r="N697" s="91"/>
    </row>
    <row r="698" spans="1:14" ht="31.2">
      <c r="A698" s="425"/>
      <c r="B698" s="27"/>
      <c r="C698" s="28"/>
      <c r="D698" s="28"/>
      <c r="E698" s="27" t="s">
        <v>4019</v>
      </c>
      <c r="F698" s="109"/>
      <c r="G698" s="109"/>
      <c r="H698" s="109"/>
      <c r="I698" s="109"/>
      <c r="J698" s="109"/>
      <c r="K698" s="91" t="s">
        <v>2156</v>
      </c>
      <c r="N698" s="91"/>
    </row>
    <row r="699" spans="1:14">
      <c r="A699" s="500" t="s">
        <v>3190</v>
      </c>
      <c r="B699" s="496" t="s">
        <v>3597</v>
      </c>
      <c r="C699" s="501" t="s">
        <v>4358</v>
      </c>
      <c r="D699" s="501"/>
      <c r="E699" s="496"/>
      <c r="F699" s="127" t="s">
        <v>78</v>
      </c>
      <c r="G699" s="127" t="str">
        <f>IF(H699="x","Đơn giản",IF(I699="x","Trung bình",IF(J699="x","Phức tạp")))</f>
        <v>Trung bình</v>
      </c>
      <c r="H699" s="127"/>
      <c r="I699" s="495" t="s">
        <v>79</v>
      </c>
      <c r="J699" s="495"/>
      <c r="K699" s="91"/>
      <c r="N699" s="91"/>
    </row>
    <row r="700" spans="1:14" ht="31.2">
      <c r="A700" s="500"/>
      <c r="B700" s="496"/>
      <c r="C700" s="501"/>
      <c r="D700" s="501"/>
      <c r="E700" s="496" t="s">
        <v>4021</v>
      </c>
      <c r="F700" s="495"/>
      <c r="G700" s="495"/>
      <c r="H700" s="495"/>
      <c r="I700" s="495"/>
      <c r="J700" s="495"/>
      <c r="K700" s="91"/>
      <c r="N700" s="91"/>
    </row>
    <row r="701" spans="1:14" ht="31.2">
      <c r="A701" s="500"/>
      <c r="B701" s="496"/>
      <c r="C701" s="501"/>
      <c r="D701" s="501"/>
      <c r="E701" s="496" t="s">
        <v>4022</v>
      </c>
      <c r="F701" s="495"/>
      <c r="G701" s="495"/>
      <c r="H701" s="495"/>
      <c r="I701" s="495"/>
      <c r="J701" s="495"/>
      <c r="K701" s="91"/>
      <c r="N701" s="91"/>
    </row>
    <row r="702" spans="1:14" ht="31.2">
      <c r="A702" s="500"/>
      <c r="B702" s="496"/>
      <c r="C702" s="501"/>
      <c r="D702" s="501"/>
      <c r="E702" s="496" t="s">
        <v>4023</v>
      </c>
      <c r="F702" s="495"/>
      <c r="G702" s="495"/>
      <c r="H702" s="495"/>
      <c r="I702" s="495"/>
      <c r="J702" s="495"/>
      <c r="K702" s="91"/>
      <c r="N702" s="91"/>
    </row>
    <row r="703" spans="1:14" ht="31.2">
      <c r="A703" s="500"/>
      <c r="B703" s="496"/>
      <c r="C703" s="501"/>
      <c r="D703" s="501"/>
      <c r="E703" s="496" t="s">
        <v>4024</v>
      </c>
      <c r="F703" s="495"/>
      <c r="G703" s="495"/>
      <c r="H703" s="495"/>
      <c r="I703" s="495"/>
      <c r="J703" s="495"/>
      <c r="K703" s="91"/>
      <c r="N703" s="91"/>
    </row>
    <row r="704" spans="1:14" ht="31.2">
      <c r="A704" s="500" t="s">
        <v>3258</v>
      </c>
      <c r="B704" s="496" t="s">
        <v>4025</v>
      </c>
      <c r="C704" s="501" t="s">
        <v>3210</v>
      </c>
      <c r="D704" s="501"/>
      <c r="E704" s="496"/>
      <c r="F704" s="127" t="s">
        <v>78</v>
      </c>
      <c r="G704" s="127" t="str">
        <f>IF(H704="x","Đơn giản",IF(I704="x","Trung bình",IF(J704="x","Phức tạp")))</f>
        <v>Trung bình</v>
      </c>
      <c r="H704" s="127"/>
      <c r="I704" s="495" t="s">
        <v>79</v>
      </c>
      <c r="J704" s="495"/>
      <c r="K704" s="91"/>
      <c r="N704" s="91"/>
    </row>
    <row r="705" spans="1:14" ht="31.2">
      <c r="A705" s="500"/>
      <c r="B705" s="496"/>
      <c r="C705" s="501"/>
      <c r="D705" s="501"/>
      <c r="E705" s="496" t="s">
        <v>4026</v>
      </c>
      <c r="F705" s="495"/>
      <c r="G705" s="495"/>
      <c r="H705" s="495"/>
      <c r="I705" s="495"/>
      <c r="J705" s="495"/>
      <c r="K705" s="91"/>
      <c r="N705" s="91"/>
    </row>
    <row r="706" spans="1:14" ht="31.2">
      <c r="A706" s="500"/>
      <c r="B706" s="496"/>
      <c r="C706" s="501"/>
      <c r="D706" s="501"/>
      <c r="E706" s="496" t="s">
        <v>4027</v>
      </c>
      <c r="F706" s="495"/>
      <c r="G706" s="495"/>
      <c r="H706" s="495"/>
      <c r="I706" s="495"/>
      <c r="J706" s="495"/>
      <c r="K706" s="91"/>
      <c r="N706" s="91"/>
    </row>
    <row r="707" spans="1:14" ht="31.2">
      <c r="A707" s="500"/>
      <c r="B707" s="496"/>
      <c r="C707" s="501"/>
      <c r="D707" s="501"/>
      <c r="E707" s="496" t="s">
        <v>4028</v>
      </c>
      <c r="F707" s="495"/>
      <c r="G707" s="495"/>
      <c r="H707" s="495"/>
      <c r="I707" s="495"/>
      <c r="J707" s="495"/>
      <c r="K707" s="91"/>
      <c r="N707" s="91"/>
    </row>
    <row r="708" spans="1:14" ht="31.2">
      <c r="A708" s="500"/>
      <c r="B708" s="496"/>
      <c r="C708" s="501"/>
      <c r="D708" s="501"/>
      <c r="E708" s="496" t="s">
        <v>4029</v>
      </c>
      <c r="F708" s="495"/>
      <c r="G708" s="495"/>
      <c r="H708" s="495"/>
      <c r="I708" s="495"/>
      <c r="J708" s="495"/>
      <c r="K708" s="91"/>
      <c r="N708" s="91"/>
    </row>
    <row r="709" spans="1:14">
      <c r="A709" s="425" t="s">
        <v>3598</v>
      </c>
      <c r="B709" s="27" t="s">
        <v>1808</v>
      </c>
      <c r="C709" s="28" t="s">
        <v>3210</v>
      </c>
      <c r="D709" s="400"/>
      <c r="E709" s="27"/>
      <c r="F709" s="103" t="s">
        <v>78</v>
      </c>
      <c r="G709" s="103" t="str">
        <f>IF(H709="x","Đơn giản",IF(I709="x","Trung bình",IF(J709="x","Phức tạp")))</f>
        <v>Đơn giản</v>
      </c>
      <c r="H709" s="103" t="s">
        <v>79</v>
      </c>
      <c r="I709" s="109"/>
      <c r="J709" s="109"/>
      <c r="K709" s="91" t="s">
        <v>2156</v>
      </c>
      <c r="N709" s="91"/>
    </row>
    <row r="710" spans="1:14">
      <c r="A710" s="425"/>
      <c r="B710" s="27"/>
      <c r="C710" s="28"/>
      <c r="D710" s="28"/>
      <c r="E710" s="27" t="s">
        <v>4030</v>
      </c>
      <c r="F710" s="109"/>
      <c r="G710" s="109"/>
      <c r="H710" s="109"/>
      <c r="I710" s="109"/>
      <c r="J710" s="109"/>
      <c r="K710" s="91" t="s">
        <v>2156</v>
      </c>
      <c r="N710" s="91"/>
    </row>
    <row r="711" spans="1:14">
      <c r="A711" s="425"/>
      <c r="B711" s="27"/>
      <c r="C711" s="28"/>
      <c r="D711" s="28"/>
      <c r="E711" s="27" t="s">
        <v>4031</v>
      </c>
      <c r="F711" s="109"/>
      <c r="G711" s="109"/>
      <c r="H711" s="109"/>
      <c r="I711" s="109"/>
      <c r="J711" s="109"/>
      <c r="K711" s="91"/>
      <c r="N711" s="91"/>
    </row>
    <row r="712" spans="1:14" ht="31.2">
      <c r="A712" s="425"/>
      <c r="B712" s="27"/>
      <c r="C712" s="28"/>
      <c r="D712" s="28"/>
      <c r="E712" s="27" t="s">
        <v>4032</v>
      </c>
      <c r="F712" s="109"/>
      <c r="G712" s="109"/>
      <c r="H712" s="109"/>
      <c r="I712" s="109"/>
      <c r="J712" s="109"/>
      <c r="K712" s="91" t="s">
        <v>2156</v>
      </c>
      <c r="N712" s="91"/>
    </row>
    <row r="713" spans="1:14">
      <c r="A713" s="498" t="s">
        <v>1643</v>
      </c>
      <c r="B713" s="421" t="s">
        <v>2558</v>
      </c>
      <c r="C713" s="426"/>
      <c r="D713" s="426"/>
      <c r="E713" s="497"/>
      <c r="F713" s="420"/>
      <c r="G713" s="420"/>
      <c r="H713" s="420"/>
      <c r="I713" s="420"/>
      <c r="J713" s="420"/>
      <c r="K713" s="91" t="s">
        <v>2156</v>
      </c>
      <c r="N713" s="91"/>
    </row>
    <row r="714" spans="1:14">
      <c r="A714" s="425" t="s">
        <v>2193</v>
      </c>
      <c r="B714" s="27" t="s">
        <v>1768</v>
      </c>
      <c r="C714" s="28" t="s">
        <v>3210</v>
      </c>
      <c r="D714" s="400"/>
      <c r="E714" s="27"/>
      <c r="F714" s="103" t="s">
        <v>78</v>
      </c>
      <c r="G714" s="103" t="str">
        <f>IF(H714="x","Đơn giản",IF(I714="x","Trung bình",IF(J714="x","Phức tạp")))</f>
        <v>Trung bình</v>
      </c>
      <c r="H714" s="103"/>
      <c r="I714" s="109" t="s">
        <v>79</v>
      </c>
      <c r="J714" s="109"/>
      <c r="K714" s="91" t="s">
        <v>2156</v>
      </c>
      <c r="N714" s="91"/>
    </row>
    <row r="715" spans="1:14">
      <c r="A715" s="425"/>
      <c r="B715" s="27"/>
      <c r="C715" s="28"/>
      <c r="D715" s="28"/>
      <c r="E715" s="27" t="s">
        <v>4035</v>
      </c>
      <c r="F715" s="109"/>
      <c r="G715" s="109"/>
      <c r="H715" s="109"/>
      <c r="I715" s="109"/>
      <c r="J715" s="109"/>
      <c r="K715" s="91" t="s">
        <v>2156</v>
      </c>
      <c r="N715" s="91"/>
    </row>
    <row r="716" spans="1:14">
      <c r="A716" s="425"/>
      <c r="B716" s="27"/>
      <c r="C716" s="28"/>
      <c r="D716" s="28"/>
      <c r="E716" s="27" t="s">
        <v>4036</v>
      </c>
      <c r="F716" s="109"/>
      <c r="G716" s="109"/>
      <c r="H716" s="109"/>
      <c r="I716" s="109"/>
      <c r="J716" s="109"/>
      <c r="K716" s="91" t="s">
        <v>2156</v>
      </c>
      <c r="N716" s="91"/>
    </row>
    <row r="717" spans="1:14">
      <c r="A717" s="425"/>
      <c r="B717" s="27"/>
      <c r="C717" s="28"/>
      <c r="D717" s="28"/>
      <c r="E717" s="27" t="s">
        <v>4037</v>
      </c>
      <c r="F717" s="109"/>
      <c r="G717" s="109"/>
      <c r="H717" s="109"/>
      <c r="I717" s="109"/>
      <c r="J717" s="109"/>
      <c r="K717" s="91" t="s">
        <v>2156</v>
      </c>
      <c r="N717" s="91"/>
    </row>
    <row r="718" spans="1:14" ht="31.2">
      <c r="A718" s="425"/>
      <c r="B718" s="27"/>
      <c r="C718" s="28"/>
      <c r="D718" s="28"/>
      <c r="E718" s="27" t="s">
        <v>4038</v>
      </c>
      <c r="F718" s="109"/>
      <c r="G718" s="109"/>
      <c r="H718" s="109"/>
      <c r="I718" s="109"/>
      <c r="J718" s="109"/>
      <c r="K718" s="91" t="s">
        <v>2156</v>
      </c>
      <c r="N718" s="91"/>
    </row>
    <row r="719" spans="1:14" ht="31.2">
      <c r="A719" s="425"/>
      <c r="B719" s="27"/>
      <c r="C719" s="28"/>
      <c r="D719" s="28"/>
      <c r="E719" s="27" t="s">
        <v>4039</v>
      </c>
      <c r="F719" s="109"/>
      <c r="G719" s="109"/>
      <c r="H719" s="109"/>
      <c r="I719" s="109"/>
      <c r="J719" s="109"/>
      <c r="K719" s="91" t="s">
        <v>2156</v>
      </c>
      <c r="N719" s="91"/>
    </row>
    <row r="720" spans="1:14">
      <c r="A720" s="425"/>
      <c r="B720" s="27"/>
      <c r="C720" s="28"/>
      <c r="D720" s="28"/>
      <c r="E720" s="27" t="s">
        <v>4040</v>
      </c>
      <c r="F720" s="109"/>
      <c r="G720" s="109"/>
      <c r="H720" s="109"/>
      <c r="I720" s="109"/>
      <c r="J720" s="109"/>
      <c r="K720" s="91" t="s">
        <v>2156</v>
      </c>
      <c r="N720" s="91"/>
    </row>
    <row r="721" spans="1:14">
      <c r="A721" s="425" t="s">
        <v>2194</v>
      </c>
      <c r="B721" s="27" t="s">
        <v>1775</v>
      </c>
      <c r="C721" s="28" t="s">
        <v>3210</v>
      </c>
      <c r="D721" s="400"/>
      <c r="E721" s="27"/>
      <c r="F721" s="103" t="s">
        <v>78</v>
      </c>
      <c r="G721" s="103" t="str">
        <f>IF(H721="x","Đơn giản",IF(I721="x","Trung bình",IF(J721="x","Phức tạp")))</f>
        <v>Trung bình</v>
      </c>
      <c r="H721" s="103"/>
      <c r="I721" s="109" t="s">
        <v>79</v>
      </c>
      <c r="J721" s="109"/>
      <c r="K721" s="91" t="s">
        <v>2156</v>
      </c>
      <c r="M721" s="389" t="s">
        <v>2449</v>
      </c>
      <c r="N721" s="91"/>
    </row>
    <row r="722" spans="1:14">
      <c r="A722" s="425"/>
      <c r="B722" s="27"/>
      <c r="C722" s="28"/>
      <c r="D722" s="28"/>
      <c r="E722" s="27" t="s">
        <v>4041</v>
      </c>
      <c r="F722" s="109"/>
      <c r="G722" s="109"/>
      <c r="H722" s="109"/>
      <c r="I722" s="109"/>
      <c r="J722" s="109"/>
      <c r="K722" s="91" t="s">
        <v>2156</v>
      </c>
      <c r="N722" s="91"/>
    </row>
    <row r="723" spans="1:14">
      <c r="A723" s="425"/>
      <c r="B723" s="27"/>
      <c r="C723" s="28"/>
      <c r="D723" s="28"/>
      <c r="E723" s="27" t="s">
        <v>4042</v>
      </c>
      <c r="F723" s="109"/>
      <c r="G723" s="109"/>
      <c r="H723" s="109"/>
      <c r="I723" s="109"/>
      <c r="J723" s="109"/>
      <c r="K723" s="91" t="s">
        <v>2156</v>
      </c>
      <c r="N723" s="91"/>
    </row>
    <row r="724" spans="1:14">
      <c r="A724" s="425"/>
      <c r="B724" s="27"/>
      <c r="C724" s="28"/>
      <c r="D724" s="28"/>
      <c r="E724" s="27" t="s">
        <v>4043</v>
      </c>
      <c r="F724" s="109"/>
      <c r="G724" s="109"/>
      <c r="H724" s="109"/>
      <c r="I724" s="109"/>
      <c r="J724" s="109"/>
      <c r="K724" s="91" t="s">
        <v>2156</v>
      </c>
      <c r="N724" s="91"/>
    </row>
    <row r="725" spans="1:14" ht="31.2">
      <c r="A725" s="425"/>
      <c r="B725" s="27"/>
      <c r="C725" s="28"/>
      <c r="D725" s="28"/>
      <c r="E725" s="27" t="s">
        <v>4044</v>
      </c>
      <c r="F725" s="109"/>
      <c r="G725" s="109"/>
      <c r="H725" s="109"/>
      <c r="I725" s="109"/>
      <c r="J725" s="109"/>
      <c r="K725" s="91" t="s">
        <v>2156</v>
      </c>
      <c r="N725" s="91"/>
    </row>
    <row r="726" spans="1:14" ht="31.2">
      <c r="A726" s="425"/>
      <c r="B726" s="27"/>
      <c r="C726" s="28"/>
      <c r="D726" s="28"/>
      <c r="E726" s="27" t="s">
        <v>4045</v>
      </c>
      <c r="F726" s="109"/>
      <c r="G726" s="109"/>
      <c r="H726" s="109"/>
      <c r="I726" s="109"/>
      <c r="J726" s="109"/>
      <c r="K726" s="91" t="s">
        <v>2156</v>
      </c>
      <c r="N726" s="91"/>
    </row>
    <row r="727" spans="1:14">
      <c r="A727" s="425"/>
      <c r="B727" s="27"/>
      <c r="C727" s="28"/>
      <c r="D727" s="28"/>
      <c r="E727" s="27" t="s">
        <v>4046</v>
      </c>
      <c r="F727" s="109"/>
      <c r="G727" s="109"/>
      <c r="H727" s="109"/>
      <c r="I727" s="109"/>
      <c r="J727" s="109"/>
      <c r="K727" s="91" t="s">
        <v>2156</v>
      </c>
      <c r="N727" s="91"/>
    </row>
    <row r="728" spans="1:14">
      <c r="A728" s="425" t="s">
        <v>2683</v>
      </c>
      <c r="B728" s="27" t="s">
        <v>1787</v>
      </c>
      <c r="C728" s="28" t="s">
        <v>3210</v>
      </c>
      <c r="D728" s="400"/>
      <c r="E728" s="27"/>
      <c r="F728" s="103" t="s">
        <v>78</v>
      </c>
      <c r="G728" s="103" t="str">
        <f>IF(H728="x","Đơn giản",IF(I728="x","Trung bình",IF(J728="x","Phức tạp")))</f>
        <v>Trung bình</v>
      </c>
      <c r="H728" s="103"/>
      <c r="I728" s="109" t="s">
        <v>79</v>
      </c>
      <c r="J728" s="109"/>
      <c r="K728" s="91" t="s">
        <v>2156</v>
      </c>
      <c r="N728" s="91"/>
    </row>
    <row r="729" spans="1:14">
      <c r="A729" s="425"/>
      <c r="B729" s="27"/>
      <c r="C729" s="28"/>
      <c r="D729" s="28"/>
      <c r="E729" s="27" t="s">
        <v>4047</v>
      </c>
      <c r="F729" s="109"/>
      <c r="G729" s="109"/>
      <c r="H729" s="109"/>
      <c r="I729" s="109"/>
      <c r="J729" s="109"/>
      <c r="K729" s="91" t="s">
        <v>2156</v>
      </c>
      <c r="N729" s="91"/>
    </row>
    <row r="730" spans="1:14">
      <c r="A730" s="425"/>
      <c r="B730" s="27"/>
      <c r="C730" s="28"/>
      <c r="D730" s="28"/>
      <c r="E730" s="27" t="s">
        <v>4048</v>
      </c>
      <c r="F730" s="109"/>
      <c r="G730" s="109"/>
      <c r="H730" s="109"/>
      <c r="I730" s="109"/>
      <c r="J730" s="109"/>
      <c r="K730" s="91" t="s">
        <v>2156</v>
      </c>
      <c r="N730" s="91"/>
    </row>
    <row r="731" spans="1:14">
      <c r="A731" s="425"/>
      <c r="B731" s="27"/>
      <c r="C731" s="28"/>
      <c r="D731" s="28"/>
      <c r="E731" s="27" t="s">
        <v>4049</v>
      </c>
      <c r="F731" s="109"/>
      <c r="G731" s="109"/>
      <c r="H731" s="109"/>
      <c r="I731" s="109"/>
      <c r="J731" s="109"/>
      <c r="K731" s="91" t="s">
        <v>2156</v>
      </c>
      <c r="N731" s="91"/>
    </row>
    <row r="732" spans="1:14" ht="31.2">
      <c r="A732" s="425"/>
      <c r="B732" s="27"/>
      <c r="C732" s="28"/>
      <c r="D732" s="28"/>
      <c r="E732" s="27" t="s">
        <v>4050</v>
      </c>
      <c r="F732" s="109"/>
      <c r="G732" s="109"/>
      <c r="H732" s="109"/>
      <c r="I732" s="109"/>
      <c r="J732" s="109"/>
      <c r="K732" s="91" t="s">
        <v>2156</v>
      </c>
      <c r="N732" s="91"/>
    </row>
    <row r="733" spans="1:14">
      <c r="A733" s="425"/>
      <c r="B733" s="27"/>
      <c r="C733" s="28"/>
      <c r="D733" s="28"/>
      <c r="E733" s="27" t="s">
        <v>4051</v>
      </c>
      <c r="F733" s="109"/>
      <c r="G733" s="109"/>
      <c r="H733" s="109"/>
      <c r="I733" s="109"/>
      <c r="J733" s="109"/>
      <c r="K733" s="91" t="s">
        <v>2156</v>
      </c>
      <c r="N733" s="91"/>
    </row>
    <row r="734" spans="1:14">
      <c r="A734" s="425" t="s">
        <v>3193</v>
      </c>
      <c r="B734" s="27" t="s">
        <v>1793</v>
      </c>
      <c r="C734" s="28" t="s">
        <v>3210</v>
      </c>
      <c r="D734" s="400"/>
      <c r="E734" s="27"/>
      <c r="F734" s="103" t="s">
        <v>78</v>
      </c>
      <c r="G734" s="103" t="str">
        <f>IF(H734="x","Đơn giản",IF(I734="x","Trung bình",IF(J734="x","Phức tạp")))</f>
        <v>Trung bình</v>
      </c>
      <c r="H734" s="103"/>
      <c r="I734" s="109" t="s">
        <v>79</v>
      </c>
      <c r="J734" s="109"/>
      <c r="K734" s="91" t="s">
        <v>2156</v>
      </c>
      <c r="N734" s="91"/>
    </row>
    <row r="735" spans="1:14" ht="31.2">
      <c r="A735" s="425"/>
      <c r="B735" s="27"/>
      <c r="C735" s="28"/>
      <c r="D735" s="28"/>
      <c r="E735" s="27" t="s">
        <v>4052</v>
      </c>
      <c r="F735" s="109"/>
      <c r="G735" s="109"/>
      <c r="H735" s="109"/>
      <c r="I735" s="109"/>
      <c r="J735" s="109"/>
      <c r="K735" s="91" t="s">
        <v>2156</v>
      </c>
      <c r="N735" s="91"/>
    </row>
    <row r="736" spans="1:14" ht="31.2">
      <c r="A736" s="425"/>
      <c r="B736" s="27"/>
      <c r="C736" s="28"/>
      <c r="D736" s="28"/>
      <c r="E736" s="27" t="s">
        <v>4053</v>
      </c>
      <c r="F736" s="109"/>
      <c r="G736" s="109"/>
      <c r="H736" s="109"/>
      <c r="I736" s="109"/>
      <c r="J736" s="109"/>
      <c r="K736" s="91" t="s">
        <v>2156</v>
      </c>
      <c r="N736" s="91"/>
    </row>
    <row r="737" spans="1:14" ht="31.2">
      <c r="A737" s="425"/>
      <c r="B737" s="27"/>
      <c r="C737" s="28"/>
      <c r="D737" s="28"/>
      <c r="E737" s="27" t="s">
        <v>4054</v>
      </c>
      <c r="F737" s="109"/>
      <c r="G737" s="109"/>
      <c r="H737" s="109"/>
      <c r="I737" s="109"/>
      <c r="J737" s="109"/>
      <c r="K737" s="91" t="s">
        <v>2156</v>
      </c>
      <c r="N737" s="91"/>
    </row>
    <row r="738" spans="1:14" ht="31.2">
      <c r="A738" s="425"/>
      <c r="B738" s="27"/>
      <c r="C738" s="28"/>
      <c r="D738" s="28"/>
      <c r="E738" s="27" t="s">
        <v>4055</v>
      </c>
      <c r="F738" s="109"/>
      <c r="G738" s="109"/>
      <c r="H738" s="109"/>
      <c r="I738" s="109"/>
      <c r="J738" s="109"/>
      <c r="K738" s="91" t="s">
        <v>2156</v>
      </c>
      <c r="N738" s="91"/>
    </row>
    <row r="739" spans="1:14">
      <c r="A739" s="425" t="s">
        <v>3191</v>
      </c>
      <c r="B739" s="27" t="s">
        <v>1798</v>
      </c>
      <c r="C739" s="28" t="s">
        <v>3210</v>
      </c>
      <c r="D739" s="400"/>
      <c r="E739" s="27"/>
      <c r="F739" s="103" t="s">
        <v>78</v>
      </c>
      <c r="G739" s="103" t="str">
        <f>IF(H739="x","Đơn giản",IF(I739="x","Trung bình",IF(J739="x","Phức tạp")))</f>
        <v>Trung bình</v>
      </c>
      <c r="H739" s="103"/>
      <c r="I739" s="109" t="s">
        <v>79</v>
      </c>
      <c r="J739" s="109"/>
      <c r="K739" s="91" t="s">
        <v>2156</v>
      </c>
      <c r="N739" s="91"/>
    </row>
    <row r="740" spans="1:14" ht="31.2">
      <c r="A740" s="425"/>
      <c r="B740" s="27"/>
      <c r="C740" s="28"/>
      <c r="D740" s="28"/>
      <c r="E740" s="27" t="s">
        <v>4056</v>
      </c>
      <c r="F740" s="109"/>
      <c r="G740" s="109"/>
      <c r="H740" s="109"/>
      <c r="I740" s="109"/>
      <c r="J740" s="109"/>
      <c r="K740" s="91" t="s">
        <v>2156</v>
      </c>
      <c r="N740" s="91"/>
    </row>
    <row r="741" spans="1:14">
      <c r="A741" s="425"/>
      <c r="B741" s="27"/>
      <c r="C741" s="28"/>
      <c r="D741" s="28"/>
      <c r="E741" s="27" t="s">
        <v>4057</v>
      </c>
      <c r="F741" s="109"/>
      <c r="G741" s="109"/>
      <c r="H741" s="109"/>
      <c r="I741" s="109"/>
      <c r="J741" s="109"/>
      <c r="K741" s="91" t="s">
        <v>2156</v>
      </c>
      <c r="N741" s="91"/>
    </row>
    <row r="742" spans="1:14">
      <c r="A742" s="425"/>
      <c r="B742" s="27"/>
      <c r="C742" s="28"/>
      <c r="D742" s="28"/>
      <c r="E742" s="27" t="s">
        <v>4058</v>
      </c>
      <c r="F742" s="109"/>
      <c r="G742" s="109"/>
      <c r="H742" s="109"/>
      <c r="I742" s="109"/>
      <c r="J742" s="109"/>
      <c r="K742" s="91" t="s">
        <v>2156</v>
      </c>
      <c r="N742" s="91"/>
    </row>
    <row r="743" spans="1:14" ht="31.2">
      <c r="A743" s="425"/>
      <c r="B743" s="27"/>
      <c r="C743" s="28"/>
      <c r="D743" s="28"/>
      <c r="E743" s="27" t="s">
        <v>4059</v>
      </c>
      <c r="F743" s="109"/>
      <c r="G743" s="109"/>
      <c r="H743" s="109"/>
      <c r="I743" s="109"/>
      <c r="J743" s="109"/>
      <c r="K743" s="91" t="s">
        <v>2156</v>
      </c>
      <c r="N743" s="91"/>
    </row>
    <row r="744" spans="1:14" ht="31.2">
      <c r="A744" s="425"/>
      <c r="B744" s="27"/>
      <c r="C744" s="28"/>
      <c r="D744" s="28"/>
      <c r="E744" s="27" t="s">
        <v>4060</v>
      </c>
      <c r="F744" s="109"/>
      <c r="G744" s="109"/>
      <c r="H744" s="109"/>
      <c r="I744" s="109"/>
      <c r="J744" s="109"/>
      <c r="K744" s="91" t="s">
        <v>2156</v>
      </c>
      <c r="N744" s="91"/>
    </row>
    <row r="745" spans="1:14">
      <c r="A745" s="425" t="s">
        <v>3192</v>
      </c>
      <c r="B745" s="27" t="s">
        <v>1804</v>
      </c>
      <c r="C745" s="28" t="s">
        <v>3210</v>
      </c>
      <c r="D745" s="400"/>
      <c r="E745" s="27"/>
      <c r="F745" s="103" t="s">
        <v>78</v>
      </c>
      <c r="G745" s="103" t="str">
        <f>IF(H745="x","Đơn giản",IF(I745="x","Trung bình",IF(J745="x","Phức tạp")))</f>
        <v>Trung bình</v>
      </c>
      <c r="H745" s="103"/>
      <c r="I745" s="109" t="s">
        <v>79</v>
      </c>
      <c r="J745" s="109"/>
      <c r="K745" s="91" t="s">
        <v>2156</v>
      </c>
      <c r="N745" s="91"/>
    </row>
    <row r="746" spans="1:14" ht="31.2">
      <c r="A746" s="425"/>
      <c r="B746" s="27"/>
      <c r="C746" s="28"/>
      <c r="D746" s="28"/>
      <c r="E746" s="27" t="s">
        <v>4061</v>
      </c>
      <c r="F746" s="109"/>
      <c r="G746" s="109"/>
      <c r="H746" s="109"/>
      <c r="I746" s="109"/>
      <c r="J746" s="109"/>
      <c r="K746" s="91" t="s">
        <v>2156</v>
      </c>
      <c r="N746" s="91"/>
    </row>
    <row r="747" spans="1:14" ht="31.2">
      <c r="A747" s="425"/>
      <c r="B747" s="27"/>
      <c r="C747" s="28"/>
      <c r="D747" s="28"/>
      <c r="E747" s="27" t="s">
        <v>4062</v>
      </c>
      <c r="F747" s="109"/>
      <c r="G747" s="109"/>
      <c r="H747" s="109"/>
      <c r="I747" s="109"/>
      <c r="J747" s="109"/>
      <c r="K747" s="91" t="s">
        <v>2156</v>
      </c>
      <c r="N747" s="91"/>
    </row>
    <row r="748" spans="1:14" ht="31.2">
      <c r="A748" s="425"/>
      <c r="B748" s="27"/>
      <c r="C748" s="28"/>
      <c r="D748" s="28"/>
      <c r="E748" s="27" t="s">
        <v>4063</v>
      </c>
      <c r="F748" s="109"/>
      <c r="G748" s="109"/>
      <c r="H748" s="109"/>
      <c r="I748" s="109"/>
      <c r="J748" s="109"/>
      <c r="K748" s="91" t="s">
        <v>2156</v>
      </c>
      <c r="N748" s="91"/>
    </row>
    <row r="749" spans="1:14" ht="31.2">
      <c r="A749" s="425"/>
      <c r="B749" s="27"/>
      <c r="C749" s="28"/>
      <c r="D749" s="28"/>
      <c r="E749" s="27" t="s">
        <v>4064</v>
      </c>
      <c r="F749" s="109"/>
      <c r="G749" s="109"/>
      <c r="H749" s="109"/>
      <c r="I749" s="109"/>
      <c r="J749" s="109"/>
      <c r="K749" s="91" t="s">
        <v>2156</v>
      </c>
      <c r="N749" s="91"/>
    </row>
    <row r="750" spans="1:14">
      <c r="A750" s="500" t="s">
        <v>4289</v>
      </c>
      <c r="B750" s="496" t="s">
        <v>4290</v>
      </c>
      <c r="C750" s="501" t="s">
        <v>3210</v>
      </c>
      <c r="D750" s="12"/>
      <c r="E750" s="496"/>
      <c r="F750" s="127" t="s">
        <v>78</v>
      </c>
      <c r="G750" s="127" t="str">
        <f>IF(H750="x","Đơn giản",IF(I750="x","Trung bình",IF(J750="x","Phức tạp")))</f>
        <v>Trung bình</v>
      </c>
      <c r="H750" s="127"/>
      <c r="I750" s="495" t="s">
        <v>79</v>
      </c>
      <c r="J750" s="495"/>
      <c r="K750" s="91" t="s">
        <v>2156</v>
      </c>
      <c r="N750" s="91"/>
    </row>
    <row r="751" spans="1:14">
      <c r="A751" s="500"/>
      <c r="B751" s="496"/>
      <c r="C751" s="501"/>
      <c r="D751" s="501"/>
      <c r="E751" s="496" t="s">
        <v>4291</v>
      </c>
      <c r="F751" s="495"/>
      <c r="G751" s="495"/>
      <c r="H751" s="495"/>
      <c r="I751" s="495"/>
      <c r="J751" s="495"/>
      <c r="K751" s="91" t="s">
        <v>2156</v>
      </c>
      <c r="N751" s="91"/>
    </row>
    <row r="752" spans="1:14">
      <c r="A752" s="500"/>
      <c r="B752" s="496"/>
      <c r="C752" s="501"/>
      <c r="D752" s="501"/>
      <c r="E752" s="496" t="s">
        <v>4292</v>
      </c>
      <c r="F752" s="495"/>
      <c r="G752" s="495"/>
      <c r="H752" s="495"/>
      <c r="I752" s="495"/>
      <c r="J752" s="495"/>
      <c r="K752" s="91" t="s">
        <v>2156</v>
      </c>
      <c r="N752" s="91"/>
    </row>
    <row r="753" spans="1:14">
      <c r="A753" s="500"/>
      <c r="B753" s="496"/>
      <c r="C753" s="501"/>
      <c r="D753" s="501"/>
      <c r="E753" s="496" t="s">
        <v>4294</v>
      </c>
      <c r="F753" s="495"/>
      <c r="G753" s="495"/>
      <c r="H753" s="495"/>
      <c r="I753" s="495"/>
      <c r="J753" s="495"/>
      <c r="K753" s="91" t="s">
        <v>2156</v>
      </c>
      <c r="N753" s="91"/>
    </row>
    <row r="754" spans="1:14">
      <c r="A754" s="500"/>
      <c r="B754" s="496"/>
      <c r="C754" s="501"/>
      <c r="D754" s="501"/>
      <c r="E754" s="496" t="s">
        <v>4293</v>
      </c>
      <c r="F754" s="495"/>
      <c r="G754" s="495"/>
      <c r="H754" s="495"/>
      <c r="I754" s="495"/>
      <c r="J754" s="495"/>
      <c r="K754" s="91" t="s">
        <v>2156</v>
      </c>
      <c r="N754" s="91"/>
    </row>
    <row r="755" spans="1:14">
      <c r="A755" s="499" t="s">
        <v>1680</v>
      </c>
      <c r="B755" s="385" t="s">
        <v>1825</v>
      </c>
      <c r="C755" s="400"/>
      <c r="D755" s="400"/>
      <c r="E755" s="27"/>
      <c r="F755" s="109"/>
      <c r="G755" s="109"/>
      <c r="H755" s="109"/>
      <c r="I755" s="109"/>
      <c r="J755" s="109"/>
      <c r="K755" s="91" t="s">
        <v>2156</v>
      </c>
      <c r="N755" s="91"/>
    </row>
    <row r="756" spans="1:14">
      <c r="A756" s="425" t="s">
        <v>2684</v>
      </c>
      <c r="B756" s="27" t="s">
        <v>1829</v>
      </c>
      <c r="C756" s="28" t="s">
        <v>3210</v>
      </c>
      <c r="D756" s="400"/>
      <c r="E756" s="27"/>
      <c r="F756" s="103" t="s">
        <v>78</v>
      </c>
      <c r="G756" s="103" t="str">
        <f>IF(H756="x","Đơn giản",IF(I756="x","Trung bình",IF(J756="x","Phức tạp")))</f>
        <v>Trung bình</v>
      </c>
      <c r="H756" s="103"/>
      <c r="I756" s="109" t="s">
        <v>79</v>
      </c>
      <c r="J756" s="109"/>
      <c r="K756" s="91" t="s">
        <v>2156</v>
      </c>
      <c r="N756" s="91"/>
    </row>
    <row r="757" spans="1:14" ht="31.2">
      <c r="A757" s="425"/>
      <c r="B757" s="27"/>
      <c r="C757" s="28"/>
      <c r="D757" s="28"/>
      <c r="E757" s="27" t="s">
        <v>4065</v>
      </c>
      <c r="F757" s="109"/>
      <c r="G757" s="109"/>
      <c r="H757" s="109"/>
      <c r="I757" s="109"/>
      <c r="J757" s="109"/>
      <c r="K757" s="91" t="s">
        <v>2156</v>
      </c>
      <c r="N757" s="91"/>
    </row>
    <row r="758" spans="1:14" ht="31.2">
      <c r="A758" s="425"/>
      <c r="B758" s="27"/>
      <c r="C758" s="28"/>
      <c r="D758" s="28"/>
      <c r="E758" s="27" t="s">
        <v>4066</v>
      </c>
      <c r="F758" s="109"/>
      <c r="G758" s="109"/>
      <c r="H758" s="109"/>
      <c r="I758" s="109"/>
      <c r="J758" s="109"/>
      <c r="K758" s="91" t="s">
        <v>2156</v>
      </c>
      <c r="N758" s="91"/>
    </row>
    <row r="759" spans="1:14" ht="31.2">
      <c r="A759" s="425"/>
      <c r="B759" s="27"/>
      <c r="C759" s="28"/>
      <c r="D759" s="28"/>
      <c r="E759" s="27" t="s">
        <v>4067</v>
      </c>
      <c r="F759" s="109"/>
      <c r="G759" s="109"/>
      <c r="H759" s="109"/>
      <c r="I759" s="109"/>
      <c r="J759" s="109"/>
      <c r="K759" s="91" t="s">
        <v>2156</v>
      </c>
      <c r="N759" s="91"/>
    </row>
    <row r="760" spans="1:14" ht="31.2">
      <c r="A760" s="425"/>
      <c r="B760" s="27"/>
      <c r="C760" s="28"/>
      <c r="D760" s="28"/>
      <c r="E760" s="27" t="s">
        <v>4068</v>
      </c>
      <c r="F760" s="109"/>
      <c r="G760" s="109"/>
      <c r="H760" s="109"/>
      <c r="I760" s="109"/>
      <c r="J760" s="109"/>
      <c r="K760" s="91" t="s">
        <v>2156</v>
      </c>
      <c r="N760" s="91"/>
    </row>
    <row r="761" spans="1:14">
      <c r="A761" s="425" t="s">
        <v>2685</v>
      </c>
      <c r="B761" s="27" t="s">
        <v>1837</v>
      </c>
      <c r="C761" s="28" t="s">
        <v>3373</v>
      </c>
      <c r="D761" s="400"/>
      <c r="E761" s="27"/>
      <c r="F761" s="103" t="s">
        <v>78</v>
      </c>
      <c r="G761" s="103" t="str">
        <f>IF(H761="x","Đơn giản",IF(I761="x","Trung bình",IF(J761="x","Phức tạp")))</f>
        <v>Trung bình</v>
      </c>
      <c r="H761" s="103"/>
      <c r="I761" s="109" t="s">
        <v>79</v>
      </c>
      <c r="J761" s="109"/>
      <c r="K761" s="91" t="s">
        <v>2156</v>
      </c>
      <c r="N761" s="91"/>
    </row>
    <row r="762" spans="1:14" ht="31.2">
      <c r="A762" s="425"/>
      <c r="B762" s="27"/>
      <c r="C762" s="28"/>
      <c r="D762" s="28"/>
      <c r="E762" s="27" t="s">
        <v>4069</v>
      </c>
      <c r="F762" s="109"/>
      <c r="G762" s="109"/>
      <c r="H762" s="109"/>
      <c r="I762" s="109"/>
      <c r="J762" s="109"/>
      <c r="K762" s="91" t="s">
        <v>2156</v>
      </c>
      <c r="N762" s="91"/>
    </row>
    <row r="763" spans="1:14" ht="31.2">
      <c r="A763" s="425"/>
      <c r="B763" s="27"/>
      <c r="C763" s="28"/>
      <c r="D763" s="28"/>
      <c r="E763" s="27" t="s">
        <v>4070</v>
      </c>
      <c r="F763" s="109"/>
      <c r="G763" s="109"/>
      <c r="H763" s="109"/>
      <c r="I763" s="109"/>
      <c r="J763" s="109"/>
      <c r="K763" s="91" t="s">
        <v>2156</v>
      </c>
      <c r="N763" s="91"/>
    </row>
    <row r="764" spans="1:14" ht="31.2">
      <c r="A764" s="425"/>
      <c r="B764" s="27"/>
      <c r="C764" s="28"/>
      <c r="D764" s="28"/>
      <c r="E764" s="27" t="s">
        <v>4071</v>
      </c>
      <c r="F764" s="109"/>
      <c r="G764" s="109"/>
      <c r="H764" s="109"/>
      <c r="I764" s="109"/>
      <c r="J764" s="109"/>
      <c r="K764" s="91" t="s">
        <v>2156</v>
      </c>
      <c r="N764" s="91"/>
    </row>
    <row r="765" spans="1:14" ht="31.2">
      <c r="A765" s="425"/>
      <c r="B765" s="27"/>
      <c r="C765" s="28"/>
      <c r="D765" s="28"/>
      <c r="E765" s="27" t="s">
        <v>4072</v>
      </c>
      <c r="F765" s="109"/>
      <c r="G765" s="109"/>
      <c r="H765" s="109"/>
      <c r="I765" s="109"/>
      <c r="J765" s="109"/>
      <c r="K765" s="91" t="s">
        <v>2156</v>
      </c>
      <c r="N765" s="91"/>
    </row>
    <row r="766" spans="1:14">
      <c r="A766" s="499" t="s">
        <v>1862</v>
      </c>
      <c r="B766" s="385" t="s">
        <v>1835</v>
      </c>
      <c r="C766" s="400"/>
      <c r="D766" s="400"/>
      <c r="E766" s="27"/>
      <c r="F766" s="109"/>
      <c r="G766" s="109"/>
      <c r="H766" s="109"/>
      <c r="I766" s="109"/>
      <c r="J766" s="109"/>
      <c r="K766" s="91" t="s">
        <v>2156</v>
      </c>
      <c r="N766" s="91"/>
    </row>
    <row r="767" spans="1:14">
      <c r="A767" s="425" t="s">
        <v>2912</v>
      </c>
      <c r="B767" s="27" t="s">
        <v>1836</v>
      </c>
      <c r="C767" s="28" t="s">
        <v>3210</v>
      </c>
      <c r="D767" s="28"/>
      <c r="E767" s="27"/>
      <c r="F767" s="103" t="s">
        <v>78</v>
      </c>
      <c r="G767" s="103" t="str">
        <f>IF(H767="x","Đơn giản",IF(I767="x","Trung bình",IF(J767="x","Phức tạp")))</f>
        <v>Trung bình</v>
      </c>
      <c r="H767" s="103"/>
      <c r="I767" s="109" t="s">
        <v>79</v>
      </c>
      <c r="J767" s="109"/>
      <c r="K767" s="91" t="s">
        <v>2156</v>
      </c>
      <c r="N767" s="91"/>
    </row>
    <row r="768" spans="1:14">
      <c r="A768" s="425"/>
      <c r="B768" s="27"/>
      <c r="C768" s="28"/>
      <c r="D768" s="28"/>
      <c r="E768" s="27" t="s">
        <v>4073</v>
      </c>
      <c r="F768" s="109"/>
      <c r="G768" s="109"/>
      <c r="H768" s="109"/>
      <c r="I768" s="109"/>
      <c r="J768" s="109"/>
      <c r="K768" s="91" t="s">
        <v>2156</v>
      </c>
      <c r="N768" s="91"/>
    </row>
    <row r="769" spans="1:14" ht="31.2">
      <c r="A769" s="425"/>
      <c r="B769" s="27"/>
      <c r="C769" s="28"/>
      <c r="D769" s="28"/>
      <c r="E769" s="27" t="s">
        <v>4074</v>
      </c>
      <c r="F769" s="109"/>
      <c r="G769" s="109"/>
      <c r="H769" s="109"/>
      <c r="I769" s="109"/>
      <c r="J769" s="109"/>
      <c r="K769" s="91" t="s">
        <v>2156</v>
      </c>
      <c r="N769" s="91"/>
    </row>
    <row r="770" spans="1:14">
      <c r="A770" s="425"/>
      <c r="B770" s="27"/>
      <c r="C770" s="28"/>
      <c r="D770" s="28"/>
      <c r="E770" s="27" t="s">
        <v>4075</v>
      </c>
      <c r="F770" s="109"/>
      <c r="G770" s="109"/>
      <c r="H770" s="109"/>
      <c r="I770" s="109"/>
      <c r="J770" s="109"/>
      <c r="K770" s="91" t="s">
        <v>2156</v>
      </c>
      <c r="N770" s="91"/>
    </row>
    <row r="771" spans="1:14">
      <c r="A771" s="425"/>
      <c r="B771" s="27"/>
      <c r="C771" s="28"/>
      <c r="D771" s="28"/>
      <c r="E771" s="27" t="s">
        <v>4076</v>
      </c>
      <c r="F771" s="109"/>
      <c r="G771" s="109"/>
      <c r="H771" s="109"/>
      <c r="I771" s="109"/>
      <c r="J771" s="109"/>
      <c r="K771" s="91" t="s">
        <v>2156</v>
      </c>
      <c r="N771" s="91"/>
    </row>
    <row r="772" spans="1:14">
      <c r="A772" s="425"/>
      <c r="B772" s="27"/>
      <c r="C772" s="28"/>
      <c r="D772" s="28"/>
      <c r="E772" s="27" t="s">
        <v>4077</v>
      </c>
      <c r="F772" s="109"/>
      <c r="G772" s="109"/>
      <c r="H772" s="109"/>
      <c r="I772" s="109"/>
      <c r="J772" s="109"/>
      <c r="K772" s="91" t="s">
        <v>2156</v>
      </c>
      <c r="N772" s="91"/>
    </row>
    <row r="773" spans="1:14">
      <c r="A773" s="425" t="s">
        <v>2913</v>
      </c>
      <c r="B773" s="27" t="s">
        <v>1878</v>
      </c>
      <c r="C773" s="28" t="s">
        <v>3210</v>
      </c>
      <c r="D773" s="28"/>
      <c r="E773" s="27"/>
      <c r="F773" s="103" t="s">
        <v>78</v>
      </c>
      <c r="G773" s="103" t="str">
        <f>IF(H773="x","Đơn giản",IF(I773="x","Trung bình",IF(J773="x","Phức tạp")))</f>
        <v>Trung bình</v>
      </c>
      <c r="H773" s="103"/>
      <c r="I773" s="109" t="s">
        <v>79</v>
      </c>
      <c r="J773" s="109"/>
      <c r="K773" s="91" t="s">
        <v>2156</v>
      </c>
      <c r="N773" s="91"/>
    </row>
    <row r="774" spans="1:14" ht="31.2">
      <c r="A774" s="425"/>
      <c r="B774" s="27"/>
      <c r="C774" s="28"/>
      <c r="D774" s="28"/>
      <c r="E774" s="27" t="s">
        <v>4078</v>
      </c>
      <c r="F774" s="109"/>
      <c r="G774" s="109"/>
      <c r="H774" s="109"/>
      <c r="I774" s="109"/>
      <c r="J774" s="109"/>
      <c r="K774" s="91" t="s">
        <v>2156</v>
      </c>
      <c r="N774" s="91"/>
    </row>
    <row r="775" spans="1:14">
      <c r="A775" s="425"/>
      <c r="B775" s="27"/>
      <c r="C775" s="28"/>
      <c r="D775" s="28"/>
      <c r="E775" s="27" t="s">
        <v>4079</v>
      </c>
      <c r="F775" s="109"/>
      <c r="G775" s="109"/>
      <c r="H775" s="109"/>
      <c r="I775" s="109"/>
      <c r="J775" s="109"/>
      <c r="K775" s="91" t="s">
        <v>2156</v>
      </c>
      <c r="N775" s="91"/>
    </row>
    <row r="776" spans="1:14" ht="31.2">
      <c r="A776" s="425"/>
      <c r="B776" s="27"/>
      <c r="C776" s="28"/>
      <c r="D776" s="28"/>
      <c r="E776" s="27" t="s">
        <v>4080</v>
      </c>
      <c r="F776" s="109"/>
      <c r="G776" s="109"/>
      <c r="H776" s="109"/>
      <c r="I776" s="109"/>
      <c r="J776" s="109"/>
      <c r="K776" s="91" t="s">
        <v>2156</v>
      </c>
      <c r="N776" s="91"/>
    </row>
    <row r="777" spans="1:14">
      <c r="A777" s="425"/>
      <c r="B777" s="27"/>
      <c r="C777" s="28"/>
      <c r="D777" s="28"/>
      <c r="E777" s="27" t="s">
        <v>4081</v>
      </c>
      <c r="F777" s="109"/>
      <c r="G777" s="109"/>
      <c r="H777" s="109"/>
      <c r="I777" s="109"/>
      <c r="J777" s="109"/>
      <c r="K777" s="91" t="s">
        <v>2156</v>
      </c>
      <c r="N777" s="91"/>
    </row>
    <row r="778" spans="1:14">
      <c r="A778" s="425" t="s">
        <v>2914</v>
      </c>
      <c r="B778" s="27" t="s">
        <v>1884</v>
      </c>
      <c r="C778" s="28" t="s">
        <v>3210</v>
      </c>
      <c r="D778" s="28"/>
      <c r="E778" s="27"/>
      <c r="F778" s="103" t="s">
        <v>78</v>
      </c>
      <c r="G778" s="103" t="str">
        <f>IF(H778="x","Đơn giản",IF(I778="x","Trung bình",IF(J778="x","Phức tạp")))</f>
        <v>Trung bình</v>
      </c>
      <c r="H778" s="103"/>
      <c r="I778" s="109" t="s">
        <v>79</v>
      </c>
      <c r="J778" s="109"/>
      <c r="K778" s="91" t="s">
        <v>2156</v>
      </c>
      <c r="N778" s="91"/>
    </row>
    <row r="779" spans="1:14">
      <c r="A779" s="425"/>
      <c r="B779" s="27"/>
      <c r="C779" s="28"/>
      <c r="D779" s="28"/>
      <c r="E779" s="27" t="s">
        <v>4082</v>
      </c>
      <c r="F779" s="109"/>
      <c r="G779" s="109"/>
      <c r="H779" s="109"/>
      <c r="I779" s="109"/>
      <c r="J779" s="109"/>
      <c r="K779" s="91" t="s">
        <v>2156</v>
      </c>
      <c r="N779" s="91"/>
    </row>
    <row r="780" spans="1:14">
      <c r="A780" s="425"/>
      <c r="B780" s="27"/>
      <c r="C780" s="28"/>
      <c r="D780" s="28"/>
      <c r="E780" s="27" t="s">
        <v>4083</v>
      </c>
      <c r="F780" s="109"/>
      <c r="G780" s="109"/>
      <c r="H780" s="109"/>
      <c r="I780" s="109"/>
      <c r="J780" s="109"/>
      <c r="K780" s="91" t="s">
        <v>2156</v>
      </c>
      <c r="N780" s="91"/>
    </row>
    <row r="781" spans="1:14">
      <c r="A781" s="425"/>
      <c r="B781" s="27"/>
      <c r="C781" s="28"/>
      <c r="D781" s="28"/>
      <c r="E781" s="27" t="s">
        <v>4084</v>
      </c>
      <c r="F781" s="109"/>
      <c r="G781" s="109"/>
      <c r="H781" s="109"/>
      <c r="I781" s="109"/>
      <c r="J781" s="109"/>
      <c r="K781" s="91" t="s">
        <v>2156</v>
      </c>
      <c r="N781" s="91"/>
    </row>
    <row r="782" spans="1:14">
      <c r="A782" s="425"/>
      <c r="B782" s="27"/>
      <c r="C782" s="28"/>
      <c r="D782" s="28"/>
      <c r="E782" s="27" t="s">
        <v>4085</v>
      </c>
      <c r="F782" s="109"/>
      <c r="G782" s="109"/>
      <c r="H782" s="109"/>
      <c r="I782" s="109"/>
      <c r="J782" s="109"/>
      <c r="K782" s="91" t="s">
        <v>2156</v>
      </c>
      <c r="N782" s="91"/>
    </row>
    <row r="783" spans="1:14">
      <c r="A783" s="425" t="s">
        <v>2915</v>
      </c>
      <c r="B783" s="27" t="s">
        <v>1847</v>
      </c>
      <c r="C783" s="28" t="s">
        <v>3210</v>
      </c>
      <c r="D783" s="28"/>
      <c r="E783" s="27"/>
      <c r="F783" s="103" t="s">
        <v>78</v>
      </c>
      <c r="G783" s="103" t="str">
        <f>IF(H783="x","Đơn giản",IF(I783="x","Trung bình",IF(J783="x","Phức tạp")))</f>
        <v>Trung bình</v>
      </c>
      <c r="H783" s="103"/>
      <c r="I783" s="109" t="s">
        <v>79</v>
      </c>
      <c r="J783" s="109"/>
      <c r="K783" s="91" t="s">
        <v>2156</v>
      </c>
      <c r="N783" s="91"/>
    </row>
    <row r="784" spans="1:14" ht="31.2">
      <c r="A784" s="425"/>
      <c r="B784" s="27"/>
      <c r="C784" s="28"/>
      <c r="D784" s="28"/>
      <c r="E784" s="27" t="s">
        <v>4086</v>
      </c>
      <c r="F784" s="109"/>
      <c r="G784" s="109"/>
      <c r="H784" s="109"/>
      <c r="I784" s="109"/>
      <c r="J784" s="109"/>
      <c r="K784" s="91" t="s">
        <v>2156</v>
      </c>
      <c r="N784" s="91"/>
    </row>
    <row r="785" spans="1:14" ht="31.2">
      <c r="A785" s="425"/>
      <c r="B785" s="27"/>
      <c r="C785" s="28"/>
      <c r="D785" s="28"/>
      <c r="E785" s="27" t="s">
        <v>4087</v>
      </c>
      <c r="F785" s="109"/>
      <c r="G785" s="109"/>
      <c r="H785" s="109"/>
      <c r="I785" s="109"/>
      <c r="J785" s="109"/>
      <c r="K785" s="91" t="s">
        <v>2156</v>
      </c>
      <c r="N785" s="91"/>
    </row>
    <row r="786" spans="1:14" ht="31.2">
      <c r="A786" s="425"/>
      <c r="B786" s="27"/>
      <c r="C786" s="28"/>
      <c r="D786" s="28"/>
      <c r="E786" s="27" t="s">
        <v>4088</v>
      </c>
      <c r="F786" s="109"/>
      <c r="G786" s="109"/>
      <c r="H786" s="109"/>
      <c r="I786" s="109"/>
      <c r="J786" s="109"/>
      <c r="K786" s="91" t="s">
        <v>2156</v>
      </c>
      <c r="N786" s="91"/>
    </row>
    <row r="787" spans="1:14" ht="31.2">
      <c r="A787" s="425"/>
      <c r="B787" s="27"/>
      <c r="C787" s="28"/>
      <c r="D787" s="28"/>
      <c r="E787" s="27" t="s">
        <v>4089</v>
      </c>
      <c r="F787" s="109"/>
      <c r="G787" s="109"/>
      <c r="H787" s="109"/>
      <c r="I787" s="109"/>
      <c r="J787" s="109"/>
      <c r="K787" s="91" t="s">
        <v>2156</v>
      </c>
      <c r="N787" s="91"/>
    </row>
    <row r="788" spans="1:14">
      <c r="A788" s="425" t="s">
        <v>2916</v>
      </c>
      <c r="B788" s="27" t="s">
        <v>2907</v>
      </c>
      <c r="C788" s="28" t="s">
        <v>3210</v>
      </c>
      <c r="D788" s="28"/>
      <c r="E788" s="27"/>
      <c r="F788" s="103" t="s">
        <v>78</v>
      </c>
      <c r="G788" s="103" t="str">
        <f>IF(H788="x","Đơn giản",IF(I788="x","Trung bình",IF(J788="x","Phức tạp")))</f>
        <v>Trung bình</v>
      </c>
      <c r="H788" s="103"/>
      <c r="I788" s="109" t="s">
        <v>79</v>
      </c>
      <c r="J788" s="109"/>
      <c r="K788" s="91" t="s">
        <v>2156</v>
      </c>
      <c r="L788" s="403"/>
      <c r="N788" s="91"/>
    </row>
    <row r="789" spans="1:14">
      <c r="A789" s="425"/>
      <c r="B789" s="27"/>
      <c r="C789" s="28"/>
      <c r="D789" s="28"/>
      <c r="E789" s="27" t="s">
        <v>2908</v>
      </c>
      <c r="F789" s="109"/>
      <c r="G789" s="109"/>
      <c r="H789" s="109"/>
      <c r="I789" s="109"/>
      <c r="J789" s="109"/>
      <c r="K789" s="91" t="s">
        <v>2156</v>
      </c>
      <c r="N789" s="91"/>
    </row>
    <row r="790" spans="1:14" ht="31.2">
      <c r="A790" s="425"/>
      <c r="B790" s="27"/>
      <c r="C790" s="28"/>
      <c r="D790" s="28"/>
      <c r="E790" s="27" t="s">
        <v>3596</v>
      </c>
      <c r="F790" s="109"/>
      <c r="G790" s="109"/>
      <c r="H790" s="109"/>
      <c r="I790" s="109"/>
      <c r="J790" s="109"/>
      <c r="K790" s="91" t="s">
        <v>2156</v>
      </c>
      <c r="L790" s="391"/>
      <c r="N790" s="91"/>
    </row>
    <row r="791" spans="1:14" ht="31.2">
      <c r="A791" s="425"/>
      <c r="B791" s="27"/>
      <c r="C791" s="28"/>
      <c r="D791" s="28"/>
      <c r="E791" s="27" t="s">
        <v>2910</v>
      </c>
      <c r="F791" s="109"/>
      <c r="G791" s="109"/>
      <c r="H791" s="109"/>
      <c r="I791" s="109"/>
      <c r="J791" s="109"/>
      <c r="K791" s="91" t="s">
        <v>2156</v>
      </c>
      <c r="L791" s="391"/>
      <c r="N791" s="91"/>
    </row>
    <row r="792" spans="1:14">
      <c r="A792" s="425"/>
      <c r="B792" s="27"/>
      <c r="C792" s="28"/>
      <c r="D792" s="28"/>
      <c r="E792" s="27" t="s">
        <v>4090</v>
      </c>
      <c r="F792" s="109"/>
      <c r="G792" s="109"/>
      <c r="H792" s="109"/>
      <c r="I792" s="109"/>
      <c r="J792" s="109"/>
      <c r="K792" s="91" t="s">
        <v>2156</v>
      </c>
      <c r="N792" s="91"/>
    </row>
    <row r="793" spans="1:14">
      <c r="A793" s="500" t="s">
        <v>4091</v>
      </c>
      <c r="B793" s="496" t="s">
        <v>4092</v>
      </c>
      <c r="C793" s="501" t="s">
        <v>2454</v>
      </c>
      <c r="D793" s="501"/>
      <c r="E793" s="496"/>
      <c r="F793" s="127" t="s">
        <v>78</v>
      </c>
      <c r="G793" s="127" t="str">
        <f>IF(H793="x","Đơn giản",IF(I793="x","Trung bình",IF(J793="x","Phức tạp")))</f>
        <v>Phức tạp</v>
      </c>
      <c r="H793" s="127"/>
      <c r="I793" s="495"/>
      <c r="J793" s="495" t="s">
        <v>79</v>
      </c>
      <c r="K793" s="91"/>
      <c r="N793" s="91"/>
    </row>
    <row r="794" spans="1:14" ht="31.2">
      <c r="A794" s="500"/>
      <c r="B794" s="496"/>
      <c r="C794" s="501"/>
      <c r="D794" s="501"/>
      <c r="E794" s="496" t="s">
        <v>4093</v>
      </c>
      <c r="F794" s="495"/>
      <c r="G794" s="495"/>
      <c r="H794" s="495"/>
      <c r="I794" s="495"/>
      <c r="J794" s="495"/>
      <c r="K794" s="91"/>
      <c r="N794" s="91"/>
    </row>
    <row r="795" spans="1:14" ht="31.2">
      <c r="A795" s="500"/>
      <c r="B795" s="496"/>
      <c r="C795" s="501"/>
      <c r="D795" s="501"/>
      <c r="E795" s="496" t="s">
        <v>4094</v>
      </c>
      <c r="F795" s="495"/>
      <c r="G795" s="495"/>
      <c r="H795" s="495"/>
      <c r="I795" s="495"/>
      <c r="J795" s="495"/>
      <c r="K795" s="91"/>
      <c r="N795" s="91"/>
    </row>
    <row r="796" spans="1:14">
      <c r="A796" s="500"/>
      <c r="B796" s="496"/>
      <c r="C796" s="501"/>
      <c r="D796" s="501"/>
      <c r="E796" s="496" t="s">
        <v>4095</v>
      </c>
      <c r="F796" s="495"/>
      <c r="G796" s="495"/>
      <c r="H796" s="495"/>
      <c r="I796" s="495"/>
      <c r="J796" s="495"/>
      <c r="K796" s="91"/>
      <c r="N796" s="91"/>
    </row>
    <row r="797" spans="1:14" ht="46.8">
      <c r="A797" s="500"/>
      <c r="B797" s="496"/>
      <c r="C797" s="501"/>
      <c r="D797" s="501"/>
      <c r="E797" s="496" t="s">
        <v>4096</v>
      </c>
      <c r="F797" s="495"/>
      <c r="G797" s="495"/>
      <c r="H797" s="495"/>
      <c r="I797" s="495"/>
      <c r="J797" s="495"/>
      <c r="K797" s="91"/>
      <c r="N797" s="91"/>
    </row>
    <row r="798" spans="1:14" ht="31.2">
      <c r="A798" s="500"/>
      <c r="B798" s="496"/>
      <c r="C798" s="501"/>
      <c r="D798" s="501"/>
      <c r="E798" s="496" t="s">
        <v>4299</v>
      </c>
      <c r="F798" s="495"/>
      <c r="G798" s="495"/>
      <c r="H798" s="495"/>
      <c r="I798" s="495"/>
      <c r="J798" s="495"/>
      <c r="K798" s="91"/>
      <c r="N798" s="91"/>
    </row>
    <row r="799" spans="1:14">
      <c r="A799" s="500"/>
      <c r="B799" s="496"/>
      <c r="C799" s="501"/>
      <c r="D799" s="501"/>
      <c r="E799" s="496" t="s">
        <v>4300</v>
      </c>
      <c r="F799" s="495"/>
      <c r="G799" s="495"/>
      <c r="H799" s="495"/>
      <c r="I799" s="495"/>
      <c r="J799" s="495"/>
      <c r="K799" s="91"/>
      <c r="N799" s="91"/>
    </row>
    <row r="800" spans="1:14" ht="31.2">
      <c r="A800" s="500"/>
      <c r="B800" s="496"/>
      <c r="C800" s="501"/>
      <c r="D800" s="501"/>
      <c r="E800" s="496" t="s">
        <v>4301</v>
      </c>
      <c r="F800" s="495"/>
      <c r="G800" s="495"/>
      <c r="H800" s="495"/>
      <c r="I800" s="495"/>
      <c r="J800" s="495"/>
      <c r="K800" s="91"/>
      <c r="N800" s="91"/>
    </row>
    <row r="801" spans="1:14" ht="31.2">
      <c r="A801" s="500"/>
      <c r="B801" s="496"/>
      <c r="C801" s="501"/>
      <c r="D801" s="501"/>
      <c r="E801" s="496" t="s">
        <v>4302</v>
      </c>
      <c r="F801" s="495"/>
      <c r="G801" s="495"/>
      <c r="H801" s="495"/>
      <c r="I801" s="495"/>
      <c r="J801" s="495"/>
      <c r="K801" s="91"/>
      <c r="N801" s="91"/>
    </row>
    <row r="802" spans="1:14">
      <c r="A802" s="500" t="s">
        <v>4097</v>
      </c>
      <c r="B802" s="496" t="s">
        <v>4098</v>
      </c>
      <c r="C802" s="501" t="s">
        <v>2454</v>
      </c>
      <c r="D802" s="501"/>
      <c r="E802" s="496"/>
      <c r="F802" s="127" t="s">
        <v>78</v>
      </c>
      <c r="G802" s="127" t="str">
        <f>IF(H802="x","Đơn giản",IF(I802="x","Trung bình",IF(J802="x","Phức tạp")))</f>
        <v>Trung bình</v>
      </c>
      <c r="H802" s="127"/>
      <c r="I802" s="495" t="s">
        <v>79</v>
      </c>
      <c r="J802" s="495"/>
      <c r="K802" s="91"/>
      <c r="N802" s="91"/>
    </row>
    <row r="803" spans="1:14" ht="31.2">
      <c r="A803" s="500"/>
      <c r="B803" s="496"/>
      <c r="C803" s="501"/>
      <c r="D803" s="501"/>
      <c r="E803" s="496" t="s">
        <v>4101</v>
      </c>
      <c r="F803" s="495"/>
      <c r="G803" s="495"/>
      <c r="H803" s="495"/>
      <c r="I803" s="495"/>
      <c r="J803" s="495"/>
      <c r="K803" s="91"/>
      <c r="N803" s="91"/>
    </row>
    <row r="804" spans="1:14">
      <c r="A804" s="500"/>
      <c r="B804" s="496"/>
      <c r="C804" s="501"/>
      <c r="D804" s="501"/>
      <c r="E804" s="496" t="s">
        <v>4099</v>
      </c>
      <c r="F804" s="495"/>
      <c r="G804" s="495"/>
      <c r="H804" s="495"/>
      <c r="I804" s="495"/>
      <c r="J804" s="495"/>
      <c r="K804" s="91"/>
      <c r="N804" s="91"/>
    </row>
    <row r="805" spans="1:14">
      <c r="A805" s="500"/>
      <c r="B805" s="496"/>
      <c r="C805" s="501"/>
      <c r="D805" s="501"/>
      <c r="E805" s="496" t="s">
        <v>4100</v>
      </c>
      <c r="F805" s="495"/>
      <c r="G805" s="495"/>
      <c r="H805" s="495"/>
      <c r="I805" s="495"/>
      <c r="J805" s="495"/>
      <c r="K805" s="91"/>
      <c r="N805" s="91"/>
    </row>
    <row r="806" spans="1:14" ht="31.2">
      <c r="A806" s="500"/>
      <c r="B806" s="496"/>
      <c r="C806" s="501"/>
      <c r="D806" s="501"/>
      <c r="E806" s="496" t="s">
        <v>4102</v>
      </c>
      <c r="F806" s="495"/>
      <c r="G806" s="495"/>
      <c r="H806" s="495"/>
      <c r="I806" s="495"/>
      <c r="J806" s="495"/>
      <c r="K806" s="91"/>
      <c r="N806" s="91"/>
    </row>
    <row r="807" spans="1:14">
      <c r="A807" s="499" t="s">
        <v>1894</v>
      </c>
      <c r="B807" s="385" t="s">
        <v>1941</v>
      </c>
      <c r="C807" s="400"/>
      <c r="D807" s="400"/>
      <c r="E807" s="27"/>
      <c r="F807" s="109"/>
      <c r="G807" s="109"/>
      <c r="H807" s="109"/>
      <c r="I807" s="109"/>
      <c r="J807" s="109"/>
      <c r="K807" s="91" t="s">
        <v>2156</v>
      </c>
      <c r="N807" s="91"/>
    </row>
    <row r="808" spans="1:14">
      <c r="A808" s="425" t="s">
        <v>2917</v>
      </c>
      <c r="B808" s="27" t="s">
        <v>1942</v>
      </c>
      <c r="C808" s="28" t="s">
        <v>3210</v>
      </c>
      <c r="D808" s="400"/>
      <c r="E808" s="27"/>
      <c r="F808" s="103" t="s">
        <v>78</v>
      </c>
      <c r="G808" s="103" t="str">
        <f>IF(H808="x","Đơn giản",IF(I808="x","Trung bình",IF(J808="x","Phức tạp")))</f>
        <v>Trung bình</v>
      </c>
      <c r="H808" s="103"/>
      <c r="I808" s="109" t="s">
        <v>79</v>
      </c>
      <c r="J808" s="109"/>
      <c r="K808" s="91" t="s">
        <v>2156</v>
      </c>
      <c r="N808" s="91"/>
    </row>
    <row r="809" spans="1:14" ht="31.2">
      <c r="A809" s="425"/>
      <c r="B809" s="27"/>
      <c r="C809" s="28"/>
      <c r="D809" s="28"/>
      <c r="E809" s="27" t="s">
        <v>4103</v>
      </c>
      <c r="F809" s="109"/>
      <c r="G809" s="109"/>
      <c r="H809" s="109"/>
      <c r="I809" s="109"/>
      <c r="J809" s="109"/>
      <c r="K809" s="91" t="s">
        <v>2156</v>
      </c>
      <c r="N809" s="91"/>
    </row>
    <row r="810" spans="1:14">
      <c r="A810" s="425"/>
      <c r="B810" s="27"/>
      <c r="C810" s="28"/>
      <c r="D810" s="28"/>
      <c r="E810" s="27" t="s">
        <v>4104</v>
      </c>
      <c r="F810" s="109"/>
      <c r="G810" s="109"/>
      <c r="H810" s="109"/>
      <c r="I810" s="109"/>
      <c r="J810" s="109"/>
      <c r="K810" s="91" t="s">
        <v>2156</v>
      </c>
      <c r="N810" s="91"/>
    </row>
    <row r="811" spans="1:14" ht="31.2">
      <c r="A811" s="425"/>
      <c r="B811" s="27"/>
      <c r="C811" s="28"/>
      <c r="D811" s="28"/>
      <c r="E811" s="27" t="s">
        <v>4105</v>
      </c>
      <c r="F811" s="109"/>
      <c r="G811" s="109"/>
      <c r="H811" s="109"/>
      <c r="I811" s="109"/>
      <c r="J811" s="109"/>
      <c r="K811" s="91" t="s">
        <v>2156</v>
      </c>
      <c r="N811" s="91"/>
    </row>
    <row r="812" spans="1:14" ht="31.2">
      <c r="A812" s="425"/>
      <c r="B812" s="27"/>
      <c r="C812" s="28"/>
      <c r="D812" s="28"/>
      <c r="E812" s="27" t="s">
        <v>4106</v>
      </c>
      <c r="F812" s="109"/>
      <c r="G812" s="109"/>
      <c r="H812" s="109"/>
      <c r="I812" s="109"/>
      <c r="J812" s="109"/>
      <c r="K812" s="91" t="s">
        <v>2156</v>
      </c>
      <c r="N812" s="91"/>
    </row>
    <row r="813" spans="1:14">
      <c r="A813" s="425" t="s">
        <v>2918</v>
      </c>
      <c r="B813" s="27" t="s">
        <v>1963</v>
      </c>
      <c r="C813" s="28" t="s">
        <v>3210</v>
      </c>
      <c r="D813" s="400"/>
      <c r="E813" s="27"/>
      <c r="F813" s="103" t="s">
        <v>78</v>
      </c>
      <c r="G813" s="103" t="str">
        <f>IF(H813="x","Đơn giản",IF(I813="x","Trung bình",IF(J813="x","Phức tạp")))</f>
        <v>Trung bình</v>
      </c>
      <c r="H813" s="103"/>
      <c r="I813" s="109" t="s">
        <v>79</v>
      </c>
      <c r="J813" s="109"/>
      <c r="K813" s="91" t="s">
        <v>2156</v>
      </c>
      <c r="N813" s="91"/>
    </row>
    <row r="814" spans="1:14">
      <c r="A814" s="425"/>
      <c r="B814" s="27"/>
      <c r="C814" s="28"/>
      <c r="D814" s="28"/>
      <c r="E814" s="27" t="s">
        <v>4107</v>
      </c>
      <c r="F814" s="109"/>
      <c r="G814" s="109"/>
      <c r="H814" s="109"/>
      <c r="I814" s="109"/>
      <c r="J814" s="109"/>
      <c r="K814" s="91" t="s">
        <v>2156</v>
      </c>
      <c r="N814" s="91"/>
    </row>
    <row r="815" spans="1:14">
      <c r="A815" s="425"/>
      <c r="B815" s="27"/>
      <c r="C815" s="28"/>
      <c r="D815" s="28"/>
      <c r="E815" s="27" t="s">
        <v>4256</v>
      </c>
      <c r="F815" s="109"/>
      <c r="G815" s="109"/>
      <c r="H815" s="109"/>
      <c r="I815" s="109"/>
      <c r="J815" s="109"/>
      <c r="K815" s="91" t="s">
        <v>2156</v>
      </c>
      <c r="N815" s="91"/>
    </row>
    <row r="816" spans="1:14" ht="31.2">
      <c r="A816" s="425"/>
      <c r="B816" s="27"/>
      <c r="C816" s="28"/>
      <c r="D816" s="28"/>
      <c r="E816" s="27" t="s">
        <v>4108</v>
      </c>
      <c r="F816" s="109"/>
      <c r="G816" s="109"/>
      <c r="H816" s="109"/>
      <c r="I816" s="109"/>
      <c r="J816" s="109"/>
      <c r="K816" s="91" t="s">
        <v>2156</v>
      </c>
      <c r="N816" s="91"/>
    </row>
    <row r="817" spans="1:14" ht="31.2">
      <c r="A817" s="425"/>
      <c r="B817" s="27"/>
      <c r="C817" s="28"/>
      <c r="D817" s="28"/>
      <c r="E817" s="27" t="s">
        <v>4109</v>
      </c>
      <c r="F817" s="109"/>
      <c r="G817" s="109"/>
      <c r="H817" s="109"/>
      <c r="I817" s="109"/>
      <c r="J817" s="109"/>
      <c r="K817" s="91" t="s">
        <v>2156</v>
      </c>
      <c r="N817" s="91"/>
    </row>
    <row r="818" spans="1:14">
      <c r="A818" s="425" t="s">
        <v>2919</v>
      </c>
      <c r="B818" s="27" t="s">
        <v>1947</v>
      </c>
      <c r="C818" s="28" t="s">
        <v>3210</v>
      </c>
      <c r="D818" s="400"/>
      <c r="E818" s="27"/>
      <c r="F818" s="103" t="s">
        <v>78</v>
      </c>
      <c r="G818" s="103" t="str">
        <f>IF(H818="x","Đơn giản",IF(I818="x","Trung bình",IF(J818="x","Phức tạp")))</f>
        <v>Trung bình</v>
      </c>
      <c r="H818" s="103"/>
      <c r="I818" s="109" t="s">
        <v>79</v>
      </c>
      <c r="J818" s="109"/>
      <c r="K818" s="91" t="s">
        <v>2156</v>
      </c>
      <c r="N818" s="91"/>
    </row>
    <row r="819" spans="1:14" ht="31.2">
      <c r="A819" s="425"/>
      <c r="B819" s="27"/>
      <c r="C819" s="28"/>
      <c r="D819" s="28"/>
      <c r="E819" s="27" t="s">
        <v>4110</v>
      </c>
      <c r="F819" s="109"/>
      <c r="G819" s="109"/>
      <c r="H819" s="109"/>
      <c r="I819" s="109"/>
      <c r="J819" s="109"/>
      <c r="K819" s="91" t="s">
        <v>2156</v>
      </c>
      <c r="N819" s="91"/>
    </row>
    <row r="820" spans="1:14" ht="31.2">
      <c r="A820" s="425"/>
      <c r="B820" s="27"/>
      <c r="C820" s="28"/>
      <c r="D820" s="28"/>
      <c r="E820" s="27" t="s">
        <v>4111</v>
      </c>
      <c r="F820" s="109"/>
      <c r="G820" s="109"/>
      <c r="H820" s="109"/>
      <c r="I820" s="109"/>
      <c r="J820" s="109"/>
      <c r="K820" s="91" t="s">
        <v>2156</v>
      </c>
      <c r="N820" s="91"/>
    </row>
    <row r="821" spans="1:14" ht="31.2">
      <c r="A821" s="425"/>
      <c r="B821" s="27"/>
      <c r="C821" s="28"/>
      <c r="D821" s="28"/>
      <c r="E821" s="27" t="s">
        <v>4112</v>
      </c>
      <c r="F821" s="109"/>
      <c r="G821" s="109"/>
      <c r="H821" s="109"/>
      <c r="I821" s="109"/>
      <c r="J821" s="109"/>
      <c r="K821" s="91" t="s">
        <v>2156</v>
      </c>
      <c r="N821" s="91"/>
    </row>
    <row r="822" spans="1:14" ht="31.2">
      <c r="A822" s="425"/>
      <c r="B822" s="27"/>
      <c r="C822" s="28"/>
      <c r="D822" s="28"/>
      <c r="E822" s="27" t="s">
        <v>4113</v>
      </c>
      <c r="F822" s="109"/>
      <c r="G822" s="109"/>
      <c r="H822" s="109"/>
      <c r="I822" s="109"/>
      <c r="J822" s="109"/>
      <c r="K822" s="91" t="s">
        <v>2156</v>
      </c>
      <c r="N822" s="91"/>
    </row>
    <row r="823" spans="1:14">
      <c r="A823" s="425" t="s">
        <v>2920</v>
      </c>
      <c r="B823" s="27" t="s">
        <v>4114</v>
      </c>
      <c r="C823" s="28" t="s">
        <v>3210</v>
      </c>
      <c r="D823" s="400"/>
      <c r="E823" s="27"/>
      <c r="F823" s="103" t="s">
        <v>78</v>
      </c>
      <c r="G823" s="103" t="str">
        <f>IF(H823="x","Đơn giản",IF(I823="x","Trung bình",IF(J823="x","Phức tạp")))</f>
        <v>Trung bình</v>
      </c>
      <c r="H823" s="103"/>
      <c r="I823" s="109" t="s">
        <v>79</v>
      </c>
      <c r="J823" s="109"/>
      <c r="K823" s="91" t="s">
        <v>2156</v>
      </c>
      <c r="N823" s="91"/>
    </row>
    <row r="824" spans="1:14" ht="31.2">
      <c r="A824" s="425"/>
      <c r="B824" s="27"/>
      <c r="C824" s="28"/>
      <c r="D824" s="28"/>
      <c r="E824" s="27" t="s">
        <v>4115</v>
      </c>
      <c r="F824" s="109"/>
      <c r="G824" s="109"/>
      <c r="H824" s="109"/>
      <c r="I824" s="109"/>
      <c r="J824" s="109"/>
      <c r="K824" s="91" t="s">
        <v>2156</v>
      </c>
      <c r="N824" s="91"/>
    </row>
    <row r="825" spans="1:14" ht="31.2">
      <c r="A825" s="425"/>
      <c r="B825" s="27"/>
      <c r="C825" s="28"/>
      <c r="D825" s="28"/>
      <c r="E825" s="27" t="s">
        <v>4116</v>
      </c>
      <c r="F825" s="109"/>
      <c r="G825" s="109"/>
      <c r="H825" s="109"/>
      <c r="I825" s="109"/>
      <c r="J825" s="109"/>
      <c r="K825" s="91" t="s">
        <v>2156</v>
      </c>
      <c r="N825" s="91"/>
    </row>
    <row r="826" spans="1:14" ht="31.2">
      <c r="A826" s="425"/>
      <c r="B826" s="27"/>
      <c r="C826" s="28"/>
      <c r="D826" s="28"/>
      <c r="E826" s="27" t="s">
        <v>4117</v>
      </c>
      <c r="F826" s="109"/>
      <c r="G826" s="109"/>
      <c r="H826" s="109"/>
      <c r="I826" s="109"/>
      <c r="J826" s="109"/>
      <c r="K826" s="91" t="s">
        <v>2156</v>
      </c>
      <c r="N826" s="91"/>
    </row>
    <row r="827" spans="1:14" ht="31.2">
      <c r="A827" s="425"/>
      <c r="B827" s="27"/>
      <c r="C827" s="28"/>
      <c r="D827" s="28"/>
      <c r="E827" s="27" t="s">
        <v>4118</v>
      </c>
      <c r="F827" s="109"/>
      <c r="G827" s="109"/>
      <c r="H827" s="109"/>
      <c r="I827" s="109"/>
      <c r="J827" s="109"/>
      <c r="K827" s="91" t="s">
        <v>2156</v>
      </c>
      <c r="N827" s="91"/>
    </row>
    <row r="828" spans="1:14">
      <c r="A828" s="425" t="s">
        <v>2921</v>
      </c>
      <c r="B828" s="27" t="s">
        <v>1953</v>
      </c>
      <c r="C828" s="28" t="s">
        <v>3210</v>
      </c>
      <c r="D828" s="400"/>
      <c r="E828" s="27"/>
      <c r="F828" s="103" t="s">
        <v>78</v>
      </c>
      <c r="G828" s="103" t="str">
        <f>IF(H828="x","Đơn giản",IF(I828="x","Trung bình",IF(J828="x","Phức tạp")))</f>
        <v>Trung bình</v>
      </c>
      <c r="H828" s="103"/>
      <c r="I828" s="109" t="s">
        <v>79</v>
      </c>
      <c r="J828" s="109"/>
      <c r="K828" s="91" t="s">
        <v>2156</v>
      </c>
      <c r="N828" s="91"/>
    </row>
    <row r="829" spans="1:14" ht="31.2">
      <c r="A829" s="425"/>
      <c r="B829" s="27"/>
      <c r="C829" s="28"/>
      <c r="D829" s="28"/>
      <c r="E829" s="27" t="s">
        <v>4119</v>
      </c>
      <c r="F829" s="109"/>
      <c r="G829" s="109"/>
      <c r="H829" s="109"/>
      <c r="I829" s="109"/>
      <c r="J829" s="109"/>
      <c r="K829" s="91" t="s">
        <v>2156</v>
      </c>
      <c r="N829" s="91"/>
    </row>
    <row r="830" spans="1:14" ht="31.2">
      <c r="A830" s="425"/>
      <c r="B830" s="27"/>
      <c r="C830" s="28"/>
      <c r="D830" s="28"/>
      <c r="E830" s="27" t="s">
        <v>4120</v>
      </c>
      <c r="F830" s="109"/>
      <c r="G830" s="109"/>
      <c r="H830" s="109"/>
      <c r="I830" s="109"/>
      <c r="J830" s="109"/>
      <c r="K830" s="91" t="s">
        <v>2156</v>
      </c>
      <c r="N830" s="91"/>
    </row>
    <row r="831" spans="1:14" ht="31.2">
      <c r="A831" s="425"/>
      <c r="B831" s="27"/>
      <c r="C831" s="28"/>
      <c r="D831" s="28"/>
      <c r="E831" s="27" t="s">
        <v>4121</v>
      </c>
      <c r="F831" s="109"/>
      <c r="G831" s="109"/>
      <c r="H831" s="109"/>
      <c r="I831" s="109"/>
      <c r="J831" s="109"/>
      <c r="K831" s="91" t="s">
        <v>2156</v>
      </c>
      <c r="N831" s="91"/>
    </row>
    <row r="832" spans="1:14" ht="31.2">
      <c r="A832" s="425"/>
      <c r="B832" s="27"/>
      <c r="C832" s="28"/>
      <c r="D832" s="28"/>
      <c r="E832" s="27" t="s">
        <v>4122</v>
      </c>
      <c r="F832" s="109"/>
      <c r="G832" s="109"/>
      <c r="H832" s="109"/>
      <c r="I832" s="109"/>
      <c r="J832" s="109"/>
      <c r="K832" s="91" t="s">
        <v>2156</v>
      </c>
      <c r="N832" s="91"/>
    </row>
    <row r="833" spans="1:14" ht="31.2">
      <c r="A833" s="425" t="s">
        <v>2922</v>
      </c>
      <c r="B833" s="27" t="s">
        <v>1956</v>
      </c>
      <c r="C833" s="28" t="s">
        <v>3210</v>
      </c>
      <c r="D833" s="400"/>
      <c r="E833" s="27"/>
      <c r="F833" s="103" t="s">
        <v>78</v>
      </c>
      <c r="G833" s="103" t="str">
        <f>IF(H833="x","Đơn giản",IF(I833="x","Trung bình",IF(J833="x","Phức tạp")))</f>
        <v>Trung bình</v>
      </c>
      <c r="H833" s="103"/>
      <c r="I833" s="109" t="s">
        <v>79</v>
      </c>
      <c r="J833" s="109"/>
      <c r="K833" s="91" t="s">
        <v>2156</v>
      </c>
      <c r="N833" s="91"/>
    </row>
    <row r="834" spans="1:14" ht="31.2">
      <c r="A834" s="425"/>
      <c r="B834" s="27"/>
      <c r="C834" s="28"/>
      <c r="D834" s="28"/>
      <c r="E834" s="27" t="s">
        <v>4123</v>
      </c>
      <c r="F834" s="109"/>
      <c r="G834" s="109"/>
      <c r="H834" s="109"/>
      <c r="I834" s="109"/>
      <c r="J834" s="109"/>
      <c r="K834" s="91" t="s">
        <v>2156</v>
      </c>
      <c r="N834" s="91"/>
    </row>
    <row r="835" spans="1:14" ht="31.2">
      <c r="A835" s="425"/>
      <c r="B835" s="27"/>
      <c r="C835" s="28"/>
      <c r="D835" s="28"/>
      <c r="E835" s="27" t="s">
        <v>4124</v>
      </c>
      <c r="F835" s="109"/>
      <c r="G835" s="109"/>
      <c r="H835" s="109"/>
      <c r="I835" s="109"/>
      <c r="J835" s="109"/>
      <c r="K835" s="91" t="s">
        <v>2156</v>
      </c>
      <c r="N835" s="91"/>
    </row>
    <row r="836" spans="1:14" ht="31.2">
      <c r="A836" s="425"/>
      <c r="B836" s="27"/>
      <c r="C836" s="28"/>
      <c r="D836" s="28"/>
      <c r="E836" s="27" t="s">
        <v>4125</v>
      </c>
      <c r="F836" s="109"/>
      <c r="G836" s="109"/>
      <c r="H836" s="109"/>
      <c r="I836" s="109"/>
      <c r="J836" s="109"/>
      <c r="K836" s="91" t="s">
        <v>2156</v>
      </c>
      <c r="N836" s="91"/>
    </row>
    <row r="837" spans="1:14" ht="31.2">
      <c r="A837" s="425"/>
      <c r="B837" s="27"/>
      <c r="C837" s="28"/>
      <c r="D837" s="28"/>
      <c r="E837" s="27" t="s">
        <v>4126</v>
      </c>
      <c r="F837" s="109"/>
      <c r="G837" s="109"/>
      <c r="H837" s="109"/>
      <c r="I837" s="109"/>
      <c r="J837" s="109"/>
      <c r="K837" s="91" t="s">
        <v>2156</v>
      </c>
      <c r="N837" s="91"/>
    </row>
    <row r="838" spans="1:14">
      <c r="A838" s="498" t="s">
        <v>1977</v>
      </c>
      <c r="B838" s="421" t="s">
        <v>4258</v>
      </c>
      <c r="C838" s="426"/>
      <c r="D838" s="426"/>
      <c r="E838" s="497"/>
      <c r="F838" s="420"/>
      <c r="G838" s="420"/>
      <c r="H838" s="420"/>
      <c r="I838" s="420"/>
      <c r="J838" s="420"/>
      <c r="K838" s="91" t="s">
        <v>2156</v>
      </c>
      <c r="N838" s="91"/>
    </row>
    <row r="839" spans="1:14">
      <c r="A839" s="500" t="s">
        <v>3194</v>
      </c>
      <c r="B839" s="496" t="s">
        <v>4259</v>
      </c>
      <c r="C839" s="501" t="s">
        <v>3210</v>
      </c>
      <c r="D839" s="501"/>
      <c r="E839" s="496"/>
      <c r="F839" s="127" t="s">
        <v>78</v>
      </c>
      <c r="G839" s="127" t="str">
        <f>IF(H839="x","Đơn giản",IF(I839="x","Trung bình",IF(J839="x","Phức tạp")))</f>
        <v>Trung bình</v>
      </c>
      <c r="H839" s="127"/>
      <c r="I839" s="495" t="s">
        <v>79</v>
      </c>
      <c r="J839" s="495"/>
      <c r="K839" s="91"/>
      <c r="N839" s="91"/>
    </row>
    <row r="840" spans="1:14" ht="31.2">
      <c r="A840" s="500"/>
      <c r="B840" s="496"/>
      <c r="C840" s="501"/>
      <c r="D840" s="501"/>
      <c r="E840" s="496" t="s">
        <v>4260</v>
      </c>
      <c r="F840" s="495"/>
      <c r="G840" s="495"/>
      <c r="H840" s="495"/>
      <c r="I840" s="495"/>
      <c r="J840" s="495"/>
      <c r="K840" s="91"/>
      <c r="N840" s="91"/>
    </row>
    <row r="841" spans="1:14" ht="31.2">
      <c r="A841" s="500"/>
      <c r="B841" s="496"/>
      <c r="C841" s="501"/>
      <c r="D841" s="501"/>
      <c r="E841" s="496" t="s">
        <v>4261</v>
      </c>
      <c r="F841" s="495"/>
      <c r="G841" s="495"/>
      <c r="H841" s="495"/>
      <c r="I841" s="495"/>
      <c r="J841" s="495"/>
      <c r="K841" s="91"/>
      <c r="N841" s="91"/>
    </row>
    <row r="842" spans="1:14">
      <c r="A842" s="500"/>
      <c r="B842" s="496"/>
      <c r="C842" s="501"/>
      <c r="D842" s="501"/>
      <c r="E842" s="496" t="s">
        <v>4262</v>
      </c>
      <c r="F842" s="495"/>
      <c r="G842" s="495"/>
      <c r="H842" s="495"/>
      <c r="I842" s="495"/>
      <c r="J842" s="495"/>
      <c r="K842" s="91"/>
      <c r="N842" s="91"/>
    </row>
    <row r="843" spans="1:14" ht="31.2">
      <c r="A843" s="500"/>
      <c r="B843" s="496"/>
      <c r="C843" s="501"/>
      <c r="D843" s="501"/>
      <c r="E843" s="496" t="s">
        <v>4263</v>
      </c>
      <c r="F843" s="495"/>
      <c r="G843" s="495"/>
      <c r="H843" s="495"/>
      <c r="I843" s="495"/>
      <c r="J843" s="495"/>
      <c r="K843" s="91"/>
      <c r="N843" s="91"/>
    </row>
    <row r="844" spans="1:14" ht="31.2">
      <c r="A844" s="500" t="s">
        <v>3195</v>
      </c>
      <c r="B844" s="496" t="s">
        <v>4264</v>
      </c>
      <c r="C844" s="501" t="s">
        <v>3373</v>
      </c>
      <c r="D844" s="501"/>
      <c r="E844" s="496"/>
      <c r="F844" s="127" t="s">
        <v>78</v>
      </c>
      <c r="G844" s="127" t="str">
        <f>IF(H844="x","Đơn giản",IF(I844="x","Trung bình",IF(J844="x","Phức tạp")))</f>
        <v>Đơn giản</v>
      </c>
      <c r="H844" s="127" t="s">
        <v>79</v>
      </c>
      <c r="I844" s="495"/>
      <c r="J844" s="495"/>
      <c r="K844" s="91"/>
      <c r="N844" s="91"/>
    </row>
    <row r="845" spans="1:14" ht="31.2">
      <c r="A845" s="500"/>
      <c r="B845" s="496"/>
      <c r="C845" s="501"/>
      <c r="D845" s="501"/>
      <c r="E845" s="496" t="s">
        <v>4272</v>
      </c>
      <c r="F845" s="495"/>
      <c r="G845" s="495"/>
      <c r="H845" s="495"/>
      <c r="I845" s="495"/>
      <c r="J845" s="495"/>
      <c r="K845" s="91"/>
      <c r="N845" s="91"/>
    </row>
    <row r="846" spans="1:14" ht="31.2">
      <c r="A846" s="500"/>
      <c r="B846" s="496"/>
      <c r="C846" s="501"/>
      <c r="D846" s="501"/>
      <c r="E846" s="496" t="s">
        <v>4265</v>
      </c>
      <c r="F846" s="495"/>
      <c r="G846" s="495"/>
      <c r="H846" s="495"/>
      <c r="I846" s="495"/>
      <c r="J846" s="495"/>
      <c r="K846" s="91"/>
      <c r="N846" s="91"/>
    </row>
    <row r="847" spans="1:14" ht="31.2">
      <c r="A847" s="500"/>
      <c r="B847" s="496"/>
      <c r="C847" s="501"/>
      <c r="D847" s="501"/>
      <c r="E847" s="496" t="s">
        <v>4266</v>
      </c>
      <c r="F847" s="495"/>
      <c r="G847" s="495"/>
      <c r="H847" s="495"/>
      <c r="I847" s="495"/>
      <c r="J847" s="495"/>
      <c r="K847" s="91"/>
      <c r="N847" s="91"/>
    </row>
    <row r="848" spans="1:14" ht="31.2">
      <c r="A848" s="500" t="s">
        <v>3196</v>
      </c>
      <c r="B848" s="496" t="s">
        <v>4310</v>
      </c>
      <c r="C848" s="501" t="s">
        <v>3592</v>
      </c>
      <c r="D848" s="501"/>
      <c r="E848" s="496"/>
      <c r="F848" s="127" t="s">
        <v>78</v>
      </c>
      <c r="G848" s="127" t="str">
        <f>IF(H848="x","Đơn giản",IF(I848="x","Trung bình",IF(J848="x","Phức tạp")))</f>
        <v>Trung bình</v>
      </c>
      <c r="H848" s="127"/>
      <c r="I848" s="495" t="s">
        <v>79</v>
      </c>
      <c r="J848" s="495"/>
      <c r="K848" s="91"/>
      <c r="N848" s="91"/>
    </row>
    <row r="849" spans="1:14" ht="31.2">
      <c r="A849" s="500"/>
      <c r="B849" s="496"/>
      <c r="C849" s="501"/>
      <c r="D849" s="501"/>
      <c r="E849" s="496" t="s">
        <v>4306</v>
      </c>
      <c r="F849" s="495"/>
      <c r="G849" s="495"/>
      <c r="H849" s="495"/>
      <c r="I849" s="495"/>
      <c r="J849" s="495"/>
      <c r="K849" s="91"/>
      <c r="N849" s="91"/>
    </row>
    <row r="850" spans="1:14" ht="31.2">
      <c r="A850" s="500"/>
      <c r="B850" s="496"/>
      <c r="C850" s="501"/>
      <c r="D850" s="501"/>
      <c r="E850" s="496" t="s">
        <v>4307</v>
      </c>
      <c r="F850" s="495"/>
      <c r="G850" s="495"/>
      <c r="H850" s="495"/>
      <c r="I850" s="495"/>
      <c r="J850" s="495"/>
      <c r="K850" s="91"/>
      <c r="N850" s="91"/>
    </row>
    <row r="851" spans="1:14" ht="31.2">
      <c r="A851" s="500"/>
      <c r="B851" s="496"/>
      <c r="C851" s="501"/>
      <c r="D851" s="501"/>
      <c r="E851" s="496" t="s">
        <v>4308</v>
      </c>
      <c r="F851" s="495"/>
      <c r="G851" s="495"/>
      <c r="H851" s="495"/>
      <c r="I851" s="495"/>
      <c r="J851" s="495"/>
      <c r="K851" s="91"/>
      <c r="N851" s="91"/>
    </row>
    <row r="852" spans="1:14">
      <c r="A852" s="500"/>
      <c r="B852" s="496"/>
      <c r="C852" s="501"/>
      <c r="D852" s="501"/>
      <c r="E852" s="496" t="s">
        <v>4309</v>
      </c>
      <c r="F852" s="495"/>
      <c r="G852" s="495"/>
      <c r="H852" s="495"/>
      <c r="I852" s="495"/>
      <c r="J852" s="495"/>
      <c r="K852" s="91"/>
      <c r="N852" s="91"/>
    </row>
    <row r="853" spans="1:14">
      <c r="A853" s="500" t="s">
        <v>3197</v>
      </c>
      <c r="B853" s="496" t="s">
        <v>4267</v>
      </c>
      <c r="C853" s="501" t="s">
        <v>3592</v>
      </c>
      <c r="D853" s="501"/>
      <c r="E853" s="496"/>
      <c r="F853" s="127" t="s">
        <v>78</v>
      </c>
      <c r="G853" s="127" t="str">
        <f>IF(H853="x","Đơn giản",IF(I853="x","Trung bình",IF(J853="x","Phức tạp")))</f>
        <v>Trung bình</v>
      </c>
      <c r="H853" s="127"/>
      <c r="I853" s="495" t="s">
        <v>79</v>
      </c>
      <c r="J853" s="495"/>
      <c r="K853" s="91"/>
      <c r="N853" s="91"/>
    </row>
    <row r="854" spans="1:14" ht="31.2">
      <c r="A854" s="500"/>
      <c r="B854" s="496"/>
      <c r="C854" s="501"/>
      <c r="D854" s="501"/>
      <c r="E854" s="496" t="s">
        <v>4268</v>
      </c>
      <c r="F854" s="495"/>
      <c r="G854" s="495"/>
      <c r="H854" s="495"/>
      <c r="I854" s="495"/>
      <c r="J854" s="495"/>
      <c r="K854" s="91"/>
      <c r="N854" s="91"/>
    </row>
    <row r="855" spans="1:14" ht="31.2">
      <c r="A855" s="500"/>
      <c r="B855" s="496"/>
      <c r="C855" s="501"/>
      <c r="D855" s="501"/>
      <c r="E855" s="496" t="s">
        <v>4269</v>
      </c>
      <c r="F855" s="495"/>
      <c r="G855" s="495"/>
      <c r="H855" s="495"/>
      <c r="I855" s="495"/>
      <c r="J855" s="495"/>
      <c r="K855" s="91"/>
      <c r="N855" s="91"/>
    </row>
    <row r="856" spans="1:14" ht="31.2">
      <c r="A856" s="500"/>
      <c r="B856" s="496"/>
      <c r="C856" s="501"/>
      <c r="D856" s="501"/>
      <c r="E856" s="496" t="s">
        <v>4270</v>
      </c>
      <c r="F856" s="495"/>
      <c r="G856" s="495"/>
      <c r="H856" s="495"/>
      <c r="I856" s="495"/>
      <c r="J856" s="495"/>
      <c r="K856" s="91"/>
      <c r="N856" s="91"/>
    </row>
    <row r="857" spans="1:14" ht="31.2">
      <c r="A857" s="500"/>
      <c r="B857" s="496"/>
      <c r="C857" s="501"/>
      <c r="D857" s="501"/>
      <c r="E857" s="496" t="s">
        <v>4271</v>
      </c>
      <c r="F857" s="495"/>
      <c r="G857" s="495"/>
      <c r="H857" s="495"/>
      <c r="I857" s="495"/>
      <c r="J857" s="495"/>
      <c r="K857" s="91"/>
      <c r="N857" s="91"/>
    </row>
    <row r="858" spans="1:14">
      <c r="A858" s="498" t="s">
        <v>2433</v>
      </c>
      <c r="B858" s="421" t="s">
        <v>1892</v>
      </c>
      <c r="C858" s="426"/>
      <c r="D858" s="426"/>
      <c r="E858" s="497"/>
      <c r="F858" s="420"/>
      <c r="G858" s="420"/>
      <c r="H858" s="420"/>
      <c r="I858" s="420"/>
      <c r="J858" s="420"/>
      <c r="K858" s="91" t="s">
        <v>2156</v>
      </c>
      <c r="N858" s="91"/>
    </row>
    <row r="859" spans="1:14">
      <c r="A859" s="425" t="s">
        <v>2440</v>
      </c>
      <c r="B859" s="27" t="s">
        <v>1902</v>
      </c>
      <c r="C859" s="400" t="s">
        <v>3592</v>
      </c>
      <c r="D859" s="400"/>
      <c r="E859" s="27"/>
      <c r="F859" s="103" t="s">
        <v>78</v>
      </c>
      <c r="G859" s="103" t="str">
        <f>IF(H859="x","Đơn giản",IF(I859="x","Trung bình",IF(J859="x","Phức tạp")))</f>
        <v>Trung bình</v>
      </c>
      <c r="H859" s="103"/>
      <c r="I859" s="109" t="s">
        <v>79</v>
      </c>
      <c r="J859" s="109"/>
      <c r="K859" s="91" t="s">
        <v>2156</v>
      </c>
      <c r="N859" s="91"/>
    </row>
    <row r="860" spans="1:14">
      <c r="A860" s="425"/>
      <c r="B860" s="27"/>
      <c r="C860" s="28"/>
      <c r="D860" s="28"/>
      <c r="E860" s="27" t="s">
        <v>4127</v>
      </c>
      <c r="F860" s="109"/>
      <c r="G860" s="109"/>
      <c r="H860" s="109"/>
      <c r="I860" s="109"/>
      <c r="J860" s="109"/>
      <c r="K860" s="91" t="s">
        <v>2156</v>
      </c>
      <c r="N860" s="91"/>
    </row>
    <row r="861" spans="1:14">
      <c r="A861" s="425"/>
      <c r="B861" s="27"/>
      <c r="C861" s="28"/>
      <c r="D861" s="28"/>
      <c r="E861" s="27" t="s">
        <v>4128</v>
      </c>
      <c r="F861" s="109"/>
      <c r="G861" s="109"/>
      <c r="H861" s="109"/>
      <c r="I861" s="109"/>
      <c r="J861" s="109"/>
      <c r="K861" s="91" t="s">
        <v>2156</v>
      </c>
      <c r="N861" s="91"/>
    </row>
    <row r="862" spans="1:14" ht="31.2">
      <c r="A862" s="425"/>
      <c r="B862" s="27"/>
      <c r="C862" s="28"/>
      <c r="D862" s="28"/>
      <c r="E862" s="27" t="s">
        <v>4129</v>
      </c>
      <c r="F862" s="109"/>
      <c r="G862" s="109"/>
      <c r="H862" s="109"/>
      <c r="I862" s="109"/>
      <c r="J862" s="109"/>
      <c r="K862" s="91" t="s">
        <v>2156</v>
      </c>
      <c r="N862" s="91"/>
    </row>
    <row r="863" spans="1:14">
      <c r="A863" s="425"/>
      <c r="B863" s="27"/>
      <c r="C863" s="28"/>
      <c r="D863" s="28"/>
      <c r="E863" s="27" t="s">
        <v>1901</v>
      </c>
      <c r="F863" s="109"/>
      <c r="G863" s="109"/>
      <c r="H863" s="109"/>
      <c r="I863" s="109"/>
      <c r="J863" s="109"/>
      <c r="K863" s="91" t="s">
        <v>2156</v>
      </c>
      <c r="N863" s="91"/>
    </row>
    <row r="864" spans="1:14" ht="31.2">
      <c r="A864" s="425" t="s">
        <v>2441</v>
      </c>
      <c r="B864" s="27" t="s">
        <v>4136</v>
      </c>
      <c r="C864" s="400" t="s">
        <v>3592</v>
      </c>
      <c r="D864" s="400"/>
      <c r="E864" s="27"/>
      <c r="F864" s="103" t="s">
        <v>78</v>
      </c>
      <c r="G864" s="103" t="str">
        <f>IF(H864="x","Đơn giản",IF(I864="x","Trung bình",IF(J864="x","Phức tạp")))</f>
        <v>Trung bình</v>
      </c>
      <c r="H864" s="103"/>
      <c r="I864" s="109" t="s">
        <v>79</v>
      </c>
      <c r="J864" s="109"/>
      <c r="K864" s="91" t="s">
        <v>2156</v>
      </c>
      <c r="N864" s="91"/>
    </row>
    <row r="865" spans="1:14">
      <c r="A865" s="425"/>
      <c r="B865" s="27"/>
      <c r="C865" s="28"/>
      <c r="D865" s="28"/>
      <c r="E865" s="27" t="s">
        <v>4130</v>
      </c>
      <c r="F865" s="109"/>
      <c r="G865" s="109"/>
      <c r="H865" s="109"/>
      <c r="I865" s="109"/>
      <c r="J865" s="109"/>
      <c r="K865" s="91" t="s">
        <v>2156</v>
      </c>
      <c r="N865" s="91"/>
    </row>
    <row r="866" spans="1:14" ht="31.2">
      <c r="A866" s="425"/>
      <c r="B866" s="27"/>
      <c r="C866" s="28"/>
      <c r="D866" s="28"/>
      <c r="E866" s="27" t="s">
        <v>4131</v>
      </c>
      <c r="F866" s="109"/>
      <c r="G866" s="109"/>
      <c r="H866" s="109"/>
      <c r="I866" s="109"/>
      <c r="J866" s="109"/>
      <c r="K866" s="91" t="s">
        <v>2156</v>
      </c>
      <c r="N866" s="91"/>
    </row>
    <row r="867" spans="1:14">
      <c r="A867" s="425"/>
      <c r="B867" s="27"/>
      <c r="C867" s="28"/>
      <c r="D867" s="28"/>
      <c r="E867" s="27" t="s">
        <v>4132</v>
      </c>
      <c r="F867" s="109"/>
      <c r="G867" s="109"/>
      <c r="H867" s="109"/>
      <c r="I867" s="109"/>
      <c r="J867" s="109"/>
      <c r="K867" s="91" t="s">
        <v>2156</v>
      </c>
      <c r="N867" s="91"/>
    </row>
    <row r="868" spans="1:14">
      <c r="A868" s="425"/>
      <c r="B868" s="27"/>
      <c r="C868" s="28"/>
      <c r="D868" s="28"/>
      <c r="E868" s="27" t="s">
        <v>1900</v>
      </c>
      <c r="F868" s="109"/>
      <c r="G868" s="109"/>
      <c r="H868" s="109"/>
      <c r="I868" s="109"/>
      <c r="J868" s="109"/>
      <c r="K868" s="91" t="s">
        <v>2156</v>
      </c>
      <c r="N868" s="91"/>
    </row>
    <row r="869" spans="1:14" ht="31.2">
      <c r="A869" s="425" t="s">
        <v>2442</v>
      </c>
      <c r="B869" s="27" t="s">
        <v>1920</v>
      </c>
      <c r="C869" s="400" t="s">
        <v>3592</v>
      </c>
      <c r="D869" s="400"/>
      <c r="E869" s="27"/>
      <c r="F869" s="103" t="s">
        <v>78</v>
      </c>
      <c r="G869" s="103" t="str">
        <f>IF(H869="x","Đơn giản",IF(I869="x","Trung bình",IF(J869="x","Phức tạp")))</f>
        <v>Đơn giản</v>
      </c>
      <c r="H869" s="103" t="s">
        <v>79</v>
      </c>
      <c r="I869" s="109"/>
      <c r="J869" s="109"/>
      <c r="K869" s="91" t="s">
        <v>2156</v>
      </c>
      <c r="N869" s="91"/>
    </row>
    <row r="870" spans="1:14" ht="46.8">
      <c r="A870" s="425"/>
      <c r="B870" s="27"/>
      <c r="C870" s="28"/>
      <c r="D870" s="28"/>
      <c r="E870" s="27" t="s">
        <v>4133</v>
      </c>
      <c r="F870" s="109"/>
      <c r="G870" s="109"/>
      <c r="H870" s="109"/>
      <c r="I870" s="109"/>
      <c r="J870" s="109"/>
      <c r="K870" s="91" t="s">
        <v>2156</v>
      </c>
      <c r="N870" s="91"/>
    </row>
    <row r="871" spans="1:14" ht="31.2">
      <c r="A871" s="425"/>
      <c r="B871" s="27"/>
      <c r="C871" s="28"/>
      <c r="D871" s="28"/>
      <c r="E871" s="27" t="s">
        <v>4134</v>
      </c>
      <c r="F871" s="109"/>
      <c r="G871" s="109"/>
      <c r="H871" s="109"/>
      <c r="I871" s="109"/>
      <c r="J871" s="109"/>
      <c r="K871" s="91" t="s">
        <v>2156</v>
      </c>
      <c r="N871" s="91"/>
    </row>
    <row r="872" spans="1:14">
      <c r="A872" s="425" t="s">
        <v>2443</v>
      </c>
      <c r="B872" s="27" t="s">
        <v>1925</v>
      </c>
      <c r="C872" s="400" t="s">
        <v>3592</v>
      </c>
      <c r="D872" s="400"/>
      <c r="E872" s="27"/>
      <c r="F872" s="103" t="s">
        <v>78</v>
      </c>
      <c r="G872" s="103" t="str">
        <f>IF(H872="x","Đơn giản",IF(I872="x","Trung bình",IF(J872="x","Phức tạp")))</f>
        <v>Trung bình</v>
      </c>
      <c r="H872" s="103"/>
      <c r="I872" s="109" t="s">
        <v>79</v>
      </c>
      <c r="J872" s="109"/>
      <c r="K872" s="91" t="s">
        <v>2156</v>
      </c>
      <c r="N872" s="91"/>
    </row>
    <row r="873" spans="1:14">
      <c r="A873" s="425"/>
      <c r="B873" s="27"/>
      <c r="C873" s="28"/>
      <c r="D873" s="28"/>
      <c r="E873" s="27" t="s">
        <v>4135</v>
      </c>
      <c r="F873" s="109"/>
      <c r="G873" s="109"/>
      <c r="H873" s="109"/>
      <c r="I873" s="109"/>
      <c r="J873" s="109"/>
      <c r="K873" s="91" t="s">
        <v>2156</v>
      </c>
      <c r="N873" s="91"/>
    </row>
    <row r="874" spans="1:14" ht="31.2">
      <c r="A874" s="425"/>
      <c r="B874" s="27"/>
      <c r="C874" s="28"/>
      <c r="D874" s="28"/>
      <c r="E874" s="27" t="s">
        <v>4134</v>
      </c>
      <c r="F874" s="109"/>
      <c r="G874" s="109"/>
      <c r="H874" s="109"/>
      <c r="I874" s="109"/>
      <c r="J874" s="109"/>
      <c r="K874" s="91" t="s">
        <v>2156</v>
      </c>
      <c r="N874" s="91"/>
    </row>
    <row r="875" spans="1:14">
      <c r="A875" s="425" t="s">
        <v>2444</v>
      </c>
      <c r="B875" s="27" t="s">
        <v>1905</v>
      </c>
      <c r="C875" s="400" t="s">
        <v>3592</v>
      </c>
      <c r="D875" s="400"/>
      <c r="E875" s="27"/>
      <c r="F875" s="103" t="s">
        <v>78</v>
      </c>
      <c r="G875" s="103" t="str">
        <f>IF(H875="x","Đơn giản",IF(I875="x","Trung bình",IF(J875="x","Phức tạp")))</f>
        <v>Đơn giản</v>
      </c>
      <c r="H875" s="103" t="s">
        <v>79</v>
      </c>
      <c r="I875" s="109"/>
      <c r="J875" s="109"/>
      <c r="K875" s="91" t="s">
        <v>2156</v>
      </c>
      <c r="N875" s="91"/>
    </row>
    <row r="876" spans="1:14">
      <c r="A876" s="425"/>
      <c r="B876" s="27"/>
      <c r="C876" s="28"/>
      <c r="D876" s="28"/>
      <c r="E876" s="27" t="s">
        <v>4137</v>
      </c>
      <c r="F876" s="109"/>
      <c r="G876" s="109"/>
      <c r="H876" s="109"/>
      <c r="I876" s="109"/>
      <c r="J876" s="109"/>
      <c r="K876" s="91" t="s">
        <v>2156</v>
      </c>
      <c r="N876" s="91"/>
    </row>
    <row r="877" spans="1:14" ht="31.2">
      <c r="A877" s="425"/>
      <c r="B877" s="27"/>
      <c r="C877" s="28"/>
      <c r="D877" s="28"/>
      <c r="E877" s="27" t="s">
        <v>4138</v>
      </c>
      <c r="F877" s="109"/>
      <c r="G877" s="109"/>
      <c r="H877" s="109"/>
      <c r="I877" s="109"/>
      <c r="J877" s="109"/>
      <c r="K877" s="91" t="s">
        <v>2156</v>
      </c>
      <c r="N877" s="91"/>
    </row>
    <row r="878" spans="1:14">
      <c r="A878" s="425"/>
      <c r="B878" s="27"/>
      <c r="C878" s="28"/>
      <c r="D878" s="28"/>
      <c r="E878" s="27" t="s">
        <v>1909</v>
      </c>
      <c r="F878" s="109"/>
      <c r="G878" s="109"/>
      <c r="H878" s="109"/>
      <c r="I878" s="109"/>
      <c r="J878" s="109"/>
      <c r="K878" s="91" t="s">
        <v>2156</v>
      </c>
      <c r="N878" s="91"/>
    </row>
    <row r="879" spans="1:14">
      <c r="A879" s="425" t="s">
        <v>2445</v>
      </c>
      <c r="B879" s="27" t="s">
        <v>1910</v>
      </c>
      <c r="C879" s="400" t="s">
        <v>3592</v>
      </c>
      <c r="D879" s="400"/>
      <c r="E879" s="27"/>
      <c r="F879" s="103" t="s">
        <v>78</v>
      </c>
      <c r="G879" s="103" t="str">
        <f>IF(H879="x","Đơn giản",IF(I879="x","Trung bình",IF(J879="x","Phức tạp")))</f>
        <v>Trung bình</v>
      </c>
      <c r="H879" s="103"/>
      <c r="I879" s="109" t="s">
        <v>79</v>
      </c>
      <c r="J879" s="109"/>
      <c r="K879" s="91" t="s">
        <v>2156</v>
      </c>
      <c r="N879" s="91"/>
    </row>
    <row r="880" spans="1:14">
      <c r="A880" s="425"/>
      <c r="B880" s="27"/>
      <c r="C880" s="28"/>
      <c r="D880" s="28"/>
      <c r="E880" s="27" t="s">
        <v>4139</v>
      </c>
      <c r="F880" s="109"/>
      <c r="G880" s="109"/>
      <c r="H880" s="109"/>
      <c r="I880" s="109"/>
      <c r="J880" s="109"/>
      <c r="K880" s="91" t="s">
        <v>2156</v>
      </c>
      <c r="N880" s="91"/>
    </row>
    <row r="881" spans="1:14">
      <c r="A881" s="425"/>
      <c r="B881" s="27"/>
      <c r="C881" s="28"/>
      <c r="D881" s="28"/>
      <c r="E881" s="27" t="s">
        <v>4142</v>
      </c>
      <c r="F881" s="109"/>
      <c r="G881" s="109"/>
      <c r="H881" s="109"/>
      <c r="I881" s="109"/>
      <c r="J881" s="109"/>
      <c r="K881" s="91" t="s">
        <v>2156</v>
      </c>
      <c r="N881" s="91"/>
    </row>
    <row r="882" spans="1:14">
      <c r="A882" s="425"/>
      <c r="B882" s="27"/>
      <c r="C882" s="28"/>
      <c r="D882" s="28"/>
      <c r="E882" s="27" t="s">
        <v>4140</v>
      </c>
      <c r="F882" s="109"/>
      <c r="G882" s="109"/>
      <c r="H882" s="109"/>
      <c r="I882" s="109"/>
      <c r="J882" s="109"/>
      <c r="K882" s="91" t="s">
        <v>2156</v>
      </c>
      <c r="N882" s="91"/>
    </row>
    <row r="883" spans="1:14">
      <c r="A883" s="425"/>
      <c r="B883" s="27"/>
      <c r="C883" s="28"/>
      <c r="D883" s="28"/>
      <c r="E883" s="27" t="s">
        <v>4141</v>
      </c>
      <c r="F883" s="109"/>
      <c r="G883" s="109"/>
      <c r="H883" s="109"/>
      <c r="I883" s="109"/>
      <c r="J883" s="109"/>
      <c r="K883" s="91" t="s">
        <v>2156</v>
      </c>
      <c r="N883" s="91"/>
    </row>
    <row r="884" spans="1:14">
      <c r="A884" s="425" t="s">
        <v>4273</v>
      </c>
      <c r="B884" s="27" t="s">
        <v>1915</v>
      </c>
      <c r="C884" s="400" t="s">
        <v>3592</v>
      </c>
      <c r="D884" s="400"/>
      <c r="E884" s="27"/>
      <c r="F884" s="103" t="s">
        <v>78</v>
      </c>
      <c r="G884" s="103" t="str">
        <f>IF(H884="x","Đơn giản",IF(I884="x","Trung bình",IF(J884="x","Phức tạp")))</f>
        <v>Trung bình</v>
      </c>
      <c r="H884" s="103"/>
      <c r="I884" s="109" t="s">
        <v>79</v>
      </c>
      <c r="J884" s="109"/>
      <c r="K884" s="91" t="s">
        <v>2156</v>
      </c>
      <c r="N884" s="91"/>
    </row>
    <row r="885" spans="1:14" ht="31.2">
      <c r="A885" s="425"/>
      <c r="B885" s="27"/>
      <c r="C885" s="28"/>
      <c r="D885" s="28"/>
      <c r="E885" s="27" t="s">
        <v>4143</v>
      </c>
      <c r="F885" s="109"/>
      <c r="G885" s="109"/>
      <c r="H885" s="109"/>
      <c r="I885" s="109"/>
      <c r="J885" s="109"/>
      <c r="K885" s="91" t="s">
        <v>2156</v>
      </c>
      <c r="N885" s="91"/>
    </row>
    <row r="886" spans="1:14" ht="31.2">
      <c r="A886" s="425"/>
      <c r="B886" s="27"/>
      <c r="C886" s="28"/>
      <c r="D886" s="28"/>
      <c r="E886" s="27" t="s">
        <v>4144</v>
      </c>
      <c r="F886" s="109"/>
      <c r="G886" s="109"/>
      <c r="H886" s="109"/>
      <c r="I886" s="109"/>
      <c r="J886" s="109"/>
      <c r="K886" s="91" t="s">
        <v>2156</v>
      </c>
      <c r="N886" s="91"/>
    </row>
    <row r="887" spans="1:14" ht="31.2">
      <c r="A887" s="425"/>
      <c r="B887" s="27"/>
      <c r="C887" s="28"/>
      <c r="D887" s="28"/>
      <c r="E887" s="27" t="s">
        <v>4145</v>
      </c>
      <c r="F887" s="109"/>
      <c r="G887" s="109"/>
      <c r="H887" s="109"/>
      <c r="I887" s="109"/>
      <c r="J887" s="109"/>
      <c r="K887" s="91" t="s">
        <v>2156</v>
      </c>
      <c r="N887" s="91"/>
    </row>
    <row r="888" spans="1:14">
      <c r="A888" s="425"/>
      <c r="B888" s="27"/>
      <c r="C888" s="28"/>
      <c r="D888" s="28"/>
      <c r="E888" s="27" t="s">
        <v>1919</v>
      </c>
      <c r="F888" s="109"/>
      <c r="G888" s="109"/>
      <c r="H888" s="109"/>
      <c r="I888" s="109"/>
      <c r="J888" s="109"/>
      <c r="K888" s="91" t="s">
        <v>2156</v>
      </c>
      <c r="N888" s="91"/>
    </row>
    <row r="889" spans="1:14">
      <c r="A889" s="425" t="s">
        <v>4274</v>
      </c>
      <c r="B889" s="27" t="s">
        <v>1929</v>
      </c>
      <c r="C889" s="400" t="s">
        <v>3592</v>
      </c>
      <c r="D889" s="400"/>
      <c r="E889" s="27"/>
      <c r="F889" s="103" t="s">
        <v>78</v>
      </c>
      <c r="G889" s="103" t="str">
        <f>IF(H889="x","Đơn giản",IF(I889="x","Trung bình",IF(J889="x","Phức tạp")))</f>
        <v>Trung bình</v>
      </c>
      <c r="H889" s="103"/>
      <c r="I889" s="109" t="s">
        <v>79</v>
      </c>
      <c r="J889" s="109"/>
      <c r="K889" s="91" t="s">
        <v>2156</v>
      </c>
      <c r="N889" s="91"/>
    </row>
    <row r="890" spans="1:14" ht="31.2">
      <c r="A890" s="425"/>
      <c r="B890" s="27"/>
      <c r="C890" s="28"/>
      <c r="D890" s="28"/>
      <c r="E890" s="27" t="s">
        <v>4146</v>
      </c>
      <c r="F890" s="109"/>
      <c r="G890" s="109"/>
      <c r="H890" s="109"/>
      <c r="I890" s="109"/>
      <c r="J890" s="109"/>
      <c r="K890" s="91" t="s">
        <v>2156</v>
      </c>
      <c r="N890" s="91"/>
    </row>
    <row r="891" spans="1:14">
      <c r="A891" s="425"/>
      <c r="B891" s="27"/>
      <c r="C891" s="28"/>
      <c r="D891" s="28"/>
      <c r="E891" s="27" t="s">
        <v>4147</v>
      </c>
      <c r="F891" s="109"/>
      <c r="G891" s="109"/>
      <c r="H891" s="109"/>
      <c r="I891" s="109"/>
      <c r="J891" s="109"/>
      <c r="K891" s="91" t="s">
        <v>2156</v>
      </c>
      <c r="N891" s="91"/>
    </row>
    <row r="892" spans="1:14" ht="31.2">
      <c r="A892" s="425"/>
      <c r="B892" s="27"/>
      <c r="C892" s="28"/>
      <c r="D892" s="28"/>
      <c r="E892" s="27" t="s">
        <v>4149</v>
      </c>
      <c r="F892" s="109"/>
      <c r="G892" s="109"/>
      <c r="H892" s="109"/>
      <c r="I892" s="109"/>
      <c r="J892" s="109"/>
      <c r="K892" s="91" t="s">
        <v>2156</v>
      </c>
      <c r="N892" s="91"/>
    </row>
    <row r="893" spans="1:14">
      <c r="A893" s="425"/>
      <c r="B893" s="27"/>
      <c r="C893" s="28"/>
      <c r="D893" s="28"/>
      <c r="E893" s="27" t="s">
        <v>4148</v>
      </c>
      <c r="F893" s="109"/>
      <c r="G893" s="109"/>
      <c r="H893" s="109"/>
      <c r="I893" s="109"/>
      <c r="J893" s="109"/>
      <c r="K893" s="91" t="s">
        <v>2156</v>
      </c>
      <c r="N893" s="91"/>
    </row>
    <row r="894" spans="1:14">
      <c r="A894" s="425" t="s">
        <v>4275</v>
      </c>
      <c r="B894" s="27" t="s">
        <v>1933</v>
      </c>
      <c r="C894" s="400" t="s">
        <v>3592</v>
      </c>
      <c r="D894" s="400"/>
      <c r="E894" s="27"/>
      <c r="F894" s="103" t="s">
        <v>78</v>
      </c>
      <c r="G894" s="103" t="str">
        <f>IF(H894="x","Đơn giản",IF(I894="x","Trung bình",IF(J894="x","Phức tạp")))</f>
        <v>Trung bình</v>
      </c>
      <c r="H894" s="103"/>
      <c r="I894" s="109" t="s">
        <v>79</v>
      </c>
      <c r="J894" s="109"/>
      <c r="K894" s="91" t="s">
        <v>2156</v>
      </c>
      <c r="N894" s="91"/>
    </row>
    <row r="895" spans="1:14" ht="31.2">
      <c r="A895" s="425"/>
      <c r="B895" s="27"/>
      <c r="C895" s="28"/>
      <c r="D895" s="28"/>
      <c r="E895" s="27" t="s">
        <v>4150</v>
      </c>
      <c r="F895" s="109"/>
      <c r="G895" s="109"/>
      <c r="H895" s="109"/>
      <c r="I895" s="109"/>
      <c r="J895" s="109"/>
      <c r="K895" s="91" t="s">
        <v>2156</v>
      </c>
      <c r="N895" s="91"/>
    </row>
    <row r="896" spans="1:14" ht="31.2">
      <c r="A896" s="425"/>
      <c r="B896" s="27"/>
      <c r="C896" s="28"/>
      <c r="D896" s="28"/>
      <c r="E896" s="27" t="s">
        <v>4151</v>
      </c>
      <c r="F896" s="109"/>
      <c r="G896" s="109"/>
      <c r="H896" s="109"/>
      <c r="I896" s="109"/>
      <c r="J896" s="109"/>
      <c r="K896" s="91" t="s">
        <v>2156</v>
      </c>
      <c r="N896" s="91"/>
    </row>
    <row r="897" spans="1:14" ht="31.2">
      <c r="A897" s="425"/>
      <c r="B897" s="27"/>
      <c r="C897" s="28"/>
      <c r="D897" s="28"/>
      <c r="E897" s="27" t="s">
        <v>4152</v>
      </c>
      <c r="F897" s="109"/>
      <c r="G897" s="109"/>
      <c r="H897" s="109"/>
      <c r="I897" s="109"/>
      <c r="J897" s="109"/>
      <c r="K897" s="91" t="s">
        <v>2156</v>
      </c>
      <c r="N897" s="91"/>
    </row>
    <row r="898" spans="1:14">
      <c r="A898" s="425"/>
      <c r="B898" s="27"/>
      <c r="C898" s="28"/>
      <c r="D898" s="28"/>
      <c r="E898" s="27" t="s">
        <v>1924</v>
      </c>
      <c r="F898" s="109"/>
      <c r="G898" s="109"/>
      <c r="H898" s="109"/>
      <c r="I898" s="109"/>
      <c r="J898" s="109"/>
      <c r="K898" s="91" t="s">
        <v>2156</v>
      </c>
      <c r="N898" s="91"/>
    </row>
    <row r="899" spans="1:14">
      <c r="A899" s="425" t="s">
        <v>4276</v>
      </c>
      <c r="B899" s="27" t="s">
        <v>1937</v>
      </c>
      <c r="C899" s="400" t="s">
        <v>3592</v>
      </c>
      <c r="D899" s="400"/>
      <c r="E899" s="27"/>
      <c r="F899" s="103" t="s">
        <v>78</v>
      </c>
      <c r="G899" s="103" t="str">
        <f>IF(H899="x","Đơn giản",IF(I899="x","Trung bình",IF(J899="x","Phức tạp")))</f>
        <v>Trung bình</v>
      </c>
      <c r="H899" s="103"/>
      <c r="I899" s="109" t="s">
        <v>79</v>
      </c>
      <c r="J899" s="109"/>
      <c r="K899" s="91" t="s">
        <v>2156</v>
      </c>
      <c r="N899" s="91"/>
    </row>
    <row r="900" spans="1:14" ht="31.2">
      <c r="A900" s="425"/>
      <c r="B900" s="27"/>
      <c r="C900" s="28"/>
      <c r="D900" s="28"/>
      <c r="E900" s="27" t="s">
        <v>4153</v>
      </c>
      <c r="F900" s="109"/>
      <c r="G900" s="109"/>
      <c r="H900" s="109"/>
      <c r="I900" s="109"/>
      <c r="J900" s="109"/>
      <c r="K900" s="91" t="s">
        <v>2156</v>
      </c>
      <c r="N900" s="91"/>
    </row>
    <row r="901" spans="1:14">
      <c r="A901" s="425"/>
      <c r="B901" s="27"/>
      <c r="C901" s="28"/>
      <c r="D901" s="28"/>
      <c r="E901" s="27" t="s">
        <v>4154</v>
      </c>
      <c r="F901" s="109"/>
      <c r="G901" s="109"/>
      <c r="H901" s="109"/>
      <c r="I901" s="109"/>
      <c r="J901" s="109"/>
      <c r="K901" s="91" t="s">
        <v>2156</v>
      </c>
      <c r="N901" s="91"/>
    </row>
    <row r="902" spans="1:14" ht="31.2">
      <c r="A902" s="425"/>
      <c r="B902" s="27"/>
      <c r="C902" s="28"/>
      <c r="D902" s="28"/>
      <c r="E902" s="27" t="s">
        <v>4155</v>
      </c>
      <c r="F902" s="109"/>
      <c r="G902" s="109"/>
      <c r="H902" s="109"/>
      <c r="I902" s="109"/>
      <c r="J902" s="109"/>
      <c r="K902" s="91" t="s">
        <v>2156</v>
      </c>
      <c r="N902" s="91"/>
    </row>
    <row r="903" spans="1:14">
      <c r="A903" s="425"/>
      <c r="B903" s="27"/>
      <c r="C903" s="28"/>
      <c r="D903" s="28"/>
      <c r="E903" s="27" t="s">
        <v>1924</v>
      </c>
      <c r="F903" s="109"/>
      <c r="G903" s="109"/>
      <c r="H903" s="109"/>
      <c r="I903" s="109"/>
      <c r="J903" s="109"/>
      <c r="K903" s="91" t="s">
        <v>2156</v>
      </c>
      <c r="N903" s="91"/>
    </row>
    <row r="904" spans="1:14" ht="31.2">
      <c r="A904" s="425" t="s">
        <v>4277</v>
      </c>
      <c r="B904" s="27" t="s">
        <v>3149</v>
      </c>
      <c r="C904" s="400" t="s">
        <v>3592</v>
      </c>
      <c r="D904" s="28"/>
      <c r="E904" s="27"/>
      <c r="F904" s="103" t="s">
        <v>78</v>
      </c>
      <c r="G904" s="103" t="str">
        <f>IF(H904="x","Đơn giản",IF(I904="x","Trung bình",IF(J904="x","Phức tạp")))</f>
        <v>Trung bình</v>
      </c>
      <c r="H904" s="109"/>
      <c r="I904" s="109" t="s">
        <v>79</v>
      </c>
      <c r="J904" s="109"/>
      <c r="K904" s="91"/>
      <c r="N904" s="91"/>
    </row>
    <row r="905" spans="1:14">
      <c r="A905" s="425"/>
      <c r="B905" s="27"/>
      <c r="C905" s="28"/>
      <c r="D905" s="28"/>
      <c r="E905" s="27" t="s">
        <v>3150</v>
      </c>
      <c r="F905" s="109"/>
      <c r="G905" s="109"/>
      <c r="H905" s="109"/>
      <c r="I905" s="109"/>
      <c r="J905" s="109"/>
      <c r="K905" s="91"/>
      <c r="N905" s="91"/>
    </row>
    <row r="906" spans="1:14" ht="31.2">
      <c r="A906" s="425"/>
      <c r="B906" s="27"/>
      <c r="C906" s="28"/>
      <c r="D906" s="28"/>
      <c r="E906" s="27" t="s">
        <v>3151</v>
      </c>
      <c r="F906" s="109"/>
      <c r="G906" s="109"/>
      <c r="H906" s="109"/>
      <c r="I906" s="109"/>
      <c r="J906" s="109"/>
      <c r="K906" s="91"/>
      <c r="N906" s="91"/>
    </row>
    <row r="907" spans="1:14" ht="31.2">
      <c r="A907" s="425"/>
      <c r="B907" s="27"/>
      <c r="C907" s="28"/>
      <c r="D907" s="28"/>
      <c r="E907" s="27" t="s">
        <v>3152</v>
      </c>
      <c r="F907" s="109"/>
      <c r="G907" s="109"/>
      <c r="H907" s="109"/>
      <c r="I907" s="109"/>
      <c r="J907" s="109"/>
      <c r="K907" s="91"/>
      <c r="N907" s="91"/>
    </row>
    <row r="908" spans="1:14">
      <c r="A908" s="425"/>
      <c r="B908" s="27"/>
      <c r="C908" s="28"/>
      <c r="D908" s="28"/>
      <c r="E908" s="27" t="s">
        <v>3153</v>
      </c>
      <c r="F908" s="109"/>
      <c r="G908" s="109"/>
      <c r="H908" s="109"/>
      <c r="I908" s="109"/>
      <c r="J908" s="109"/>
      <c r="K908" s="91"/>
      <c r="N908" s="91"/>
    </row>
    <row r="909" spans="1:14" ht="31.2">
      <c r="A909" s="425" t="s">
        <v>4278</v>
      </c>
      <c r="B909" s="27" t="s">
        <v>3154</v>
      </c>
      <c r="C909" s="400" t="s">
        <v>3592</v>
      </c>
      <c r="D909" s="28"/>
      <c r="E909" s="27"/>
      <c r="F909" s="103" t="s">
        <v>78</v>
      </c>
      <c r="G909" s="103" t="str">
        <f>IF(H909="x","Đơn giản",IF(I909="x","Trung bình",IF(J909="x","Phức tạp")))</f>
        <v>Trung bình</v>
      </c>
      <c r="H909" s="109"/>
      <c r="I909" s="109" t="s">
        <v>79</v>
      </c>
      <c r="J909" s="109"/>
      <c r="K909" s="91"/>
      <c r="N909" s="91"/>
    </row>
    <row r="910" spans="1:14" ht="31.2">
      <c r="A910" s="425"/>
      <c r="B910" s="27"/>
      <c r="C910" s="28"/>
      <c r="D910" s="28"/>
      <c r="E910" s="27" t="s">
        <v>3155</v>
      </c>
      <c r="F910" s="109"/>
      <c r="G910" s="109"/>
      <c r="H910" s="109"/>
      <c r="I910" s="109"/>
      <c r="J910" s="109"/>
      <c r="K910" s="91"/>
      <c r="N910" s="91"/>
    </row>
    <row r="911" spans="1:14" ht="31.2">
      <c r="A911" s="425"/>
      <c r="B911" s="27"/>
      <c r="C911" s="28"/>
      <c r="D911" s="28"/>
      <c r="E911" s="27" t="s">
        <v>3156</v>
      </c>
      <c r="F911" s="109"/>
      <c r="G911" s="109"/>
      <c r="H911" s="109"/>
      <c r="I911" s="109"/>
      <c r="J911" s="109"/>
      <c r="K911" s="91"/>
      <c r="N911" s="91"/>
    </row>
    <row r="912" spans="1:14" ht="31.2">
      <c r="A912" s="425"/>
      <c r="B912" s="27"/>
      <c r="C912" s="28"/>
      <c r="D912" s="28"/>
      <c r="E912" s="27" t="s">
        <v>3157</v>
      </c>
      <c r="F912" s="109"/>
      <c r="G912" s="109"/>
      <c r="H912" s="109"/>
      <c r="I912" s="109"/>
      <c r="J912" s="109"/>
      <c r="K912" s="91"/>
      <c r="N912" s="91"/>
    </row>
    <row r="913" spans="1:14">
      <c r="A913" s="425"/>
      <c r="B913" s="27"/>
      <c r="C913" s="28"/>
      <c r="D913" s="28"/>
      <c r="E913" s="27" t="s">
        <v>3158</v>
      </c>
      <c r="F913" s="109"/>
      <c r="G913" s="109"/>
      <c r="H913" s="109"/>
      <c r="I913" s="109"/>
      <c r="J913" s="109"/>
      <c r="K913" s="91"/>
      <c r="N913" s="91"/>
    </row>
    <row r="914" spans="1:14">
      <c r="A914" s="425" t="s">
        <v>4279</v>
      </c>
      <c r="B914" s="27" t="s">
        <v>3159</v>
      </c>
      <c r="C914" s="400" t="s">
        <v>3592</v>
      </c>
      <c r="D914" s="28"/>
      <c r="E914" s="27"/>
      <c r="F914" s="103" t="s">
        <v>78</v>
      </c>
      <c r="G914" s="103" t="str">
        <f>IF(H914="x","Đơn giản",IF(I914="x","Trung bình",IF(J914="x","Phức tạp")))</f>
        <v>Trung bình</v>
      </c>
      <c r="H914" s="109"/>
      <c r="I914" s="109" t="s">
        <v>79</v>
      </c>
      <c r="J914" s="109"/>
      <c r="K914" s="91"/>
      <c r="N914" s="91"/>
    </row>
    <row r="915" spans="1:14" ht="31.2">
      <c r="A915" s="425"/>
      <c r="B915" s="27"/>
      <c r="C915" s="28"/>
      <c r="D915" s="28"/>
      <c r="E915" s="27" t="s">
        <v>3160</v>
      </c>
      <c r="F915" s="109"/>
      <c r="G915" s="109"/>
      <c r="H915" s="109"/>
      <c r="I915" s="109"/>
      <c r="J915" s="109"/>
      <c r="K915" s="91"/>
      <c r="N915" s="91"/>
    </row>
    <row r="916" spans="1:14" ht="31.2">
      <c r="A916" s="425"/>
      <c r="B916" s="27"/>
      <c r="C916" s="28"/>
      <c r="D916" s="28"/>
      <c r="E916" s="27" t="s">
        <v>3161</v>
      </c>
      <c r="F916" s="109"/>
      <c r="G916" s="109"/>
      <c r="H916" s="109"/>
      <c r="I916" s="109"/>
      <c r="J916" s="109"/>
      <c r="K916" s="91"/>
      <c r="N916" s="91"/>
    </row>
    <row r="917" spans="1:14" ht="31.2">
      <c r="A917" s="425"/>
      <c r="B917" s="27"/>
      <c r="C917" s="28"/>
      <c r="D917" s="28"/>
      <c r="E917" s="27" t="s">
        <v>3162</v>
      </c>
      <c r="F917" s="109"/>
      <c r="G917" s="109"/>
      <c r="H917" s="109"/>
      <c r="I917" s="109"/>
      <c r="J917" s="109"/>
      <c r="K917" s="91"/>
      <c r="N917" s="91"/>
    </row>
    <row r="918" spans="1:14" ht="31.2">
      <c r="A918" s="425"/>
      <c r="B918" s="27"/>
      <c r="C918" s="28"/>
      <c r="D918" s="28"/>
      <c r="E918" s="27" t="s">
        <v>3163</v>
      </c>
      <c r="F918" s="109"/>
      <c r="G918" s="109"/>
      <c r="H918" s="109"/>
      <c r="I918" s="109"/>
      <c r="J918" s="109"/>
      <c r="K918" s="91"/>
      <c r="N918" s="91"/>
    </row>
    <row r="919" spans="1:14" ht="31.2">
      <c r="A919" s="425" t="s">
        <v>4280</v>
      </c>
      <c r="B919" s="27" t="s">
        <v>3164</v>
      </c>
      <c r="C919" s="400" t="s">
        <v>3592</v>
      </c>
      <c r="D919" s="28"/>
      <c r="E919" s="27"/>
      <c r="F919" s="103" t="s">
        <v>78</v>
      </c>
      <c r="G919" s="103" t="str">
        <f>IF(H919="x","Đơn giản",IF(I919="x","Trung bình",IF(J919="x","Phức tạp")))</f>
        <v>Trung bình</v>
      </c>
      <c r="H919" s="109"/>
      <c r="I919" s="109" t="s">
        <v>79</v>
      </c>
      <c r="J919" s="109"/>
      <c r="K919" s="91"/>
      <c r="N919" s="91"/>
    </row>
    <row r="920" spans="1:14" ht="31.2">
      <c r="A920" s="425"/>
      <c r="B920" s="27"/>
      <c r="C920" s="28"/>
      <c r="D920" s="28"/>
      <c r="E920" s="27" t="s">
        <v>3165</v>
      </c>
      <c r="F920" s="109"/>
      <c r="G920" s="109"/>
      <c r="H920" s="109"/>
      <c r="I920" s="109"/>
      <c r="J920" s="109"/>
      <c r="K920" s="91"/>
      <c r="N920" s="91"/>
    </row>
    <row r="921" spans="1:14" ht="31.2">
      <c r="A921" s="425"/>
      <c r="B921" s="27"/>
      <c r="C921" s="28"/>
      <c r="D921" s="28"/>
      <c r="E921" s="27" t="s">
        <v>3166</v>
      </c>
      <c r="F921" s="109"/>
      <c r="G921" s="109"/>
      <c r="H921" s="109"/>
      <c r="I921" s="109"/>
      <c r="J921" s="109"/>
      <c r="K921" s="91"/>
      <c r="N921" s="91"/>
    </row>
    <row r="922" spans="1:14" ht="31.2">
      <c r="A922" s="425"/>
      <c r="B922" s="27"/>
      <c r="C922" s="28"/>
      <c r="D922" s="28"/>
      <c r="E922" s="27" t="s">
        <v>3167</v>
      </c>
      <c r="F922" s="109"/>
      <c r="G922" s="109"/>
      <c r="H922" s="109"/>
      <c r="I922" s="109"/>
      <c r="J922" s="109"/>
      <c r="K922" s="91"/>
      <c r="N922" s="91"/>
    </row>
    <row r="923" spans="1:14" ht="31.2">
      <c r="A923" s="425"/>
      <c r="B923" s="27"/>
      <c r="C923" s="28"/>
      <c r="D923" s="28"/>
      <c r="E923" s="27" t="s">
        <v>3168</v>
      </c>
      <c r="F923" s="109"/>
      <c r="G923" s="109"/>
      <c r="H923" s="109"/>
      <c r="I923" s="109"/>
      <c r="J923" s="109"/>
      <c r="K923" s="91"/>
      <c r="N923" s="91"/>
    </row>
    <row r="924" spans="1:14" ht="31.2">
      <c r="A924" s="500" t="s">
        <v>4281</v>
      </c>
      <c r="B924" s="496" t="s">
        <v>3610</v>
      </c>
      <c r="C924" s="12" t="s">
        <v>3592</v>
      </c>
      <c r="D924" s="501"/>
      <c r="E924" s="496"/>
      <c r="F924" s="127" t="s">
        <v>78</v>
      </c>
      <c r="G924" s="127" t="str">
        <f>IF(H924="x","Đơn giản",IF(I924="x","Trung bình",IF(J924="x","Phức tạp")))</f>
        <v>Trung bình</v>
      </c>
      <c r="H924" s="495"/>
      <c r="I924" s="495" t="s">
        <v>79</v>
      </c>
      <c r="J924" s="495"/>
      <c r="K924" s="91"/>
      <c r="N924" s="91"/>
    </row>
    <row r="925" spans="1:14" ht="31.2">
      <c r="A925" s="500"/>
      <c r="B925" s="496"/>
      <c r="C925" s="501"/>
      <c r="D925" s="501"/>
      <c r="E925" s="496" t="s">
        <v>3611</v>
      </c>
      <c r="F925" s="495"/>
      <c r="G925" s="495"/>
      <c r="H925" s="495"/>
      <c r="I925" s="495"/>
      <c r="J925" s="495"/>
      <c r="K925" s="91"/>
      <c r="N925" s="91"/>
    </row>
    <row r="926" spans="1:14" ht="31.2">
      <c r="A926" s="500"/>
      <c r="B926" s="496"/>
      <c r="C926" s="501"/>
      <c r="D926" s="501"/>
      <c r="E926" s="496" t="s">
        <v>3612</v>
      </c>
      <c r="F926" s="495"/>
      <c r="G926" s="495"/>
      <c r="H926" s="495"/>
      <c r="I926" s="495"/>
      <c r="J926" s="495"/>
      <c r="K926" s="91"/>
      <c r="N926" s="91"/>
    </row>
    <row r="927" spans="1:14" ht="31.2">
      <c r="A927" s="500"/>
      <c r="B927" s="496"/>
      <c r="C927" s="501"/>
      <c r="D927" s="501"/>
      <c r="E927" s="496" t="s">
        <v>3613</v>
      </c>
      <c r="F927" s="495"/>
      <c r="G927" s="495"/>
      <c r="H927" s="495"/>
      <c r="I927" s="495"/>
      <c r="J927" s="495"/>
      <c r="K927" s="91"/>
      <c r="N927" s="91"/>
    </row>
    <row r="928" spans="1:14" ht="31.2">
      <c r="A928" s="500"/>
      <c r="B928" s="496"/>
      <c r="C928" s="501"/>
      <c r="D928" s="501"/>
      <c r="E928" s="496" t="s">
        <v>3614</v>
      </c>
      <c r="F928" s="495"/>
      <c r="G928" s="495"/>
      <c r="H928" s="495"/>
      <c r="I928" s="495"/>
      <c r="J928" s="495"/>
      <c r="K928" s="91"/>
      <c r="N928" s="91"/>
    </row>
    <row r="929" spans="1:14" ht="31.2">
      <c r="A929" s="500" t="s">
        <v>4282</v>
      </c>
      <c r="B929" s="496" t="s">
        <v>3615</v>
      </c>
      <c r="C929" s="12" t="s">
        <v>3592</v>
      </c>
      <c r="D929" s="501"/>
      <c r="E929" s="496"/>
      <c r="F929" s="127" t="s">
        <v>78</v>
      </c>
      <c r="G929" s="127" t="str">
        <f>IF(H929="x","Đơn giản",IF(I929="x","Trung bình",IF(J929="x","Phức tạp")))</f>
        <v>Trung bình</v>
      </c>
      <c r="H929" s="495"/>
      <c r="I929" s="495" t="s">
        <v>79</v>
      </c>
      <c r="J929" s="495"/>
      <c r="K929" s="91"/>
      <c r="N929" s="91"/>
    </row>
    <row r="930" spans="1:14" ht="31.2">
      <c r="A930" s="500"/>
      <c r="B930" s="496"/>
      <c r="C930" s="501"/>
      <c r="D930" s="501"/>
      <c r="E930" s="496" t="s">
        <v>3616</v>
      </c>
      <c r="F930" s="495"/>
      <c r="G930" s="495"/>
      <c r="H930" s="495"/>
      <c r="I930" s="495"/>
      <c r="J930" s="495"/>
      <c r="K930" s="91"/>
      <c r="N930" s="91"/>
    </row>
    <row r="931" spans="1:14" ht="31.2">
      <c r="A931" s="500"/>
      <c r="B931" s="496"/>
      <c r="C931" s="501"/>
      <c r="D931" s="501"/>
      <c r="E931" s="496" t="s">
        <v>3617</v>
      </c>
      <c r="F931" s="495"/>
      <c r="G931" s="495"/>
      <c r="H931" s="495"/>
      <c r="I931" s="495"/>
      <c r="J931" s="495"/>
      <c r="K931" s="91"/>
      <c r="N931" s="91"/>
    </row>
    <row r="932" spans="1:14" ht="31.2">
      <c r="A932" s="500"/>
      <c r="B932" s="496"/>
      <c r="C932" s="501"/>
      <c r="D932" s="501"/>
      <c r="E932" s="496" t="s">
        <v>3618</v>
      </c>
      <c r="F932" s="495"/>
      <c r="G932" s="495"/>
      <c r="H932" s="495"/>
      <c r="I932" s="495"/>
      <c r="J932" s="495"/>
      <c r="K932" s="91"/>
      <c r="N932" s="91"/>
    </row>
    <row r="933" spans="1:14" ht="31.2">
      <c r="A933" s="500"/>
      <c r="B933" s="496"/>
      <c r="C933" s="501"/>
      <c r="D933" s="501"/>
      <c r="E933" s="496" t="s">
        <v>3619</v>
      </c>
      <c r="F933" s="495"/>
      <c r="G933" s="495"/>
      <c r="H933" s="495"/>
      <c r="I933" s="495"/>
      <c r="J933" s="495"/>
      <c r="K933" s="91"/>
      <c r="N933" s="91"/>
    </row>
    <row r="934" spans="1:14">
      <c r="A934" s="500" t="s">
        <v>4283</v>
      </c>
      <c r="B934" s="496" t="s">
        <v>3620</v>
      </c>
      <c r="C934" s="12" t="s">
        <v>3592</v>
      </c>
      <c r="D934" s="501"/>
      <c r="E934" s="496"/>
      <c r="F934" s="127" t="s">
        <v>78</v>
      </c>
      <c r="G934" s="127" t="str">
        <f>IF(H934="x","Đơn giản",IF(I934="x","Trung bình",IF(J934="x","Phức tạp")))</f>
        <v>Trung bình</v>
      </c>
      <c r="H934" s="495"/>
      <c r="I934" s="495" t="s">
        <v>79</v>
      </c>
      <c r="J934" s="495"/>
      <c r="K934" s="91"/>
      <c r="N934" s="91"/>
    </row>
    <row r="935" spans="1:14">
      <c r="A935" s="500"/>
      <c r="B935" s="496"/>
      <c r="C935" s="501"/>
      <c r="D935" s="501"/>
      <c r="E935" s="496" t="s">
        <v>3621</v>
      </c>
      <c r="F935" s="495"/>
      <c r="G935" s="495"/>
      <c r="H935" s="495"/>
      <c r="I935" s="495"/>
      <c r="J935" s="495"/>
      <c r="K935" s="91"/>
      <c r="N935" s="91"/>
    </row>
    <row r="936" spans="1:14">
      <c r="A936" s="500"/>
      <c r="B936" s="496"/>
      <c r="C936" s="501"/>
      <c r="D936" s="501"/>
      <c r="E936" s="496" t="s">
        <v>3622</v>
      </c>
      <c r="F936" s="495"/>
      <c r="G936" s="495"/>
      <c r="H936" s="495"/>
      <c r="I936" s="495"/>
      <c r="J936" s="495"/>
      <c r="K936" s="91"/>
      <c r="N936" s="91"/>
    </row>
    <row r="937" spans="1:14">
      <c r="A937" s="500"/>
      <c r="B937" s="496"/>
      <c r="C937" s="501"/>
      <c r="D937" s="501"/>
      <c r="E937" s="496" t="s">
        <v>3623</v>
      </c>
      <c r="F937" s="495"/>
      <c r="G937" s="495"/>
      <c r="H937" s="495"/>
      <c r="I937" s="495"/>
      <c r="J937" s="495"/>
      <c r="K937" s="91"/>
      <c r="N937" s="91"/>
    </row>
    <row r="938" spans="1:14">
      <c r="A938" s="500"/>
      <c r="B938" s="496"/>
      <c r="C938" s="501"/>
      <c r="D938" s="501"/>
      <c r="E938" s="496" t="s">
        <v>3624</v>
      </c>
      <c r="F938" s="495"/>
      <c r="G938" s="495"/>
      <c r="H938" s="495"/>
      <c r="I938" s="495"/>
      <c r="J938" s="495"/>
      <c r="K938" s="91"/>
      <c r="N938" s="91"/>
    </row>
    <row r="939" spans="1:14" s="392" customFormat="1" ht="15.6" customHeight="1">
      <c r="A939" s="498" t="s">
        <v>24</v>
      </c>
      <c r="B939" s="930" t="s">
        <v>2439</v>
      </c>
      <c r="C939" s="930"/>
      <c r="D939" s="930"/>
      <c r="E939" s="930"/>
      <c r="F939" s="420"/>
      <c r="G939" s="420"/>
      <c r="H939" s="420"/>
      <c r="I939" s="420"/>
      <c r="J939" s="420"/>
      <c r="K939" s="91" t="s">
        <v>2156</v>
      </c>
      <c r="L939" s="388"/>
      <c r="N939" s="391"/>
    </row>
    <row r="940" spans="1:14" s="392" customFormat="1" ht="31.2">
      <c r="A940" s="28">
        <v>1</v>
      </c>
      <c r="B940" s="27" t="s">
        <v>3131</v>
      </c>
      <c r="C940" s="400" t="s">
        <v>2454</v>
      </c>
      <c r="D940" s="400"/>
      <c r="E940" s="27"/>
      <c r="F940" s="103" t="s">
        <v>78</v>
      </c>
      <c r="G940" s="103" t="str">
        <f>IF(H940="x","Đơn giản",IF(I940="x","Trung bình",IF(J940="x","Phức tạp")))</f>
        <v>Trung bình</v>
      </c>
      <c r="H940" s="103"/>
      <c r="I940" s="103" t="s">
        <v>79</v>
      </c>
      <c r="J940" s="103"/>
      <c r="K940" s="91" t="s">
        <v>2156</v>
      </c>
      <c r="L940" s="388"/>
      <c r="M940" s="389"/>
      <c r="N940" s="391"/>
    </row>
    <row r="941" spans="1:14" s="392" customFormat="1">
      <c r="A941" s="28"/>
      <c r="B941" s="27"/>
      <c r="C941" s="28"/>
      <c r="D941" s="28"/>
      <c r="E941" s="27" t="s">
        <v>4156</v>
      </c>
      <c r="F941" s="109"/>
      <c r="G941" s="109"/>
      <c r="H941" s="109"/>
      <c r="I941" s="109"/>
      <c r="J941" s="109"/>
      <c r="K941" s="91" t="s">
        <v>2156</v>
      </c>
      <c r="L941" s="388"/>
      <c r="M941" s="389"/>
      <c r="N941" s="391"/>
    </row>
    <row r="942" spans="1:14" s="392" customFormat="1" ht="31.2">
      <c r="A942" s="28"/>
      <c r="B942" s="27"/>
      <c r="C942" s="28"/>
      <c r="D942" s="28"/>
      <c r="E942" s="27" t="s">
        <v>3132</v>
      </c>
      <c r="F942" s="109"/>
      <c r="G942" s="109"/>
      <c r="H942" s="109"/>
      <c r="I942" s="109"/>
      <c r="J942" s="109"/>
      <c r="K942" s="91" t="s">
        <v>2156</v>
      </c>
      <c r="L942" s="388"/>
      <c r="M942" s="389"/>
      <c r="N942" s="391"/>
    </row>
    <row r="943" spans="1:14" s="392" customFormat="1" ht="31.2">
      <c r="A943" s="28"/>
      <c r="B943" s="27"/>
      <c r="C943" s="28"/>
      <c r="D943" s="28"/>
      <c r="E943" s="27" t="s">
        <v>3133</v>
      </c>
      <c r="F943" s="109"/>
      <c r="G943" s="109"/>
      <c r="H943" s="109"/>
      <c r="I943" s="109"/>
      <c r="J943" s="109"/>
      <c r="K943" s="91"/>
      <c r="L943" s="388"/>
      <c r="M943" s="389"/>
      <c r="N943" s="391"/>
    </row>
    <row r="944" spans="1:14" s="392" customFormat="1" ht="31.2">
      <c r="A944" s="28"/>
      <c r="B944" s="27"/>
      <c r="C944" s="28"/>
      <c r="D944" s="28"/>
      <c r="E944" s="27" t="s">
        <v>3134</v>
      </c>
      <c r="F944" s="109"/>
      <c r="G944" s="109"/>
      <c r="H944" s="109"/>
      <c r="I944" s="109"/>
      <c r="J944" s="109"/>
      <c r="K944" s="91" t="s">
        <v>2156</v>
      </c>
      <c r="L944" s="388"/>
      <c r="M944" s="389"/>
      <c r="N944" s="391"/>
    </row>
    <row r="945" spans="1:14" s="392" customFormat="1" ht="31.35" customHeight="1">
      <c r="A945" s="28">
        <v>2</v>
      </c>
      <c r="B945" s="27" t="s">
        <v>3137</v>
      </c>
      <c r="C945" s="400" t="s">
        <v>2454</v>
      </c>
      <c r="D945" s="28"/>
      <c r="E945" s="27"/>
      <c r="F945" s="103" t="s">
        <v>78</v>
      </c>
      <c r="G945" s="103" t="str">
        <f>IF(H945="x","Đơn giản",IF(I945="x","Trung bình",IF(J945="x","Phức tạp")))</f>
        <v>Đơn giản</v>
      </c>
      <c r="H945" s="109" t="s">
        <v>79</v>
      </c>
      <c r="I945" s="109"/>
      <c r="J945" s="109"/>
      <c r="K945" s="91" t="s">
        <v>2156</v>
      </c>
      <c r="L945" s="388"/>
      <c r="M945" s="389"/>
      <c r="N945" s="391"/>
    </row>
    <row r="946" spans="1:14" s="392" customFormat="1" ht="31.2">
      <c r="A946" s="28"/>
      <c r="B946" s="27"/>
      <c r="C946" s="28"/>
      <c r="D946" s="28"/>
      <c r="E946" s="27" t="s">
        <v>4162</v>
      </c>
      <c r="F946" s="109"/>
      <c r="G946" s="109"/>
      <c r="H946" s="109"/>
      <c r="I946" s="109"/>
      <c r="J946" s="109"/>
      <c r="K946" s="91" t="s">
        <v>2156</v>
      </c>
      <c r="L946" s="388"/>
      <c r="M946" s="389"/>
      <c r="N946" s="391"/>
    </row>
    <row r="947" spans="1:14" s="392" customFormat="1">
      <c r="A947" s="28">
        <v>3</v>
      </c>
      <c r="B947" s="27" t="s">
        <v>3138</v>
      </c>
      <c r="C947" s="400" t="s">
        <v>2454</v>
      </c>
      <c r="D947" s="400"/>
      <c r="E947" s="27"/>
      <c r="F947" s="103" t="s">
        <v>78</v>
      </c>
      <c r="G947" s="103" t="str">
        <f>IF(H947="x","Đơn giản",IF(I947="x","Trung bình",IF(J947="x","Phức tạp")))</f>
        <v>Đơn giản</v>
      </c>
      <c r="H947" s="103" t="s">
        <v>79</v>
      </c>
      <c r="I947" s="103"/>
      <c r="J947" s="103"/>
      <c r="K947" s="91" t="s">
        <v>2156</v>
      </c>
      <c r="L947" s="388"/>
      <c r="M947" s="389"/>
      <c r="N947" s="391"/>
    </row>
    <row r="948" spans="1:14" s="392" customFormat="1">
      <c r="A948" s="28"/>
      <c r="B948" s="27"/>
      <c r="C948" s="28"/>
      <c r="D948" s="28"/>
      <c r="E948" s="27" t="s">
        <v>3135</v>
      </c>
      <c r="F948" s="109"/>
      <c r="G948" s="109"/>
      <c r="H948" s="109"/>
      <c r="I948" s="109"/>
      <c r="J948" s="109"/>
      <c r="K948" s="91" t="s">
        <v>2156</v>
      </c>
      <c r="L948" s="388"/>
      <c r="M948" s="389"/>
      <c r="N948" s="391"/>
    </row>
    <row r="949" spans="1:14" s="392" customFormat="1">
      <c r="A949" s="28"/>
      <c r="B949" s="27"/>
      <c r="C949" s="28"/>
      <c r="D949" s="28"/>
      <c r="E949" s="27" t="s">
        <v>3136</v>
      </c>
      <c r="F949" s="109"/>
      <c r="G949" s="109"/>
      <c r="H949" s="109"/>
      <c r="I949" s="109"/>
      <c r="J949" s="109"/>
      <c r="K949" s="91" t="s">
        <v>2156</v>
      </c>
      <c r="L949" s="388"/>
      <c r="M949" s="389"/>
      <c r="N949" s="391"/>
    </row>
    <row r="950" spans="1:14" s="392" customFormat="1" ht="31.2">
      <c r="A950" s="501">
        <v>4</v>
      </c>
      <c r="B950" s="496" t="s">
        <v>4157</v>
      </c>
      <c r="C950" s="12" t="s">
        <v>3592</v>
      </c>
      <c r="D950" s="12"/>
      <c r="E950" s="496"/>
      <c r="F950" s="127" t="s">
        <v>78</v>
      </c>
      <c r="G950" s="127" t="str">
        <f>IF(H950="x","Đơn giản",IF(I950="x","Trung bình",IF(J950="x","Phức tạp")))</f>
        <v>Trung bình</v>
      </c>
      <c r="H950" s="127"/>
      <c r="I950" s="127" t="s">
        <v>79</v>
      </c>
      <c r="J950" s="127"/>
      <c r="K950" s="91" t="s">
        <v>2156</v>
      </c>
      <c r="L950" s="388"/>
      <c r="M950" s="389"/>
      <c r="N950" s="391"/>
    </row>
    <row r="951" spans="1:14" s="392" customFormat="1" ht="31.2">
      <c r="A951" s="501"/>
      <c r="B951" s="496"/>
      <c r="C951" s="501"/>
      <c r="D951" s="501"/>
      <c r="E951" s="496" t="s">
        <v>4159</v>
      </c>
      <c r="F951" s="495"/>
      <c r="G951" s="495"/>
      <c r="H951" s="495"/>
      <c r="I951" s="495"/>
      <c r="J951" s="495"/>
      <c r="K951" s="91" t="s">
        <v>2156</v>
      </c>
      <c r="L951" s="388"/>
      <c r="M951" s="389"/>
      <c r="N951" s="391"/>
    </row>
    <row r="952" spans="1:14" s="392" customFormat="1" ht="31.2">
      <c r="A952" s="501"/>
      <c r="B952" s="496"/>
      <c r="C952" s="501"/>
      <c r="D952" s="501"/>
      <c r="E952" s="496" t="s">
        <v>4158</v>
      </c>
      <c r="F952" s="495"/>
      <c r="G952" s="495"/>
      <c r="H952" s="495"/>
      <c r="I952" s="495"/>
      <c r="J952" s="495"/>
      <c r="K952" s="91" t="s">
        <v>2156</v>
      </c>
      <c r="L952" s="388"/>
      <c r="M952" s="389"/>
      <c r="N952" s="391"/>
    </row>
    <row r="953" spans="1:14" s="392" customFormat="1" ht="31.2">
      <c r="A953" s="501"/>
      <c r="B953" s="496"/>
      <c r="C953" s="501"/>
      <c r="D953" s="501"/>
      <c r="E953" s="496" t="s">
        <v>4161</v>
      </c>
      <c r="F953" s="495"/>
      <c r="G953" s="495"/>
      <c r="H953" s="495"/>
      <c r="I953" s="495"/>
      <c r="J953" s="495"/>
      <c r="K953" s="91"/>
      <c r="L953" s="388"/>
      <c r="M953" s="389"/>
      <c r="N953" s="391"/>
    </row>
    <row r="954" spans="1:14" s="392" customFormat="1" ht="31.2">
      <c r="A954" s="501"/>
      <c r="B954" s="496"/>
      <c r="C954" s="501"/>
      <c r="D954" s="501"/>
      <c r="E954" s="496" t="s">
        <v>4160</v>
      </c>
      <c r="F954" s="495"/>
      <c r="G954" s="495"/>
      <c r="H954" s="495"/>
      <c r="I954" s="495"/>
      <c r="J954" s="495"/>
      <c r="K954" s="91"/>
      <c r="L954" s="388"/>
      <c r="M954" s="389"/>
      <c r="N954" s="391"/>
    </row>
    <row r="955" spans="1:14" s="392" customFormat="1">
      <c r="A955" s="931" t="s">
        <v>3595</v>
      </c>
      <c r="B955" s="931"/>
      <c r="C955" s="931"/>
      <c r="D955" s="931"/>
      <c r="E955" s="931"/>
      <c r="F955" s="474"/>
      <c r="G955" s="474"/>
      <c r="H955" s="474"/>
      <c r="I955" s="474"/>
      <c r="J955" s="474"/>
      <c r="K955" s="91"/>
      <c r="L955" s="388"/>
      <c r="M955" s="389"/>
      <c r="N955" s="391"/>
    </row>
    <row r="956" spans="1:14" s="392" customFormat="1">
      <c r="A956" s="498" t="s">
        <v>13</v>
      </c>
      <c r="B956" s="421" t="s">
        <v>3261</v>
      </c>
      <c r="C956" s="421"/>
      <c r="D956" s="421"/>
      <c r="E956" s="421"/>
      <c r="F956" s="420"/>
      <c r="G956" s="420"/>
      <c r="H956" s="420"/>
      <c r="I956" s="420"/>
      <c r="J956" s="420"/>
      <c r="K956" s="91"/>
      <c r="L956" s="388"/>
      <c r="M956" s="389"/>
      <c r="N956" s="391"/>
    </row>
    <row r="957" spans="1:14" s="392" customFormat="1" ht="46.8">
      <c r="A957" s="28">
        <v>1</v>
      </c>
      <c r="B957" s="43" t="s">
        <v>3262</v>
      </c>
      <c r="C957" s="28" t="s">
        <v>3373</v>
      </c>
      <c r="D957" s="28"/>
      <c r="E957" s="43"/>
      <c r="F957" s="103" t="s">
        <v>78</v>
      </c>
      <c r="G957" s="103" t="str">
        <f>IF(H957="x","Đơn giản",IF(I957="x","Trung bình",IF(J957="x","Phức tạp")))</f>
        <v>Trung bình</v>
      </c>
      <c r="H957" s="103"/>
      <c r="I957" s="103" t="s">
        <v>79</v>
      </c>
      <c r="J957" s="103"/>
      <c r="K957" s="91"/>
      <c r="L957" s="388"/>
      <c r="M957" s="389"/>
      <c r="N957" s="391"/>
    </row>
    <row r="958" spans="1:14" s="392" customFormat="1" ht="31.2">
      <c r="A958" s="28"/>
      <c r="B958" s="43"/>
      <c r="C958" s="28"/>
      <c r="D958" s="28"/>
      <c r="E958" s="43" t="s">
        <v>3263</v>
      </c>
      <c r="F958" s="103"/>
      <c r="G958" s="103"/>
      <c r="H958" s="103"/>
      <c r="I958" s="103"/>
      <c r="J958" s="103"/>
      <c r="K958" s="91"/>
      <c r="L958" s="388"/>
      <c r="M958" s="389"/>
      <c r="N958" s="391"/>
    </row>
    <row r="959" spans="1:14" s="392" customFormat="1" ht="31.2">
      <c r="A959" s="28"/>
      <c r="B959" s="43"/>
      <c r="C959" s="28"/>
      <c r="D959" s="28"/>
      <c r="E959" s="43" t="s">
        <v>3264</v>
      </c>
      <c r="F959" s="103"/>
      <c r="G959" s="103"/>
      <c r="H959" s="103"/>
      <c r="I959" s="103"/>
      <c r="J959" s="103"/>
      <c r="K959" s="91"/>
      <c r="L959" s="388"/>
      <c r="M959" s="389"/>
      <c r="N959" s="391"/>
    </row>
    <row r="960" spans="1:14" s="392" customFormat="1" ht="31.2">
      <c r="A960" s="28"/>
      <c r="B960" s="43"/>
      <c r="C960" s="28"/>
      <c r="D960" s="28"/>
      <c r="E960" s="43" t="s">
        <v>3265</v>
      </c>
      <c r="F960" s="103"/>
      <c r="G960" s="103"/>
      <c r="H960" s="103"/>
      <c r="I960" s="103"/>
      <c r="J960" s="103"/>
      <c r="K960" s="91"/>
      <c r="L960" s="388"/>
      <c r="M960" s="389"/>
      <c r="N960" s="391"/>
    </row>
    <row r="961" spans="1:14" s="392" customFormat="1" ht="31.2">
      <c r="A961" s="28"/>
      <c r="B961" s="43"/>
      <c r="C961" s="28"/>
      <c r="D961" s="28"/>
      <c r="E961" s="43" t="s">
        <v>3266</v>
      </c>
      <c r="F961" s="103"/>
      <c r="G961" s="103"/>
      <c r="H961" s="103"/>
      <c r="I961" s="103"/>
      <c r="J961" s="103"/>
      <c r="K961" s="91"/>
      <c r="L961" s="388"/>
      <c r="M961" s="389"/>
      <c r="N961" s="391"/>
    </row>
    <row r="962" spans="1:14" s="392" customFormat="1" ht="31.2">
      <c r="A962" s="28"/>
      <c r="B962" s="43"/>
      <c r="C962" s="28"/>
      <c r="D962" s="28"/>
      <c r="E962" s="43" t="s">
        <v>3267</v>
      </c>
      <c r="F962" s="103"/>
      <c r="G962" s="103"/>
      <c r="H962" s="103"/>
      <c r="I962" s="103"/>
      <c r="J962" s="103"/>
      <c r="K962" s="91"/>
      <c r="L962" s="388"/>
      <c r="M962" s="389"/>
      <c r="N962" s="391"/>
    </row>
    <row r="963" spans="1:14" s="392" customFormat="1" ht="46.8">
      <c r="A963" s="28">
        <v>2</v>
      </c>
      <c r="B963" s="43" t="s">
        <v>3268</v>
      </c>
      <c r="C963" s="28" t="s">
        <v>3373</v>
      </c>
      <c r="D963" s="28"/>
      <c r="E963" s="43"/>
      <c r="F963" s="103" t="s">
        <v>78</v>
      </c>
      <c r="G963" s="103" t="str">
        <f>IF(H963="x","Đơn giản",IF(I963="x","Trung bình",IF(J963="x","Phức tạp")))</f>
        <v>Trung bình</v>
      </c>
      <c r="H963" s="103"/>
      <c r="I963" s="103" t="s">
        <v>79</v>
      </c>
      <c r="J963" s="103"/>
      <c r="K963" s="91"/>
      <c r="L963" s="388"/>
      <c r="M963" s="389"/>
      <c r="N963" s="391"/>
    </row>
    <row r="964" spans="1:14" s="392" customFormat="1" ht="31.2">
      <c r="A964" s="28"/>
      <c r="B964" s="43"/>
      <c r="C964" s="28"/>
      <c r="D964" s="28"/>
      <c r="E964" s="43" t="s">
        <v>3269</v>
      </c>
      <c r="F964" s="103"/>
      <c r="G964" s="103"/>
      <c r="H964" s="103"/>
      <c r="I964" s="103"/>
      <c r="J964" s="103"/>
      <c r="K964" s="91"/>
      <c r="L964" s="388"/>
      <c r="M964" s="389"/>
      <c r="N964" s="391"/>
    </row>
    <row r="965" spans="1:14" s="392" customFormat="1" ht="31.2">
      <c r="A965" s="28"/>
      <c r="B965" s="43"/>
      <c r="C965" s="28"/>
      <c r="D965" s="28"/>
      <c r="E965" s="43" t="s">
        <v>3270</v>
      </c>
      <c r="F965" s="103"/>
      <c r="G965" s="103"/>
      <c r="H965" s="103"/>
      <c r="I965" s="103"/>
      <c r="J965" s="103"/>
      <c r="K965" s="91"/>
      <c r="L965" s="388"/>
      <c r="M965" s="389"/>
      <c r="N965" s="391"/>
    </row>
    <row r="966" spans="1:14" s="392" customFormat="1" ht="31.2">
      <c r="A966" s="28"/>
      <c r="B966" s="43"/>
      <c r="C966" s="28"/>
      <c r="D966" s="28"/>
      <c r="E966" s="43" t="s">
        <v>3271</v>
      </c>
      <c r="F966" s="103"/>
      <c r="G966" s="103"/>
      <c r="H966" s="103"/>
      <c r="I966" s="103"/>
      <c r="J966" s="103"/>
      <c r="K966" s="91"/>
      <c r="L966" s="388"/>
      <c r="M966" s="389"/>
      <c r="N966" s="391"/>
    </row>
    <row r="967" spans="1:14" s="392" customFormat="1" ht="31.2">
      <c r="A967" s="28"/>
      <c r="B967" s="43"/>
      <c r="C967" s="28"/>
      <c r="D967" s="28"/>
      <c r="E967" s="43" t="s">
        <v>3272</v>
      </c>
      <c r="F967" s="103"/>
      <c r="G967" s="103"/>
      <c r="H967" s="103"/>
      <c r="I967" s="103"/>
      <c r="J967" s="103"/>
      <c r="K967" s="91"/>
      <c r="L967" s="388"/>
      <c r="M967" s="389"/>
      <c r="N967" s="391"/>
    </row>
    <row r="968" spans="1:14" s="392" customFormat="1" ht="31.2">
      <c r="A968" s="28"/>
      <c r="B968" s="43"/>
      <c r="C968" s="28"/>
      <c r="D968" s="28"/>
      <c r="E968" s="43" t="s">
        <v>3273</v>
      </c>
      <c r="F968" s="103"/>
      <c r="G968" s="103"/>
      <c r="H968" s="103"/>
      <c r="I968" s="103"/>
      <c r="J968" s="103"/>
      <c r="K968" s="91"/>
      <c r="L968" s="388"/>
      <c r="M968" s="389"/>
      <c r="N968" s="391"/>
    </row>
    <row r="969" spans="1:14" s="392" customFormat="1" ht="31.2">
      <c r="A969" s="28"/>
      <c r="B969" s="43"/>
      <c r="C969" s="28"/>
      <c r="D969" s="28"/>
      <c r="E969" s="43" t="s">
        <v>3274</v>
      </c>
      <c r="F969" s="103"/>
      <c r="G969" s="103"/>
      <c r="H969" s="103"/>
      <c r="I969" s="103"/>
      <c r="J969" s="103"/>
      <c r="K969" s="91"/>
      <c r="L969" s="388"/>
      <c r="M969" s="389"/>
      <c r="N969" s="391"/>
    </row>
    <row r="970" spans="1:14" s="392" customFormat="1" ht="31.2">
      <c r="A970" s="28"/>
      <c r="B970" s="43"/>
      <c r="C970" s="28"/>
      <c r="D970" s="28"/>
      <c r="E970" s="43" t="s">
        <v>3275</v>
      </c>
      <c r="F970" s="103"/>
      <c r="G970" s="103"/>
      <c r="H970" s="103"/>
      <c r="I970" s="103"/>
      <c r="J970" s="103"/>
      <c r="K970" s="91"/>
      <c r="L970" s="388"/>
      <c r="M970" s="389"/>
      <c r="N970" s="391"/>
    </row>
    <row r="971" spans="1:14" s="392" customFormat="1" ht="31.2">
      <c r="A971" s="28">
        <v>3</v>
      </c>
      <c r="B971" s="43" t="s">
        <v>3276</v>
      </c>
      <c r="C971" s="28" t="s">
        <v>3373</v>
      </c>
      <c r="D971" s="28"/>
      <c r="E971" s="43"/>
      <c r="F971" s="103" t="s">
        <v>78</v>
      </c>
      <c r="G971" s="103" t="str">
        <f>IF(H971="x","Đơn giản",IF(I971="x","Trung bình",IF(J971="x","Phức tạp")))</f>
        <v>Trung bình</v>
      </c>
      <c r="H971" s="103"/>
      <c r="I971" s="103" t="s">
        <v>79</v>
      </c>
      <c r="J971" s="103"/>
      <c r="K971" s="91"/>
      <c r="L971" s="388"/>
      <c r="M971" s="389"/>
      <c r="N971" s="391"/>
    </row>
    <row r="972" spans="1:14" s="392" customFormat="1">
      <c r="A972" s="28"/>
      <c r="B972" s="43"/>
      <c r="C972" s="28"/>
      <c r="D972" s="28"/>
      <c r="E972" s="43" t="s">
        <v>3277</v>
      </c>
      <c r="F972" s="103"/>
      <c r="G972" s="103"/>
      <c r="H972" s="103"/>
      <c r="I972" s="103"/>
      <c r="J972" s="103"/>
      <c r="K972" s="91"/>
      <c r="L972" s="388"/>
      <c r="M972" s="389"/>
      <c r="N972" s="391"/>
    </row>
    <row r="973" spans="1:14" s="392" customFormat="1">
      <c r="A973" s="28"/>
      <c r="B973" s="43"/>
      <c r="C973" s="28"/>
      <c r="D973" s="28"/>
      <c r="E973" s="43" t="s">
        <v>3278</v>
      </c>
      <c r="F973" s="103"/>
      <c r="G973" s="103"/>
      <c r="H973" s="103"/>
      <c r="I973" s="103"/>
      <c r="J973" s="103"/>
      <c r="K973" s="91"/>
      <c r="L973" s="388"/>
      <c r="M973" s="389"/>
      <c r="N973" s="391"/>
    </row>
    <row r="974" spans="1:14" s="392" customFormat="1">
      <c r="A974" s="28"/>
      <c r="B974" s="43"/>
      <c r="C974" s="28"/>
      <c r="D974" s="28"/>
      <c r="E974" s="43" t="s">
        <v>3279</v>
      </c>
      <c r="F974" s="103"/>
      <c r="G974" s="103"/>
      <c r="H974" s="103"/>
      <c r="I974" s="103"/>
      <c r="J974" s="103"/>
      <c r="K974" s="91"/>
      <c r="L974" s="388"/>
      <c r="M974" s="389"/>
      <c r="N974" s="391"/>
    </row>
    <row r="975" spans="1:14" s="392" customFormat="1">
      <c r="A975" s="28"/>
      <c r="B975" s="43"/>
      <c r="C975" s="28"/>
      <c r="D975" s="28"/>
      <c r="E975" s="43" t="s">
        <v>3280</v>
      </c>
      <c r="F975" s="103"/>
      <c r="G975" s="103"/>
      <c r="H975" s="103"/>
      <c r="I975" s="103"/>
      <c r="J975" s="103"/>
      <c r="K975" s="91"/>
      <c r="L975" s="388"/>
      <c r="M975" s="389"/>
      <c r="N975" s="391"/>
    </row>
    <row r="976" spans="1:14" s="392" customFormat="1">
      <c r="A976" s="28"/>
      <c r="B976" s="43"/>
      <c r="C976" s="28"/>
      <c r="D976" s="28"/>
      <c r="E976" s="43" t="s">
        <v>3281</v>
      </c>
      <c r="F976" s="103"/>
      <c r="G976" s="103"/>
      <c r="H976" s="103"/>
      <c r="I976" s="103"/>
      <c r="J976" s="103"/>
      <c r="K976" s="91"/>
      <c r="L976" s="388"/>
      <c r="M976" s="389"/>
      <c r="N976" s="391"/>
    </row>
    <row r="977" spans="1:14" s="392" customFormat="1">
      <c r="A977" s="28"/>
      <c r="B977" s="43"/>
      <c r="C977" s="28"/>
      <c r="D977" s="28"/>
      <c r="E977" s="43" t="s">
        <v>3282</v>
      </c>
      <c r="F977" s="103"/>
      <c r="G977" s="103"/>
      <c r="H977" s="103"/>
      <c r="I977" s="103"/>
      <c r="J977" s="103"/>
      <c r="K977" s="91"/>
      <c r="L977" s="388"/>
      <c r="M977" s="389"/>
      <c r="N977" s="391"/>
    </row>
    <row r="978" spans="1:14" s="392" customFormat="1" ht="31.2">
      <c r="A978" s="28"/>
      <c r="B978" s="43"/>
      <c r="C978" s="28"/>
      <c r="D978" s="28"/>
      <c r="E978" s="43" t="s">
        <v>3283</v>
      </c>
      <c r="F978" s="103"/>
      <c r="G978" s="103"/>
      <c r="H978" s="103"/>
      <c r="I978" s="103"/>
      <c r="J978" s="103"/>
      <c r="K978" s="91"/>
      <c r="L978" s="388"/>
      <c r="M978" s="389"/>
      <c r="N978" s="391"/>
    </row>
    <row r="979" spans="1:14" s="392" customFormat="1">
      <c r="A979" s="28"/>
      <c r="B979" s="43"/>
      <c r="C979" s="28"/>
      <c r="D979" s="28"/>
      <c r="E979" s="43" t="s">
        <v>3284</v>
      </c>
      <c r="F979" s="103"/>
      <c r="G979" s="103"/>
      <c r="H979" s="103"/>
      <c r="I979" s="103"/>
      <c r="J979" s="103"/>
      <c r="K979" s="91"/>
      <c r="L979" s="388"/>
      <c r="M979" s="389"/>
      <c r="N979" s="391"/>
    </row>
    <row r="980" spans="1:14" s="392" customFormat="1" ht="31.2">
      <c r="A980" s="28">
        <v>4</v>
      </c>
      <c r="B980" s="43" t="s">
        <v>3285</v>
      </c>
      <c r="C980" s="28" t="s">
        <v>3373</v>
      </c>
      <c r="D980" s="28"/>
      <c r="E980" s="43"/>
      <c r="F980" s="103" t="s">
        <v>78</v>
      </c>
      <c r="G980" s="103" t="str">
        <f>IF(H980="x","Đơn giản",IF(I980="x","Trung bình",IF(J980="x","Phức tạp")))</f>
        <v>Trung bình</v>
      </c>
      <c r="H980" s="103"/>
      <c r="I980" s="103" t="s">
        <v>79</v>
      </c>
      <c r="J980" s="103"/>
      <c r="K980" s="91"/>
      <c r="L980" s="388"/>
      <c r="M980" s="389"/>
      <c r="N980" s="391"/>
    </row>
    <row r="981" spans="1:14" s="392" customFormat="1" ht="31.2">
      <c r="A981" s="28"/>
      <c r="B981" s="43"/>
      <c r="C981" s="28"/>
      <c r="D981" s="28"/>
      <c r="E981" s="43" t="s">
        <v>3286</v>
      </c>
      <c r="F981" s="103"/>
      <c r="G981" s="103"/>
      <c r="H981" s="103"/>
      <c r="I981" s="103"/>
      <c r="J981" s="103"/>
      <c r="K981" s="91"/>
      <c r="L981" s="388"/>
      <c r="M981" s="389"/>
      <c r="N981" s="391"/>
    </row>
    <row r="982" spans="1:14" s="392" customFormat="1" ht="31.2">
      <c r="A982" s="28"/>
      <c r="B982" s="43"/>
      <c r="C982" s="28"/>
      <c r="D982" s="28"/>
      <c r="E982" s="43" t="s">
        <v>3287</v>
      </c>
      <c r="F982" s="103"/>
      <c r="G982" s="103"/>
      <c r="H982" s="103"/>
      <c r="I982" s="103"/>
      <c r="J982" s="103"/>
      <c r="K982" s="91"/>
      <c r="L982" s="388"/>
      <c r="M982" s="389"/>
      <c r="N982" s="391"/>
    </row>
    <row r="983" spans="1:14" s="392" customFormat="1" ht="31.2">
      <c r="A983" s="28"/>
      <c r="B983" s="43"/>
      <c r="C983" s="28"/>
      <c r="D983" s="28"/>
      <c r="E983" s="43" t="s">
        <v>3288</v>
      </c>
      <c r="F983" s="103"/>
      <c r="G983" s="103"/>
      <c r="H983" s="103"/>
      <c r="I983" s="103"/>
      <c r="J983" s="103"/>
      <c r="K983" s="91"/>
      <c r="L983" s="388"/>
      <c r="M983" s="389"/>
      <c r="N983" s="391"/>
    </row>
    <row r="984" spans="1:14" s="392" customFormat="1" ht="31.2">
      <c r="A984" s="28"/>
      <c r="B984" s="43"/>
      <c r="C984" s="28"/>
      <c r="D984" s="28"/>
      <c r="E984" s="43" t="s">
        <v>3289</v>
      </c>
      <c r="F984" s="103"/>
      <c r="G984" s="103"/>
      <c r="H984" s="103"/>
      <c r="I984" s="103"/>
      <c r="J984" s="103"/>
      <c r="K984" s="91"/>
      <c r="L984" s="388"/>
      <c r="M984" s="389"/>
      <c r="N984" s="391"/>
    </row>
    <row r="985" spans="1:14" s="392" customFormat="1">
      <c r="A985" s="28">
        <v>5</v>
      </c>
      <c r="B985" s="43" t="s">
        <v>3290</v>
      </c>
      <c r="C985" s="28" t="s">
        <v>3373</v>
      </c>
      <c r="D985" s="28"/>
      <c r="E985" s="43"/>
      <c r="F985" s="103" t="s">
        <v>78</v>
      </c>
      <c r="G985" s="103" t="str">
        <f>IF(H985="x","Đơn giản",IF(I985="x","Trung bình",IF(J985="x","Phức tạp")))</f>
        <v>Trung bình</v>
      </c>
      <c r="H985" s="103"/>
      <c r="I985" s="103" t="s">
        <v>79</v>
      </c>
      <c r="J985" s="103"/>
      <c r="K985" s="91"/>
      <c r="L985" s="388"/>
      <c r="M985" s="389"/>
      <c r="N985" s="391"/>
    </row>
    <row r="986" spans="1:14" s="392" customFormat="1" ht="31.2">
      <c r="A986" s="28"/>
      <c r="B986" s="43"/>
      <c r="C986" s="28"/>
      <c r="D986" s="28"/>
      <c r="E986" s="43" t="s">
        <v>3291</v>
      </c>
      <c r="F986" s="103"/>
      <c r="G986" s="103"/>
      <c r="H986" s="103"/>
      <c r="I986" s="103"/>
      <c r="J986" s="103"/>
      <c r="K986" s="91"/>
      <c r="L986" s="388"/>
      <c r="M986" s="389"/>
      <c r="N986" s="391"/>
    </row>
    <row r="987" spans="1:14" s="392" customFormat="1" ht="31.2">
      <c r="A987" s="28"/>
      <c r="B987" s="43"/>
      <c r="C987" s="28"/>
      <c r="D987" s="28"/>
      <c r="E987" s="43" t="s">
        <v>3292</v>
      </c>
      <c r="F987" s="103"/>
      <c r="G987" s="103"/>
      <c r="H987" s="103"/>
      <c r="I987" s="103"/>
      <c r="J987" s="103"/>
      <c r="K987" s="91"/>
      <c r="L987" s="388"/>
      <c r="M987" s="389"/>
      <c r="N987" s="391"/>
    </row>
    <row r="988" spans="1:14" s="392" customFormat="1" ht="31.2">
      <c r="A988" s="28"/>
      <c r="B988" s="43"/>
      <c r="C988" s="28"/>
      <c r="D988" s="28"/>
      <c r="E988" s="43" t="s">
        <v>3293</v>
      </c>
      <c r="F988" s="103"/>
      <c r="G988" s="103"/>
      <c r="H988" s="103"/>
      <c r="I988" s="103"/>
      <c r="J988" s="103"/>
      <c r="K988" s="91"/>
      <c r="L988" s="388"/>
      <c r="M988" s="389"/>
      <c r="N988" s="391"/>
    </row>
    <row r="989" spans="1:14" s="392" customFormat="1" ht="31.2">
      <c r="A989" s="28"/>
      <c r="B989" s="43"/>
      <c r="C989" s="28"/>
      <c r="D989" s="28"/>
      <c r="E989" s="43" t="s">
        <v>3294</v>
      </c>
      <c r="F989" s="103"/>
      <c r="G989" s="103"/>
      <c r="H989" s="103"/>
      <c r="I989" s="103"/>
      <c r="J989" s="103"/>
      <c r="K989" s="91"/>
      <c r="L989" s="388"/>
      <c r="M989" s="389"/>
      <c r="N989" s="391"/>
    </row>
    <row r="990" spans="1:14" s="392" customFormat="1">
      <c r="A990" s="28"/>
      <c r="B990" s="43"/>
      <c r="C990" s="28"/>
      <c r="D990" s="28"/>
      <c r="E990" s="43" t="s">
        <v>3295</v>
      </c>
      <c r="F990" s="103"/>
      <c r="G990" s="103"/>
      <c r="H990" s="103"/>
      <c r="I990" s="103"/>
      <c r="J990" s="103"/>
      <c r="K990" s="91"/>
      <c r="L990" s="388"/>
      <c r="M990" s="389"/>
      <c r="N990" s="391"/>
    </row>
    <row r="991" spans="1:14" s="392" customFormat="1" ht="31.2">
      <c r="A991" s="28"/>
      <c r="B991" s="43"/>
      <c r="C991" s="28"/>
      <c r="D991" s="28"/>
      <c r="E991" s="43" t="s">
        <v>3296</v>
      </c>
      <c r="F991" s="103"/>
      <c r="G991" s="103"/>
      <c r="H991" s="103"/>
      <c r="I991" s="103"/>
      <c r="J991" s="103"/>
      <c r="K991" s="91"/>
      <c r="L991" s="388"/>
      <c r="M991" s="389"/>
      <c r="N991" s="391"/>
    </row>
    <row r="992" spans="1:14" s="392" customFormat="1">
      <c r="A992" s="28">
        <v>6</v>
      </c>
      <c r="B992" s="43" t="s">
        <v>3297</v>
      </c>
      <c r="C992" s="28" t="s">
        <v>3373</v>
      </c>
      <c r="D992" s="28"/>
      <c r="E992" s="43"/>
      <c r="F992" s="103" t="s">
        <v>78</v>
      </c>
      <c r="G992" s="103" t="str">
        <f>IF(H992="x","Đơn giản",IF(I992="x","Trung bình",IF(J992="x","Phức tạp")))</f>
        <v>Trung bình</v>
      </c>
      <c r="H992" s="103"/>
      <c r="I992" s="103" t="s">
        <v>79</v>
      </c>
      <c r="J992" s="103"/>
      <c r="K992" s="91"/>
      <c r="L992" s="388"/>
      <c r="M992" s="389"/>
      <c r="N992" s="391"/>
    </row>
    <row r="993" spans="1:14" s="392" customFormat="1" ht="31.2">
      <c r="A993" s="28"/>
      <c r="B993" s="43"/>
      <c r="C993" s="28"/>
      <c r="D993" s="28"/>
      <c r="E993" s="43" t="s">
        <v>3298</v>
      </c>
      <c r="F993" s="103"/>
      <c r="G993" s="103"/>
      <c r="H993" s="103"/>
      <c r="I993" s="103"/>
      <c r="J993" s="103"/>
      <c r="K993" s="91"/>
      <c r="L993" s="388"/>
      <c r="M993" s="389"/>
      <c r="N993" s="391"/>
    </row>
    <row r="994" spans="1:14" s="392" customFormat="1" ht="31.2">
      <c r="A994" s="28"/>
      <c r="B994" s="43"/>
      <c r="C994" s="28"/>
      <c r="D994" s="28"/>
      <c r="E994" s="43" t="s">
        <v>3299</v>
      </c>
      <c r="F994" s="103"/>
      <c r="G994" s="103"/>
      <c r="H994" s="103"/>
      <c r="I994" s="103"/>
      <c r="J994" s="103"/>
      <c r="K994" s="91"/>
      <c r="L994" s="388"/>
      <c r="M994" s="389"/>
      <c r="N994" s="391"/>
    </row>
    <row r="995" spans="1:14" s="392" customFormat="1" ht="31.2">
      <c r="A995" s="28"/>
      <c r="B995" s="43"/>
      <c r="C995" s="28"/>
      <c r="D995" s="28"/>
      <c r="E995" s="43" t="s">
        <v>3300</v>
      </c>
      <c r="F995" s="103"/>
      <c r="G995" s="103"/>
      <c r="H995" s="103"/>
      <c r="I995" s="103"/>
      <c r="J995" s="103"/>
      <c r="K995" s="91"/>
      <c r="L995" s="388"/>
      <c r="M995" s="389"/>
      <c r="N995" s="391"/>
    </row>
    <row r="996" spans="1:14" s="392" customFormat="1" ht="31.2">
      <c r="A996" s="28"/>
      <c r="B996" s="43"/>
      <c r="C996" s="28"/>
      <c r="D996" s="28"/>
      <c r="E996" s="43" t="s">
        <v>3301</v>
      </c>
      <c r="F996" s="103"/>
      <c r="G996" s="103"/>
      <c r="H996" s="103"/>
      <c r="I996" s="103"/>
      <c r="J996" s="103"/>
      <c r="K996" s="91"/>
      <c r="L996" s="388"/>
      <c r="M996" s="389"/>
      <c r="N996" s="391"/>
    </row>
    <row r="997" spans="1:14" s="392" customFormat="1">
      <c r="A997" s="28"/>
      <c r="B997" s="43"/>
      <c r="C997" s="28"/>
      <c r="D997" s="28"/>
      <c r="E997" s="43" t="s">
        <v>3302</v>
      </c>
      <c r="F997" s="103"/>
      <c r="G997" s="103"/>
      <c r="H997" s="103"/>
      <c r="I997" s="103"/>
      <c r="J997" s="103"/>
      <c r="K997" s="91"/>
      <c r="L997" s="388"/>
      <c r="M997" s="389"/>
      <c r="N997" s="391"/>
    </row>
    <row r="998" spans="1:14" s="392" customFormat="1" ht="31.2">
      <c r="A998" s="28"/>
      <c r="B998" s="43"/>
      <c r="C998" s="28"/>
      <c r="D998" s="28"/>
      <c r="E998" s="43" t="s">
        <v>3303</v>
      </c>
      <c r="F998" s="103"/>
      <c r="G998" s="103"/>
      <c r="H998" s="103"/>
      <c r="I998" s="103"/>
      <c r="J998" s="103"/>
      <c r="K998" s="91"/>
      <c r="L998" s="388"/>
      <c r="M998" s="389"/>
      <c r="N998" s="391"/>
    </row>
    <row r="999" spans="1:14" s="392" customFormat="1">
      <c r="A999" s="28">
        <v>7</v>
      </c>
      <c r="B999" s="43" t="s">
        <v>3304</v>
      </c>
      <c r="C999" s="28" t="s">
        <v>3373</v>
      </c>
      <c r="D999" s="28"/>
      <c r="E999" s="43"/>
      <c r="F999" s="103" t="s">
        <v>78</v>
      </c>
      <c r="G999" s="103" t="str">
        <f>IF(H999="x","Đơn giản",IF(I999="x","Trung bình",IF(J999="x","Phức tạp")))</f>
        <v>Trung bình</v>
      </c>
      <c r="H999" s="103"/>
      <c r="I999" s="103" t="s">
        <v>79</v>
      </c>
      <c r="J999" s="103"/>
      <c r="K999" s="91"/>
      <c r="L999" s="388"/>
      <c r="M999" s="389"/>
      <c r="N999" s="391"/>
    </row>
    <row r="1000" spans="1:14" s="392" customFormat="1" ht="31.2">
      <c r="A1000" s="28"/>
      <c r="B1000" s="43"/>
      <c r="C1000" s="28"/>
      <c r="D1000" s="28"/>
      <c r="E1000" s="43" t="s">
        <v>3305</v>
      </c>
      <c r="F1000" s="103"/>
      <c r="G1000" s="103"/>
      <c r="H1000" s="103"/>
      <c r="I1000" s="103"/>
      <c r="J1000" s="103"/>
      <c r="K1000" s="91"/>
      <c r="L1000" s="388"/>
      <c r="M1000" s="389"/>
      <c r="N1000" s="391"/>
    </row>
    <row r="1001" spans="1:14" s="392" customFormat="1" ht="31.2">
      <c r="A1001" s="28"/>
      <c r="B1001" s="43"/>
      <c r="C1001" s="28"/>
      <c r="D1001" s="28"/>
      <c r="E1001" s="43" t="s">
        <v>3306</v>
      </c>
      <c r="F1001" s="103"/>
      <c r="G1001" s="103"/>
      <c r="H1001" s="103"/>
      <c r="I1001" s="103"/>
      <c r="J1001" s="103"/>
      <c r="K1001" s="91"/>
      <c r="L1001" s="388"/>
      <c r="M1001" s="389"/>
      <c r="N1001" s="391"/>
    </row>
    <row r="1002" spans="1:14" s="392" customFormat="1" ht="31.2">
      <c r="A1002" s="28"/>
      <c r="B1002" s="43"/>
      <c r="C1002" s="28"/>
      <c r="D1002" s="28"/>
      <c r="E1002" s="43" t="s">
        <v>3307</v>
      </c>
      <c r="F1002" s="103"/>
      <c r="G1002" s="103"/>
      <c r="H1002" s="103"/>
      <c r="I1002" s="103"/>
      <c r="J1002" s="103"/>
      <c r="K1002" s="91"/>
      <c r="L1002" s="388"/>
      <c r="M1002" s="389"/>
      <c r="N1002" s="391"/>
    </row>
    <row r="1003" spans="1:14" s="392" customFormat="1" ht="31.2">
      <c r="A1003" s="28"/>
      <c r="B1003" s="43"/>
      <c r="C1003" s="28"/>
      <c r="D1003" s="28"/>
      <c r="E1003" s="43" t="s">
        <v>3308</v>
      </c>
      <c r="F1003" s="103"/>
      <c r="G1003" s="103"/>
      <c r="H1003" s="103"/>
      <c r="I1003" s="103"/>
      <c r="J1003" s="103"/>
      <c r="K1003" s="91"/>
      <c r="L1003" s="388"/>
      <c r="M1003" s="389"/>
      <c r="N1003" s="391"/>
    </row>
    <row r="1004" spans="1:14" s="392" customFormat="1" ht="31.2">
      <c r="A1004" s="28"/>
      <c r="B1004" s="43"/>
      <c r="C1004" s="28"/>
      <c r="D1004" s="28"/>
      <c r="E1004" s="43" t="s">
        <v>3309</v>
      </c>
      <c r="F1004" s="103"/>
      <c r="G1004" s="103"/>
      <c r="H1004" s="103"/>
      <c r="I1004" s="103"/>
      <c r="J1004" s="103"/>
      <c r="K1004" s="91"/>
      <c r="L1004" s="388"/>
      <c r="M1004" s="389"/>
      <c r="N1004" s="391"/>
    </row>
    <row r="1005" spans="1:14" s="392" customFormat="1" ht="31.2">
      <c r="A1005" s="28"/>
      <c r="B1005" s="43"/>
      <c r="C1005" s="28"/>
      <c r="D1005" s="28"/>
      <c r="E1005" s="43" t="s">
        <v>3310</v>
      </c>
      <c r="F1005" s="103"/>
      <c r="G1005" s="103"/>
      <c r="H1005" s="103"/>
      <c r="I1005" s="103"/>
      <c r="J1005" s="103"/>
      <c r="K1005" s="91"/>
      <c r="L1005" s="388"/>
      <c r="M1005" s="389"/>
      <c r="N1005" s="391"/>
    </row>
    <row r="1006" spans="1:14" s="392" customFormat="1" ht="31.2">
      <c r="A1006" s="28"/>
      <c r="B1006" s="43"/>
      <c r="C1006" s="28"/>
      <c r="D1006" s="28"/>
      <c r="E1006" s="43" t="s">
        <v>3311</v>
      </c>
      <c r="F1006" s="103"/>
      <c r="G1006" s="103"/>
      <c r="H1006" s="103"/>
      <c r="I1006" s="103"/>
      <c r="J1006" s="103"/>
      <c r="K1006" s="91"/>
      <c r="L1006" s="388"/>
      <c r="M1006" s="389"/>
      <c r="N1006" s="391"/>
    </row>
    <row r="1007" spans="1:14" s="392" customFormat="1">
      <c r="A1007" s="193">
        <v>8</v>
      </c>
      <c r="B1007" s="27" t="s">
        <v>3312</v>
      </c>
      <c r="C1007" s="398" t="s">
        <v>2454</v>
      </c>
      <c r="D1007" s="460"/>
      <c r="E1007" s="385"/>
      <c r="F1007" s="103" t="s">
        <v>78</v>
      </c>
      <c r="G1007" s="103" t="str">
        <f>IF(H1007="x","Đơn giản",IF(I1007="x","Trung bình",IF(J1007="x","Phức tạp")))</f>
        <v>Trung bình</v>
      </c>
      <c r="H1007" s="109"/>
      <c r="I1007" s="109" t="s">
        <v>79</v>
      </c>
      <c r="J1007" s="109"/>
      <c r="K1007" s="91"/>
      <c r="L1007" s="388"/>
      <c r="M1007" s="389"/>
      <c r="N1007" s="391"/>
    </row>
    <row r="1008" spans="1:14" s="392" customFormat="1">
      <c r="A1008" s="193"/>
      <c r="B1008" s="436"/>
      <c r="C1008" s="398"/>
      <c r="D1008" s="460"/>
      <c r="E1008" s="27" t="s">
        <v>3313</v>
      </c>
      <c r="F1008" s="109"/>
      <c r="G1008" s="109"/>
      <c r="H1008" s="109"/>
      <c r="I1008" s="109"/>
      <c r="J1008" s="109"/>
      <c r="K1008" s="91"/>
      <c r="L1008" s="388"/>
      <c r="M1008" s="389"/>
      <c r="N1008" s="391"/>
    </row>
    <row r="1009" spans="1:14" s="392" customFormat="1">
      <c r="A1009" s="193"/>
      <c r="B1009" s="436"/>
      <c r="C1009" s="398"/>
      <c r="D1009" s="460"/>
      <c r="E1009" s="27" t="s">
        <v>3314</v>
      </c>
      <c r="F1009" s="103"/>
      <c r="G1009" s="103"/>
      <c r="H1009" s="103"/>
      <c r="I1009" s="109"/>
      <c r="J1009" s="109"/>
      <c r="K1009" s="91"/>
      <c r="L1009" s="388"/>
      <c r="M1009" s="389"/>
      <c r="N1009" s="391"/>
    </row>
    <row r="1010" spans="1:14" s="392" customFormat="1">
      <c r="A1010" s="193"/>
      <c r="B1010" s="436"/>
      <c r="C1010" s="398"/>
      <c r="D1010" s="460"/>
      <c r="E1010" s="27" t="s">
        <v>3315</v>
      </c>
      <c r="F1010" s="109"/>
      <c r="G1010" s="109"/>
      <c r="H1010" s="109"/>
      <c r="I1010" s="109"/>
      <c r="J1010" s="109"/>
      <c r="K1010" s="91"/>
      <c r="L1010" s="388"/>
      <c r="M1010" s="389"/>
      <c r="N1010" s="391"/>
    </row>
    <row r="1011" spans="1:14" s="392" customFormat="1" ht="31.2">
      <c r="A1011" s="193"/>
      <c r="B1011" s="436"/>
      <c r="C1011" s="398"/>
      <c r="D1011" s="463"/>
      <c r="E1011" s="27" t="s">
        <v>3316</v>
      </c>
      <c r="F1011" s="109"/>
      <c r="G1011" s="109"/>
      <c r="H1011" s="109"/>
      <c r="I1011" s="109"/>
      <c r="J1011" s="109"/>
      <c r="K1011" s="91"/>
      <c r="L1011" s="388"/>
      <c r="M1011" s="389"/>
      <c r="N1011" s="391"/>
    </row>
    <row r="1012" spans="1:14" s="392" customFormat="1">
      <c r="A1012" s="193">
        <v>9</v>
      </c>
      <c r="B1012" s="436" t="s">
        <v>3317</v>
      </c>
      <c r="C1012" s="398" t="s">
        <v>2454</v>
      </c>
      <c r="D1012" s="463"/>
      <c r="E1012" s="27"/>
      <c r="F1012" s="103" t="s">
        <v>78</v>
      </c>
      <c r="G1012" s="103" t="str">
        <f>IF(H1012="x","Đơn giản",IF(I1012="x","Trung bình",IF(J1012="x","Phức tạp")))</f>
        <v>Phức tạp</v>
      </c>
      <c r="H1012" s="109"/>
      <c r="I1012" s="109"/>
      <c r="J1012" s="109" t="s">
        <v>79</v>
      </c>
      <c r="K1012" s="91"/>
      <c r="L1012" s="388"/>
      <c r="M1012" s="389"/>
      <c r="N1012" s="391"/>
    </row>
    <row r="1013" spans="1:14" s="392" customFormat="1">
      <c r="A1013" s="193"/>
      <c r="B1013" s="436"/>
      <c r="C1013" s="398"/>
      <c r="D1013" s="463"/>
      <c r="E1013" s="27" t="s">
        <v>3318</v>
      </c>
      <c r="F1013" s="109"/>
      <c r="G1013" s="109"/>
      <c r="H1013" s="109"/>
      <c r="I1013" s="109"/>
      <c r="J1013" s="109"/>
      <c r="K1013" s="91"/>
      <c r="L1013" s="388"/>
      <c r="M1013" s="389"/>
      <c r="N1013" s="391"/>
    </row>
    <row r="1014" spans="1:14" s="392" customFormat="1" ht="31.2">
      <c r="A1014" s="193"/>
      <c r="B1014" s="436"/>
      <c r="C1014" s="398"/>
      <c r="D1014" s="509"/>
      <c r="E1014" s="27" t="s">
        <v>3319</v>
      </c>
      <c r="F1014" s="109"/>
      <c r="G1014" s="109"/>
      <c r="H1014" s="109"/>
      <c r="I1014" s="109"/>
      <c r="J1014" s="109"/>
      <c r="K1014" s="91"/>
      <c r="L1014" s="388"/>
      <c r="M1014" s="389"/>
      <c r="N1014" s="391"/>
    </row>
    <row r="1015" spans="1:14" s="392" customFormat="1">
      <c r="A1015" s="193"/>
      <c r="B1015" s="436"/>
      <c r="C1015" s="398"/>
      <c r="D1015" s="460"/>
      <c r="E1015" s="27" t="s">
        <v>3320</v>
      </c>
      <c r="F1015" s="103"/>
      <c r="G1015" s="103"/>
      <c r="H1015" s="103"/>
      <c r="I1015" s="109"/>
      <c r="J1015" s="109"/>
      <c r="K1015" s="91"/>
      <c r="L1015" s="388"/>
      <c r="M1015" s="389"/>
      <c r="N1015" s="391"/>
    </row>
    <row r="1016" spans="1:14" s="392" customFormat="1">
      <c r="A1016" s="193"/>
      <c r="B1016" s="436"/>
      <c r="C1016" s="398"/>
      <c r="D1016" s="460"/>
      <c r="E1016" s="27" t="s">
        <v>3321</v>
      </c>
      <c r="F1016" s="109"/>
      <c r="G1016" s="109"/>
      <c r="H1016" s="109"/>
      <c r="I1016" s="109"/>
      <c r="J1016" s="109"/>
      <c r="K1016" s="91"/>
      <c r="L1016" s="388"/>
      <c r="M1016" s="389"/>
      <c r="N1016" s="391"/>
    </row>
    <row r="1017" spans="1:14" s="392" customFormat="1">
      <c r="A1017" s="193"/>
      <c r="B1017" s="436"/>
      <c r="C1017" s="398"/>
      <c r="D1017" s="460"/>
      <c r="E1017" s="27" t="s">
        <v>3322</v>
      </c>
      <c r="F1017" s="109"/>
      <c r="G1017" s="109"/>
      <c r="H1017" s="109"/>
      <c r="I1017" s="109"/>
      <c r="J1017" s="109"/>
      <c r="K1017" s="91"/>
      <c r="L1017" s="388"/>
      <c r="M1017" s="389"/>
      <c r="N1017" s="391"/>
    </row>
    <row r="1018" spans="1:14" s="392" customFormat="1">
      <c r="A1018" s="193"/>
      <c r="B1018" s="436"/>
      <c r="C1018" s="398"/>
      <c r="D1018" s="460"/>
      <c r="E1018" s="27" t="s">
        <v>3323</v>
      </c>
      <c r="F1018" s="109"/>
      <c r="G1018" s="109"/>
      <c r="H1018" s="109"/>
      <c r="I1018" s="109"/>
      <c r="J1018" s="109"/>
      <c r="K1018" s="91"/>
      <c r="L1018" s="388"/>
      <c r="M1018" s="389"/>
      <c r="N1018" s="391"/>
    </row>
    <row r="1019" spans="1:14" s="392" customFormat="1" ht="31.2">
      <c r="A1019" s="193"/>
      <c r="B1019" s="436"/>
      <c r="C1019" s="398"/>
      <c r="D1019" s="460"/>
      <c r="E1019" s="27" t="s">
        <v>3324</v>
      </c>
      <c r="F1019" s="103"/>
      <c r="G1019" s="103"/>
      <c r="H1019" s="103"/>
      <c r="I1019" s="109"/>
      <c r="J1019" s="109"/>
      <c r="K1019" s="91"/>
      <c r="L1019" s="388"/>
      <c r="M1019" s="389"/>
      <c r="N1019" s="391"/>
    </row>
    <row r="1020" spans="1:14" s="392" customFormat="1">
      <c r="A1020" s="193"/>
      <c r="B1020" s="436"/>
      <c r="C1020" s="398"/>
      <c r="D1020" s="460"/>
      <c r="E1020" s="27" t="s">
        <v>3325</v>
      </c>
      <c r="F1020" s="109"/>
      <c r="G1020" s="109"/>
      <c r="H1020" s="109"/>
      <c r="I1020" s="109"/>
      <c r="J1020" s="109"/>
      <c r="K1020" s="91"/>
      <c r="L1020" s="388"/>
      <c r="M1020" s="389"/>
      <c r="N1020" s="391"/>
    </row>
    <row r="1021" spans="1:14" s="392" customFormat="1" ht="31.2">
      <c r="A1021" s="193"/>
      <c r="B1021" s="436"/>
      <c r="C1021" s="398"/>
      <c r="D1021" s="510"/>
      <c r="E1021" s="27" t="s">
        <v>3326</v>
      </c>
      <c r="F1021" s="109"/>
      <c r="G1021" s="109"/>
      <c r="H1021" s="109"/>
      <c r="I1021" s="109"/>
      <c r="J1021" s="109"/>
      <c r="K1021" s="91"/>
      <c r="L1021" s="388"/>
      <c r="M1021" s="389"/>
      <c r="N1021" s="391"/>
    </row>
    <row r="1022" spans="1:14" s="392" customFormat="1">
      <c r="A1022" s="193"/>
      <c r="B1022" s="436"/>
      <c r="C1022" s="398"/>
      <c r="D1022" s="460"/>
      <c r="E1022" s="27" t="s">
        <v>3327</v>
      </c>
      <c r="F1022" s="109"/>
      <c r="G1022" s="109"/>
      <c r="H1022" s="109"/>
      <c r="I1022" s="109"/>
      <c r="J1022" s="109"/>
      <c r="K1022" s="91"/>
      <c r="L1022" s="388"/>
      <c r="M1022" s="389"/>
      <c r="N1022" s="391"/>
    </row>
    <row r="1023" spans="1:14" s="392" customFormat="1">
      <c r="A1023" s="193">
        <v>10</v>
      </c>
      <c r="B1023" s="27" t="s">
        <v>3328</v>
      </c>
      <c r="C1023" s="398" t="s">
        <v>2454</v>
      </c>
      <c r="D1023" s="460"/>
      <c r="E1023" s="385"/>
      <c r="F1023" s="103" t="s">
        <v>78</v>
      </c>
      <c r="G1023" s="103" t="str">
        <f>IF(H1023="x","Đơn giản",IF(I1023="x","Trung bình",IF(J1023="x","Phức tạp")))</f>
        <v>Trung bình</v>
      </c>
      <c r="H1023" s="109"/>
      <c r="I1023" s="109" t="s">
        <v>79</v>
      </c>
      <c r="J1023" s="109"/>
      <c r="K1023" s="91"/>
      <c r="L1023" s="388"/>
      <c r="M1023" s="389"/>
      <c r="N1023" s="391"/>
    </row>
    <row r="1024" spans="1:14" s="392" customFormat="1" ht="31.2">
      <c r="A1024" s="28"/>
      <c r="B1024" s="43"/>
      <c r="C1024" s="28"/>
      <c r="D1024" s="460"/>
      <c r="E1024" s="27" t="s">
        <v>3329</v>
      </c>
      <c r="F1024" s="103"/>
      <c r="G1024" s="103"/>
      <c r="H1024" s="103"/>
      <c r="I1024" s="109"/>
      <c r="J1024" s="109"/>
      <c r="K1024" s="91"/>
      <c r="L1024" s="388"/>
      <c r="M1024" s="389"/>
      <c r="N1024" s="391"/>
    </row>
    <row r="1025" spans="1:14" s="392" customFormat="1" ht="31.2">
      <c r="A1025" s="193"/>
      <c r="B1025" s="43"/>
      <c r="C1025" s="398"/>
      <c r="D1025" s="460"/>
      <c r="E1025" s="27" t="s">
        <v>3330</v>
      </c>
      <c r="F1025" s="109"/>
      <c r="G1025" s="109"/>
      <c r="H1025" s="109"/>
      <c r="I1025" s="109"/>
      <c r="J1025" s="109"/>
      <c r="K1025" s="91"/>
      <c r="L1025" s="388"/>
      <c r="M1025" s="389"/>
      <c r="N1025" s="391"/>
    </row>
    <row r="1026" spans="1:14" s="392" customFormat="1" ht="31.2">
      <c r="A1026" s="193"/>
      <c r="B1026" s="436"/>
      <c r="C1026" s="398"/>
      <c r="D1026" s="460"/>
      <c r="E1026" s="27" t="s">
        <v>3331</v>
      </c>
      <c r="F1026" s="109"/>
      <c r="G1026" s="109"/>
      <c r="H1026" s="109"/>
      <c r="I1026" s="109"/>
      <c r="J1026" s="109"/>
      <c r="K1026" s="91"/>
      <c r="L1026" s="388"/>
      <c r="M1026" s="389"/>
      <c r="N1026" s="391"/>
    </row>
    <row r="1027" spans="1:14" s="392" customFormat="1">
      <c r="A1027" s="193"/>
      <c r="B1027" s="436"/>
      <c r="C1027" s="398"/>
      <c r="D1027" s="460"/>
      <c r="E1027" s="27" t="s">
        <v>3332</v>
      </c>
      <c r="F1027" s="109"/>
      <c r="G1027" s="109"/>
      <c r="H1027" s="109"/>
      <c r="I1027" s="109"/>
      <c r="J1027" s="109"/>
      <c r="K1027" s="91"/>
      <c r="L1027" s="388"/>
      <c r="M1027" s="389"/>
      <c r="N1027" s="391"/>
    </row>
    <row r="1028" spans="1:14" s="392" customFormat="1" ht="31.2">
      <c r="A1028" s="193">
        <v>11</v>
      </c>
      <c r="B1028" s="436" t="s">
        <v>3333</v>
      </c>
      <c r="C1028" s="398" t="s">
        <v>2454</v>
      </c>
      <c r="D1028" s="460"/>
      <c r="E1028" s="27"/>
      <c r="F1028" s="103" t="s">
        <v>78</v>
      </c>
      <c r="G1028" s="103" t="str">
        <f>IF(H1028="x","Đơn giản",IF(I1028="x","Trung bình",IF(J1028="x","Phức tạp")))</f>
        <v>Phức tạp</v>
      </c>
      <c r="H1028" s="109"/>
      <c r="I1028" s="109"/>
      <c r="J1028" s="109" t="s">
        <v>79</v>
      </c>
      <c r="K1028" s="91"/>
      <c r="L1028" s="388"/>
      <c r="M1028" s="389"/>
      <c r="N1028" s="391"/>
    </row>
    <row r="1029" spans="1:14" s="392" customFormat="1" ht="31.2">
      <c r="A1029" s="193"/>
      <c r="B1029" s="436"/>
      <c r="C1029" s="398"/>
      <c r="D1029" s="460"/>
      <c r="E1029" s="27" t="s">
        <v>3334</v>
      </c>
      <c r="F1029" s="109"/>
      <c r="G1029" s="109"/>
      <c r="H1029" s="109"/>
      <c r="I1029" s="109"/>
      <c r="J1029" s="109"/>
      <c r="K1029" s="91"/>
      <c r="L1029" s="388"/>
      <c r="M1029" s="389"/>
      <c r="N1029" s="391"/>
    </row>
    <row r="1030" spans="1:14" s="392" customFormat="1" ht="31.2">
      <c r="A1030" s="193"/>
      <c r="B1030" s="436"/>
      <c r="C1030" s="398"/>
      <c r="D1030" s="460"/>
      <c r="E1030" s="27" t="s">
        <v>3335</v>
      </c>
      <c r="F1030" s="109"/>
      <c r="G1030" s="109"/>
      <c r="H1030" s="109"/>
      <c r="I1030" s="109"/>
      <c r="J1030" s="109"/>
      <c r="K1030" s="91"/>
      <c r="L1030" s="388"/>
      <c r="M1030" s="389"/>
      <c r="N1030" s="391"/>
    </row>
    <row r="1031" spans="1:14" s="392" customFormat="1" ht="31.2">
      <c r="A1031" s="193"/>
      <c r="B1031" s="43"/>
      <c r="C1031" s="398"/>
      <c r="D1031" s="460"/>
      <c r="E1031" s="27" t="s">
        <v>3336</v>
      </c>
      <c r="F1031" s="109"/>
      <c r="G1031" s="109"/>
      <c r="H1031" s="109"/>
      <c r="I1031" s="109"/>
      <c r="J1031" s="109"/>
      <c r="K1031" s="91"/>
      <c r="L1031" s="388"/>
      <c r="M1031" s="389"/>
      <c r="N1031" s="391"/>
    </row>
    <row r="1032" spans="1:14" s="392" customFormat="1" ht="31.2">
      <c r="A1032" s="193"/>
      <c r="B1032" s="436"/>
      <c r="C1032" s="398"/>
      <c r="D1032" s="460"/>
      <c r="E1032" s="27" t="s">
        <v>3337</v>
      </c>
      <c r="F1032" s="109"/>
      <c r="G1032" s="109"/>
      <c r="H1032" s="109"/>
      <c r="I1032" s="109"/>
      <c r="J1032" s="109"/>
      <c r="K1032" s="91"/>
      <c r="L1032" s="388"/>
      <c r="M1032" s="389"/>
      <c r="N1032" s="391"/>
    </row>
    <row r="1033" spans="1:14" s="392" customFormat="1">
      <c r="A1033" s="193"/>
      <c r="B1033" s="436"/>
      <c r="C1033" s="398"/>
      <c r="D1033" s="460"/>
      <c r="E1033" s="27" t="s">
        <v>3338</v>
      </c>
      <c r="F1033" s="109"/>
      <c r="G1033" s="109"/>
      <c r="H1033" s="109"/>
      <c r="I1033" s="109"/>
      <c r="J1033" s="109"/>
      <c r="K1033" s="91"/>
      <c r="L1033" s="388"/>
      <c r="M1033" s="389"/>
      <c r="N1033" s="391"/>
    </row>
    <row r="1034" spans="1:14" s="392" customFormat="1" ht="31.2">
      <c r="A1034" s="193"/>
      <c r="B1034" s="436"/>
      <c r="C1034" s="398"/>
      <c r="D1034" s="460"/>
      <c r="E1034" s="27" t="s">
        <v>3339</v>
      </c>
      <c r="F1034" s="109"/>
      <c r="G1034" s="109"/>
      <c r="H1034" s="109"/>
      <c r="I1034" s="109"/>
      <c r="J1034" s="109"/>
      <c r="K1034" s="91"/>
      <c r="L1034" s="388"/>
      <c r="M1034" s="389"/>
      <c r="N1034" s="391"/>
    </row>
    <row r="1035" spans="1:14" s="392" customFormat="1" ht="31.2">
      <c r="A1035" s="193"/>
      <c r="B1035" s="436"/>
      <c r="C1035" s="398"/>
      <c r="D1035" s="460"/>
      <c r="E1035" s="27" t="s">
        <v>3340</v>
      </c>
      <c r="F1035" s="103"/>
      <c r="G1035" s="103"/>
      <c r="H1035" s="103"/>
      <c r="I1035" s="109"/>
      <c r="J1035" s="109"/>
      <c r="K1035" s="91"/>
      <c r="L1035" s="388"/>
      <c r="M1035" s="389"/>
      <c r="N1035" s="391"/>
    </row>
    <row r="1036" spans="1:14" s="392" customFormat="1">
      <c r="A1036" s="193"/>
      <c r="B1036" s="436"/>
      <c r="C1036" s="398"/>
      <c r="D1036" s="460"/>
      <c r="E1036" s="27" t="s">
        <v>3325</v>
      </c>
      <c r="F1036" s="109"/>
      <c r="G1036" s="109"/>
      <c r="H1036" s="109"/>
      <c r="I1036" s="109"/>
      <c r="J1036" s="109"/>
      <c r="K1036" s="91"/>
      <c r="L1036" s="388"/>
      <c r="M1036" s="389"/>
      <c r="N1036" s="391"/>
    </row>
    <row r="1037" spans="1:14" s="392" customFormat="1" ht="31.2">
      <c r="A1037" s="193"/>
      <c r="B1037" s="436"/>
      <c r="C1037" s="398"/>
      <c r="D1037" s="460"/>
      <c r="E1037" s="27" t="s">
        <v>3341</v>
      </c>
      <c r="F1037" s="109"/>
      <c r="G1037" s="109"/>
      <c r="H1037" s="109"/>
      <c r="I1037" s="109"/>
      <c r="J1037" s="109"/>
      <c r="K1037" s="91"/>
      <c r="L1037" s="388"/>
      <c r="M1037" s="389"/>
      <c r="N1037" s="391"/>
    </row>
    <row r="1038" spans="1:14" s="392" customFormat="1" ht="31.2">
      <c r="A1038" s="193"/>
      <c r="B1038" s="43"/>
      <c r="C1038" s="398"/>
      <c r="D1038" s="460"/>
      <c r="E1038" s="27" t="s">
        <v>3342</v>
      </c>
      <c r="F1038" s="109"/>
      <c r="G1038" s="109"/>
      <c r="H1038" s="109"/>
      <c r="I1038" s="109"/>
      <c r="J1038" s="109"/>
      <c r="K1038" s="91"/>
      <c r="L1038" s="388"/>
      <c r="M1038" s="389"/>
      <c r="N1038" s="391"/>
    </row>
    <row r="1039" spans="1:14" s="392" customFormat="1" ht="31.2">
      <c r="A1039" s="193">
        <v>12</v>
      </c>
      <c r="B1039" s="27" t="s">
        <v>3343</v>
      </c>
      <c r="C1039" s="398" t="s">
        <v>3583</v>
      </c>
      <c r="D1039" s="460"/>
      <c r="E1039" s="385"/>
      <c r="F1039" s="103" t="s">
        <v>78</v>
      </c>
      <c r="G1039" s="103" t="str">
        <f>IF(H1039="x","Đơn giản",IF(I1039="x","Trung bình",IF(J1039="x","Phức tạp")))</f>
        <v>Trung bình</v>
      </c>
      <c r="H1039" s="103"/>
      <c r="I1039" s="109" t="s">
        <v>79</v>
      </c>
      <c r="J1039" s="109"/>
      <c r="K1039" s="91"/>
      <c r="L1039" s="388"/>
      <c r="M1039" s="389"/>
      <c r="N1039" s="391"/>
    </row>
    <row r="1040" spans="1:14" s="392" customFormat="1" ht="31.2">
      <c r="A1040" s="193"/>
      <c r="B1040" s="436"/>
      <c r="C1040" s="398"/>
      <c r="D1040" s="460"/>
      <c r="E1040" s="27" t="s">
        <v>3345</v>
      </c>
      <c r="F1040" s="109"/>
      <c r="G1040" s="109"/>
      <c r="H1040" s="109"/>
      <c r="I1040" s="109"/>
      <c r="J1040" s="109"/>
      <c r="K1040" s="91"/>
      <c r="L1040" s="388"/>
      <c r="M1040" s="389"/>
      <c r="N1040" s="391"/>
    </row>
    <row r="1041" spans="1:14" s="392" customFormat="1" ht="31.2">
      <c r="A1041" s="193"/>
      <c r="B1041" s="436"/>
      <c r="C1041" s="398"/>
      <c r="D1041" s="460"/>
      <c r="E1041" s="27" t="s">
        <v>3346</v>
      </c>
      <c r="F1041" s="109"/>
      <c r="G1041" s="109"/>
      <c r="H1041" s="109"/>
      <c r="I1041" s="109"/>
      <c r="J1041" s="109"/>
      <c r="K1041" s="91"/>
      <c r="L1041" s="388"/>
      <c r="M1041" s="389"/>
      <c r="N1041" s="391"/>
    </row>
    <row r="1042" spans="1:14" s="392" customFormat="1" ht="31.2">
      <c r="A1042" s="193"/>
      <c r="B1042" s="436"/>
      <c r="C1042" s="398"/>
      <c r="D1042" s="460"/>
      <c r="E1042" s="27" t="s">
        <v>3347</v>
      </c>
      <c r="F1042" s="109"/>
      <c r="G1042" s="109"/>
      <c r="H1042" s="109"/>
      <c r="I1042" s="109"/>
      <c r="J1042" s="109"/>
      <c r="K1042" s="91"/>
      <c r="L1042" s="388"/>
      <c r="M1042" s="389"/>
      <c r="N1042" s="391"/>
    </row>
    <row r="1043" spans="1:14" s="392" customFormat="1" ht="31.2">
      <c r="A1043" s="193"/>
      <c r="B1043" s="436"/>
      <c r="C1043" s="398"/>
      <c r="D1043" s="460"/>
      <c r="E1043" s="27" t="s">
        <v>3348</v>
      </c>
      <c r="F1043" s="103"/>
      <c r="G1043" s="103"/>
      <c r="H1043" s="103"/>
      <c r="I1043" s="109"/>
      <c r="J1043" s="109"/>
      <c r="K1043" s="91"/>
      <c r="L1043" s="388"/>
      <c r="M1043" s="389"/>
      <c r="N1043" s="391"/>
    </row>
    <row r="1044" spans="1:14" s="392" customFormat="1" ht="46.8">
      <c r="A1044" s="193">
        <v>13</v>
      </c>
      <c r="B1044" s="27" t="s">
        <v>3355</v>
      </c>
      <c r="C1044" s="398" t="s">
        <v>3583</v>
      </c>
      <c r="D1044" s="460"/>
      <c r="E1044" s="385"/>
      <c r="F1044" s="103" t="s">
        <v>78</v>
      </c>
      <c r="G1044" s="103" t="str">
        <f>IF(H1044="x","Đơn giản",IF(I1044="x","Trung bình",IF(J1044="x","Phức tạp")))</f>
        <v>Trung bình</v>
      </c>
      <c r="H1044" s="109"/>
      <c r="I1044" s="109" t="s">
        <v>79</v>
      </c>
      <c r="J1044" s="109"/>
      <c r="K1044" s="91"/>
      <c r="L1044" s="388"/>
      <c r="M1044" s="389"/>
      <c r="N1044" s="391"/>
    </row>
    <row r="1045" spans="1:14" s="392" customFormat="1" ht="31.2">
      <c r="A1045" s="193"/>
      <c r="B1045" s="514"/>
      <c r="C1045" s="398"/>
      <c r="D1045" s="460"/>
      <c r="E1045" s="27" t="s">
        <v>4311</v>
      </c>
      <c r="F1045" s="109"/>
      <c r="G1045" s="109"/>
      <c r="H1045" s="109"/>
      <c r="I1045" s="109"/>
      <c r="J1045" s="109"/>
      <c r="K1045" s="91"/>
      <c r="L1045" s="388"/>
      <c r="M1045" s="389"/>
      <c r="N1045" s="391"/>
    </row>
    <row r="1046" spans="1:14" s="392" customFormat="1" ht="31.2">
      <c r="A1046" s="193"/>
      <c r="B1046" s="436"/>
      <c r="C1046" s="398"/>
      <c r="D1046" s="460"/>
      <c r="E1046" s="27" t="s">
        <v>3357</v>
      </c>
      <c r="F1046" s="109"/>
      <c r="G1046" s="109"/>
      <c r="H1046" s="109"/>
      <c r="I1046" s="109"/>
      <c r="J1046" s="109"/>
      <c r="K1046" s="91"/>
      <c r="L1046" s="388"/>
      <c r="M1046" s="389"/>
      <c r="N1046" s="391"/>
    </row>
    <row r="1047" spans="1:14" s="392" customFormat="1" ht="31.2">
      <c r="A1047" s="193"/>
      <c r="B1047" s="436"/>
      <c r="C1047" s="398"/>
      <c r="D1047" s="460"/>
      <c r="E1047" s="27" t="s">
        <v>3358</v>
      </c>
      <c r="F1047" s="109"/>
      <c r="G1047" s="109"/>
      <c r="H1047" s="109"/>
      <c r="I1047" s="109"/>
      <c r="J1047" s="109"/>
      <c r="K1047" s="91"/>
      <c r="L1047" s="388"/>
      <c r="M1047" s="389"/>
      <c r="N1047" s="391"/>
    </row>
    <row r="1048" spans="1:14" s="392" customFormat="1" ht="31.2">
      <c r="A1048" s="193"/>
      <c r="B1048" s="436"/>
      <c r="C1048" s="398"/>
      <c r="D1048" s="460"/>
      <c r="E1048" s="27" t="s">
        <v>3359</v>
      </c>
      <c r="F1048" s="103"/>
      <c r="G1048" s="103"/>
      <c r="H1048" s="103"/>
      <c r="I1048" s="109"/>
      <c r="J1048" s="109"/>
      <c r="K1048" s="91"/>
      <c r="L1048" s="388"/>
      <c r="M1048" s="389"/>
      <c r="N1048" s="391"/>
    </row>
    <row r="1049" spans="1:14" s="392" customFormat="1" ht="31.2">
      <c r="A1049" s="193">
        <v>14</v>
      </c>
      <c r="B1049" s="27" t="s">
        <v>3365</v>
      </c>
      <c r="C1049" s="398" t="s">
        <v>3583</v>
      </c>
      <c r="D1049" s="460"/>
      <c r="E1049" s="385"/>
      <c r="F1049" s="103" t="s">
        <v>78</v>
      </c>
      <c r="G1049" s="103" t="str">
        <f>IF(H1049="x","Đơn giản",IF(I1049="x","Trung bình",IF(J1049="x","Phức tạp")))</f>
        <v>Trung bình</v>
      </c>
      <c r="H1049" s="109"/>
      <c r="I1049" s="109" t="s">
        <v>79</v>
      </c>
      <c r="J1049" s="109"/>
      <c r="K1049" s="91"/>
      <c r="L1049" s="388"/>
      <c r="M1049" s="389"/>
      <c r="N1049" s="391"/>
    </row>
    <row r="1050" spans="1:14" s="392" customFormat="1" ht="46.8">
      <c r="A1050" s="193"/>
      <c r="B1050" s="436"/>
      <c r="C1050" s="398"/>
      <c r="D1050" s="460"/>
      <c r="E1050" s="27" t="s">
        <v>3366</v>
      </c>
      <c r="F1050" s="109"/>
      <c r="G1050" s="109"/>
      <c r="H1050" s="109"/>
      <c r="I1050" s="109"/>
      <c r="J1050" s="109"/>
      <c r="K1050" s="91"/>
      <c r="L1050" s="388"/>
      <c r="M1050" s="389"/>
      <c r="N1050" s="391"/>
    </row>
    <row r="1051" spans="1:14" s="392" customFormat="1" ht="31.2">
      <c r="A1051" s="193"/>
      <c r="B1051" s="436"/>
      <c r="C1051" s="398"/>
      <c r="D1051" s="460"/>
      <c r="E1051" s="27" t="s">
        <v>3367</v>
      </c>
      <c r="F1051" s="109"/>
      <c r="G1051" s="109"/>
      <c r="H1051" s="109"/>
      <c r="I1051" s="109"/>
      <c r="J1051" s="109"/>
      <c r="K1051" s="91"/>
      <c r="L1051" s="388"/>
      <c r="M1051" s="389"/>
      <c r="N1051" s="391"/>
    </row>
    <row r="1052" spans="1:14" s="392" customFormat="1" ht="46.8">
      <c r="A1052" s="193"/>
      <c r="B1052" s="436"/>
      <c r="C1052" s="395"/>
      <c r="D1052" s="460"/>
      <c r="E1052" s="27" t="s">
        <v>3368</v>
      </c>
      <c r="F1052" s="109"/>
      <c r="G1052" s="109"/>
      <c r="H1052" s="109"/>
      <c r="I1052" s="109"/>
      <c r="J1052" s="109"/>
      <c r="K1052" s="91"/>
      <c r="L1052" s="388"/>
      <c r="M1052" s="389"/>
      <c r="N1052" s="391"/>
    </row>
    <row r="1053" spans="1:14" s="392" customFormat="1" ht="31.2">
      <c r="A1053" s="193"/>
      <c r="B1053" s="436"/>
      <c r="C1053" s="395"/>
      <c r="D1053" s="460"/>
      <c r="E1053" s="27" t="s">
        <v>3369</v>
      </c>
      <c r="F1053" s="109"/>
      <c r="G1053" s="109"/>
      <c r="H1053" s="109"/>
      <c r="I1053" s="109"/>
      <c r="J1053" s="109"/>
      <c r="K1053" s="91"/>
      <c r="L1053" s="388"/>
      <c r="M1053" s="389"/>
      <c r="N1053" s="391"/>
    </row>
    <row r="1054" spans="1:14" s="392" customFormat="1" ht="31.2">
      <c r="A1054" s="193"/>
      <c r="B1054" s="436"/>
      <c r="C1054" s="395"/>
      <c r="D1054" s="460"/>
      <c r="E1054" s="27" t="s">
        <v>3370</v>
      </c>
      <c r="F1054" s="109"/>
      <c r="G1054" s="109"/>
      <c r="H1054" s="109"/>
      <c r="I1054" s="109"/>
      <c r="J1054" s="109"/>
      <c r="K1054" s="91"/>
      <c r="L1054" s="388"/>
      <c r="M1054" s="389"/>
      <c r="N1054" s="391"/>
    </row>
    <row r="1055" spans="1:14" s="392" customFormat="1" ht="31.2">
      <c r="A1055" s="193"/>
      <c r="B1055" s="436"/>
      <c r="C1055" s="398"/>
      <c r="D1055" s="460"/>
      <c r="E1055" s="27" t="s">
        <v>3371</v>
      </c>
      <c r="F1055" s="103"/>
      <c r="G1055" s="103"/>
      <c r="H1055" s="103"/>
      <c r="I1055" s="109"/>
      <c r="J1055" s="109"/>
      <c r="K1055" s="91"/>
      <c r="L1055" s="388"/>
      <c r="M1055" s="389"/>
      <c r="N1055" s="391"/>
    </row>
    <row r="1056" spans="1:14" s="392" customFormat="1" ht="31.2">
      <c r="A1056" s="193"/>
      <c r="B1056" s="436"/>
      <c r="C1056" s="395"/>
      <c r="D1056" s="460"/>
      <c r="E1056" s="27" t="s">
        <v>3372</v>
      </c>
      <c r="F1056" s="109"/>
      <c r="G1056" s="109"/>
      <c r="H1056" s="109"/>
      <c r="I1056" s="109"/>
      <c r="J1056" s="109"/>
      <c r="K1056" s="91"/>
      <c r="L1056" s="388"/>
      <c r="M1056" s="389"/>
      <c r="N1056" s="391"/>
    </row>
    <row r="1057" spans="1:14" s="392" customFormat="1">
      <c r="A1057" s="426" t="s">
        <v>16</v>
      </c>
      <c r="B1057" s="421" t="s">
        <v>2687</v>
      </c>
      <c r="C1057" s="418"/>
      <c r="D1057" s="418"/>
      <c r="E1057" s="497"/>
      <c r="F1057" s="420"/>
      <c r="G1057" s="420"/>
      <c r="H1057" s="420"/>
      <c r="I1057" s="420"/>
      <c r="J1057" s="420"/>
      <c r="K1057" s="91"/>
      <c r="L1057" s="388"/>
      <c r="M1057" s="389"/>
      <c r="N1057" s="391"/>
    </row>
    <row r="1058" spans="1:14" s="392" customFormat="1">
      <c r="A1058" s="28">
        <v>1</v>
      </c>
      <c r="B1058" s="27" t="s">
        <v>3374</v>
      </c>
      <c r="C1058" s="28" t="s">
        <v>2454</v>
      </c>
      <c r="D1058" s="28"/>
      <c r="E1058" s="27"/>
      <c r="F1058" s="103" t="s">
        <v>78</v>
      </c>
      <c r="G1058" s="103" t="str">
        <f>IF(H1058="x","Đơn giản",IF(I1058="x","Trung bình",IF(J1058="x","Phức tạp")))</f>
        <v>Trung bình</v>
      </c>
      <c r="H1058" s="109"/>
      <c r="I1058" s="109" t="s">
        <v>79</v>
      </c>
      <c r="J1058" s="109"/>
      <c r="K1058" s="91"/>
      <c r="L1058" s="388"/>
      <c r="M1058" s="389"/>
      <c r="N1058" s="391"/>
    </row>
    <row r="1059" spans="1:14" s="392" customFormat="1" ht="31.2">
      <c r="A1059" s="28"/>
      <c r="B1059" s="27"/>
      <c r="C1059" s="28"/>
      <c r="D1059" s="28"/>
      <c r="E1059" s="27" t="s">
        <v>3375</v>
      </c>
      <c r="F1059" s="103"/>
      <c r="G1059" s="103"/>
      <c r="H1059" s="103"/>
      <c r="I1059" s="109"/>
      <c r="J1059" s="103"/>
      <c r="K1059" s="91"/>
      <c r="L1059" s="388"/>
      <c r="M1059" s="389"/>
      <c r="N1059" s="391"/>
    </row>
    <row r="1060" spans="1:14" s="392" customFormat="1">
      <c r="A1060" s="28"/>
      <c r="B1060" s="27"/>
      <c r="C1060" s="28"/>
      <c r="D1060" s="28"/>
      <c r="E1060" s="27" t="s">
        <v>3376</v>
      </c>
      <c r="F1060" s="109"/>
      <c r="G1060" s="109"/>
      <c r="H1060" s="109"/>
      <c r="I1060" s="109"/>
      <c r="J1060" s="109"/>
      <c r="K1060" s="91"/>
      <c r="L1060" s="388"/>
      <c r="M1060" s="389"/>
      <c r="N1060" s="391"/>
    </row>
    <row r="1061" spans="1:14" s="392" customFormat="1" ht="31.2">
      <c r="A1061" s="28"/>
      <c r="B1061" s="27"/>
      <c r="C1061" s="28"/>
      <c r="D1061" s="28"/>
      <c r="E1061" s="27" t="s">
        <v>3377</v>
      </c>
      <c r="F1061" s="109"/>
      <c r="G1061" s="109"/>
      <c r="H1061" s="109"/>
      <c r="I1061" s="109"/>
      <c r="J1061" s="109"/>
      <c r="K1061" s="91"/>
      <c r="L1061" s="388"/>
      <c r="M1061" s="389"/>
      <c r="N1061" s="391"/>
    </row>
    <row r="1062" spans="1:14" s="392" customFormat="1">
      <c r="A1062" s="28"/>
      <c r="B1062" s="27"/>
      <c r="C1062" s="28"/>
      <c r="D1062" s="28"/>
      <c r="E1062" s="27" t="s">
        <v>3378</v>
      </c>
      <c r="F1062" s="103"/>
      <c r="G1062" s="103"/>
      <c r="H1062" s="103"/>
      <c r="I1062" s="109"/>
      <c r="J1062" s="103"/>
      <c r="K1062" s="91"/>
      <c r="L1062" s="388"/>
      <c r="M1062" s="389"/>
      <c r="N1062" s="391"/>
    </row>
    <row r="1063" spans="1:14" s="392" customFormat="1">
      <c r="A1063" s="28">
        <v>2</v>
      </c>
      <c r="B1063" s="27" t="s">
        <v>3379</v>
      </c>
      <c r="C1063" s="28" t="s">
        <v>3373</v>
      </c>
      <c r="D1063" s="28"/>
      <c r="E1063" s="27"/>
      <c r="F1063" s="103" t="s">
        <v>78</v>
      </c>
      <c r="G1063" s="103" t="str">
        <f>IF(H1063="x","Đơn giản",IF(I1063="x","Trung bình",IF(J1063="x","Phức tạp")))</f>
        <v>Trung bình</v>
      </c>
      <c r="H1063" s="109"/>
      <c r="I1063" s="109" t="s">
        <v>79</v>
      </c>
      <c r="J1063" s="109"/>
      <c r="K1063" s="91"/>
      <c r="L1063" s="388"/>
      <c r="M1063" s="389"/>
      <c r="N1063" s="391"/>
    </row>
    <row r="1064" spans="1:14" s="392" customFormat="1">
      <c r="A1064" s="28"/>
      <c r="B1064" s="27"/>
      <c r="C1064" s="28"/>
      <c r="D1064" s="28"/>
      <c r="E1064" s="27" t="s">
        <v>4188</v>
      </c>
      <c r="F1064" s="109"/>
      <c r="G1064" s="109"/>
      <c r="H1064" s="109"/>
      <c r="I1064" s="109"/>
      <c r="J1064" s="109"/>
      <c r="K1064" s="91"/>
      <c r="L1064" s="388"/>
      <c r="M1064" s="389"/>
      <c r="N1064" s="391"/>
    </row>
    <row r="1065" spans="1:14" s="392" customFormat="1" ht="31.2">
      <c r="A1065" s="28"/>
      <c r="B1065" s="27"/>
      <c r="C1065" s="28"/>
      <c r="D1065" s="28"/>
      <c r="E1065" s="27" t="s">
        <v>4189</v>
      </c>
      <c r="F1065" s="103"/>
      <c r="G1065" s="103"/>
      <c r="H1065" s="103"/>
      <c r="I1065" s="109"/>
      <c r="J1065" s="103"/>
      <c r="K1065" s="91"/>
      <c r="L1065" s="388"/>
      <c r="M1065" s="389"/>
      <c r="N1065" s="391"/>
    </row>
    <row r="1066" spans="1:14" s="392" customFormat="1" ht="31.2">
      <c r="A1066" s="28"/>
      <c r="B1066" s="27"/>
      <c r="C1066" s="28"/>
      <c r="D1066" s="28"/>
      <c r="E1066" s="27" t="s">
        <v>4190</v>
      </c>
      <c r="F1066" s="109"/>
      <c r="G1066" s="109"/>
      <c r="H1066" s="109"/>
      <c r="I1066" s="109"/>
      <c r="J1066" s="109"/>
      <c r="K1066" s="91"/>
      <c r="L1066" s="388"/>
      <c r="M1066" s="389"/>
      <c r="N1066" s="391"/>
    </row>
    <row r="1067" spans="1:14" s="392" customFormat="1">
      <c r="A1067" s="28"/>
      <c r="B1067" s="27"/>
      <c r="C1067" s="28"/>
      <c r="D1067" s="28"/>
      <c r="E1067" s="27" t="s">
        <v>4191</v>
      </c>
      <c r="F1067" s="109"/>
      <c r="G1067" s="109"/>
      <c r="H1067" s="109"/>
      <c r="I1067" s="109"/>
      <c r="J1067" s="109"/>
      <c r="K1067" s="91"/>
      <c r="L1067" s="388"/>
      <c r="M1067" s="389"/>
      <c r="N1067" s="391"/>
    </row>
    <row r="1068" spans="1:14" s="392" customFormat="1">
      <c r="A1068" s="28"/>
      <c r="B1068" s="27"/>
      <c r="C1068" s="28"/>
      <c r="D1068" s="28"/>
      <c r="E1068" s="27" t="s">
        <v>4192</v>
      </c>
      <c r="F1068" s="103"/>
      <c r="G1068" s="103"/>
      <c r="H1068" s="103"/>
      <c r="I1068" s="109"/>
      <c r="J1068" s="103"/>
      <c r="K1068" s="91"/>
      <c r="L1068" s="388"/>
      <c r="M1068" s="389"/>
      <c r="N1068" s="391"/>
    </row>
    <row r="1069" spans="1:14" s="392" customFormat="1">
      <c r="A1069" s="28">
        <v>3</v>
      </c>
      <c r="B1069" s="27" t="s">
        <v>3385</v>
      </c>
      <c r="C1069" s="28" t="s">
        <v>3373</v>
      </c>
      <c r="D1069" s="28"/>
      <c r="E1069" s="27"/>
      <c r="F1069" s="103" t="s">
        <v>78</v>
      </c>
      <c r="G1069" s="103" t="str">
        <f>IF(H1069="x","Đơn giản",IF(I1069="x","Trung bình",IF(J1069="x","Phức tạp")))</f>
        <v>Trung bình</v>
      </c>
      <c r="H1069" s="109"/>
      <c r="I1069" s="109" t="s">
        <v>79</v>
      </c>
      <c r="J1069" s="109"/>
      <c r="K1069" s="91"/>
      <c r="L1069" s="388"/>
      <c r="M1069" s="389"/>
      <c r="N1069" s="391"/>
    </row>
    <row r="1070" spans="1:14" s="392" customFormat="1">
      <c r="A1070" s="28"/>
      <c r="B1070" s="27"/>
      <c r="C1070" s="28"/>
      <c r="D1070" s="28"/>
      <c r="E1070" s="27" t="s">
        <v>4193</v>
      </c>
      <c r="F1070" s="109"/>
      <c r="G1070" s="109"/>
      <c r="H1070" s="109"/>
      <c r="I1070" s="109"/>
      <c r="J1070" s="109"/>
      <c r="K1070" s="91"/>
      <c r="L1070" s="388"/>
      <c r="M1070" s="389"/>
      <c r="N1070" s="391"/>
    </row>
    <row r="1071" spans="1:14" s="392" customFormat="1" ht="31.2">
      <c r="A1071" s="28"/>
      <c r="B1071" s="27"/>
      <c r="C1071" s="28"/>
      <c r="D1071" s="28"/>
      <c r="E1071" s="27" t="s">
        <v>4194</v>
      </c>
      <c r="F1071" s="109"/>
      <c r="G1071" s="109"/>
      <c r="H1071" s="109"/>
      <c r="I1071" s="109"/>
      <c r="J1071" s="109"/>
      <c r="K1071" s="91"/>
      <c r="L1071" s="388"/>
      <c r="M1071" s="389"/>
      <c r="N1071" s="391"/>
    </row>
    <row r="1072" spans="1:14" s="392" customFormat="1" ht="31.2">
      <c r="A1072" s="28"/>
      <c r="B1072" s="27"/>
      <c r="C1072" s="28"/>
      <c r="D1072" s="28"/>
      <c r="E1072" s="27" t="s">
        <v>4195</v>
      </c>
      <c r="F1072" s="103"/>
      <c r="G1072" s="103"/>
      <c r="H1072" s="103"/>
      <c r="I1072" s="109"/>
      <c r="J1072" s="109"/>
      <c r="K1072" s="91"/>
      <c r="L1072" s="388"/>
      <c r="M1072" s="389"/>
      <c r="N1072" s="391"/>
    </row>
    <row r="1073" spans="1:14" s="392" customFormat="1">
      <c r="A1073" s="28"/>
      <c r="B1073" s="27"/>
      <c r="C1073" s="28"/>
      <c r="D1073" s="28"/>
      <c r="E1073" s="27" t="s">
        <v>4196</v>
      </c>
      <c r="F1073" s="109"/>
      <c r="G1073" s="109"/>
      <c r="H1073" s="109"/>
      <c r="I1073" s="109"/>
      <c r="J1073" s="109"/>
      <c r="K1073" s="91"/>
      <c r="L1073" s="388"/>
      <c r="M1073" s="389"/>
      <c r="N1073" s="391"/>
    </row>
    <row r="1074" spans="1:14" s="392" customFormat="1">
      <c r="A1074" s="28"/>
      <c r="B1074" s="27"/>
      <c r="C1074" s="28"/>
      <c r="D1074" s="28"/>
      <c r="E1074" s="27" t="s">
        <v>4197</v>
      </c>
      <c r="F1074" s="109"/>
      <c r="G1074" s="109"/>
      <c r="H1074" s="109"/>
      <c r="I1074" s="109"/>
      <c r="J1074" s="109"/>
      <c r="K1074" s="91"/>
      <c r="L1074" s="388"/>
      <c r="M1074" s="389"/>
      <c r="N1074" s="391"/>
    </row>
    <row r="1075" spans="1:14" s="392" customFormat="1">
      <c r="A1075" s="28">
        <v>4</v>
      </c>
      <c r="B1075" s="27" t="s">
        <v>3391</v>
      </c>
      <c r="C1075" s="28" t="s">
        <v>3373</v>
      </c>
      <c r="D1075" s="28"/>
      <c r="E1075" s="27"/>
      <c r="F1075" s="103" t="s">
        <v>78</v>
      </c>
      <c r="G1075" s="103" t="str">
        <f>IF(H1075="x","Đơn giản",IF(I1075="x","Trung bình",IF(J1075="x","Phức tạp")))</f>
        <v>Trung bình</v>
      </c>
      <c r="H1075" s="109"/>
      <c r="I1075" s="109" t="s">
        <v>79</v>
      </c>
      <c r="J1075" s="109"/>
      <c r="K1075" s="91"/>
      <c r="L1075" s="388"/>
      <c r="M1075" s="389"/>
      <c r="N1075" s="391"/>
    </row>
    <row r="1076" spans="1:14" s="392" customFormat="1">
      <c r="A1076" s="28"/>
      <c r="B1076" s="27"/>
      <c r="C1076" s="28"/>
      <c r="D1076" s="28"/>
      <c r="E1076" s="27" t="s">
        <v>4163</v>
      </c>
      <c r="F1076" s="109"/>
      <c r="G1076" s="109"/>
      <c r="H1076" s="109"/>
      <c r="I1076" s="109"/>
      <c r="J1076" s="109"/>
      <c r="K1076" s="91"/>
      <c r="L1076" s="388"/>
      <c r="M1076" s="389"/>
      <c r="N1076" s="391"/>
    </row>
    <row r="1077" spans="1:14" s="392" customFormat="1" ht="31.2">
      <c r="A1077" s="28"/>
      <c r="B1077" s="27"/>
      <c r="C1077" s="28"/>
      <c r="D1077" s="28"/>
      <c r="E1077" s="27" t="s">
        <v>4164</v>
      </c>
      <c r="F1077" s="103"/>
      <c r="G1077" s="103"/>
      <c r="H1077" s="103"/>
      <c r="I1077" s="109"/>
      <c r="J1077" s="109"/>
      <c r="K1077" s="91"/>
      <c r="L1077" s="388"/>
      <c r="M1077" s="389"/>
      <c r="N1077" s="391"/>
    </row>
    <row r="1078" spans="1:14" s="392" customFormat="1" ht="31.2">
      <c r="A1078" s="28"/>
      <c r="B1078" s="27"/>
      <c r="C1078" s="28"/>
      <c r="D1078" s="28"/>
      <c r="E1078" s="27" t="s">
        <v>4165</v>
      </c>
      <c r="F1078" s="109"/>
      <c r="G1078" s="109"/>
      <c r="H1078" s="109"/>
      <c r="I1078" s="109"/>
      <c r="J1078" s="109"/>
      <c r="K1078" s="91"/>
      <c r="L1078" s="388"/>
      <c r="M1078" s="389"/>
      <c r="N1078" s="391"/>
    </row>
    <row r="1079" spans="1:14" s="392" customFormat="1">
      <c r="A1079" s="28"/>
      <c r="B1079" s="27"/>
      <c r="C1079" s="28"/>
      <c r="D1079" s="28"/>
      <c r="E1079" s="27" t="s">
        <v>4166</v>
      </c>
      <c r="F1079" s="109"/>
      <c r="G1079" s="109"/>
      <c r="H1079" s="109"/>
      <c r="I1079" s="109"/>
      <c r="J1079" s="109"/>
      <c r="K1079" s="91"/>
      <c r="L1079" s="388"/>
      <c r="M1079" s="389"/>
      <c r="N1079" s="391"/>
    </row>
    <row r="1080" spans="1:14" s="392" customFormat="1">
      <c r="A1080" s="28"/>
      <c r="B1080" s="27"/>
      <c r="C1080" s="28"/>
      <c r="D1080" s="28"/>
      <c r="E1080" s="27" t="s">
        <v>4167</v>
      </c>
      <c r="F1080" s="109"/>
      <c r="G1080" s="109"/>
      <c r="H1080" s="109"/>
      <c r="I1080" s="109"/>
      <c r="J1080" s="109"/>
      <c r="K1080" s="91"/>
      <c r="L1080" s="388"/>
      <c r="M1080" s="389"/>
      <c r="N1080" s="391"/>
    </row>
    <row r="1081" spans="1:14" s="392" customFormat="1">
      <c r="A1081" s="28">
        <v>5</v>
      </c>
      <c r="B1081" s="27" t="s">
        <v>3397</v>
      </c>
      <c r="C1081" s="28" t="s">
        <v>3373</v>
      </c>
      <c r="D1081" s="28"/>
      <c r="E1081" s="27"/>
      <c r="F1081" s="103" t="s">
        <v>78</v>
      </c>
      <c r="G1081" s="103" t="str">
        <f>IF(H1081="x","Đơn giản",IF(I1081="x","Trung bình",IF(J1081="x","Phức tạp")))</f>
        <v>Trung bình</v>
      </c>
      <c r="H1081" s="109"/>
      <c r="I1081" s="109" t="s">
        <v>79</v>
      </c>
      <c r="J1081" s="109"/>
      <c r="K1081" s="91"/>
      <c r="L1081" s="388"/>
      <c r="M1081" s="389"/>
      <c r="N1081" s="391"/>
    </row>
    <row r="1082" spans="1:14" s="392" customFormat="1">
      <c r="A1082" s="28"/>
      <c r="B1082" s="27"/>
      <c r="C1082" s="28"/>
      <c r="D1082" s="28"/>
      <c r="E1082" s="27" t="s">
        <v>4168</v>
      </c>
      <c r="F1082" s="109"/>
      <c r="G1082" s="109"/>
      <c r="H1082" s="109"/>
      <c r="I1082" s="109"/>
      <c r="J1082" s="109"/>
      <c r="K1082" s="91"/>
      <c r="L1082" s="388"/>
      <c r="M1082" s="389"/>
      <c r="N1082" s="391"/>
    </row>
    <row r="1083" spans="1:14" s="392" customFormat="1" ht="31.2">
      <c r="A1083" s="28"/>
      <c r="B1083" s="27"/>
      <c r="C1083" s="28"/>
      <c r="D1083" s="28"/>
      <c r="E1083" s="27" t="s">
        <v>4169</v>
      </c>
      <c r="F1083" s="109"/>
      <c r="G1083" s="109"/>
      <c r="H1083" s="109"/>
      <c r="I1083" s="109"/>
      <c r="J1083" s="109"/>
      <c r="K1083" s="91"/>
      <c r="L1083" s="388"/>
      <c r="M1083" s="389"/>
      <c r="N1083" s="391"/>
    </row>
    <row r="1084" spans="1:14" s="392" customFormat="1" ht="31.2">
      <c r="A1084" s="28"/>
      <c r="B1084" s="27"/>
      <c r="C1084" s="28"/>
      <c r="D1084" s="28"/>
      <c r="E1084" s="27" t="s">
        <v>4170</v>
      </c>
      <c r="F1084" s="103"/>
      <c r="G1084" s="103"/>
      <c r="H1084" s="103"/>
      <c r="I1084" s="109"/>
      <c r="J1084" s="109"/>
      <c r="K1084" s="91"/>
      <c r="L1084" s="388"/>
      <c r="M1084" s="389"/>
      <c r="N1084" s="391"/>
    </row>
    <row r="1085" spans="1:14" s="392" customFormat="1">
      <c r="A1085" s="28"/>
      <c r="B1085" s="27"/>
      <c r="C1085" s="28"/>
      <c r="D1085" s="28"/>
      <c r="E1085" s="27" t="s">
        <v>4171</v>
      </c>
      <c r="F1085" s="109"/>
      <c r="G1085" s="109"/>
      <c r="H1085" s="109"/>
      <c r="I1085" s="109"/>
      <c r="J1085" s="109"/>
      <c r="K1085" s="91"/>
      <c r="L1085" s="388"/>
      <c r="M1085" s="389"/>
      <c r="N1085" s="391"/>
    </row>
    <row r="1086" spans="1:14" s="392" customFormat="1">
      <c r="A1086" s="28"/>
      <c r="B1086" s="27"/>
      <c r="C1086" s="28"/>
      <c r="D1086" s="28"/>
      <c r="E1086" s="27" t="s">
        <v>4172</v>
      </c>
      <c r="F1086" s="109"/>
      <c r="G1086" s="109"/>
      <c r="H1086" s="109"/>
      <c r="I1086" s="109"/>
      <c r="J1086" s="109"/>
      <c r="K1086" s="91"/>
      <c r="L1086" s="388"/>
      <c r="M1086" s="389"/>
      <c r="N1086" s="391"/>
    </row>
    <row r="1087" spans="1:14" s="392" customFormat="1">
      <c r="A1087" s="28">
        <v>6</v>
      </c>
      <c r="B1087" s="27" t="s">
        <v>3403</v>
      </c>
      <c r="C1087" s="28" t="s">
        <v>3373</v>
      </c>
      <c r="D1087" s="28"/>
      <c r="E1087" s="27"/>
      <c r="F1087" s="103" t="s">
        <v>78</v>
      </c>
      <c r="G1087" s="103" t="str">
        <f>IF(H1087="x","Đơn giản",IF(I1087="x","Trung bình",IF(J1087="x","Phức tạp")))</f>
        <v>Trung bình</v>
      </c>
      <c r="H1087" s="109"/>
      <c r="I1087" s="109" t="s">
        <v>79</v>
      </c>
      <c r="J1087" s="109"/>
      <c r="K1087" s="91"/>
      <c r="L1087" s="388"/>
      <c r="M1087" s="389"/>
      <c r="N1087" s="391"/>
    </row>
    <row r="1088" spans="1:14" s="392" customFormat="1">
      <c r="A1088" s="28"/>
      <c r="B1088" s="27"/>
      <c r="C1088" s="28"/>
      <c r="D1088" s="28"/>
      <c r="E1088" s="27" t="s">
        <v>4173</v>
      </c>
      <c r="F1088" s="109"/>
      <c r="G1088" s="109"/>
      <c r="H1088" s="109"/>
      <c r="I1088" s="109"/>
      <c r="J1088" s="109"/>
      <c r="K1088" s="91"/>
      <c r="L1088" s="388"/>
      <c r="M1088" s="389"/>
      <c r="N1088" s="391"/>
    </row>
    <row r="1089" spans="1:14" s="392" customFormat="1">
      <c r="A1089" s="28"/>
      <c r="B1089" s="27"/>
      <c r="C1089" s="28"/>
      <c r="D1089" s="28"/>
      <c r="E1089" s="27" t="s">
        <v>4174</v>
      </c>
      <c r="F1089" s="103"/>
      <c r="G1089" s="103"/>
      <c r="H1089" s="103"/>
      <c r="I1089" s="109"/>
      <c r="J1089" s="109"/>
      <c r="K1089" s="91"/>
      <c r="L1089" s="388"/>
      <c r="M1089" s="389"/>
      <c r="N1089" s="391"/>
    </row>
    <row r="1090" spans="1:14" s="392" customFormat="1">
      <c r="A1090" s="28"/>
      <c r="B1090" s="27"/>
      <c r="C1090" s="28"/>
      <c r="D1090" s="28"/>
      <c r="E1090" s="27" t="s">
        <v>4175</v>
      </c>
      <c r="F1090" s="109"/>
      <c r="G1090" s="109"/>
      <c r="H1090" s="109"/>
      <c r="I1090" s="109"/>
      <c r="J1090" s="109"/>
      <c r="K1090" s="91"/>
      <c r="L1090" s="388"/>
      <c r="M1090" s="389"/>
      <c r="N1090" s="391"/>
    </row>
    <row r="1091" spans="1:14" s="392" customFormat="1">
      <c r="A1091" s="28"/>
      <c r="B1091" s="27"/>
      <c r="C1091" s="28"/>
      <c r="D1091" s="28"/>
      <c r="E1091" s="27" t="s">
        <v>4176</v>
      </c>
      <c r="F1091" s="109"/>
      <c r="G1091" s="109"/>
      <c r="H1091" s="109"/>
      <c r="I1091" s="109"/>
      <c r="J1091" s="109"/>
      <c r="K1091" s="91"/>
      <c r="L1091" s="388"/>
      <c r="M1091" s="389"/>
      <c r="N1091" s="391"/>
    </row>
    <row r="1092" spans="1:14" s="392" customFormat="1">
      <c r="A1092" s="28"/>
      <c r="B1092" s="27"/>
      <c r="C1092" s="28"/>
      <c r="D1092" s="28"/>
      <c r="E1092" s="27" t="s">
        <v>4177</v>
      </c>
      <c r="F1092" s="109"/>
      <c r="G1092" s="109"/>
      <c r="H1092" s="109"/>
      <c r="I1092" s="109"/>
      <c r="J1092" s="109"/>
      <c r="K1092" s="91"/>
      <c r="L1092" s="388"/>
      <c r="M1092" s="389"/>
      <c r="N1092" s="391"/>
    </row>
    <row r="1093" spans="1:14" s="392" customFormat="1">
      <c r="A1093" s="28">
        <v>7</v>
      </c>
      <c r="B1093" s="27" t="s">
        <v>3409</v>
      </c>
      <c r="C1093" s="28" t="s">
        <v>3373</v>
      </c>
      <c r="D1093" s="28"/>
      <c r="E1093" s="27"/>
      <c r="F1093" s="103" t="s">
        <v>78</v>
      </c>
      <c r="G1093" s="103" t="str">
        <f>IF(H1093="x","Đơn giản",IF(I1093="x","Trung bình",IF(J1093="x","Phức tạp")))</f>
        <v>Trung bình</v>
      </c>
      <c r="H1093" s="109"/>
      <c r="I1093" s="109" t="s">
        <v>79</v>
      </c>
      <c r="J1093" s="109"/>
      <c r="K1093" s="91"/>
      <c r="L1093" s="388"/>
      <c r="M1093" s="389"/>
      <c r="N1093" s="391"/>
    </row>
    <row r="1094" spans="1:14" s="392" customFormat="1" ht="31.2">
      <c r="A1094" s="28"/>
      <c r="B1094" s="27"/>
      <c r="C1094" s="28"/>
      <c r="D1094" s="28"/>
      <c r="E1094" s="27" t="s">
        <v>4178</v>
      </c>
      <c r="F1094" s="103"/>
      <c r="G1094" s="103"/>
      <c r="H1094" s="103"/>
      <c r="I1094" s="109"/>
      <c r="J1094" s="109"/>
      <c r="K1094" s="91"/>
      <c r="L1094" s="388"/>
      <c r="M1094" s="389"/>
      <c r="N1094" s="391"/>
    </row>
    <row r="1095" spans="1:14" s="392" customFormat="1" ht="31.2">
      <c r="A1095" s="28"/>
      <c r="B1095" s="27"/>
      <c r="C1095" s="28"/>
      <c r="D1095" s="28"/>
      <c r="E1095" s="27" t="s">
        <v>4179</v>
      </c>
      <c r="F1095" s="109"/>
      <c r="G1095" s="109"/>
      <c r="H1095" s="109"/>
      <c r="I1095" s="109"/>
      <c r="J1095" s="109"/>
      <c r="K1095" s="91"/>
      <c r="L1095" s="388"/>
      <c r="M1095" s="389"/>
      <c r="N1095" s="391"/>
    </row>
    <row r="1096" spans="1:14" s="392" customFormat="1" ht="31.2">
      <c r="A1096" s="28"/>
      <c r="B1096" s="27"/>
      <c r="C1096" s="28"/>
      <c r="D1096" s="28"/>
      <c r="E1096" s="27" t="s">
        <v>4180</v>
      </c>
      <c r="F1096" s="109"/>
      <c r="G1096" s="109"/>
      <c r="H1096" s="109"/>
      <c r="I1096" s="109"/>
      <c r="J1096" s="109"/>
      <c r="K1096" s="91"/>
      <c r="L1096" s="388"/>
      <c r="M1096" s="389"/>
      <c r="N1096" s="391"/>
    </row>
    <row r="1097" spans="1:14" s="392" customFormat="1" ht="31.2">
      <c r="A1097" s="28"/>
      <c r="B1097" s="27"/>
      <c r="C1097" s="28"/>
      <c r="D1097" s="28"/>
      <c r="E1097" s="27" t="s">
        <v>4181</v>
      </c>
      <c r="F1097" s="109"/>
      <c r="G1097" s="109"/>
      <c r="H1097" s="109"/>
      <c r="I1097" s="109"/>
      <c r="J1097" s="109"/>
      <c r="K1097" s="91"/>
      <c r="L1097" s="388"/>
      <c r="M1097" s="389"/>
      <c r="N1097" s="391"/>
    </row>
    <row r="1098" spans="1:14" s="392" customFormat="1" ht="31.2">
      <c r="A1098" s="28">
        <v>8</v>
      </c>
      <c r="B1098" s="27" t="s">
        <v>3415</v>
      </c>
      <c r="C1098" s="28" t="s">
        <v>3373</v>
      </c>
      <c r="D1098" s="28"/>
      <c r="E1098" s="27"/>
      <c r="F1098" s="103" t="s">
        <v>78</v>
      </c>
      <c r="G1098" s="103" t="str">
        <f>IF(H1098="x","Đơn giản",IF(I1098="x","Trung bình",IF(J1098="x","Phức tạp")))</f>
        <v>Phức tạp</v>
      </c>
      <c r="H1098" s="109"/>
      <c r="I1098" s="109"/>
      <c r="J1098" s="109" t="s">
        <v>79</v>
      </c>
      <c r="K1098" s="91"/>
      <c r="L1098" s="388"/>
      <c r="M1098" s="389"/>
      <c r="N1098" s="391"/>
    </row>
    <row r="1099" spans="1:14" s="392" customFormat="1" ht="31.2">
      <c r="A1099" s="28"/>
      <c r="B1099" s="27"/>
      <c r="C1099" s="28"/>
      <c r="D1099" s="28"/>
      <c r="E1099" s="27" t="s">
        <v>4182</v>
      </c>
      <c r="F1099" s="103"/>
      <c r="G1099" s="103"/>
      <c r="H1099" s="103"/>
      <c r="I1099" s="109"/>
      <c r="J1099" s="109"/>
      <c r="K1099" s="91"/>
      <c r="L1099" s="388"/>
      <c r="M1099" s="389"/>
      <c r="N1099" s="391"/>
    </row>
    <row r="1100" spans="1:14" s="392" customFormat="1" ht="31.2">
      <c r="A1100" s="28"/>
      <c r="B1100" s="27"/>
      <c r="C1100" s="28"/>
      <c r="D1100" s="28"/>
      <c r="E1100" s="27" t="s">
        <v>4183</v>
      </c>
      <c r="F1100" s="109"/>
      <c r="G1100" s="109"/>
      <c r="H1100" s="109"/>
      <c r="I1100" s="109"/>
      <c r="J1100" s="109"/>
      <c r="K1100" s="91"/>
      <c r="L1100" s="388"/>
      <c r="M1100" s="389"/>
      <c r="N1100" s="391"/>
    </row>
    <row r="1101" spans="1:14" s="392" customFormat="1" ht="31.2">
      <c r="A1101" s="28"/>
      <c r="B1101" s="27"/>
      <c r="C1101" s="28"/>
      <c r="D1101" s="28"/>
      <c r="E1101" s="27" t="s">
        <v>4184</v>
      </c>
      <c r="F1101" s="109"/>
      <c r="G1101" s="109"/>
      <c r="H1101" s="109"/>
      <c r="I1101" s="109"/>
      <c r="J1101" s="109"/>
      <c r="K1101" s="91"/>
      <c r="L1101" s="388"/>
      <c r="M1101" s="389"/>
      <c r="N1101" s="391"/>
    </row>
    <row r="1102" spans="1:14" s="392" customFormat="1" ht="31.2">
      <c r="A1102" s="28"/>
      <c r="B1102" s="27"/>
      <c r="C1102" s="28"/>
      <c r="D1102" s="28"/>
      <c r="E1102" s="27" t="s">
        <v>4185</v>
      </c>
      <c r="F1102" s="109"/>
      <c r="G1102" s="109"/>
      <c r="H1102" s="109"/>
      <c r="I1102" s="109"/>
      <c r="J1102" s="109"/>
      <c r="K1102" s="91"/>
      <c r="L1102" s="388"/>
      <c r="M1102" s="389"/>
      <c r="N1102" s="391"/>
    </row>
    <row r="1103" spans="1:14" s="392" customFormat="1" ht="31.2">
      <c r="A1103" s="28"/>
      <c r="B1103" s="27"/>
      <c r="C1103" s="28"/>
      <c r="D1103" s="28"/>
      <c r="E1103" s="27" t="s">
        <v>4186</v>
      </c>
      <c r="F1103" s="109"/>
      <c r="G1103" s="109"/>
      <c r="H1103" s="109"/>
      <c r="I1103" s="109"/>
      <c r="J1103" s="109"/>
      <c r="K1103" s="91"/>
      <c r="L1103" s="388"/>
      <c r="M1103" s="389"/>
      <c r="N1103" s="391"/>
    </row>
    <row r="1104" spans="1:14" s="392" customFormat="1" ht="31.2">
      <c r="A1104" s="28"/>
      <c r="B1104" s="27"/>
      <c r="C1104" s="28"/>
      <c r="D1104" s="28"/>
      <c r="E1104" s="27" t="s">
        <v>4187</v>
      </c>
      <c r="F1104" s="103"/>
      <c r="G1104" s="103"/>
      <c r="H1104" s="103"/>
      <c r="I1104" s="109"/>
      <c r="J1104" s="109"/>
      <c r="K1104" s="91"/>
      <c r="L1104" s="388"/>
      <c r="M1104" s="389"/>
      <c r="N1104" s="391"/>
    </row>
    <row r="1105" spans="1:14" s="392" customFormat="1">
      <c r="A1105" s="28"/>
      <c r="B1105" s="27"/>
      <c r="C1105" s="28"/>
      <c r="D1105" s="28"/>
      <c r="E1105" s="27" t="s">
        <v>3422</v>
      </c>
      <c r="F1105" s="109"/>
      <c r="G1105" s="109"/>
      <c r="H1105" s="109"/>
      <c r="I1105" s="109"/>
      <c r="J1105" s="109"/>
      <c r="K1105" s="91"/>
      <c r="L1105" s="388"/>
      <c r="M1105" s="389"/>
      <c r="N1105" s="391"/>
    </row>
    <row r="1106" spans="1:14" s="392" customFormat="1">
      <c r="A1106" s="28"/>
      <c r="B1106" s="27"/>
      <c r="C1106" s="28"/>
      <c r="D1106" s="28"/>
      <c r="E1106" s="27" t="s">
        <v>3423</v>
      </c>
      <c r="F1106" s="109"/>
      <c r="G1106" s="109"/>
      <c r="H1106" s="109"/>
      <c r="I1106" s="109"/>
      <c r="J1106" s="109"/>
      <c r="K1106" s="91"/>
      <c r="L1106" s="388"/>
      <c r="M1106" s="389"/>
      <c r="N1106" s="391"/>
    </row>
    <row r="1107" spans="1:14" s="392" customFormat="1" ht="31.2">
      <c r="A1107" s="28">
        <v>9</v>
      </c>
      <c r="B1107" s="27" t="s">
        <v>3424</v>
      </c>
      <c r="C1107" s="28" t="s">
        <v>3373</v>
      </c>
      <c r="D1107" s="28"/>
      <c r="E1107" s="27"/>
      <c r="F1107" s="103" t="s">
        <v>78</v>
      </c>
      <c r="G1107" s="103" t="str">
        <f>IF(H1107="x","Đơn giản",IF(I1107="x","Trung bình",IF(J1107="x","Phức tạp")))</f>
        <v>Trung bình</v>
      </c>
      <c r="H1107" s="109"/>
      <c r="I1107" s="109" t="s">
        <v>79</v>
      </c>
      <c r="J1107" s="109"/>
      <c r="K1107" s="91"/>
      <c r="L1107" s="388"/>
      <c r="M1107" s="389"/>
      <c r="N1107" s="391"/>
    </row>
    <row r="1108" spans="1:14" s="392" customFormat="1">
      <c r="A1108" s="28"/>
      <c r="B1108" s="27"/>
      <c r="C1108" s="28"/>
      <c r="D1108" s="28"/>
      <c r="E1108" s="27" t="s">
        <v>3425</v>
      </c>
      <c r="F1108" s="109"/>
      <c r="G1108" s="109"/>
      <c r="H1108" s="109"/>
      <c r="I1108" s="109"/>
      <c r="J1108" s="109"/>
      <c r="K1108" s="91"/>
      <c r="L1108" s="388"/>
      <c r="M1108" s="389"/>
      <c r="N1108" s="391"/>
    </row>
    <row r="1109" spans="1:14" s="392" customFormat="1">
      <c r="A1109" s="28"/>
      <c r="B1109" s="27"/>
      <c r="C1109" s="28"/>
      <c r="D1109" s="28"/>
      <c r="E1109" s="27" t="s">
        <v>3426</v>
      </c>
      <c r="F1109" s="109"/>
      <c r="G1109" s="109"/>
      <c r="H1109" s="109"/>
      <c r="I1109" s="109"/>
      <c r="J1109" s="109"/>
      <c r="K1109" s="91"/>
      <c r="L1109" s="388"/>
      <c r="M1109" s="389"/>
      <c r="N1109" s="391"/>
    </row>
    <row r="1110" spans="1:14" s="392" customFormat="1" ht="31.2">
      <c r="A1110" s="28"/>
      <c r="B1110" s="27"/>
      <c r="C1110" s="28"/>
      <c r="D1110" s="28"/>
      <c r="E1110" s="27" t="s">
        <v>3427</v>
      </c>
      <c r="F1110" s="109"/>
      <c r="G1110" s="109"/>
      <c r="H1110" s="109"/>
      <c r="I1110" s="109"/>
      <c r="J1110" s="109"/>
      <c r="K1110" s="91"/>
      <c r="L1110" s="388"/>
      <c r="M1110" s="389"/>
      <c r="N1110" s="391"/>
    </row>
    <row r="1111" spans="1:14" s="392" customFormat="1">
      <c r="A1111" s="28"/>
      <c r="B1111" s="27"/>
      <c r="C1111" s="28"/>
      <c r="D1111" s="28"/>
      <c r="E1111" s="27" t="s">
        <v>3428</v>
      </c>
      <c r="F1111" s="103"/>
      <c r="G1111" s="103"/>
      <c r="H1111" s="103"/>
      <c r="I1111" s="109"/>
      <c r="J1111" s="109"/>
      <c r="K1111" s="91"/>
      <c r="L1111" s="388"/>
      <c r="M1111" s="389"/>
      <c r="N1111" s="391"/>
    </row>
    <row r="1112" spans="1:14" s="392" customFormat="1">
      <c r="A1112" s="28">
        <v>10</v>
      </c>
      <c r="B1112" s="27" t="s">
        <v>3429</v>
      </c>
      <c r="C1112" s="28" t="s">
        <v>2454</v>
      </c>
      <c r="D1112" s="28"/>
      <c r="E1112" s="27"/>
      <c r="F1112" s="103" t="s">
        <v>78</v>
      </c>
      <c r="G1112" s="103" t="str">
        <f>IF(H1112="x","Đơn giản",IF(I1112="x","Trung bình",IF(J1112="x","Phức tạp")))</f>
        <v>Trung bình</v>
      </c>
      <c r="H1112" s="109"/>
      <c r="I1112" s="109" t="s">
        <v>79</v>
      </c>
      <c r="J1112" s="109"/>
      <c r="K1112" s="91"/>
      <c r="L1112" s="388"/>
      <c r="M1112" s="389"/>
      <c r="N1112" s="391"/>
    </row>
    <row r="1113" spans="1:14" s="392" customFormat="1">
      <c r="A1113" s="28"/>
      <c r="B1113" s="27"/>
      <c r="C1113" s="28"/>
      <c r="D1113" s="28"/>
      <c r="E1113" s="27" t="s">
        <v>3430</v>
      </c>
      <c r="F1113" s="109"/>
      <c r="G1113" s="109"/>
      <c r="H1113" s="109"/>
      <c r="I1113" s="109"/>
      <c r="J1113" s="109"/>
      <c r="K1113" s="91"/>
      <c r="L1113" s="388"/>
      <c r="M1113" s="389"/>
      <c r="N1113" s="391"/>
    </row>
    <row r="1114" spans="1:14" s="392" customFormat="1">
      <c r="A1114" s="28"/>
      <c r="B1114" s="27"/>
      <c r="C1114" s="28"/>
      <c r="D1114" s="28"/>
      <c r="E1114" s="27" t="s">
        <v>3431</v>
      </c>
      <c r="F1114" s="109"/>
      <c r="G1114" s="109"/>
      <c r="H1114" s="109"/>
      <c r="I1114" s="109"/>
      <c r="J1114" s="109"/>
      <c r="K1114" s="91"/>
      <c r="L1114" s="388"/>
      <c r="M1114" s="389"/>
      <c r="N1114" s="391"/>
    </row>
    <row r="1115" spans="1:14" s="392" customFormat="1">
      <c r="A1115" s="28"/>
      <c r="B1115" s="27"/>
      <c r="C1115" s="28"/>
      <c r="D1115" s="28"/>
      <c r="E1115" s="27" t="s">
        <v>3432</v>
      </c>
      <c r="F1115" s="109"/>
      <c r="G1115" s="109"/>
      <c r="H1115" s="109"/>
      <c r="I1115" s="109"/>
      <c r="J1115" s="109"/>
      <c r="K1115" s="91"/>
      <c r="L1115" s="388"/>
      <c r="M1115" s="389"/>
      <c r="N1115" s="391"/>
    </row>
    <row r="1116" spans="1:14" s="392" customFormat="1">
      <c r="A1116" s="28"/>
      <c r="B1116" s="27"/>
      <c r="C1116" s="28"/>
      <c r="D1116" s="28"/>
      <c r="E1116" s="27" t="s">
        <v>3433</v>
      </c>
      <c r="F1116" s="109"/>
      <c r="G1116" s="109"/>
      <c r="H1116" s="109"/>
      <c r="I1116" s="109"/>
      <c r="J1116" s="109"/>
      <c r="K1116" s="91"/>
      <c r="L1116" s="388"/>
      <c r="M1116" s="389"/>
      <c r="N1116" s="391"/>
    </row>
    <row r="1117" spans="1:14" s="392" customFormat="1">
      <c r="A1117" s="28"/>
      <c r="B1117" s="27"/>
      <c r="C1117" s="28"/>
      <c r="D1117" s="28"/>
      <c r="E1117" s="27" t="s">
        <v>3434</v>
      </c>
      <c r="F1117" s="109"/>
      <c r="G1117" s="109"/>
      <c r="H1117" s="109"/>
      <c r="I1117" s="109"/>
      <c r="J1117" s="109"/>
      <c r="K1117" s="91"/>
      <c r="L1117" s="388"/>
      <c r="M1117" s="389"/>
      <c r="N1117" s="391"/>
    </row>
    <row r="1118" spans="1:14" s="392" customFormat="1">
      <c r="A1118" s="28">
        <v>11</v>
      </c>
      <c r="B1118" s="27" t="s">
        <v>3436</v>
      </c>
      <c r="C1118" s="28" t="s">
        <v>2454</v>
      </c>
      <c r="D1118" s="28"/>
      <c r="E1118" s="27"/>
      <c r="F1118" s="103" t="s">
        <v>78</v>
      </c>
      <c r="G1118" s="103" t="str">
        <f>IF(H1118="x","Đơn giản",IF(I1118="x","Trung bình",IF(J1118="x","Phức tạp")))</f>
        <v>Trung bình</v>
      </c>
      <c r="H1118" s="109"/>
      <c r="I1118" s="109" t="s">
        <v>79</v>
      </c>
      <c r="J1118" s="109"/>
      <c r="K1118" s="91"/>
      <c r="L1118" s="388"/>
      <c r="M1118" s="389"/>
      <c r="N1118" s="391"/>
    </row>
    <row r="1119" spans="1:14" s="392" customFormat="1">
      <c r="A1119" s="28"/>
      <c r="B1119" s="27"/>
      <c r="C1119" s="28"/>
      <c r="D1119" s="28"/>
      <c r="E1119" s="27" t="s">
        <v>3437</v>
      </c>
      <c r="F1119" s="109"/>
      <c r="G1119" s="109"/>
      <c r="H1119" s="109"/>
      <c r="I1119" s="109"/>
      <c r="J1119" s="109"/>
      <c r="K1119" s="91"/>
      <c r="L1119" s="388"/>
      <c r="M1119" s="389"/>
      <c r="N1119" s="391"/>
    </row>
    <row r="1120" spans="1:14" s="392" customFormat="1">
      <c r="A1120" s="28"/>
      <c r="B1120" s="27"/>
      <c r="C1120" s="28"/>
      <c r="D1120" s="28"/>
      <c r="E1120" s="27" t="s">
        <v>3438</v>
      </c>
      <c r="F1120" s="109"/>
      <c r="G1120" s="109"/>
      <c r="H1120" s="109"/>
      <c r="I1120" s="109"/>
      <c r="J1120" s="109"/>
      <c r="K1120" s="91"/>
      <c r="L1120" s="388"/>
      <c r="M1120" s="389"/>
      <c r="N1120" s="391"/>
    </row>
    <row r="1121" spans="1:14" s="392" customFormat="1">
      <c r="A1121" s="28"/>
      <c r="B1121" s="27"/>
      <c r="C1121" s="28"/>
      <c r="D1121" s="28"/>
      <c r="E1121" s="27" t="s">
        <v>3439</v>
      </c>
      <c r="F1121" s="109"/>
      <c r="G1121" s="109"/>
      <c r="H1121" s="109"/>
      <c r="I1121" s="109"/>
      <c r="J1121" s="109"/>
      <c r="K1121" s="91"/>
      <c r="L1121" s="388"/>
      <c r="M1121" s="389"/>
      <c r="N1121" s="391"/>
    </row>
    <row r="1122" spans="1:14" s="392" customFormat="1">
      <c r="A1122" s="28"/>
      <c r="B1122" s="27"/>
      <c r="C1122" s="28"/>
      <c r="D1122" s="28"/>
      <c r="E1122" s="27" t="s">
        <v>3440</v>
      </c>
      <c r="F1122" s="103"/>
      <c r="G1122" s="103"/>
      <c r="H1122" s="103"/>
      <c r="I1122" s="109"/>
      <c r="J1122" s="109"/>
      <c r="K1122" s="91"/>
      <c r="L1122" s="388"/>
      <c r="M1122" s="389"/>
      <c r="N1122" s="391"/>
    </row>
    <row r="1123" spans="1:14" s="392" customFormat="1">
      <c r="A1123" s="28"/>
      <c r="B1123" s="27"/>
      <c r="C1123" s="28"/>
      <c r="D1123" s="28"/>
      <c r="E1123" s="27" t="s">
        <v>3441</v>
      </c>
      <c r="F1123" s="109"/>
      <c r="G1123" s="109"/>
      <c r="H1123" s="109"/>
      <c r="I1123" s="109"/>
      <c r="J1123" s="109"/>
      <c r="K1123" s="91"/>
      <c r="L1123" s="388"/>
      <c r="M1123" s="389"/>
      <c r="N1123" s="391"/>
    </row>
    <row r="1124" spans="1:14" s="392" customFormat="1">
      <c r="A1124" s="28">
        <v>12</v>
      </c>
      <c r="B1124" s="27" t="s">
        <v>3456</v>
      </c>
      <c r="C1124" s="28" t="s">
        <v>2454</v>
      </c>
      <c r="D1124" s="28"/>
      <c r="E1124" s="27"/>
      <c r="F1124" s="103" t="s">
        <v>78</v>
      </c>
      <c r="G1124" s="103" t="str">
        <f>IF(H1124="x","Đơn giản",IF(I1124="x","Trung bình",IF(J1124="x","Phức tạp")))</f>
        <v>Trung bình</v>
      </c>
      <c r="H1124" s="103"/>
      <c r="I1124" s="109" t="s">
        <v>79</v>
      </c>
      <c r="J1124" s="109"/>
      <c r="K1124" s="91"/>
      <c r="L1124" s="388"/>
      <c r="M1124" s="389"/>
      <c r="N1124" s="391"/>
    </row>
    <row r="1125" spans="1:14" s="392" customFormat="1">
      <c r="A1125" s="28"/>
      <c r="B1125" s="27"/>
      <c r="C1125" s="28"/>
      <c r="D1125" s="28"/>
      <c r="E1125" s="27" t="s">
        <v>3457</v>
      </c>
      <c r="F1125" s="109"/>
      <c r="G1125" s="109"/>
      <c r="H1125" s="109"/>
      <c r="I1125" s="109"/>
      <c r="J1125" s="109"/>
      <c r="K1125" s="91"/>
      <c r="L1125" s="388"/>
      <c r="M1125" s="389"/>
      <c r="N1125" s="391"/>
    </row>
    <row r="1126" spans="1:14" s="392" customFormat="1">
      <c r="A1126" s="28"/>
      <c r="B1126" s="27"/>
      <c r="C1126" s="28"/>
      <c r="D1126" s="28"/>
      <c r="E1126" s="27" t="s">
        <v>3458</v>
      </c>
      <c r="F1126" s="109"/>
      <c r="G1126" s="109"/>
      <c r="H1126" s="109"/>
      <c r="I1126" s="109"/>
      <c r="J1126" s="109"/>
      <c r="K1126" s="91"/>
      <c r="L1126" s="388"/>
      <c r="M1126" s="389"/>
      <c r="N1126" s="391"/>
    </row>
    <row r="1127" spans="1:14" s="392" customFormat="1">
      <c r="A1127" s="28"/>
      <c r="B1127" s="27"/>
      <c r="C1127" s="28"/>
      <c r="D1127" s="28"/>
      <c r="E1127" s="27" t="s">
        <v>3459</v>
      </c>
      <c r="F1127" s="103"/>
      <c r="G1127" s="103"/>
      <c r="H1127" s="103"/>
      <c r="I1127" s="109"/>
      <c r="J1127" s="109"/>
      <c r="K1127" s="91"/>
      <c r="L1127" s="388"/>
      <c r="M1127" s="389"/>
      <c r="N1127" s="391"/>
    </row>
    <row r="1128" spans="1:14" s="392" customFormat="1">
      <c r="A1128" s="28"/>
      <c r="B1128" s="27"/>
      <c r="C1128" s="28"/>
      <c r="D1128" s="28"/>
      <c r="E1128" s="27" t="s">
        <v>3460</v>
      </c>
      <c r="F1128" s="109"/>
      <c r="G1128" s="109"/>
      <c r="H1128" s="109"/>
      <c r="I1128" s="109"/>
      <c r="J1128" s="109"/>
      <c r="K1128" s="91"/>
      <c r="L1128" s="388"/>
      <c r="M1128" s="389"/>
      <c r="N1128" s="391"/>
    </row>
    <row r="1129" spans="1:14" s="392" customFormat="1">
      <c r="A1129" s="28"/>
      <c r="B1129" s="27"/>
      <c r="C1129" s="28"/>
      <c r="D1129" s="28"/>
      <c r="E1129" s="27" t="s">
        <v>3461</v>
      </c>
      <c r="F1129" s="109"/>
      <c r="G1129" s="109"/>
      <c r="H1129" s="109"/>
      <c r="I1129" s="109"/>
      <c r="J1129" s="109"/>
      <c r="K1129" s="91"/>
      <c r="L1129" s="388"/>
      <c r="M1129" s="389"/>
      <c r="N1129" s="391"/>
    </row>
    <row r="1130" spans="1:14" s="392" customFormat="1" ht="31.2">
      <c r="A1130" s="28">
        <v>13</v>
      </c>
      <c r="B1130" s="27" t="s">
        <v>3462</v>
      </c>
      <c r="C1130" s="28" t="s">
        <v>2454</v>
      </c>
      <c r="D1130" s="28"/>
      <c r="E1130" s="27"/>
      <c r="F1130" s="103" t="s">
        <v>78</v>
      </c>
      <c r="G1130" s="103" t="str">
        <f>IF(H1130="x","Đơn giản",IF(I1130="x","Trung bình",IF(J1130="x","Phức tạp")))</f>
        <v>Trung bình</v>
      </c>
      <c r="H1130" s="109"/>
      <c r="I1130" s="109" t="s">
        <v>79</v>
      </c>
      <c r="J1130" s="109"/>
      <c r="K1130" s="91"/>
      <c r="L1130" s="388"/>
      <c r="M1130" s="389"/>
      <c r="N1130" s="391"/>
    </row>
    <row r="1131" spans="1:14" s="392" customFormat="1">
      <c r="A1131" s="28"/>
      <c r="B1131" s="27"/>
      <c r="C1131" s="28"/>
      <c r="D1131" s="28"/>
      <c r="E1131" s="27" t="s">
        <v>3463</v>
      </c>
      <c r="F1131" s="109"/>
      <c r="G1131" s="109"/>
      <c r="H1131" s="109"/>
      <c r="I1131" s="109"/>
      <c r="J1131" s="109"/>
      <c r="K1131" s="91"/>
      <c r="L1131" s="388"/>
      <c r="M1131" s="389"/>
      <c r="N1131" s="391"/>
    </row>
    <row r="1132" spans="1:14" s="392" customFormat="1">
      <c r="A1132" s="28"/>
      <c r="B1132" s="27"/>
      <c r="C1132" s="28"/>
      <c r="D1132" s="28"/>
      <c r="E1132" s="27" t="s">
        <v>3464</v>
      </c>
      <c r="F1132" s="103"/>
      <c r="G1132" s="103"/>
      <c r="H1132" s="103"/>
      <c r="I1132" s="109"/>
      <c r="J1132" s="109"/>
      <c r="K1132" s="91"/>
      <c r="L1132" s="388"/>
      <c r="M1132" s="389"/>
      <c r="N1132" s="391"/>
    </row>
    <row r="1133" spans="1:14" s="392" customFormat="1">
      <c r="A1133" s="28"/>
      <c r="B1133" s="27"/>
      <c r="C1133" s="28"/>
      <c r="D1133" s="28"/>
      <c r="E1133" s="27" t="s">
        <v>3465</v>
      </c>
      <c r="F1133" s="109"/>
      <c r="G1133" s="109"/>
      <c r="H1133" s="109"/>
      <c r="I1133" s="109"/>
      <c r="J1133" s="109"/>
      <c r="K1133" s="91"/>
      <c r="L1133" s="388"/>
      <c r="M1133" s="389"/>
      <c r="N1133" s="391"/>
    </row>
    <row r="1134" spans="1:14" s="392" customFormat="1">
      <c r="A1134" s="28"/>
      <c r="B1134" s="27"/>
      <c r="C1134" s="28"/>
      <c r="D1134" s="28"/>
      <c r="E1134" s="27" t="s">
        <v>3466</v>
      </c>
      <c r="F1134" s="109"/>
      <c r="G1134" s="109"/>
      <c r="H1134" s="109"/>
      <c r="I1134" s="109"/>
      <c r="J1134" s="109"/>
      <c r="K1134" s="91"/>
      <c r="L1134" s="388"/>
      <c r="M1134" s="389"/>
      <c r="N1134" s="391"/>
    </row>
    <row r="1135" spans="1:14" s="392" customFormat="1">
      <c r="A1135" s="28"/>
      <c r="B1135" s="27"/>
      <c r="C1135" s="28"/>
      <c r="D1135" s="28"/>
      <c r="E1135" s="27" t="s">
        <v>3467</v>
      </c>
      <c r="F1135" s="109"/>
      <c r="G1135" s="109"/>
      <c r="H1135" s="109"/>
      <c r="I1135" s="109"/>
      <c r="J1135" s="109"/>
      <c r="K1135" s="91"/>
      <c r="L1135" s="388"/>
      <c r="M1135" s="389"/>
      <c r="N1135" s="391"/>
    </row>
    <row r="1136" spans="1:14" s="392" customFormat="1">
      <c r="A1136" s="28">
        <v>14</v>
      </c>
      <c r="B1136" s="27" t="s">
        <v>3468</v>
      </c>
      <c r="C1136" s="28" t="s">
        <v>2454</v>
      </c>
      <c r="D1136" s="28"/>
      <c r="E1136" s="27"/>
      <c r="F1136" s="103" t="s">
        <v>78</v>
      </c>
      <c r="G1136" s="103" t="str">
        <f>IF(H1136="x","Đơn giản",IF(I1136="x","Trung bình",IF(J1136="x","Phức tạp")))</f>
        <v>Trung bình</v>
      </c>
      <c r="H1136" s="109"/>
      <c r="I1136" s="109" t="s">
        <v>79</v>
      </c>
      <c r="J1136" s="109"/>
      <c r="K1136" s="91"/>
      <c r="L1136" s="388"/>
      <c r="M1136" s="389"/>
      <c r="N1136" s="391"/>
    </row>
    <row r="1137" spans="1:14" s="392" customFormat="1">
      <c r="A1137" s="28"/>
      <c r="B1137" s="27"/>
      <c r="C1137" s="28"/>
      <c r="D1137" s="28"/>
      <c r="E1137" s="27" t="s">
        <v>3469</v>
      </c>
      <c r="F1137" s="103"/>
      <c r="G1137" s="103"/>
      <c r="H1137" s="103"/>
      <c r="I1137" s="109"/>
      <c r="J1137" s="109"/>
      <c r="K1137" s="91"/>
      <c r="L1137" s="388"/>
      <c r="M1137" s="389"/>
      <c r="N1137" s="391"/>
    </row>
    <row r="1138" spans="1:14" s="392" customFormat="1">
      <c r="A1138" s="28"/>
      <c r="B1138" s="27"/>
      <c r="C1138" s="28"/>
      <c r="D1138" s="28"/>
      <c r="E1138" s="27" t="s">
        <v>3470</v>
      </c>
      <c r="F1138" s="109"/>
      <c r="G1138" s="109"/>
      <c r="H1138" s="109"/>
      <c r="I1138" s="109"/>
      <c r="J1138" s="109"/>
      <c r="K1138" s="91"/>
      <c r="L1138" s="388"/>
      <c r="M1138" s="389"/>
      <c r="N1138" s="391"/>
    </row>
    <row r="1139" spans="1:14" s="392" customFormat="1">
      <c r="A1139" s="28"/>
      <c r="B1139" s="27"/>
      <c r="C1139" s="28"/>
      <c r="D1139" s="28"/>
      <c r="E1139" s="27" t="s">
        <v>3471</v>
      </c>
      <c r="F1139" s="109"/>
      <c r="G1139" s="109"/>
      <c r="H1139" s="109"/>
      <c r="I1139" s="109"/>
      <c r="J1139" s="109"/>
      <c r="K1139" s="91"/>
      <c r="L1139" s="388"/>
      <c r="M1139" s="389"/>
      <c r="N1139" s="391"/>
    </row>
    <row r="1140" spans="1:14" s="392" customFormat="1">
      <c r="A1140" s="28"/>
      <c r="B1140" s="27"/>
      <c r="C1140" s="28"/>
      <c r="D1140" s="28"/>
      <c r="E1140" s="27" t="s">
        <v>3472</v>
      </c>
      <c r="F1140" s="103"/>
      <c r="G1140" s="103"/>
      <c r="H1140" s="103"/>
      <c r="I1140" s="109"/>
      <c r="J1140" s="109"/>
      <c r="K1140" s="91"/>
      <c r="L1140" s="388"/>
      <c r="M1140" s="389"/>
      <c r="N1140" s="391"/>
    </row>
    <row r="1141" spans="1:14" s="392" customFormat="1">
      <c r="A1141" s="28"/>
      <c r="B1141" s="27"/>
      <c r="C1141" s="28"/>
      <c r="D1141" s="28"/>
      <c r="E1141" s="27" t="s">
        <v>3473</v>
      </c>
      <c r="F1141" s="109"/>
      <c r="G1141" s="109"/>
      <c r="H1141" s="109"/>
      <c r="I1141" s="109"/>
      <c r="J1141" s="109"/>
      <c r="K1141" s="91"/>
      <c r="L1141" s="388"/>
      <c r="M1141" s="389"/>
      <c r="N1141" s="391"/>
    </row>
    <row r="1142" spans="1:14" s="392" customFormat="1" ht="31.2">
      <c r="A1142" s="498" t="s">
        <v>18</v>
      </c>
      <c r="B1142" s="421" t="s">
        <v>4034</v>
      </c>
      <c r="C1142" s="426"/>
      <c r="D1142" s="426"/>
      <c r="E1142" s="421"/>
      <c r="F1142" s="429"/>
      <c r="G1142" s="429"/>
      <c r="H1142" s="429"/>
      <c r="I1142" s="429"/>
      <c r="J1142" s="429"/>
      <c r="K1142" s="91"/>
      <c r="L1142" s="388"/>
      <c r="M1142" s="389"/>
      <c r="N1142" s="391"/>
    </row>
    <row r="1143" spans="1:14" s="392" customFormat="1" ht="31.2">
      <c r="A1143" s="425" t="s">
        <v>1706</v>
      </c>
      <c r="B1143" s="515" t="s">
        <v>3521</v>
      </c>
      <c r="C1143" s="516" t="s">
        <v>4033</v>
      </c>
      <c r="D1143" s="516"/>
      <c r="E1143" s="515"/>
      <c r="F1143" s="103" t="s">
        <v>78</v>
      </c>
      <c r="G1143" s="103" t="str">
        <f>IF(H1143="x","Đơn giản",IF(I1143="x","Trung bình",IF(J1143="x","Phức tạp")))</f>
        <v>Trung bình</v>
      </c>
      <c r="H1143" s="109"/>
      <c r="I1143" s="109" t="s">
        <v>79</v>
      </c>
      <c r="J1143" s="109"/>
      <c r="K1143" s="91"/>
      <c r="L1143" s="388"/>
      <c r="M1143" s="389"/>
      <c r="N1143" s="391"/>
    </row>
    <row r="1144" spans="1:14" s="392" customFormat="1">
      <c r="A1144" s="425"/>
      <c r="B1144" s="515"/>
      <c r="C1144" s="516"/>
      <c r="D1144" s="516"/>
      <c r="E1144" s="515" t="s">
        <v>3522</v>
      </c>
      <c r="F1144" s="109"/>
      <c r="G1144" s="109"/>
      <c r="H1144" s="109"/>
      <c r="I1144" s="109"/>
      <c r="J1144" s="109"/>
      <c r="K1144" s="91"/>
      <c r="L1144" s="388"/>
      <c r="M1144" s="389"/>
      <c r="N1144" s="391"/>
    </row>
    <row r="1145" spans="1:14" s="392" customFormat="1">
      <c r="A1145" s="425"/>
      <c r="B1145" s="515"/>
      <c r="C1145" s="516"/>
      <c r="D1145" s="516"/>
      <c r="E1145" s="515" t="s">
        <v>3523</v>
      </c>
      <c r="F1145" s="103"/>
      <c r="G1145" s="103"/>
      <c r="H1145" s="103"/>
      <c r="I1145" s="109"/>
      <c r="J1145" s="109"/>
      <c r="K1145" s="91"/>
      <c r="L1145" s="388"/>
      <c r="M1145" s="389"/>
      <c r="N1145" s="391"/>
    </row>
    <row r="1146" spans="1:14" s="392" customFormat="1" ht="31.2">
      <c r="A1146" s="425"/>
      <c r="B1146" s="515"/>
      <c r="C1146" s="516"/>
      <c r="D1146" s="516"/>
      <c r="E1146" s="515" t="s">
        <v>3524</v>
      </c>
      <c r="F1146" s="109"/>
      <c r="G1146" s="109"/>
      <c r="H1146" s="109"/>
      <c r="I1146" s="109"/>
      <c r="J1146" s="109"/>
      <c r="K1146" s="91"/>
      <c r="L1146" s="388"/>
      <c r="M1146" s="389"/>
      <c r="N1146" s="391"/>
    </row>
    <row r="1147" spans="1:14" s="392" customFormat="1" ht="31.2">
      <c r="A1147" s="425"/>
      <c r="B1147" s="515"/>
      <c r="C1147" s="516"/>
      <c r="D1147" s="516"/>
      <c r="E1147" s="515" t="s">
        <v>3525</v>
      </c>
      <c r="F1147" s="109"/>
      <c r="G1147" s="109"/>
      <c r="H1147" s="109"/>
      <c r="I1147" s="109"/>
      <c r="J1147" s="109"/>
      <c r="K1147" s="91"/>
      <c r="L1147" s="388"/>
      <c r="M1147" s="389"/>
      <c r="N1147" s="391"/>
    </row>
    <row r="1148" spans="1:14" s="392" customFormat="1" ht="31.2">
      <c r="A1148" s="425"/>
      <c r="B1148" s="515"/>
      <c r="C1148" s="516"/>
      <c r="D1148" s="516"/>
      <c r="E1148" s="515" t="s">
        <v>3526</v>
      </c>
      <c r="F1148" s="109"/>
      <c r="G1148" s="109"/>
      <c r="H1148" s="109"/>
      <c r="I1148" s="109"/>
      <c r="J1148" s="109"/>
      <c r="K1148" s="91"/>
      <c r="L1148" s="388"/>
      <c r="M1148" s="389"/>
      <c r="N1148" s="391"/>
    </row>
    <row r="1149" spans="1:14" s="392" customFormat="1" ht="31.2">
      <c r="A1149" s="425"/>
      <c r="B1149" s="515"/>
      <c r="C1149" s="516"/>
      <c r="D1149" s="516"/>
      <c r="E1149" s="515" t="s">
        <v>3527</v>
      </c>
      <c r="F1149" s="109"/>
      <c r="G1149" s="109"/>
      <c r="H1149" s="109"/>
      <c r="I1149" s="109"/>
      <c r="J1149" s="109"/>
      <c r="K1149" s="91"/>
      <c r="L1149" s="388"/>
      <c r="M1149" s="389"/>
      <c r="N1149" s="391"/>
    </row>
    <row r="1150" spans="1:14" s="392" customFormat="1" ht="50.4">
      <c r="A1150" s="517" t="s">
        <v>21</v>
      </c>
      <c r="B1150" s="518" t="s">
        <v>4284</v>
      </c>
      <c r="C1150" s="519"/>
      <c r="D1150" s="519"/>
      <c r="E1150" s="520"/>
      <c r="F1150" s="429"/>
      <c r="G1150" s="429"/>
      <c r="H1150" s="429"/>
      <c r="I1150" s="420"/>
      <c r="J1150" s="420"/>
      <c r="K1150" s="91"/>
      <c r="L1150" s="388"/>
      <c r="M1150" s="389"/>
      <c r="N1150" s="391"/>
    </row>
    <row r="1151" spans="1:14" s="392" customFormat="1">
      <c r="A1151" s="521" t="s">
        <v>2684</v>
      </c>
      <c r="B1151" s="522" t="s">
        <v>3538</v>
      </c>
      <c r="C1151" s="523" t="s">
        <v>2454</v>
      </c>
      <c r="D1151" s="523"/>
      <c r="E1151" s="522"/>
      <c r="F1151" s="103" t="s">
        <v>78</v>
      </c>
      <c r="G1151" s="103" t="str">
        <f>IF(H1151="x","Đơn giản",IF(I1151="x","Trung bình",IF(J1151="x","Phức tạp")))</f>
        <v>Trung bình</v>
      </c>
      <c r="H1151" s="109"/>
      <c r="I1151" s="109" t="s">
        <v>79</v>
      </c>
      <c r="J1151" s="109"/>
      <c r="K1151" s="91"/>
      <c r="L1151" s="388"/>
      <c r="M1151" s="389"/>
      <c r="N1151" s="391"/>
    </row>
    <row r="1152" spans="1:14" s="392" customFormat="1" ht="31.2">
      <c r="A1152" s="521"/>
      <c r="B1152" s="522"/>
      <c r="C1152" s="523"/>
      <c r="D1152" s="523"/>
      <c r="E1152" s="524" t="s">
        <v>3539</v>
      </c>
      <c r="F1152" s="109"/>
      <c r="G1152" s="109"/>
      <c r="H1152" s="109"/>
      <c r="I1152" s="109"/>
      <c r="J1152" s="109"/>
      <c r="K1152" s="91"/>
      <c r="L1152" s="388"/>
      <c r="M1152" s="389"/>
      <c r="N1152" s="391"/>
    </row>
    <row r="1153" spans="1:14" s="392" customFormat="1">
      <c r="A1153" s="521"/>
      <c r="B1153" s="522"/>
      <c r="C1153" s="523"/>
      <c r="D1153" s="523"/>
      <c r="E1153" s="524" t="s">
        <v>3540</v>
      </c>
      <c r="F1153" s="103"/>
      <c r="G1153" s="103"/>
      <c r="H1153" s="103"/>
      <c r="I1153" s="109"/>
      <c r="J1153" s="109"/>
      <c r="K1153" s="91"/>
      <c r="L1153" s="388"/>
      <c r="M1153" s="389"/>
      <c r="N1153" s="391"/>
    </row>
    <row r="1154" spans="1:14" s="392" customFormat="1">
      <c r="A1154" s="521"/>
      <c r="B1154" s="522"/>
      <c r="C1154" s="523"/>
      <c r="D1154" s="523"/>
      <c r="E1154" s="524" t="s">
        <v>3541</v>
      </c>
      <c r="F1154" s="109"/>
      <c r="G1154" s="109"/>
      <c r="H1154" s="109"/>
      <c r="I1154" s="109"/>
      <c r="J1154" s="109"/>
      <c r="K1154" s="91"/>
      <c r="L1154" s="388"/>
      <c r="M1154" s="389"/>
      <c r="N1154" s="391"/>
    </row>
    <row r="1155" spans="1:14" s="392" customFormat="1" ht="31.2">
      <c r="A1155" s="521"/>
      <c r="B1155" s="522"/>
      <c r="C1155" s="523"/>
      <c r="D1155" s="523"/>
      <c r="E1155" s="524" t="s">
        <v>3542</v>
      </c>
      <c r="F1155" s="109"/>
      <c r="G1155" s="109"/>
      <c r="H1155" s="109"/>
      <c r="I1155" s="109"/>
      <c r="J1155" s="109"/>
      <c r="K1155" s="91"/>
      <c r="L1155" s="388"/>
      <c r="M1155" s="389"/>
      <c r="N1155" s="391"/>
    </row>
    <row r="1156" spans="1:14" s="392" customFormat="1" ht="31.2">
      <c r="A1156" s="521"/>
      <c r="B1156" s="522"/>
      <c r="C1156" s="523"/>
      <c r="D1156" s="523"/>
      <c r="E1156" s="524" t="s">
        <v>3543</v>
      </c>
      <c r="F1156" s="109"/>
      <c r="G1156" s="109"/>
      <c r="H1156" s="109"/>
      <c r="I1156" s="109"/>
      <c r="J1156" s="109"/>
      <c r="K1156" s="91"/>
      <c r="L1156" s="388"/>
      <c r="M1156" s="389"/>
      <c r="N1156" s="391"/>
    </row>
    <row r="1157" spans="1:14" s="392" customFormat="1">
      <c r="A1157" s="521" t="s">
        <v>2685</v>
      </c>
      <c r="B1157" s="522" t="s">
        <v>3544</v>
      </c>
      <c r="C1157" s="523" t="s">
        <v>4033</v>
      </c>
      <c r="D1157" s="523"/>
      <c r="E1157" s="522"/>
      <c r="F1157" s="103" t="s">
        <v>78</v>
      </c>
      <c r="G1157" s="103" t="str">
        <f>IF(H1157="x","Đơn giản",IF(I1157="x","Trung bình",IF(J1157="x","Phức tạp")))</f>
        <v>Trung bình</v>
      </c>
      <c r="H1157" s="103"/>
      <c r="I1157" s="109" t="s">
        <v>79</v>
      </c>
      <c r="J1157" s="109"/>
      <c r="K1157" s="91"/>
      <c r="L1157" s="388"/>
      <c r="M1157" s="389"/>
      <c r="N1157" s="391"/>
    </row>
    <row r="1158" spans="1:14" s="392" customFormat="1" ht="31.2">
      <c r="A1158" s="521"/>
      <c r="B1158" s="522"/>
      <c r="C1158" s="523"/>
      <c r="D1158" s="523"/>
      <c r="E1158" s="524" t="s">
        <v>3545</v>
      </c>
      <c r="F1158" s="109"/>
      <c r="G1158" s="109"/>
      <c r="H1158" s="109"/>
      <c r="I1158" s="109"/>
      <c r="J1158" s="109"/>
      <c r="K1158" s="91"/>
      <c r="L1158" s="388"/>
      <c r="M1158" s="389"/>
      <c r="N1158" s="391"/>
    </row>
    <row r="1159" spans="1:14" s="392" customFormat="1" ht="31.2">
      <c r="A1159" s="521"/>
      <c r="B1159" s="522"/>
      <c r="C1159" s="523"/>
      <c r="D1159" s="523"/>
      <c r="E1159" s="524" t="s">
        <v>3546</v>
      </c>
      <c r="F1159" s="109"/>
      <c r="G1159" s="109"/>
      <c r="H1159" s="109"/>
      <c r="I1159" s="109"/>
      <c r="J1159" s="109"/>
      <c r="K1159" s="91"/>
      <c r="L1159" s="388"/>
      <c r="M1159" s="389"/>
      <c r="N1159" s="391"/>
    </row>
    <row r="1160" spans="1:14" s="392" customFormat="1" ht="46.8">
      <c r="A1160" s="521"/>
      <c r="B1160" s="522"/>
      <c r="C1160" s="523"/>
      <c r="D1160" s="523"/>
      <c r="E1160" s="524" t="s">
        <v>3547</v>
      </c>
      <c r="F1160" s="109"/>
      <c r="G1160" s="109"/>
      <c r="H1160" s="109"/>
      <c r="I1160" s="109"/>
      <c r="J1160" s="109"/>
      <c r="K1160" s="91"/>
      <c r="L1160" s="388"/>
      <c r="M1160" s="389"/>
      <c r="N1160" s="391"/>
    </row>
    <row r="1161" spans="1:14" s="392" customFormat="1" ht="62.4">
      <c r="A1161" s="521"/>
      <c r="B1161" s="522"/>
      <c r="C1161" s="523"/>
      <c r="D1161" s="523"/>
      <c r="E1161" s="524" t="s">
        <v>3548</v>
      </c>
      <c r="F1161" s="109"/>
      <c r="G1161" s="109"/>
      <c r="H1161" s="109"/>
      <c r="I1161" s="109"/>
      <c r="J1161" s="109"/>
      <c r="K1161" s="91"/>
      <c r="L1161" s="388"/>
      <c r="M1161" s="389"/>
      <c r="N1161" s="391"/>
    </row>
    <row r="1162" spans="1:14" s="392" customFormat="1" ht="46.8">
      <c r="A1162" s="521"/>
      <c r="B1162" s="522"/>
      <c r="C1162" s="523"/>
      <c r="D1162" s="523"/>
      <c r="E1162" s="524" t="s">
        <v>3549</v>
      </c>
      <c r="F1162" s="109"/>
      <c r="G1162" s="109"/>
      <c r="H1162" s="109"/>
      <c r="I1162" s="109"/>
      <c r="J1162" s="109"/>
      <c r="K1162" s="91"/>
      <c r="L1162" s="388"/>
      <c r="M1162" s="389"/>
      <c r="N1162" s="391"/>
    </row>
    <row r="1163" spans="1:14" s="392" customFormat="1" ht="31.2">
      <c r="A1163" s="521"/>
      <c r="B1163" s="522"/>
      <c r="C1163" s="523"/>
      <c r="D1163" s="523"/>
      <c r="E1163" s="524" t="s">
        <v>3550</v>
      </c>
      <c r="F1163" s="103"/>
      <c r="G1163" s="103"/>
      <c r="H1163" s="103"/>
      <c r="I1163" s="109"/>
      <c r="J1163" s="109"/>
      <c r="K1163" s="91"/>
      <c r="L1163" s="388"/>
      <c r="M1163" s="389"/>
      <c r="N1163" s="391"/>
    </row>
    <row r="1164" spans="1:14" s="392" customFormat="1" ht="31.2">
      <c r="A1164" s="521"/>
      <c r="B1164" s="522"/>
      <c r="C1164" s="523"/>
      <c r="D1164" s="523"/>
      <c r="E1164" s="524" t="s">
        <v>3551</v>
      </c>
      <c r="F1164" s="109"/>
      <c r="G1164" s="109"/>
      <c r="H1164" s="109"/>
      <c r="I1164" s="109"/>
      <c r="J1164" s="109"/>
      <c r="K1164" s="91"/>
      <c r="L1164" s="388"/>
      <c r="M1164" s="389"/>
      <c r="N1164" s="391"/>
    </row>
    <row r="1165" spans="1:14" s="392" customFormat="1" ht="31.2">
      <c r="A1165" s="521" t="s">
        <v>2686</v>
      </c>
      <c r="B1165" s="522" t="s">
        <v>3552</v>
      </c>
      <c r="C1165" s="523" t="s">
        <v>2454</v>
      </c>
      <c r="D1165" s="523"/>
      <c r="E1165" s="522"/>
      <c r="F1165" s="103" t="s">
        <v>78</v>
      </c>
      <c r="G1165" s="103" t="str">
        <f>IF(H1165="x","Đơn giản",IF(I1165="x","Trung bình",IF(J1165="x","Phức tạp")))</f>
        <v>Trung bình</v>
      </c>
      <c r="H1165" s="109"/>
      <c r="I1165" s="109" t="s">
        <v>79</v>
      </c>
      <c r="J1165" s="109"/>
      <c r="K1165" s="91"/>
      <c r="L1165" s="388"/>
      <c r="M1165" s="389"/>
      <c r="N1165" s="391"/>
    </row>
    <row r="1166" spans="1:14" s="392" customFormat="1" ht="31.2">
      <c r="A1166" s="521"/>
      <c r="B1166" s="522"/>
      <c r="C1166" s="523"/>
      <c r="D1166" s="523"/>
      <c r="E1166" s="524" t="s">
        <v>3553</v>
      </c>
      <c r="F1166" s="109"/>
      <c r="G1166" s="109"/>
      <c r="H1166" s="109"/>
      <c r="I1166" s="109"/>
      <c r="J1166" s="109"/>
      <c r="K1166" s="91"/>
      <c r="L1166" s="388"/>
      <c r="M1166" s="389"/>
      <c r="N1166" s="391"/>
    </row>
    <row r="1167" spans="1:14" s="392" customFormat="1" ht="31.2">
      <c r="A1167" s="521"/>
      <c r="B1167" s="522"/>
      <c r="C1167" s="523"/>
      <c r="D1167" s="523"/>
      <c r="E1167" s="524" t="s">
        <v>3554</v>
      </c>
      <c r="F1167" s="109"/>
      <c r="G1167" s="109"/>
      <c r="H1167" s="109"/>
      <c r="I1167" s="109"/>
      <c r="J1167" s="109"/>
      <c r="K1167" s="91"/>
      <c r="L1167" s="388"/>
      <c r="M1167" s="389"/>
      <c r="N1167" s="391"/>
    </row>
    <row r="1168" spans="1:14" s="392" customFormat="1" ht="31.2">
      <c r="A1168" s="521"/>
      <c r="B1168" s="522"/>
      <c r="C1168" s="523"/>
      <c r="D1168" s="523"/>
      <c r="E1168" s="524" t="s">
        <v>3555</v>
      </c>
      <c r="F1168" s="109"/>
      <c r="G1168" s="109"/>
      <c r="H1168" s="109"/>
      <c r="I1168" s="109"/>
      <c r="J1168" s="109"/>
      <c r="K1168" s="91"/>
      <c r="L1168" s="388"/>
      <c r="M1168" s="389"/>
      <c r="N1168" s="391"/>
    </row>
    <row r="1169" spans="1:14" s="392" customFormat="1">
      <c r="A1169" s="521"/>
      <c r="B1169" s="522"/>
      <c r="C1169" s="523"/>
      <c r="D1169" s="523"/>
      <c r="E1169" s="524" t="s">
        <v>3556</v>
      </c>
      <c r="F1169" s="103"/>
      <c r="G1169" s="103"/>
      <c r="H1169" s="103"/>
      <c r="I1169" s="109"/>
      <c r="J1169" s="109"/>
      <c r="K1169" s="91"/>
      <c r="L1169" s="388"/>
      <c r="M1169" s="389"/>
      <c r="N1169" s="391"/>
    </row>
    <row r="1170" spans="1:14" s="392" customFormat="1">
      <c r="A1170" s="521"/>
      <c r="B1170" s="522"/>
      <c r="C1170" s="523"/>
      <c r="D1170" s="523"/>
      <c r="E1170" s="524" t="s">
        <v>3557</v>
      </c>
      <c r="F1170" s="109"/>
      <c r="G1170" s="109"/>
      <c r="H1170" s="109"/>
      <c r="I1170" s="109"/>
      <c r="J1170" s="109"/>
      <c r="K1170" s="91"/>
      <c r="L1170" s="388"/>
      <c r="M1170" s="389"/>
      <c r="N1170" s="391"/>
    </row>
    <row r="1171" spans="1:14" s="392" customFormat="1">
      <c r="A1171" s="521" t="s">
        <v>3558</v>
      </c>
      <c r="B1171" s="522" t="s">
        <v>3559</v>
      </c>
      <c r="C1171" s="523" t="s">
        <v>3210</v>
      </c>
      <c r="D1171" s="523"/>
      <c r="E1171" s="522"/>
      <c r="F1171" s="103" t="s">
        <v>78</v>
      </c>
      <c r="G1171" s="103" t="str">
        <f>IF(H1171="x","Đơn giản",IF(I1171="x","Trung bình",IF(J1171="x","Phức tạp")))</f>
        <v>Trung bình</v>
      </c>
      <c r="H1171" s="109"/>
      <c r="I1171" s="109" t="s">
        <v>79</v>
      </c>
      <c r="J1171" s="109"/>
      <c r="K1171" s="91"/>
      <c r="L1171" s="388"/>
      <c r="M1171" s="389"/>
      <c r="N1171" s="391"/>
    </row>
    <row r="1172" spans="1:14" s="392" customFormat="1" ht="31.2">
      <c r="A1172" s="521"/>
      <c r="B1172" s="522"/>
      <c r="C1172" s="523"/>
      <c r="D1172" s="523"/>
      <c r="E1172" s="524" t="s">
        <v>3560</v>
      </c>
      <c r="F1172" s="109"/>
      <c r="G1172" s="109"/>
      <c r="H1172" s="109"/>
      <c r="I1172" s="109"/>
      <c r="J1172" s="109"/>
      <c r="K1172" s="91"/>
      <c r="L1172" s="388"/>
      <c r="M1172" s="389"/>
      <c r="N1172" s="391"/>
    </row>
    <row r="1173" spans="1:14" s="392" customFormat="1" ht="31.2">
      <c r="A1173" s="521"/>
      <c r="B1173" s="522"/>
      <c r="C1173" s="523"/>
      <c r="D1173" s="523"/>
      <c r="E1173" s="524" t="s">
        <v>3561</v>
      </c>
      <c r="F1173" s="109"/>
      <c r="G1173" s="109"/>
      <c r="H1173" s="109"/>
      <c r="I1173" s="109"/>
      <c r="J1173" s="109"/>
      <c r="K1173" s="91"/>
      <c r="L1173" s="388"/>
      <c r="M1173" s="389"/>
      <c r="N1173" s="391"/>
    </row>
    <row r="1174" spans="1:14" s="392" customFormat="1" ht="31.2">
      <c r="A1174" s="521"/>
      <c r="B1174" s="522"/>
      <c r="C1174" s="523"/>
      <c r="D1174" s="523"/>
      <c r="E1174" s="524" t="s">
        <v>3562</v>
      </c>
      <c r="F1174" s="103"/>
      <c r="G1174" s="103"/>
      <c r="H1174" s="103"/>
      <c r="I1174" s="109"/>
      <c r="J1174" s="109"/>
      <c r="K1174" s="91"/>
      <c r="L1174" s="388"/>
      <c r="M1174" s="389"/>
      <c r="N1174" s="391"/>
    </row>
    <row r="1175" spans="1:14" s="392" customFormat="1" ht="31.2">
      <c r="A1175" s="521"/>
      <c r="B1175" s="522"/>
      <c r="C1175" s="523"/>
      <c r="D1175" s="523"/>
      <c r="E1175" s="524" t="s">
        <v>3563</v>
      </c>
      <c r="F1175" s="109"/>
      <c r="G1175" s="109"/>
      <c r="H1175" s="109"/>
      <c r="I1175" s="109"/>
      <c r="J1175" s="109"/>
      <c r="K1175" s="91"/>
      <c r="L1175" s="388"/>
      <c r="M1175" s="389"/>
      <c r="N1175" s="391"/>
    </row>
    <row r="1176" spans="1:14" s="392" customFormat="1" ht="31.2">
      <c r="A1176" s="521" t="s">
        <v>3564</v>
      </c>
      <c r="B1176" s="522" t="s">
        <v>3565</v>
      </c>
      <c r="C1176" s="523" t="s">
        <v>3210</v>
      </c>
      <c r="D1176" s="523"/>
      <c r="E1176" s="524"/>
      <c r="F1176" s="103" t="s">
        <v>78</v>
      </c>
      <c r="G1176" s="103" t="str">
        <f>IF(H1176="x","Đơn giản",IF(I1176="x","Trung bình",IF(J1176="x","Phức tạp")))</f>
        <v>Đơn giản</v>
      </c>
      <c r="H1176" s="109" t="s">
        <v>79</v>
      </c>
      <c r="I1176" s="109"/>
      <c r="J1176" s="109"/>
      <c r="K1176" s="91"/>
      <c r="L1176" s="388"/>
      <c r="M1176" s="389"/>
      <c r="N1176" s="391"/>
    </row>
    <row r="1177" spans="1:14" s="392" customFormat="1" ht="46.8">
      <c r="A1177" s="521"/>
      <c r="B1177" s="522"/>
      <c r="C1177" s="523"/>
      <c r="D1177" s="523"/>
      <c r="E1177" s="524" t="s">
        <v>3566</v>
      </c>
      <c r="F1177" s="109"/>
      <c r="G1177" s="109"/>
      <c r="H1177" s="109"/>
      <c r="I1177" s="109"/>
      <c r="J1177" s="109"/>
      <c r="K1177" s="91"/>
      <c r="L1177" s="388"/>
      <c r="M1177" s="389"/>
      <c r="N1177" s="391"/>
    </row>
    <row r="1178" spans="1:14" s="392" customFormat="1" ht="31.2">
      <c r="A1178" s="489" t="s">
        <v>3567</v>
      </c>
      <c r="B1178" s="490" t="s">
        <v>3568</v>
      </c>
      <c r="C1178" s="491" t="s">
        <v>3210</v>
      </c>
      <c r="D1178" s="491"/>
      <c r="E1178" s="490"/>
      <c r="F1178" s="114" t="s">
        <v>78</v>
      </c>
      <c r="G1178" s="103" t="str">
        <f>IF(H1178="x","Đơn giản",IF(I1178="x","Trung bình",IF(J1178="x","Phức tạp")))</f>
        <v>Đơn giản</v>
      </c>
      <c r="H1178" s="103" t="s">
        <v>79</v>
      </c>
      <c r="I1178" s="109"/>
      <c r="J1178" s="109"/>
      <c r="K1178" s="91"/>
      <c r="L1178" s="388"/>
      <c r="M1178" s="389"/>
      <c r="N1178" s="391"/>
    </row>
    <row r="1179" spans="1:14" s="392" customFormat="1" ht="31.2">
      <c r="A1179" s="489"/>
      <c r="B1179" s="490"/>
      <c r="C1179" s="491"/>
      <c r="D1179" s="491"/>
      <c r="E1179" s="490" t="s">
        <v>3569</v>
      </c>
      <c r="F1179" s="412"/>
      <c r="G1179" s="109"/>
      <c r="H1179" s="109"/>
      <c r="I1179" s="109"/>
      <c r="J1179" s="109"/>
      <c r="K1179" s="91"/>
      <c r="L1179" s="388"/>
      <c r="M1179" s="389"/>
      <c r="N1179" s="391"/>
    </row>
    <row r="1180" spans="1:14" s="392" customFormat="1" ht="31.2">
      <c r="A1180" s="489"/>
      <c r="B1180" s="490"/>
      <c r="C1180" s="491"/>
      <c r="D1180" s="491"/>
      <c r="E1180" s="490" t="s">
        <v>3570</v>
      </c>
      <c r="F1180" s="412"/>
      <c r="G1180" s="109"/>
      <c r="H1180" s="109"/>
      <c r="I1180" s="109"/>
      <c r="J1180" s="109"/>
      <c r="K1180" s="91"/>
      <c r="L1180" s="388"/>
      <c r="M1180" s="389"/>
      <c r="N1180" s="391"/>
    </row>
    <row r="1181" spans="1:14" s="392" customFormat="1" ht="31.2">
      <c r="A1181" s="489"/>
      <c r="B1181" s="490"/>
      <c r="C1181" s="491"/>
      <c r="D1181" s="491"/>
      <c r="E1181" s="490" t="s">
        <v>3571</v>
      </c>
      <c r="F1181" s="412"/>
      <c r="G1181" s="109"/>
      <c r="H1181" s="109"/>
      <c r="I1181" s="109"/>
      <c r="J1181" s="109"/>
      <c r="K1181" s="91"/>
      <c r="L1181" s="388"/>
      <c r="M1181" s="389"/>
      <c r="N1181" s="391"/>
    </row>
    <row r="1182" spans="1:14" s="392" customFormat="1" ht="31.2">
      <c r="A1182" s="489" t="s">
        <v>3573</v>
      </c>
      <c r="B1182" s="490" t="s">
        <v>3574</v>
      </c>
      <c r="C1182" s="491" t="s">
        <v>3210</v>
      </c>
      <c r="D1182" s="491"/>
      <c r="E1182" s="490"/>
      <c r="F1182" s="114" t="s">
        <v>78</v>
      </c>
      <c r="G1182" s="103" t="str">
        <f>IF(H1182="x","Đơn giản",IF(I1182="x","Trung bình",IF(J1182="x","Phức tạp")))</f>
        <v>Trung bình</v>
      </c>
      <c r="H1182" s="109"/>
      <c r="I1182" s="109" t="s">
        <v>79</v>
      </c>
      <c r="J1182" s="109"/>
      <c r="K1182" s="91"/>
      <c r="L1182" s="388"/>
      <c r="M1182" s="389"/>
      <c r="N1182" s="391"/>
    </row>
    <row r="1183" spans="1:14" s="392" customFormat="1" ht="31.2">
      <c r="A1183" s="489"/>
      <c r="B1183" s="490"/>
      <c r="C1183" s="491"/>
      <c r="D1183" s="491"/>
      <c r="E1183" s="490" t="s">
        <v>3575</v>
      </c>
      <c r="F1183" s="412"/>
      <c r="G1183" s="109"/>
      <c r="H1183" s="109"/>
      <c r="I1183" s="109"/>
      <c r="J1183" s="109"/>
      <c r="K1183" s="91"/>
      <c r="L1183" s="388"/>
      <c r="M1183" s="389"/>
      <c r="N1183" s="391"/>
    </row>
    <row r="1184" spans="1:14" s="392" customFormat="1" ht="31.2">
      <c r="A1184" s="489"/>
      <c r="B1184" s="490"/>
      <c r="C1184" s="491"/>
      <c r="D1184" s="491"/>
      <c r="E1184" s="490" t="s">
        <v>3576</v>
      </c>
      <c r="F1184" s="412"/>
      <c r="G1184" s="109"/>
      <c r="H1184" s="109"/>
      <c r="I1184" s="109"/>
      <c r="J1184" s="109"/>
      <c r="K1184" s="91"/>
      <c r="L1184" s="388"/>
      <c r="M1184" s="389"/>
      <c r="N1184" s="391"/>
    </row>
    <row r="1185" spans="1:14" s="392" customFormat="1" ht="31.2">
      <c r="A1185" s="489"/>
      <c r="B1185" s="490"/>
      <c r="C1185" s="491"/>
      <c r="D1185" s="491"/>
      <c r="E1185" s="490" t="s">
        <v>3577</v>
      </c>
      <c r="F1185" s="412"/>
      <c r="G1185" s="109"/>
      <c r="H1185" s="109"/>
      <c r="I1185" s="109"/>
      <c r="J1185" s="109"/>
      <c r="K1185" s="91"/>
      <c r="L1185" s="388"/>
      <c r="M1185" s="389"/>
      <c r="N1185" s="391"/>
    </row>
    <row r="1186" spans="1:14" s="392" customFormat="1">
      <c r="A1186" s="489"/>
      <c r="B1186" s="490"/>
      <c r="C1186" s="491"/>
      <c r="D1186" s="491"/>
      <c r="E1186" s="490" t="s">
        <v>3578</v>
      </c>
      <c r="F1186" s="114"/>
      <c r="G1186" s="103"/>
      <c r="H1186" s="103"/>
      <c r="I1186" s="109"/>
      <c r="J1186" s="109"/>
      <c r="K1186" s="91"/>
      <c r="L1186" s="388"/>
      <c r="M1186" s="389"/>
      <c r="N1186" s="391"/>
    </row>
    <row r="1187" spans="1:14" s="392" customFormat="1">
      <c r="A1187" s="403"/>
      <c r="B1187" s="472"/>
      <c r="C1187" s="403"/>
      <c r="D1187" s="403"/>
      <c r="E1187" s="473"/>
      <c r="F1187" s="388"/>
      <c r="G1187" s="388"/>
      <c r="H1187" s="388"/>
      <c r="I1187" s="388"/>
      <c r="J1187" s="388"/>
      <c r="K1187" s="91"/>
      <c r="L1187" s="388"/>
      <c r="M1187" s="389"/>
      <c r="N1187" s="391"/>
    </row>
    <row r="1188" spans="1:14" s="392" customFormat="1">
      <c r="A1188" s="403"/>
      <c r="B1188" s="472"/>
      <c r="C1188" s="403"/>
      <c r="D1188" s="403"/>
      <c r="E1188" s="473"/>
      <c r="F1188" s="388"/>
      <c r="G1188" s="388"/>
      <c r="H1188" s="388"/>
      <c r="I1188" s="388"/>
      <c r="J1188" s="388"/>
      <c r="K1188" s="91"/>
      <c r="L1188" s="388"/>
      <c r="M1188" s="389"/>
      <c r="N1188" s="391"/>
    </row>
    <row r="1189" spans="1:14">
      <c r="J1189" s="46"/>
    </row>
    <row r="1190" spans="1:14">
      <c r="J1190" s="46"/>
    </row>
    <row r="1191" spans="1:14">
      <c r="B1191" s="456" t="s">
        <v>91</v>
      </c>
      <c r="J1191" s="46"/>
    </row>
    <row r="1192" spans="1:14">
      <c r="B1192" s="456" t="s">
        <v>93</v>
      </c>
      <c r="D1192" s="46">
        <f>COUNTIFS(F1:F1186,"B",G1:G1186,"Đơn giản")</f>
        <v>30</v>
      </c>
      <c r="J1192" s="46"/>
    </row>
    <row r="1193" spans="1:14">
      <c r="B1193" s="456" t="s">
        <v>94</v>
      </c>
      <c r="D1193" s="46">
        <f>COUNTIFS(F1:F1186,"B",G1:G1186,"Trung bình")</f>
        <v>181</v>
      </c>
      <c r="J1193" s="46"/>
    </row>
    <row r="1194" spans="1:14">
      <c r="B1194" s="456" t="s">
        <v>95</v>
      </c>
      <c r="D1194" s="46">
        <f>COUNTIFS(F1:F1186,"B",G1:G1186,"Phức tạp")</f>
        <v>7</v>
      </c>
      <c r="J1194" s="46"/>
    </row>
    <row r="1195" spans="1:14">
      <c r="B1195" s="456" t="s">
        <v>96</v>
      </c>
      <c r="D1195" s="46">
        <f>D1196</f>
        <v>0</v>
      </c>
      <c r="J1195" s="46"/>
    </row>
    <row r="1196" spans="1:14">
      <c r="B1196" s="456" t="s">
        <v>97</v>
      </c>
      <c r="D1196" s="46">
        <f>COUNTIFS(F1:F949,"M",G1:G949,"Đơn giản")</f>
        <v>0</v>
      </c>
      <c r="J1196" s="46"/>
    </row>
    <row r="1197" spans="1:14">
      <c r="B1197" s="456" t="s">
        <v>98</v>
      </c>
      <c r="D1197" s="46">
        <f>COUNTIFS(F1:F949,"M",G1:G949,"Phức tạp")</f>
        <v>0</v>
      </c>
      <c r="J1197" s="46"/>
    </row>
    <row r="1198" spans="1:14">
      <c r="B1198" s="456" t="s">
        <v>99</v>
      </c>
      <c r="D1198" s="46">
        <f>COUNTIFS(F1:F949,"T",G1:G949,"Đơn giản")</f>
        <v>0</v>
      </c>
      <c r="J1198" s="46"/>
    </row>
    <row r="1199" spans="1:14">
      <c r="B1199" s="456" t="s">
        <v>100</v>
      </c>
      <c r="D1199" s="46">
        <f>COUNTIFS(F1:F949,"T",G1:G949,"Trung bình")</f>
        <v>0</v>
      </c>
      <c r="J1199" s="46"/>
    </row>
    <row r="1200" spans="1:14">
      <c r="B1200" s="456" t="s">
        <v>101</v>
      </c>
      <c r="D1200" s="46">
        <f>COUNTIFS(F1:F949,"T",G1:G949,"Phức tạp")</f>
        <v>0</v>
      </c>
      <c r="J1200" s="46"/>
    </row>
    <row r="1201" spans="2:10">
      <c r="J1201" s="46"/>
    </row>
    <row r="1202" spans="2:10">
      <c r="B1202" s="456" t="s">
        <v>1313</v>
      </c>
      <c r="D1202" s="46">
        <f>SUM(D1192:D1200)</f>
        <v>218</v>
      </c>
      <c r="E1202" s="45">
        <v>242</v>
      </c>
      <c r="J1202" s="46"/>
    </row>
    <row r="1203" spans="2:10">
      <c r="E1203" s="45">
        <f>E1202-D1202</f>
        <v>24</v>
      </c>
      <c r="J1203" s="46"/>
    </row>
    <row r="1204" spans="2:10">
      <c r="J1204" s="46"/>
    </row>
    <row r="1205" spans="2:10">
      <c r="J1205" s="46"/>
    </row>
    <row r="1206" spans="2:10">
      <c r="J1206" s="46"/>
    </row>
    <row r="1207" spans="2:10">
      <c r="J1207" s="46"/>
    </row>
    <row r="1208" spans="2:10">
      <c r="J1208" s="46"/>
    </row>
    <row r="1209" spans="2:10">
      <c r="J1209" s="46"/>
    </row>
    <row r="1210" spans="2:10">
      <c r="J1210" s="46"/>
    </row>
    <row r="1211" spans="2:10">
      <c r="J1211" s="46"/>
    </row>
    <row r="1212" spans="2:10">
      <c r="J1212" s="46"/>
    </row>
    <row r="1213" spans="2:10">
      <c r="J1213" s="46"/>
    </row>
    <row r="1214" spans="2:10">
      <c r="J1214" s="46"/>
    </row>
    <row r="1215" spans="2:10">
      <c r="J1215" s="46"/>
    </row>
    <row r="1216" spans="2:10">
      <c r="J1216" s="46"/>
    </row>
    <row r="1217" spans="10:10">
      <c r="J1217" s="46"/>
    </row>
    <row r="1218" spans="10:10">
      <c r="J1218" s="46"/>
    </row>
    <row r="1219" spans="10:10">
      <c r="J1219" s="46"/>
    </row>
    <row r="1220" spans="10:10">
      <c r="J1220" s="46"/>
    </row>
    <row r="1221" spans="10:10">
      <c r="J1221" s="46"/>
    </row>
    <row r="1222" spans="10:10">
      <c r="J1222" s="46"/>
    </row>
    <row r="1223" spans="10:10">
      <c r="J1223" s="46"/>
    </row>
    <row r="1224" spans="10:10">
      <c r="J1224" s="46"/>
    </row>
    <row r="1225" spans="10:10">
      <c r="J1225" s="46"/>
    </row>
    <row r="1226" spans="10:10">
      <c r="J1226" s="46"/>
    </row>
    <row r="1227" spans="10:10">
      <c r="J1227" s="46"/>
    </row>
    <row r="1228" spans="10:10">
      <c r="J1228" s="46"/>
    </row>
    <row r="1229" spans="10:10">
      <c r="J1229" s="46"/>
    </row>
    <row r="1230" spans="10:10">
      <c r="J1230" s="46"/>
    </row>
    <row r="1231" spans="10:10">
      <c r="J1231" s="46"/>
    </row>
    <row r="1232" spans="10:10">
      <c r="J1232" s="46"/>
    </row>
    <row r="1233" spans="10:10">
      <c r="J1233" s="46"/>
    </row>
    <row r="1234" spans="10:10">
      <c r="J1234" s="46"/>
    </row>
    <row r="1235" spans="10:10">
      <c r="J1235" s="46"/>
    </row>
    <row r="1236" spans="10:10">
      <c r="J1236" s="46"/>
    </row>
    <row r="1237" spans="10:10">
      <c r="J1237" s="46"/>
    </row>
    <row r="1238" spans="10:10">
      <c r="J1238" s="46"/>
    </row>
    <row r="1239" spans="10:10">
      <c r="J1239" s="46"/>
    </row>
    <row r="1240" spans="10:10">
      <c r="J1240" s="46"/>
    </row>
    <row r="1241" spans="10:10">
      <c r="J1241" s="46"/>
    </row>
    <row r="1242" spans="10:10">
      <c r="J1242" s="46"/>
    </row>
    <row r="1243" spans="10:10">
      <c r="J1243" s="46"/>
    </row>
    <row r="1244" spans="10:10">
      <c r="J1244" s="46"/>
    </row>
    <row r="1245" spans="10:10">
      <c r="J1245" s="46"/>
    </row>
    <row r="1246" spans="10:10">
      <c r="J1246" s="46"/>
    </row>
    <row r="1247" spans="10:10">
      <c r="J1247" s="46"/>
    </row>
    <row r="1248" spans="10:10">
      <c r="J1248" s="46"/>
    </row>
    <row r="1249" spans="10:10">
      <c r="J1249" s="46"/>
    </row>
    <row r="1250" spans="10:10">
      <c r="J1250" s="46"/>
    </row>
    <row r="1251" spans="10:10">
      <c r="J1251" s="46"/>
    </row>
    <row r="1252" spans="10:10">
      <c r="J1252" s="46"/>
    </row>
    <row r="1253" spans="10:10">
      <c r="J1253" s="46"/>
    </row>
    <row r="1254" spans="10:10">
      <c r="J1254" s="46"/>
    </row>
    <row r="1255" spans="10:10">
      <c r="J1255" s="46"/>
    </row>
    <row r="1256" spans="10:10">
      <c r="J1256" s="46"/>
    </row>
    <row r="1257" spans="10:10">
      <c r="J1257" s="46"/>
    </row>
    <row r="1258" spans="10:10">
      <c r="J1258" s="46"/>
    </row>
    <row r="1259" spans="10:10">
      <c r="J1259" s="46"/>
    </row>
    <row r="1260" spans="10:10">
      <c r="J1260" s="46"/>
    </row>
    <row r="1261" spans="10:10">
      <c r="J1261" s="46"/>
    </row>
    <row r="1262" spans="10:10">
      <c r="J1262" s="46"/>
    </row>
    <row r="1263" spans="10:10">
      <c r="J1263" s="46"/>
    </row>
    <row r="1264" spans="10:10">
      <c r="J1264" s="46"/>
    </row>
    <row r="1265" spans="10:10">
      <c r="J1265" s="46"/>
    </row>
    <row r="1266" spans="10:10">
      <c r="J1266" s="46"/>
    </row>
    <row r="1267" spans="10:10">
      <c r="J1267" s="46"/>
    </row>
    <row r="1268" spans="10:10">
      <c r="J1268" s="46"/>
    </row>
    <row r="1269" spans="10:10">
      <c r="J1269" s="46"/>
    </row>
    <row r="1270" spans="10:10">
      <c r="J1270" s="46"/>
    </row>
    <row r="1271" spans="10:10">
      <c r="J1271" s="46"/>
    </row>
    <row r="1272" spans="10:10">
      <c r="J1272" s="46"/>
    </row>
    <row r="1273" spans="10:10">
      <c r="J1273" s="46"/>
    </row>
    <row r="1274" spans="10:10">
      <c r="J1274" s="46"/>
    </row>
    <row r="1275" spans="10:10">
      <c r="J1275" s="46"/>
    </row>
    <row r="1276" spans="10:10">
      <c r="J1276" s="46"/>
    </row>
    <row r="1277" spans="10:10">
      <c r="J1277" s="46"/>
    </row>
    <row r="1278" spans="10:10">
      <c r="J1278" s="46"/>
    </row>
    <row r="1279" spans="10:10">
      <c r="J1279" s="46"/>
    </row>
    <row r="1280" spans="10:10">
      <c r="J1280" s="46"/>
    </row>
    <row r="1281" spans="10:10">
      <c r="J1281" s="46"/>
    </row>
    <row r="1282" spans="10:10">
      <c r="J1282" s="46"/>
    </row>
    <row r="1283" spans="10:10">
      <c r="J1283" s="46"/>
    </row>
    <row r="1284" spans="10:10">
      <c r="J1284" s="46"/>
    </row>
    <row r="1285" spans="10:10">
      <c r="J1285" s="46"/>
    </row>
    <row r="1286" spans="10:10">
      <c r="J1286" s="46"/>
    </row>
    <row r="1287" spans="10:10">
      <c r="J1287" s="46"/>
    </row>
    <row r="1288" spans="10:10">
      <c r="J1288" s="46"/>
    </row>
    <row r="1289" spans="10:10">
      <c r="J1289" s="46"/>
    </row>
    <row r="1290" spans="10:10">
      <c r="J1290" s="46"/>
    </row>
    <row r="1291" spans="10:10">
      <c r="J1291" s="46"/>
    </row>
    <row r="1292" spans="10:10">
      <c r="J1292" s="46"/>
    </row>
    <row r="1293" spans="10:10">
      <c r="J1293" s="46"/>
    </row>
    <row r="1294" spans="10:10">
      <c r="J1294" s="46"/>
    </row>
    <row r="1295" spans="10:10">
      <c r="J1295" s="46"/>
    </row>
    <row r="1296" spans="10:10">
      <c r="J1296" s="46"/>
    </row>
    <row r="1297" spans="10:10">
      <c r="J1297" s="46"/>
    </row>
    <row r="1298" spans="10:10">
      <c r="J1298" s="46"/>
    </row>
    <row r="1299" spans="10:10">
      <c r="J1299" s="46"/>
    </row>
    <row r="1300" spans="10:10">
      <c r="J1300" s="46"/>
    </row>
    <row r="1301" spans="10:10">
      <c r="J1301" s="46"/>
    </row>
    <row r="1302" spans="10:10">
      <c r="J1302" s="46"/>
    </row>
    <row r="1303" spans="10:10">
      <c r="J1303" s="46"/>
    </row>
    <row r="1304" spans="10:10">
      <c r="J1304" s="46"/>
    </row>
    <row r="1305" spans="10:10">
      <c r="J1305" s="46"/>
    </row>
    <row r="1306" spans="10:10">
      <c r="J1306" s="46"/>
    </row>
    <row r="1307" spans="10:10">
      <c r="J1307" s="46"/>
    </row>
    <row r="1308" spans="10:10">
      <c r="J1308" s="46"/>
    </row>
    <row r="1309" spans="10:10">
      <c r="J1309" s="46"/>
    </row>
    <row r="1310" spans="10:10">
      <c r="J1310" s="46"/>
    </row>
    <row r="1311" spans="10:10">
      <c r="J1311" s="46"/>
    </row>
    <row r="1312" spans="10:10">
      <c r="J1312" s="46"/>
    </row>
    <row r="1313" spans="10:10">
      <c r="J1313" s="46"/>
    </row>
    <row r="1314" spans="10:10">
      <c r="J1314" s="46"/>
    </row>
    <row r="1315" spans="10:10">
      <c r="J1315" s="46"/>
    </row>
    <row r="1316" spans="10:10">
      <c r="J1316" s="46"/>
    </row>
    <row r="1317" spans="10:10">
      <c r="J1317" s="46"/>
    </row>
    <row r="1318" spans="10:10">
      <c r="J1318" s="46"/>
    </row>
    <row r="1319" spans="10:10">
      <c r="J1319" s="46"/>
    </row>
    <row r="1320" spans="10:10">
      <c r="J1320" s="46"/>
    </row>
    <row r="1321" spans="10:10">
      <c r="J1321" s="46"/>
    </row>
    <row r="1322" spans="10:10">
      <c r="J1322" s="46"/>
    </row>
    <row r="1323" spans="10:10">
      <c r="J1323" s="46"/>
    </row>
    <row r="1324" spans="10:10">
      <c r="J1324" s="46"/>
    </row>
    <row r="1325" spans="10:10">
      <c r="J1325" s="46"/>
    </row>
    <row r="1326" spans="10:10">
      <c r="J1326" s="46"/>
    </row>
    <row r="1327" spans="10:10">
      <c r="J1327" s="46"/>
    </row>
    <row r="1328" spans="10:10">
      <c r="J1328" s="46"/>
    </row>
    <row r="1329" spans="10:10">
      <c r="J1329" s="46"/>
    </row>
    <row r="1330" spans="10:10">
      <c r="J1330" s="46"/>
    </row>
    <row r="1331" spans="10:10">
      <c r="J1331" s="46"/>
    </row>
    <row r="1332" spans="10:10">
      <c r="J1332" s="46"/>
    </row>
    <row r="1333" spans="10:10">
      <c r="J1333" s="46"/>
    </row>
    <row r="1334" spans="10:10">
      <c r="J1334" s="46"/>
    </row>
    <row r="1335" spans="10:10">
      <c r="J1335" s="46"/>
    </row>
    <row r="1336" spans="10:10">
      <c r="J1336" s="46"/>
    </row>
    <row r="1337" spans="10:10">
      <c r="J1337" s="46"/>
    </row>
    <row r="1338" spans="10:10">
      <c r="J1338" s="46"/>
    </row>
    <row r="1339" spans="10:10">
      <c r="J1339" s="46"/>
    </row>
    <row r="1340" spans="10:10">
      <c r="J1340" s="46"/>
    </row>
    <row r="1341" spans="10:10">
      <c r="J1341" s="46"/>
    </row>
    <row r="1342" spans="10:10">
      <c r="J1342" s="46"/>
    </row>
    <row r="1343" spans="10:10">
      <c r="J1343" s="46"/>
    </row>
    <row r="1344" spans="10:10">
      <c r="J1344" s="46"/>
    </row>
    <row r="1345" spans="10:10">
      <c r="J1345" s="46"/>
    </row>
    <row r="1346" spans="10:10">
      <c r="J1346" s="46"/>
    </row>
    <row r="1347" spans="10:10">
      <c r="J1347" s="46"/>
    </row>
    <row r="1348" spans="10:10">
      <c r="J1348" s="46"/>
    </row>
    <row r="1349" spans="10:10">
      <c r="J1349" s="46"/>
    </row>
    <row r="1350" spans="10:10">
      <c r="J1350" s="46"/>
    </row>
    <row r="1351" spans="10:10">
      <c r="J1351" s="46"/>
    </row>
    <row r="1352" spans="10:10">
      <c r="J1352" s="46"/>
    </row>
    <row r="1353" spans="10:10">
      <c r="J1353" s="46"/>
    </row>
    <row r="1354" spans="10:10">
      <c r="J1354" s="46"/>
    </row>
    <row r="1355" spans="10:10">
      <c r="J1355" s="46"/>
    </row>
    <row r="1356" spans="10:10">
      <c r="J1356" s="46"/>
    </row>
    <row r="1357" spans="10:10">
      <c r="J1357" s="46"/>
    </row>
    <row r="1358" spans="10:10">
      <c r="J1358" s="46"/>
    </row>
    <row r="1359" spans="10:10">
      <c r="J1359" s="46"/>
    </row>
    <row r="1360" spans="10:10">
      <c r="J1360" s="46"/>
    </row>
    <row r="1361" spans="10:10">
      <c r="J1361" s="46"/>
    </row>
    <row r="1362" spans="10:10">
      <c r="J1362" s="46"/>
    </row>
    <row r="1363" spans="10:10">
      <c r="J1363" s="46"/>
    </row>
    <row r="1364" spans="10:10">
      <c r="J1364" s="46"/>
    </row>
    <row r="1365" spans="10:10">
      <c r="J1365" s="46"/>
    </row>
    <row r="1366" spans="10:10">
      <c r="J1366" s="46"/>
    </row>
    <row r="1367" spans="10:10">
      <c r="J1367" s="46"/>
    </row>
    <row r="1368" spans="10:10">
      <c r="J1368" s="46"/>
    </row>
    <row r="1369" spans="10:10">
      <c r="J1369" s="46"/>
    </row>
    <row r="1370" spans="10:10">
      <c r="J1370" s="46"/>
    </row>
    <row r="1371" spans="10:10">
      <c r="J1371" s="46"/>
    </row>
    <row r="1372" spans="10:10">
      <c r="J1372" s="46"/>
    </row>
    <row r="1373" spans="10:10">
      <c r="J1373" s="46"/>
    </row>
    <row r="1374" spans="10:10">
      <c r="J1374" s="46"/>
    </row>
    <row r="1375" spans="10:10">
      <c r="J1375" s="46"/>
    </row>
    <row r="1376" spans="10:10">
      <c r="J1376" s="46"/>
    </row>
    <row r="1377" spans="10:10">
      <c r="J1377" s="46"/>
    </row>
    <row r="1378" spans="10:10">
      <c r="J1378" s="46"/>
    </row>
    <row r="1379" spans="10:10">
      <c r="J1379" s="46"/>
    </row>
    <row r="1380" spans="10:10">
      <c r="J1380" s="46"/>
    </row>
    <row r="1381" spans="10:10">
      <c r="J1381" s="46"/>
    </row>
    <row r="1382" spans="10:10">
      <c r="J1382" s="46"/>
    </row>
    <row r="1383" spans="10:10">
      <c r="J1383" s="46"/>
    </row>
    <row r="1384" spans="10:10">
      <c r="J1384" s="46"/>
    </row>
    <row r="1385" spans="10:10">
      <c r="J1385" s="46"/>
    </row>
    <row r="1386" spans="10:10">
      <c r="J1386" s="46"/>
    </row>
    <row r="1387" spans="10:10">
      <c r="J1387" s="46"/>
    </row>
    <row r="1388" spans="10:10">
      <c r="J1388" s="46"/>
    </row>
    <row r="1389" spans="10:10">
      <c r="J1389" s="46"/>
    </row>
    <row r="1390" spans="10:10">
      <c r="J1390" s="46"/>
    </row>
    <row r="1391" spans="10:10">
      <c r="J1391" s="46"/>
    </row>
    <row r="1392" spans="10:10">
      <c r="J1392" s="46"/>
    </row>
    <row r="1393" spans="10:10">
      <c r="J1393" s="46"/>
    </row>
    <row r="1394" spans="10:10">
      <c r="J1394" s="46"/>
    </row>
    <row r="1395" spans="10:10">
      <c r="J1395" s="46"/>
    </row>
    <row r="1396" spans="10:10">
      <c r="J1396" s="46"/>
    </row>
    <row r="1397" spans="10:10">
      <c r="J1397" s="46"/>
    </row>
    <row r="1398" spans="10:10">
      <c r="J1398" s="46"/>
    </row>
    <row r="1399" spans="10:10">
      <c r="J1399" s="46"/>
    </row>
    <row r="1400" spans="10:10">
      <c r="J1400" s="46"/>
    </row>
    <row r="1401" spans="10:10">
      <c r="J1401" s="46"/>
    </row>
    <row r="1402" spans="10:10">
      <c r="J1402" s="46"/>
    </row>
    <row r="1403" spans="10:10">
      <c r="J1403" s="46"/>
    </row>
    <row r="1404" spans="10:10">
      <c r="J1404" s="46"/>
    </row>
    <row r="1405" spans="10:10">
      <c r="J1405" s="46"/>
    </row>
    <row r="1406" spans="10:10">
      <c r="J1406" s="46"/>
    </row>
    <row r="1407" spans="10:10">
      <c r="J1407" s="46"/>
    </row>
    <row r="1408" spans="10:10">
      <c r="J1408" s="46"/>
    </row>
    <row r="1409" spans="10:10">
      <c r="J1409" s="46"/>
    </row>
    <row r="1410" spans="10:10">
      <c r="J1410" s="46"/>
    </row>
    <row r="1411" spans="10:10">
      <c r="J1411" s="46"/>
    </row>
    <row r="1412" spans="10:10">
      <c r="J1412" s="46"/>
    </row>
    <row r="1413" spans="10:10">
      <c r="J1413" s="46"/>
    </row>
    <row r="1414" spans="10:10">
      <c r="J1414" s="46"/>
    </row>
    <row r="1415" spans="10:10">
      <c r="J1415" s="46"/>
    </row>
    <row r="1416" spans="10:10">
      <c r="J1416" s="46"/>
    </row>
    <row r="1417" spans="10:10">
      <c r="J1417" s="46"/>
    </row>
    <row r="1418" spans="10:10">
      <c r="J1418" s="46"/>
    </row>
    <row r="1419" spans="10:10">
      <c r="J1419" s="46"/>
    </row>
    <row r="1420" spans="10:10">
      <c r="J1420" s="46"/>
    </row>
    <row r="1421" spans="10:10">
      <c r="J1421" s="46"/>
    </row>
    <row r="1422" spans="10:10">
      <c r="J1422" s="46"/>
    </row>
    <row r="1423" spans="10:10">
      <c r="J1423" s="46"/>
    </row>
    <row r="1424" spans="10:10">
      <c r="J1424" s="46"/>
    </row>
    <row r="1425" spans="10:10">
      <c r="J1425" s="46"/>
    </row>
    <row r="1426" spans="10:10">
      <c r="J1426" s="46"/>
    </row>
    <row r="1427" spans="10:10">
      <c r="J1427" s="46"/>
    </row>
    <row r="1428" spans="10:10">
      <c r="J1428" s="46"/>
    </row>
    <row r="1429" spans="10:10">
      <c r="J1429" s="46"/>
    </row>
    <row r="1430" spans="10:10">
      <c r="J1430" s="46"/>
    </row>
    <row r="1431" spans="10:10">
      <c r="J1431" s="46"/>
    </row>
    <row r="1432" spans="10:10">
      <c r="J1432" s="46"/>
    </row>
    <row r="1433" spans="10:10">
      <c r="J1433" s="46"/>
    </row>
    <row r="1434" spans="10:10">
      <c r="J1434" s="46"/>
    </row>
    <row r="1435" spans="10:10">
      <c r="J1435" s="46"/>
    </row>
    <row r="1436" spans="10:10">
      <c r="J1436" s="46"/>
    </row>
    <row r="1437" spans="10:10">
      <c r="J1437" s="46"/>
    </row>
    <row r="1438" spans="10:10">
      <c r="J1438" s="46"/>
    </row>
    <row r="1439" spans="10:10">
      <c r="J1439" s="46"/>
    </row>
    <row r="1440" spans="10:10">
      <c r="J1440" s="46"/>
    </row>
    <row r="1441" spans="10:10">
      <c r="J1441" s="46"/>
    </row>
    <row r="1442" spans="10:10">
      <c r="J1442" s="46"/>
    </row>
    <row r="1443" spans="10:10">
      <c r="J1443" s="46"/>
    </row>
    <row r="1444" spans="10:10">
      <c r="J1444" s="46"/>
    </row>
    <row r="1445" spans="10:10">
      <c r="J1445" s="46"/>
    </row>
    <row r="1446" spans="10:10">
      <c r="J1446" s="46"/>
    </row>
    <row r="1447" spans="10:10">
      <c r="J1447" s="46"/>
    </row>
    <row r="1448" spans="10:10">
      <c r="J1448" s="46"/>
    </row>
    <row r="1449" spans="10:10">
      <c r="J1449" s="46"/>
    </row>
    <row r="1450" spans="10:10">
      <c r="J1450" s="46"/>
    </row>
    <row r="1451" spans="10:10">
      <c r="J1451" s="46"/>
    </row>
    <row r="1452" spans="10:10">
      <c r="J1452" s="46"/>
    </row>
    <row r="1453" spans="10:10">
      <c r="J1453" s="46"/>
    </row>
    <row r="1454" spans="10:10">
      <c r="J1454" s="46"/>
    </row>
    <row r="1455" spans="10:10">
      <c r="J1455" s="46"/>
    </row>
    <row r="1456" spans="10:10">
      <c r="J1456" s="46"/>
    </row>
    <row r="1457" spans="10:10">
      <c r="J1457" s="46"/>
    </row>
    <row r="1458" spans="10:10">
      <c r="J1458" s="46"/>
    </row>
    <row r="1459" spans="10:10">
      <c r="J1459" s="46"/>
    </row>
    <row r="1460" spans="10:10">
      <c r="J1460" s="46"/>
    </row>
    <row r="1461" spans="10:10">
      <c r="J1461" s="46"/>
    </row>
    <row r="1462" spans="10:10">
      <c r="J1462" s="46"/>
    </row>
    <row r="1463" spans="10:10">
      <c r="J1463" s="46"/>
    </row>
    <row r="1464" spans="10:10">
      <c r="J1464" s="46"/>
    </row>
    <row r="1465" spans="10:10">
      <c r="J1465" s="46"/>
    </row>
    <row r="1466" spans="10:10">
      <c r="J1466" s="46"/>
    </row>
    <row r="1467" spans="10:10">
      <c r="J1467" s="46"/>
    </row>
    <row r="1468" spans="10:10">
      <c r="J1468" s="46"/>
    </row>
    <row r="1469" spans="10:10">
      <c r="J1469" s="46"/>
    </row>
    <row r="1470" spans="10:10">
      <c r="J1470" s="46"/>
    </row>
    <row r="1471" spans="10:10">
      <c r="J1471" s="46"/>
    </row>
    <row r="1472" spans="10:10">
      <c r="J1472" s="46"/>
    </row>
    <row r="1473" spans="10:10">
      <c r="J1473" s="46"/>
    </row>
    <row r="1474" spans="10:10">
      <c r="J1474" s="46"/>
    </row>
    <row r="1475" spans="10:10">
      <c r="J1475" s="46"/>
    </row>
    <row r="1476" spans="10:10">
      <c r="J1476" s="46"/>
    </row>
    <row r="1477" spans="10:10">
      <c r="J1477" s="46"/>
    </row>
    <row r="1478" spans="10:10">
      <c r="J1478" s="46"/>
    </row>
    <row r="1479" spans="10:10">
      <c r="J1479" s="46"/>
    </row>
    <row r="1480" spans="10:10">
      <c r="J1480" s="46"/>
    </row>
    <row r="1481" spans="10:10">
      <c r="J1481" s="46"/>
    </row>
    <row r="1482" spans="10:10">
      <c r="J1482" s="46"/>
    </row>
    <row r="1483" spans="10:10">
      <c r="J1483" s="46"/>
    </row>
    <row r="1484" spans="10:10">
      <c r="J1484" s="46"/>
    </row>
    <row r="1485" spans="10:10">
      <c r="J1485" s="46"/>
    </row>
    <row r="1486" spans="10:10">
      <c r="J1486" s="46"/>
    </row>
    <row r="1487" spans="10:10">
      <c r="J1487" s="46"/>
    </row>
    <row r="1488" spans="10:10">
      <c r="J1488" s="46"/>
    </row>
    <row r="1489" spans="10:10">
      <c r="J1489" s="46"/>
    </row>
    <row r="1490" spans="10:10">
      <c r="J1490" s="46"/>
    </row>
    <row r="1491" spans="10:10">
      <c r="J1491" s="46"/>
    </row>
    <row r="1492" spans="10:10">
      <c r="J1492" s="46"/>
    </row>
    <row r="1493" spans="10:10">
      <c r="J1493" s="46"/>
    </row>
    <row r="1494" spans="10:10">
      <c r="J1494" s="46"/>
    </row>
    <row r="1495" spans="10:10">
      <c r="J1495" s="46"/>
    </row>
    <row r="1496" spans="10:10">
      <c r="J1496" s="46"/>
    </row>
    <row r="1497" spans="10:10">
      <c r="J1497" s="46"/>
    </row>
    <row r="1498" spans="10:10">
      <c r="J1498" s="46"/>
    </row>
    <row r="1499" spans="10:10">
      <c r="J1499" s="46"/>
    </row>
    <row r="1500" spans="10:10">
      <c r="J1500" s="46"/>
    </row>
    <row r="1501" spans="10:10">
      <c r="J1501" s="46"/>
    </row>
    <row r="1502" spans="10:10">
      <c r="J1502" s="46"/>
    </row>
    <row r="1503" spans="10:10">
      <c r="J1503" s="46"/>
    </row>
    <row r="1504" spans="10:10">
      <c r="J1504" s="46"/>
    </row>
    <row r="1505" spans="10:10">
      <c r="J1505" s="46"/>
    </row>
    <row r="1506" spans="10:10">
      <c r="J1506" s="46"/>
    </row>
    <row r="1507" spans="10:10">
      <c r="J1507" s="46"/>
    </row>
    <row r="1508" spans="10:10">
      <c r="J1508" s="46"/>
    </row>
    <row r="1509" spans="10:10">
      <c r="J1509" s="46"/>
    </row>
    <row r="1510" spans="10:10">
      <c r="J1510" s="46"/>
    </row>
    <row r="1511" spans="10:10">
      <c r="J1511" s="46"/>
    </row>
    <row r="1512" spans="10:10">
      <c r="J1512" s="46"/>
    </row>
    <row r="1513" spans="10:10">
      <c r="J1513" s="46"/>
    </row>
    <row r="1514" spans="10:10">
      <c r="J1514" s="46"/>
    </row>
    <row r="1515" spans="10:10">
      <c r="J1515" s="46"/>
    </row>
    <row r="1516" spans="10:10">
      <c r="J1516" s="46"/>
    </row>
    <row r="1517" spans="10:10">
      <c r="J1517" s="46"/>
    </row>
    <row r="1518" spans="10:10">
      <c r="J1518" s="46"/>
    </row>
    <row r="1519" spans="10:10">
      <c r="J1519" s="46"/>
    </row>
    <row r="1520" spans="10:10">
      <c r="J1520" s="46"/>
    </row>
    <row r="1521" spans="10:10">
      <c r="J1521" s="46"/>
    </row>
    <row r="1522" spans="10:10">
      <c r="J1522" s="46"/>
    </row>
    <row r="1523" spans="10:10">
      <c r="J1523" s="46"/>
    </row>
    <row r="1524" spans="10:10">
      <c r="J1524" s="46"/>
    </row>
    <row r="1525" spans="10:10">
      <c r="J1525" s="46"/>
    </row>
    <row r="1526" spans="10:10">
      <c r="J1526" s="46"/>
    </row>
    <row r="1527" spans="10:10">
      <c r="J1527" s="46"/>
    </row>
    <row r="1528" spans="10:10">
      <c r="J1528" s="46"/>
    </row>
    <row r="1529" spans="10:10">
      <c r="J1529" s="46"/>
    </row>
    <row r="1530" spans="10:10">
      <c r="J1530" s="46"/>
    </row>
    <row r="1531" spans="10:10">
      <c r="J1531" s="46"/>
    </row>
    <row r="1532" spans="10:10">
      <c r="J1532" s="46"/>
    </row>
    <row r="1533" spans="10:10">
      <c r="J1533" s="46"/>
    </row>
    <row r="1534" spans="10:10">
      <c r="J1534" s="46"/>
    </row>
    <row r="1535" spans="10:10">
      <c r="J1535" s="46"/>
    </row>
    <row r="1536" spans="10:10">
      <c r="J1536" s="46"/>
    </row>
    <row r="1537" spans="10:10">
      <c r="J1537" s="46"/>
    </row>
    <row r="1538" spans="10:10">
      <c r="J1538" s="46"/>
    </row>
    <row r="1539" spans="10:10">
      <c r="J1539" s="46"/>
    </row>
    <row r="1540" spans="10:10">
      <c r="J1540" s="46"/>
    </row>
    <row r="1541" spans="10:10">
      <c r="J1541" s="46"/>
    </row>
    <row r="1542" spans="10:10">
      <c r="J1542" s="46"/>
    </row>
    <row r="1543" spans="10:10">
      <c r="J1543" s="46"/>
    </row>
    <row r="1544" spans="10:10">
      <c r="J1544" s="46"/>
    </row>
    <row r="1545" spans="10:10">
      <c r="J1545" s="46"/>
    </row>
    <row r="1546" spans="10:10">
      <c r="J1546" s="46"/>
    </row>
    <row r="1547" spans="10:10">
      <c r="J1547" s="46"/>
    </row>
    <row r="1548" spans="10:10">
      <c r="J1548" s="46"/>
    </row>
    <row r="1549" spans="10:10">
      <c r="J1549" s="46"/>
    </row>
    <row r="1550" spans="10:10">
      <c r="J1550" s="46"/>
    </row>
    <row r="1551" spans="10:10">
      <c r="J1551" s="46"/>
    </row>
    <row r="1552" spans="10:10">
      <c r="J1552" s="46"/>
    </row>
    <row r="1553" spans="10:10">
      <c r="J1553" s="46"/>
    </row>
    <row r="1554" spans="10:10">
      <c r="J1554" s="46"/>
    </row>
    <row r="1555" spans="10:10">
      <c r="J1555" s="46"/>
    </row>
    <row r="1556" spans="10:10">
      <c r="J1556" s="46"/>
    </row>
    <row r="1557" spans="10:10">
      <c r="J1557" s="46"/>
    </row>
    <row r="1558" spans="10:10">
      <c r="J1558" s="46"/>
    </row>
    <row r="1559" spans="10:10">
      <c r="J1559" s="46"/>
    </row>
    <row r="1560" spans="10:10">
      <c r="J1560" s="46"/>
    </row>
    <row r="1561" spans="10:10">
      <c r="J1561" s="46"/>
    </row>
    <row r="1562" spans="10:10">
      <c r="J1562" s="46"/>
    </row>
    <row r="1563" spans="10:10">
      <c r="J1563" s="46"/>
    </row>
    <row r="1564" spans="10:10">
      <c r="J1564" s="46"/>
    </row>
    <row r="1565" spans="10:10">
      <c r="J1565" s="46"/>
    </row>
    <row r="1566" spans="10:10">
      <c r="J1566" s="46"/>
    </row>
    <row r="1567" spans="10:10">
      <c r="J1567" s="46"/>
    </row>
    <row r="1568" spans="10:10">
      <c r="J1568" s="46"/>
    </row>
    <row r="1569" spans="10:10">
      <c r="J1569" s="46"/>
    </row>
    <row r="1570" spans="10:10">
      <c r="J1570" s="46"/>
    </row>
    <row r="1571" spans="10:10">
      <c r="J1571" s="46"/>
    </row>
    <row r="1572" spans="10:10">
      <c r="J1572" s="46"/>
    </row>
    <row r="1573" spans="10:10">
      <c r="J1573" s="46"/>
    </row>
    <row r="1574" spans="10:10">
      <c r="J1574" s="46"/>
    </row>
    <row r="1575" spans="10:10">
      <c r="J1575" s="46"/>
    </row>
    <row r="1576" spans="10:10">
      <c r="J1576" s="46"/>
    </row>
    <row r="1577" spans="10:10">
      <c r="J1577" s="46"/>
    </row>
    <row r="1578" spans="10:10">
      <c r="J1578" s="46"/>
    </row>
    <row r="1579" spans="10:10">
      <c r="J1579" s="46"/>
    </row>
    <row r="1580" spans="10:10">
      <c r="J1580" s="46"/>
    </row>
    <row r="1581" spans="10:10">
      <c r="J1581" s="46"/>
    </row>
    <row r="1582" spans="10:10">
      <c r="J1582" s="46"/>
    </row>
    <row r="1583" spans="10:10">
      <c r="J1583" s="46"/>
    </row>
    <row r="1584" spans="10:10">
      <c r="J1584" s="46"/>
    </row>
    <row r="1585" spans="10:10">
      <c r="J1585" s="46"/>
    </row>
    <row r="1586" spans="10:10">
      <c r="J1586" s="46"/>
    </row>
    <row r="1587" spans="10:10">
      <c r="J1587" s="46"/>
    </row>
    <row r="1588" spans="10:10">
      <c r="J1588" s="46"/>
    </row>
    <row r="1589" spans="10:10">
      <c r="J1589" s="46"/>
    </row>
    <row r="1590" spans="10:10">
      <c r="J1590" s="46"/>
    </row>
    <row r="1591" spans="10:10">
      <c r="J1591" s="46"/>
    </row>
    <row r="1592" spans="10:10">
      <c r="J1592" s="46"/>
    </row>
    <row r="1593" spans="10:10">
      <c r="J1593" s="46"/>
    </row>
    <row r="1594" spans="10:10">
      <c r="J1594" s="46"/>
    </row>
    <row r="1595" spans="10:10">
      <c r="J1595" s="46"/>
    </row>
    <row r="1596" spans="10:10">
      <c r="J1596" s="46"/>
    </row>
    <row r="1597" spans="10:10">
      <c r="J1597" s="46"/>
    </row>
    <row r="1598" spans="10:10">
      <c r="J1598" s="46"/>
    </row>
    <row r="1599" spans="10:10">
      <c r="J1599" s="46"/>
    </row>
    <row r="1600" spans="10:10">
      <c r="J1600" s="46"/>
    </row>
    <row r="1601" spans="10:10">
      <c r="J1601" s="46"/>
    </row>
    <row r="1602" spans="10:10">
      <c r="J1602" s="46"/>
    </row>
    <row r="1603" spans="10:10">
      <c r="J1603" s="46"/>
    </row>
    <row r="1604" spans="10:10">
      <c r="J1604" s="46"/>
    </row>
    <row r="1605" spans="10:10">
      <c r="J1605" s="46"/>
    </row>
    <row r="1606" spans="10:10">
      <c r="J1606" s="46"/>
    </row>
    <row r="1607" spans="10:10">
      <c r="J1607" s="46"/>
    </row>
    <row r="1608" spans="10:10">
      <c r="J1608" s="46"/>
    </row>
    <row r="1609" spans="10:10">
      <c r="J1609" s="46"/>
    </row>
    <row r="1610" spans="10:10">
      <c r="J1610" s="46"/>
    </row>
    <row r="1611" spans="10:10">
      <c r="J1611" s="46"/>
    </row>
    <row r="1612" spans="10:10">
      <c r="J1612" s="46"/>
    </row>
    <row r="1613" spans="10:10">
      <c r="J1613" s="46"/>
    </row>
    <row r="1614" spans="10:10">
      <c r="J1614" s="46"/>
    </row>
    <row r="1615" spans="10:10">
      <c r="J1615" s="46"/>
    </row>
    <row r="1616" spans="10:10">
      <c r="J1616" s="46"/>
    </row>
    <row r="1617" spans="10:10">
      <c r="J1617" s="46"/>
    </row>
    <row r="1618" spans="10:10">
      <c r="J1618" s="46"/>
    </row>
    <row r="1619" spans="10:10">
      <c r="J1619" s="46"/>
    </row>
    <row r="1620" spans="10:10">
      <c r="J1620" s="46"/>
    </row>
    <row r="1621" spans="10:10">
      <c r="J1621" s="46"/>
    </row>
    <row r="1622" spans="10:10">
      <c r="J1622" s="46"/>
    </row>
    <row r="1623" spans="10:10">
      <c r="J1623" s="46"/>
    </row>
    <row r="1624" spans="10:10">
      <c r="J1624" s="46"/>
    </row>
    <row r="1625" spans="10:10">
      <c r="J1625" s="46"/>
    </row>
    <row r="1626" spans="10:10">
      <c r="J1626" s="46"/>
    </row>
    <row r="1627" spans="10:10">
      <c r="J1627" s="406"/>
    </row>
  </sheetData>
  <mergeCells count="9">
    <mergeCell ref="L301:L302"/>
    <mergeCell ref="M301:M302"/>
    <mergeCell ref="B939:E939"/>
    <mergeCell ref="A955:E955"/>
    <mergeCell ref="A2:E2"/>
    <mergeCell ref="B3:E3"/>
    <mergeCell ref="L139:L140"/>
    <mergeCell ref="M139:M140"/>
    <mergeCell ref="L219:L220"/>
  </mergeCells>
  <dataValidations count="2">
    <dataValidation type="list" allowBlank="1" showInputMessage="1" showErrorMessage="1" sqref="G1099 G1094 G1177 G1119:G1120 G1114 G1070 G1072 G1014 G1008 G1032 G1040:G1041 G1045 G1061 G1064 G1053 G1050 G1067 G1076:G1077 G1083:G1084 G1088:G1089 G1103:G1104 G1166 G1172 G1180:G1181 G1183:G1184 G1108:G1109" xr:uid="{00000000-0002-0000-0D00-000000000000}">
      <formula1>$G$1:$G$1</formula1>
    </dataValidation>
    <dataValidation type="list" allowBlank="1" showInputMessage="1" showErrorMessage="1" sqref="G91:G92 G752 G198:G199 G196 G354 G357 G100 G523:G528 G536:G544 G546:G549 G492 G489 G484 G479 G474 G468:G469 G419:G422 G513:G514 G573:G577 G567:G571 G561:G565 G556:G559 G551:G554 G497 G516:G521 G579:G583 G414:G417 G409:G412 G405:G407 G400:G403 G395:G398 G390:G393 G387:G388 G381:G385 G376:G379 G371:G374 G365:G369 G507 G510 G445 G441 G451 G447 G439 G433:G435 G835 G830 G825 G820 G815 G811 G901 G896 G891 G874 G886 G881 G877 G866 G861 G780 G775 G455 G763 G769 G609 G710:G711 G747 G741 G736 G730 G790 G785 G758 G722 G715 G695 G690 G685 G675 G604 G599 G593 G587 G346 G349 G339 G335:G336 G325 G330:G331 G217 G222:G223 G114 G208 G188:G189 G151 G144 G147 G180:G181 G172:G173 G156 G139 G131 G134 G123 G118 G530:G534 G107 G165 G502 G362:G363 G236 G246:G247 G342:G343 G680 G425" xr:uid="{00000000-0002-0000-0D00-000001000000}">
      <formula1>$G$1:$G$86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239"/>
  <sheetViews>
    <sheetView topLeftCell="A1204" workbookViewId="0">
      <selection sqref="A1:C1222"/>
    </sheetView>
  </sheetViews>
  <sheetFormatPr defaultColWidth="9.109375" defaultRowHeight="15.6"/>
  <cols>
    <col min="1" max="1" width="9.109375" style="457"/>
    <col min="2" max="2" width="33" style="456" customWidth="1"/>
    <col min="3" max="3" width="44.88671875" style="45" customWidth="1"/>
    <col min="4" max="4" width="38.44140625" style="45" hidden="1" customWidth="1"/>
    <col min="5" max="5" width="13.44140625" style="388" bestFit="1" customWidth="1"/>
    <col min="6" max="6" width="34.44140625" style="389" customWidth="1"/>
    <col min="7" max="7" width="29.109375" style="45" customWidth="1"/>
    <col min="8" max="16384" width="9.109375" style="45"/>
  </cols>
  <sheetData>
    <row r="1" spans="1:7" s="402" customFormat="1">
      <c r="A1" s="493" t="s">
        <v>70</v>
      </c>
      <c r="B1" s="12" t="s">
        <v>372</v>
      </c>
      <c r="C1" s="12" t="s">
        <v>71</v>
      </c>
      <c r="D1" s="401"/>
      <c r="E1" s="494"/>
      <c r="F1" s="390" t="s">
        <v>8</v>
      </c>
      <c r="G1" s="401"/>
    </row>
    <row r="2" spans="1:7" ht="16.5" customHeight="1">
      <c r="A2" s="933" t="s">
        <v>2451</v>
      </c>
      <c r="B2" s="934"/>
      <c r="C2" s="935"/>
      <c r="D2" s="91"/>
      <c r="G2" s="91"/>
    </row>
    <row r="3" spans="1:7" s="392" customFormat="1">
      <c r="A3" s="413" t="s">
        <v>150</v>
      </c>
      <c r="B3" s="936" t="s">
        <v>2447</v>
      </c>
      <c r="C3" s="936"/>
      <c r="D3" s="391"/>
      <c r="E3" s="388"/>
      <c r="F3" s="389"/>
      <c r="G3" s="391"/>
    </row>
    <row r="4" spans="1:7">
      <c r="A4" s="416" t="s">
        <v>13</v>
      </c>
      <c r="B4" s="417" t="s">
        <v>2452</v>
      </c>
      <c r="C4" s="419"/>
      <c r="D4" s="91"/>
      <c r="G4" s="91"/>
    </row>
    <row r="5" spans="1:7">
      <c r="A5" s="398">
        <v>1</v>
      </c>
      <c r="B5" s="27" t="s">
        <v>2453</v>
      </c>
      <c r="C5" s="396"/>
      <c r="D5" s="91"/>
      <c r="G5" s="91"/>
    </row>
    <row r="6" spans="1:7">
      <c r="A6" s="398"/>
      <c r="B6" s="448"/>
      <c r="C6" s="27" t="s">
        <v>2455</v>
      </c>
      <c r="D6" s="91"/>
      <c r="G6" s="91"/>
    </row>
    <row r="7" spans="1:7">
      <c r="A7" s="398"/>
      <c r="B7" s="448"/>
      <c r="C7" s="27" t="s">
        <v>2456</v>
      </c>
      <c r="D7" s="91"/>
      <c r="G7" s="91"/>
    </row>
    <row r="8" spans="1:7">
      <c r="A8" s="398"/>
      <c r="B8" s="448"/>
      <c r="C8" s="27" t="s">
        <v>2457</v>
      </c>
      <c r="D8" s="91"/>
      <c r="G8" s="91"/>
    </row>
    <row r="9" spans="1:7" ht="31.2">
      <c r="A9" s="398"/>
      <c r="B9" s="448"/>
      <c r="C9" s="27" t="s">
        <v>2458</v>
      </c>
      <c r="D9" s="91"/>
      <c r="G9" s="91"/>
    </row>
    <row r="10" spans="1:7">
      <c r="A10" s="398"/>
      <c r="B10" s="448"/>
      <c r="C10" s="27" t="s">
        <v>2459</v>
      </c>
      <c r="D10" s="91"/>
      <c r="G10" s="91"/>
    </row>
    <row r="11" spans="1:7">
      <c r="A11" s="398">
        <v>2</v>
      </c>
      <c r="B11" s="447" t="s">
        <v>2460</v>
      </c>
      <c r="C11" s="396"/>
      <c r="D11" s="91"/>
      <c r="G11" s="91"/>
    </row>
    <row r="12" spans="1:7">
      <c r="A12" s="398"/>
      <c r="B12" s="448"/>
      <c r="C12" s="27" t="s">
        <v>2461</v>
      </c>
      <c r="D12" s="91"/>
      <c r="G12" s="91"/>
    </row>
    <row r="13" spans="1:7">
      <c r="A13" s="398"/>
      <c r="B13" s="448"/>
      <c r="C13" s="27" t="s">
        <v>2462</v>
      </c>
      <c r="D13" s="91"/>
      <c r="G13" s="91"/>
    </row>
    <row r="14" spans="1:7" ht="31.2">
      <c r="A14" s="398"/>
      <c r="B14" s="448"/>
      <c r="C14" s="27" t="s">
        <v>2463</v>
      </c>
      <c r="D14" s="91"/>
      <c r="G14" s="91"/>
    </row>
    <row r="15" spans="1:7">
      <c r="A15" s="398"/>
      <c r="B15" s="448"/>
      <c r="C15" s="27" t="s">
        <v>2464</v>
      </c>
      <c r="D15" s="91"/>
      <c r="G15" s="91"/>
    </row>
    <row r="16" spans="1:7">
      <c r="A16" s="398">
        <v>3</v>
      </c>
      <c r="B16" s="447" t="s">
        <v>2465</v>
      </c>
      <c r="C16" s="396"/>
      <c r="D16" s="91"/>
      <c r="G16" s="91"/>
    </row>
    <row r="17" spans="1:7" ht="31.2">
      <c r="A17" s="398"/>
      <c r="B17" s="447"/>
      <c r="C17" s="27" t="s">
        <v>2466</v>
      </c>
      <c r="D17" s="91"/>
      <c r="G17" s="91"/>
    </row>
    <row r="18" spans="1:7">
      <c r="A18" s="398"/>
      <c r="B18" s="447"/>
      <c r="C18" s="27" t="s">
        <v>2467</v>
      </c>
      <c r="D18" s="91"/>
      <c r="G18" s="91"/>
    </row>
    <row r="19" spans="1:7" ht="31.2">
      <c r="A19" s="398"/>
      <c r="B19" s="447"/>
      <c r="C19" s="27" t="s">
        <v>2468</v>
      </c>
      <c r="D19" s="91"/>
      <c r="G19" s="91"/>
    </row>
    <row r="20" spans="1:7">
      <c r="A20" s="398"/>
      <c r="B20" s="447"/>
      <c r="C20" s="27" t="s">
        <v>2469</v>
      </c>
      <c r="D20" s="91"/>
      <c r="G20" s="91"/>
    </row>
    <row r="21" spans="1:7">
      <c r="A21" s="398">
        <v>4</v>
      </c>
      <c r="B21" s="447" t="s">
        <v>2470</v>
      </c>
      <c r="C21" s="396"/>
      <c r="D21" s="91"/>
      <c r="G21" s="91"/>
    </row>
    <row r="22" spans="1:7">
      <c r="A22" s="398"/>
      <c r="B22" s="447"/>
      <c r="C22" s="27" t="s">
        <v>2471</v>
      </c>
      <c r="D22" s="91"/>
      <c r="G22" s="91"/>
    </row>
    <row r="23" spans="1:7">
      <c r="A23" s="398"/>
      <c r="B23" s="447"/>
      <c r="C23" s="27" t="s">
        <v>2472</v>
      </c>
      <c r="D23" s="91"/>
      <c r="G23" s="91"/>
    </row>
    <row r="24" spans="1:7">
      <c r="A24" s="398"/>
      <c r="B24" s="447"/>
      <c r="C24" s="27" t="s">
        <v>2473</v>
      </c>
      <c r="D24" s="91"/>
      <c r="G24" s="91"/>
    </row>
    <row r="25" spans="1:7" ht="31.2">
      <c r="A25" s="398"/>
      <c r="B25" s="447"/>
      <c r="C25" s="27" t="s">
        <v>2474</v>
      </c>
      <c r="D25" s="91"/>
      <c r="G25" s="91"/>
    </row>
    <row r="26" spans="1:7" ht="31.2">
      <c r="A26" s="398"/>
      <c r="B26" s="447"/>
      <c r="C26" s="27" t="s">
        <v>2475</v>
      </c>
      <c r="D26" s="91"/>
      <c r="G26" s="91"/>
    </row>
    <row r="27" spans="1:7" ht="31.2">
      <c r="A27" s="398"/>
      <c r="B27" s="447"/>
      <c r="C27" s="27" t="s">
        <v>2476</v>
      </c>
      <c r="D27" s="91"/>
      <c r="G27" s="91"/>
    </row>
    <row r="28" spans="1:7">
      <c r="A28" s="398">
        <v>5</v>
      </c>
      <c r="B28" s="447" t="s">
        <v>2477</v>
      </c>
      <c r="C28" s="396"/>
      <c r="D28" s="91"/>
      <c r="G28" s="91"/>
    </row>
    <row r="29" spans="1:7">
      <c r="A29" s="398"/>
      <c r="B29" s="447"/>
      <c r="C29" s="27" t="s">
        <v>2478</v>
      </c>
      <c r="D29" s="91"/>
      <c r="G29" s="91"/>
    </row>
    <row r="30" spans="1:7">
      <c r="A30" s="398"/>
      <c r="B30" s="447"/>
      <c r="C30" s="27" t="s">
        <v>2479</v>
      </c>
      <c r="D30" s="91"/>
      <c r="G30" s="91"/>
    </row>
    <row r="31" spans="1:7">
      <c r="A31" s="398"/>
      <c r="B31" s="447"/>
      <c r="C31" s="27" t="s">
        <v>2480</v>
      </c>
      <c r="D31" s="91"/>
      <c r="G31" s="91"/>
    </row>
    <row r="32" spans="1:7">
      <c r="A32" s="398"/>
      <c r="B32" s="447"/>
      <c r="C32" s="27" t="s">
        <v>2481</v>
      </c>
      <c r="D32" s="91"/>
      <c r="G32" s="91"/>
    </row>
    <row r="33" spans="1:7">
      <c r="A33" s="398"/>
      <c r="B33" s="447"/>
      <c r="C33" s="27" t="s">
        <v>2482</v>
      </c>
      <c r="D33" s="91"/>
      <c r="G33" s="91"/>
    </row>
    <row r="34" spans="1:7" ht="31.2">
      <c r="A34" s="398">
        <v>6</v>
      </c>
      <c r="B34" s="447" t="s">
        <v>2483</v>
      </c>
      <c r="C34" s="396"/>
      <c r="D34" s="91"/>
      <c r="G34" s="91"/>
    </row>
    <row r="35" spans="1:7" ht="31.2">
      <c r="A35" s="398"/>
      <c r="B35" s="447"/>
      <c r="C35" s="27" t="s">
        <v>2484</v>
      </c>
      <c r="D35" s="91"/>
      <c r="G35" s="91"/>
    </row>
    <row r="36" spans="1:7" ht="31.2">
      <c r="A36" s="398"/>
      <c r="B36" s="447"/>
      <c r="C36" s="27" t="s">
        <v>2485</v>
      </c>
      <c r="D36" s="91"/>
      <c r="G36" s="91"/>
    </row>
    <row r="37" spans="1:7" ht="31.2">
      <c r="A37" s="398"/>
      <c r="B37" s="447"/>
      <c r="C37" s="27" t="s">
        <v>2486</v>
      </c>
      <c r="D37" s="91"/>
      <c r="G37" s="91"/>
    </row>
    <row r="38" spans="1:7" ht="31.2">
      <c r="A38" s="398"/>
      <c r="B38" s="447"/>
      <c r="C38" s="27" t="s">
        <v>2487</v>
      </c>
      <c r="D38" s="91"/>
      <c r="G38" s="91"/>
    </row>
    <row r="39" spans="1:7">
      <c r="A39" s="398">
        <v>7</v>
      </c>
      <c r="B39" s="447" t="s">
        <v>2488</v>
      </c>
      <c r="C39" s="396"/>
      <c r="D39" s="91"/>
      <c r="G39" s="91"/>
    </row>
    <row r="40" spans="1:7">
      <c r="A40" s="398"/>
      <c r="B40" s="447"/>
      <c r="C40" s="27" t="s">
        <v>2489</v>
      </c>
      <c r="D40" s="91"/>
      <c r="G40" s="91"/>
    </row>
    <row r="41" spans="1:7" ht="31.2">
      <c r="A41" s="398"/>
      <c r="B41" s="447"/>
      <c r="C41" s="387" t="s">
        <v>2490</v>
      </c>
      <c r="D41" s="91"/>
      <c r="G41" s="91"/>
    </row>
    <row r="42" spans="1:7">
      <c r="A42" s="398"/>
      <c r="B42" s="447"/>
      <c r="C42" s="387" t="s">
        <v>2491</v>
      </c>
      <c r="D42" s="91"/>
      <c r="G42" s="91"/>
    </row>
    <row r="43" spans="1:7" ht="31.2">
      <c r="A43" s="398"/>
      <c r="B43" s="447"/>
      <c r="C43" s="387" t="s">
        <v>2492</v>
      </c>
      <c r="D43" s="91"/>
      <c r="G43" s="91"/>
    </row>
    <row r="44" spans="1:7">
      <c r="A44" s="398">
        <v>8</v>
      </c>
      <c r="B44" s="447" t="s">
        <v>2493</v>
      </c>
      <c r="C44" s="396"/>
      <c r="D44" s="91"/>
      <c r="G44" s="91"/>
    </row>
    <row r="45" spans="1:7" ht="31.2">
      <c r="A45" s="398"/>
      <c r="B45" s="447"/>
      <c r="C45" s="387" t="s">
        <v>2494</v>
      </c>
      <c r="D45" s="91"/>
      <c r="G45" s="91"/>
    </row>
    <row r="46" spans="1:7" ht="31.2">
      <c r="A46" s="398"/>
      <c r="B46" s="447"/>
      <c r="C46" s="387" t="s">
        <v>2495</v>
      </c>
      <c r="D46" s="91"/>
      <c r="G46" s="91"/>
    </row>
    <row r="47" spans="1:7">
      <c r="A47" s="398">
        <v>9</v>
      </c>
      <c r="B47" s="447" t="s">
        <v>2496</v>
      </c>
      <c r="C47" s="396"/>
      <c r="D47" s="91"/>
      <c r="G47" s="91"/>
    </row>
    <row r="48" spans="1:7">
      <c r="A48" s="398"/>
      <c r="B48" s="447"/>
      <c r="C48" s="27" t="s">
        <v>2497</v>
      </c>
      <c r="D48" s="91"/>
      <c r="G48" s="91"/>
    </row>
    <row r="49" spans="1:7">
      <c r="A49" s="398"/>
      <c r="B49" s="447"/>
      <c r="C49" s="27" t="s">
        <v>2498</v>
      </c>
      <c r="D49" s="91"/>
      <c r="G49" s="91"/>
    </row>
    <row r="50" spans="1:7">
      <c r="A50" s="398"/>
      <c r="B50" s="447"/>
      <c r="C50" s="27" t="s">
        <v>2499</v>
      </c>
      <c r="D50" s="91"/>
      <c r="G50" s="91"/>
    </row>
    <row r="51" spans="1:7" ht="31.2">
      <c r="A51" s="398"/>
      <c r="B51" s="447"/>
      <c r="C51" s="27" t="s">
        <v>2500</v>
      </c>
      <c r="D51" s="91"/>
      <c r="G51" s="91"/>
    </row>
    <row r="52" spans="1:7" ht="31.2">
      <c r="A52" s="398"/>
      <c r="B52" s="447"/>
      <c r="C52" s="27" t="s">
        <v>2501</v>
      </c>
      <c r="D52" s="91"/>
      <c r="G52" s="91"/>
    </row>
    <row r="53" spans="1:7">
      <c r="A53" s="398">
        <v>10</v>
      </c>
      <c r="B53" s="447" t="s">
        <v>2502</v>
      </c>
      <c r="C53" s="396"/>
      <c r="D53" s="91"/>
      <c r="G53" s="91"/>
    </row>
    <row r="54" spans="1:7">
      <c r="A54" s="398"/>
      <c r="B54" s="447"/>
      <c r="C54" s="387" t="s">
        <v>2503</v>
      </c>
      <c r="D54" s="91"/>
      <c r="G54" s="91"/>
    </row>
    <row r="55" spans="1:7">
      <c r="A55" s="398"/>
      <c r="B55" s="447"/>
      <c r="C55" s="387" t="s">
        <v>2504</v>
      </c>
      <c r="D55" s="91"/>
      <c r="G55" s="91"/>
    </row>
    <row r="56" spans="1:7">
      <c r="A56" s="398"/>
      <c r="B56" s="447"/>
      <c r="C56" s="387" t="s">
        <v>2505</v>
      </c>
      <c r="D56" s="91"/>
      <c r="G56" s="91"/>
    </row>
    <row r="57" spans="1:7">
      <c r="A57" s="398"/>
      <c r="B57" s="447"/>
      <c r="C57" s="387" t="s">
        <v>2506</v>
      </c>
      <c r="D57" s="91"/>
      <c r="G57" s="91"/>
    </row>
    <row r="58" spans="1:7">
      <c r="A58" s="398"/>
      <c r="B58" s="447"/>
      <c r="C58" s="387" t="s">
        <v>2507</v>
      </c>
      <c r="D58" s="91"/>
      <c r="G58" s="91"/>
    </row>
    <row r="59" spans="1:7" ht="31.2">
      <c r="A59" s="437" t="s">
        <v>16</v>
      </c>
      <c r="B59" s="464" t="s">
        <v>2508</v>
      </c>
      <c r="C59" s="465"/>
      <c r="D59" s="91"/>
      <c r="G59" s="91"/>
    </row>
    <row r="60" spans="1:7" ht="18" customHeight="1">
      <c r="A60" s="466">
        <v>1</v>
      </c>
      <c r="B60" s="467" t="s">
        <v>1317</v>
      </c>
      <c r="C60" s="467"/>
      <c r="D60" s="91"/>
      <c r="G60" s="91"/>
    </row>
    <row r="61" spans="1:7" s="402" customFormat="1" ht="31.2">
      <c r="A61" s="468" t="s">
        <v>1990</v>
      </c>
      <c r="B61" s="469" t="s">
        <v>1318</v>
      </c>
      <c r="C61" s="467"/>
      <c r="D61" s="401"/>
      <c r="E61" s="388"/>
      <c r="F61" s="389"/>
      <c r="G61" s="401"/>
    </row>
    <row r="62" spans="1:7" ht="31.2">
      <c r="A62" s="468"/>
      <c r="B62" s="469"/>
      <c r="C62" s="469" t="s">
        <v>3040</v>
      </c>
      <c r="D62" s="91" t="s">
        <v>2156</v>
      </c>
      <c r="G62" s="91"/>
    </row>
    <row r="63" spans="1:7" ht="31.2">
      <c r="A63" s="468"/>
      <c r="B63" s="469"/>
      <c r="C63" s="469" t="s">
        <v>3041</v>
      </c>
      <c r="D63" s="91" t="s">
        <v>2156</v>
      </c>
      <c r="G63" s="91"/>
    </row>
    <row r="64" spans="1:7" ht="31.2">
      <c r="A64" s="468"/>
      <c r="B64" s="469"/>
      <c r="C64" s="469" t="s">
        <v>3042</v>
      </c>
      <c r="D64" s="91" t="s">
        <v>2156</v>
      </c>
      <c r="G64" s="91"/>
    </row>
    <row r="65" spans="1:7" ht="46.8">
      <c r="A65" s="468"/>
      <c r="B65" s="469"/>
      <c r="C65" s="469" t="s">
        <v>3043</v>
      </c>
      <c r="D65" s="91" t="s">
        <v>2156</v>
      </c>
      <c r="G65" s="91"/>
    </row>
    <row r="66" spans="1:7" ht="31.2">
      <c r="A66" s="468"/>
      <c r="B66" s="469"/>
      <c r="C66" s="469" t="s">
        <v>3044</v>
      </c>
      <c r="D66" s="91" t="s">
        <v>2156</v>
      </c>
      <c r="G66" s="91"/>
    </row>
    <row r="67" spans="1:7" ht="31.2">
      <c r="A67" s="468"/>
      <c r="B67" s="469"/>
      <c r="C67" s="469" t="s">
        <v>3045</v>
      </c>
      <c r="D67" s="91" t="s">
        <v>2156</v>
      </c>
      <c r="G67" s="91"/>
    </row>
    <row r="68" spans="1:7" s="402" customFormat="1">
      <c r="A68" s="468" t="s">
        <v>1992</v>
      </c>
      <c r="B68" s="469" t="s">
        <v>1325</v>
      </c>
      <c r="C68" s="469"/>
      <c r="D68" s="91" t="s">
        <v>2156</v>
      </c>
      <c r="E68" s="388"/>
      <c r="F68" s="389"/>
      <c r="G68" s="401"/>
    </row>
    <row r="69" spans="1:7" ht="31.2">
      <c r="A69" s="468"/>
      <c r="B69" s="469"/>
      <c r="C69" s="469" t="s">
        <v>3046</v>
      </c>
      <c r="D69" s="91" t="s">
        <v>2156</v>
      </c>
      <c r="G69" s="91"/>
    </row>
    <row r="70" spans="1:7" ht="31.2">
      <c r="A70" s="468"/>
      <c r="B70" s="469"/>
      <c r="C70" s="469" t="s">
        <v>3047</v>
      </c>
      <c r="D70" s="91" t="s">
        <v>2156</v>
      </c>
      <c r="G70" s="91"/>
    </row>
    <row r="71" spans="1:7" ht="31.2">
      <c r="A71" s="468"/>
      <c r="B71" s="469"/>
      <c r="C71" s="469" t="s">
        <v>3048</v>
      </c>
      <c r="D71" s="91" t="s">
        <v>2156</v>
      </c>
      <c r="G71" s="91"/>
    </row>
    <row r="72" spans="1:7" ht="31.2">
      <c r="A72" s="468"/>
      <c r="B72" s="469"/>
      <c r="C72" s="469" t="s">
        <v>3049</v>
      </c>
      <c r="D72" s="91" t="s">
        <v>2156</v>
      </c>
      <c r="G72" s="91"/>
    </row>
    <row r="73" spans="1:7" s="402" customFormat="1">
      <c r="A73" s="468" t="s">
        <v>1993</v>
      </c>
      <c r="B73" s="469" t="s">
        <v>1330</v>
      </c>
      <c r="C73" s="469"/>
      <c r="D73" s="91" t="s">
        <v>2156</v>
      </c>
      <c r="E73" s="388"/>
      <c r="F73" s="389"/>
      <c r="G73" s="401"/>
    </row>
    <row r="74" spans="1:7" ht="31.2">
      <c r="A74" s="468"/>
      <c r="B74" s="469"/>
      <c r="C74" s="469" t="s">
        <v>3050</v>
      </c>
      <c r="D74" s="91" t="s">
        <v>2156</v>
      </c>
      <c r="G74" s="91"/>
    </row>
    <row r="75" spans="1:7" ht="31.2">
      <c r="A75" s="468"/>
      <c r="B75" s="469"/>
      <c r="C75" s="469" t="s">
        <v>3051</v>
      </c>
      <c r="D75" s="91" t="s">
        <v>2156</v>
      </c>
      <c r="G75" s="91"/>
    </row>
    <row r="76" spans="1:7" ht="31.2">
      <c r="A76" s="468"/>
      <c r="B76" s="469"/>
      <c r="C76" s="469" t="s">
        <v>3052</v>
      </c>
      <c r="D76" s="91" t="s">
        <v>2156</v>
      </c>
      <c r="G76" s="91"/>
    </row>
    <row r="77" spans="1:7">
      <c r="A77" s="468" t="s">
        <v>2426</v>
      </c>
      <c r="B77" s="469" t="s">
        <v>1334</v>
      </c>
      <c r="C77" s="469"/>
      <c r="D77" s="91" t="s">
        <v>2156</v>
      </c>
      <c r="G77" s="91"/>
    </row>
    <row r="78" spans="1:7" ht="31.2">
      <c r="A78" s="468"/>
      <c r="B78" s="469"/>
      <c r="C78" s="469" t="s">
        <v>3053</v>
      </c>
      <c r="D78" s="91" t="s">
        <v>2156</v>
      </c>
      <c r="G78" s="91"/>
    </row>
    <row r="79" spans="1:7" ht="31.2">
      <c r="A79" s="468"/>
      <c r="B79" s="469"/>
      <c r="C79" s="469" t="s">
        <v>3054</v>
      </c>
      <c r="D79" s="91" t="s">
        <v>2156</v>
      </c>
      <c r="G79" s="91"/>
    </row>
    <row r="80" spans="1:7" ht="31.2">
      <c r="A80" s="468"/>
      <c r="B80" s="469"/>
      <c r="C80" s="469" t="s">
        <v>3055</v>
      </c>
      <c r="D80" s="91" t="s">
        <v>2156</v>
      </c>
      <c r="G80" s="91"/>
    </row>
    <row r="81" spans="1:7" ht="31.2">
      <c r="A81" s="468"/>
      <c r="B81" s="469"/>
      <c r="C81" s="469" t="s">
        <v>3056</v>
      </c>
      <c r="D81" s="91" t="s">
        <v>2156</v>
      </c>
      <c r="G81" s="91"/>
    </row>
    <row r="82" spans="1:7">
      <c r="A82" s="468" t="s">
        <v>2006</v>
      </c>
      <c r="B82" s="469" t="s">
        <v>1339</v>
      </c>
      <c r="C82" s="469"/>
      <c r="D82" s="91" t="s">
        <v>2156</v>
      </c>
      <c r="G82" s="91"/>
    </row>
    <row r="83" spans="1:7" ht="31.2">
      <c r="A83" s="468"/>
      <c r="B83" s="469"/>
      <c r="C83" s="469" t="s">
        <v>3057</v>
      </c>
      <c r="D83" s="91" t="s">
        <v>2156</v>
      </c>
      <c r="G83" s="91"/>
    </row>
    <row r="84" spans="1:7" ht="31.2">
      <c r="A84" s="468"/>
      <c r="B84" s="469"/>
      <c r="C84" s="469" t="s">
        <v>3058</v>
      </c>
      <c r="D84" s="91" t="s">
        <v>2156</v>
      </c>
      <c r="G84" s="91"/>
    </row>
    <row r="85" spans="1:7" ht="31.2">
      <c r="A85" s="468"/>
      <c r="B85" s="469"/>
      <c r="C85" s="469" t="s">
        <v>3059</v>
      </c>
      <c r="D85" s="91" t="s">
        <v>2156</v>
      </c>
      <c r="G85" s="91"/>
    </row>
    <row r="86" spans="1:7" ht="31.2">
      <c r="A86" s="468"/>
      <c r="B86" s="469"/>
      <c r="C86" s="469" t="s">
        <v>3060</v>
      </c>
      <c r="D86" s="91" t="s">
        <v>2156</v>
      </c>
      <c r="G86" s="91"/>
    </row>
    <row r="87" spans="1:7" ht="31.2">
      <c r="A87" s="468" t="s">
        <v>2015</v>
      </c>
      <c r="B87" s="469" t="s">
        <v>1344</v>
      </c>
      <c r="C87" s="469"/>
      <c r="D87" s="91" t="s">
        <v>2156</v>
      </c>
      <c r="G87" s="91"/>
    </row>
    <row r="88" spans="1:7" ht="31.2">
      <c r="A88" s="468"/>
      <c r="B88" s="469"/>
      <c r="C88" s="469" t="s">
        <v>3061</v>
      </c>
      <c r="D88" s="91" t="s">
        <v>2156</v>
      </c>
      <c r="G88" s="91"/>
    </row>
    <row r="89" spans="1:7" ht="31.2">
      <c r="A89" s="468"/>
      <c r="B89" s="469"/>
      <c r="C89" s="469" t="s">
        <v>3062</v>
      </c>
      <c r="D89" s="91" t="s">
        <v>2156</v>
      </c>
      <c r="G89" s="91"/>
    </row>
    <row r="90" spans="1:7" ht="31.2">
      <c r="A90" s="468"/>
      <c r="B90" s="469"/>
      <c r="C90" s="469" t="s">
        <v>3063</v>
      </c>
      <c r="D90" s="91" t="s">
        <v>2156</v>
      </c>
      <c r="G90" s="91"/>
    </row>
    <row r="91" spans="1:7" ht="31.2">
      <c r="A91" s="468"/>
      <c r="B91" s="469"/>
      <c r="C91" s="469" t="s">
        <v>3064</v>
      </c>
      <c r="D91" s="91" t="s">
        <v>2156</v>
      </c>
      <c r="G91" s="91"/>
    </row>
    <row r="92" spans="1:7" ht="31.2">
      <c r="A92" s="468" t="s">
        <v>2427</v>
      </c>
      <c r="B92" s="469" t="s">
        <v>1349</v>
      </c>
      <c r="C92" s="469"/>
      <c r="D92" s="91" t="s">
        <v>2156</v>
      </c>
      <c r="G92" s="91"/>
    </row>
    <row r="93" spans="1:7" ht="31.2">
      <c r="A93" s="468"/>
      <c r="B93" s="469"/>
      <c r="C93" s="469" t="s">
        <v>3065</v>
      </c>
      <c r="D93" s="91" t="s">
        <v>2156</v>
      </c>
      <c r="G93" s="91"/>
    </row>
    <row r="94" spans="1:7" ht="31.2">
      <c r="A94" s="468"/>
      <c r="B94" s="469"/>
      <c r="C94" s="469" t="s">
        <v>3066</v>
      </c>
      <c r="D94" s="91" t="s">
        <v>2156</v>
      </c>
      <c r="G94" s="91"/>
    </row>
    <row r="95" spans="1:7" ht="31.2">
      <c r="A95" s="468"/>
      <c r="B95" s="469"/>
      <c r="C95" s="469" t="s">
        <v>3067</v>
      </c>
      <c r="D95" s="91" t="s">
        <v>2156</v>
      </c>
      <c r="G95" s="91"/>
    </row>
    <row r="96" spans="1:7" ht="31.2">
      <c r="A96" s="468"/>
      <c r="B96" s="469"/>
      <c r="C96" s="469" t="s">
        <v>3068</v>
      </c>
      <c r="D96" s="91" t="s">
        <v>2156</v>
      </c>
      <c r="G96" s="91"/>
    </row>
    <row r="97" spans="1:7">
      <c r="A97" s="468" t="s">
        <v>2509</v>
      </c>
      <c r="B97" s="469" t="s">
        <v>2448</v>
      </c>
      <c r="C97" s="469"/>
      <c r="D97" s="91" t="s">
        <v>2156</v>
      </c>
      <c r="G97" s="91"/>
    </row>
    <row r="98" spans="1:7" ht="31.2">
      <c r="A98" s="468"/>
      <c r="B98" s="469"/>
      <c r="C98" s="469" t="s">
        <v>3069</v>
      </c>
      <c r="D98" s="91" t="s">
        <v>2156</v>
      </c>
      <c r="G98" s="91"/>
    </row>
    <row r="99" spans="1:7" ht="31.2">
      <c r="A99" s="468"/>
      <c r="B99" s="469"/>
      <c r="C99" s="469" t="s">
        <v>3070</v>
      </c>
      <c r="D99" s="91" t="s">
        <v>2156</v>
      </c>
      <c r="G99" s="91"/>
    </row>
    <row r="100" spans="1:7" ht="31.2">
      <c r="A100" s="468"/>
      <c r="B100" s="469"/>
      <c r="C100" s="469" t="s">
        <v>3071</v>
      </c>
      <c r="D100" s="91" t="s">
        <v>2156</v>
      </c>
      <c r="G100" s="91"/>
    </row>
    <row r="101" spans="1:7" ht="31.2">
      <c r="A101" s="468"/>
      <c r="B101" s="469"/>
      <c r="C101" s="469" t="s">
        <v>3072</v>
      </c>
      <c r="D101" s="91" t="s">
        <v>2156</v>
      </c>
      <c r="G101" s="91"/>
    </row>
    <row r="102" spans="1:7">
      <c r="A102" s="468" t="s">
        <v>2510</v>
      </c>
      <c r="B102" s="470" t="s">
        <v>1354</v>
      </c>
      <c r="C102" s="469"/>
      <c r="D102" s="91" t="s">
        <v>2156</v>
      </c>
      <c r="G102" s="91"/>
    </row>
    <row r="103" spans="1:7" ht="31.2">
      <c r="A103" s="468"/>
      <c r="B103" s="469"/>
      <c r="C103" s="469" t="s">
        <v>3073</v>
      </c>
      <c r="D103" s="91" t="s">
        <v>2156</v>
      </c>
      <c r="G103" s="91"/>
    </row>
    <row r="104" spans="1:7" ht="31.2">
      <c r="A104" s="468"/>
      <c r="B104" s="469"/>
      <c r="C104" s="469" t="s">
        <v>3074</v>
      </c>
      <c r="D104" s="91" t="s">
        <v>2156</v>
      </c>
      <c r="G104" s="91"/>
    </row>
    <row r="105" spans="1:7" ht="31.2">
      <c r="A105" s="468"/>
      <c r="B105" s="469"/>
      <c r="C105" s="469" t="s">
        <v>3075</v>
      </c>
      <c r="D105" s="91" t="s">
        <v>2156</v>
      </c>
      <c r="G105" s="91"/>
    </row>
    <row r="106" spans="1:7" ht="31.2">
      <c r="A106" s="468"/>
      <c r="B106" s="469"/>
      <c r="C106" s="469" t="s">
        <v>3076</v>
      </c>
      <c r="D106" s="91" t="s">
        <v>2156</v>
      </c>
      <c r="G106" s="91"/>
    </row>
    <row r="107" spans="1:7">
      <c r="A107" s="468" t="s">
        <v>2511</v>
      </c>
      <c r="B107" s="469" t="s">
        <v>1374</v>
      </c>
      <c r="C107" s="469"/>
      <c r="D107" s="91" t="s">
        <v>2156</v>
      </c>
      <c r="G107" s="91"/>
    </row>
    <row r="108" spans="1:7" ht="31.2">
      <c r="A108" s="468"/>
      <c r="B108" s="469"/>
      <c r="C108" s="469" t="s">
        <v>3077</v>
      </c>
      <c r="D108" s="91" t="s">
        <v>2156</v>
      </c>
      <c r="G108" s="91"/>
    </row>
    <row r="109" spans="1:7" ht="31.2">
      <c r="A109" s="468"/>
      <c r="B109" s="469"/>
      <c r="C109" s="469" t="s">
        <v>3078</v>
      </c>
      <c r="D109" s="91" t="s">
        <v>2156</v>
      </c>
      <c r="G109" s="91"/>
    </row>
    <row r="110" spans="1:7" ht="31.2">
      <c r="A110" s="468"/>
      <c r="B110" s="469"/>
      <c r="C110" s="469" t="s">
        <v>3079</v>
      </c>
      <c r="D110" s="91" t="s">
        <v>2156</v>
      </c>
      <c r="G110" s="91"/>
    </row>
    <row r="111" spans="1:7" ht="31.2">
      <c r="A111" s="468"/>
      <c r="B111" s="469"/>
      <c r="C111" s="469" t="s">
        <v>3080</v>
      </c>
      <c r="D111" s="91" t="s">
        <v>2156</v>
      </c>
      <c r="G111" s="91"/>
    </row>
    <row r="112" spans="1:7">
      <c r="A112" s="468" t="s">
        <v>2564</v>
      </c>
      <c r="B112" s="469" t="s">
        <v>2092</v>
      </c>
      <c r="C112" s="469"/>
      <c r="D112" s="91" t="s">
        <v>2156</v>
      </c>
      <c r="E112" s="403"/>
      <c r="G112" s="91"/>
    </row>
    <row r="113" spans="1:7" ht="31.2">
      <c r="A113" s="468"/>
      <c r="B113" s="469"/>
      <c r="C113" s="469" t="s">
        <v>3081</v>
      </c>
      <c r="D113" s="91" t="s">
        <v>2156</v>
      </c>
      <c r="G113" s="91"/>
    </row>
    <row r="114" spans="1:7" ht="31.2">
      <c r="A114" s="468"/>
      <c r="B114" s="469"/>
      <c r="C114" s="469" t="s">
        <v>3082</v>
      </c>
      <c r="D114" s="91" t="s">
        <v>2156</v>
      </c>
      <c r="G114" s="91"/>
    </row>
    <row r="115" spans="1:7" ht="31.2">
      <c r="A115" s="468"/>
      <c r="B115" s="469"/>
      <c r="C115" s="469" t="s">
        <v>3083</v>
      </c>
      <c r="D115" s="91" t="s">
        <v>2156</v>
      </c>
      <c r="G115" s="91"/>
    </row>
    <row r="116" spans="1:7" ht="31.2">
      <c r="A116" s="468"/>
      <c r="B116" s="469"/>
      <c r="C116" s="469" t="s">
        <v>3084</v>
      </c>
      <c r="D116" s="91" t="s">
        <v>2156</v>
      </c>
      <c r="G116" s="91"/>
    </row>
    <row r="117" spans="1:7" ht="22.5" customHeight="1">
      <c r="A117" s="468" t="s">
        <v>2565</v>
      </c>
      <c r="B117" s="469" t="s">
        <v>1381</v>
      </c>
      <c r="C117" s="469"/>
      <c r="D117" s="91" t="s">
        <v>2156</v>
      </c>
      <c r="E117" s="403"/>
      <c r="G117" s="91"/>
    </row>
    <row r="118" spans="1:7" ht="31.2">
      <c r="A118" s="468"/>
      <c r="B118" s="469"/>
      <c r="C118" s="469" t="s">
        <v>3085</v>
      </c>
      <c r="D118" s="91" t="s">
        <v>2156</v>
      </c>
      <c r="G118" s="91"/>
    </row>
    <row r="119" spans="1:7" ht="31.2">
      <c r="A119" s="468"/>
      <c r="B119" s="469"/>
      <c r="C119" s="469" t="s">
        <v>3086</v>
      </c>
      <c r="D119" s="91" t="s">
        <v>2156</v>
      </c>
      <c r="E119" s="927"/>
      <c r="F119" s="929"/>
      <c r="G119" s="91"/>
    </row>
    <row r="120" spans="1:7" ht="31.2">
      <c r="A120" s="468"/>
      <c r="B120" s="469"/>
      <c r="C120" s="469" t="s">
        <v>3087</v>
      </c>
      <c r="D120" s="91" t="s">
        <v>2156</v>
      </c>
      <c r="E120" s="927"/>
      <c r="F120" s="929"/>
      <c r="G120" s="91"/>
    </row>
    <row r="121" spans="1:7" ht="31.2">
      <c r="A121" s="468"/>
      <c r="B121" s="469"/>
      <c r="C121" s="469" t="s">
        <v>3088</v>
      </c>
      <c r="D121" s="91" t="s">
        <v>2156</v>
      </c>
      <c r="E121" s="391"/>
      <c r="F121" s="404"/>
      <c r="G121" s="91"/>
    </row>
    <row r="122" spans="1:7">
      <c r="A122" s="468" t="s">
        <v>2562</v>
      </c>
      <c r="B122" s="469" t="s">
        <v>1373</v>
      </c>
      <c r="C122" s="469"/>
      <c r="D122" s="91" t="s">
        <v>2156</v>
      </c>
      <c r="G122" s="91"/>
    </row>
    <row r="123" spans="1:7" ht="31.2">
      <c r="A123" s="468"/>
      <c r="B123" s="469"/>
      <c r="C123" s="469" t="s">
        <v>3089</v>
      </c>
      <c r="D123" s="91" t="s">
        <v>2156</v>
      </c>
      <c r="G123" s="91"/>
    </row>
    <row r="124" spans="1:7" ht="31.2">
      <c r="A124" s="468"/>
      <c r="B124" s="469"/>
      <c r="C124" s="469" t="s">
        <v>3090</v>
      </c>
      <c r="D124" s="91" t="s">
        <v>2156</v>
      </c>
      <c r="G124" s="91"/>
    </row>
    <row r="125" spans="1:7" ht="31.2">
      <c r="A125" s="468"/>
      <c r="B125" s="469"/>
      <c r="C125" s="469" t="s">
        <v>3091</v>
      </c>
      <c r="D125" s="91" t="s">
        <v>2156</v>
      </c>
      <c r="G125" s="91"/>
    </row>
    <row r="126" spans="1:7" ht="31.2">
      <c r="A126" s="468"/>
      <c r="B126" s="469"/>
      <c r="C126" s="469" t="s">
        <v>3092</v>
      </c>
      <c r="D126" s="91" t="s">
        <v>2156</v>
      </c>
      <c r="G126" s="91"/>
    </row>
    <row r="127" spans="1:7">
      <c r="A127" s="468" t="s">
        <v>2566</v>
      </c>
      <c r="B127" s="469" t="s">
        <v>1426</v>
      </c>
      <c r="C127" s="469"/>
      <c r="D127" s="91" t="s">
        <v>2156</v>
      </c>
      <c r="G127" s="91"/>
    </row>
    <row r="128" spans="1:7" ht="31.2">
      <c r="A128" s="468"/>
      <c r="B128" s="469"/>
      <c r="C128" s="469" t="s">
        <v>3093</v>
      </c>
      <c r="D128" s="91" t="s">
        <v>2156</v>
      </c>
      <c r="G128" s="91"/>
    </row>
    <row r="129" spans="1:7" ht="31.2">
      <c r="A129" s="468"/>
      <c r="B129" s="469"/>
      <c r="C129" s="469" t="s">
        <v>3094</v>
      </c>
      <c r="D129" s="91" t="s">
        <v>2156</v>
      </c>
      <c r="F129" s="404"/>
      <c r="G129" s="91"/>
    </row>
    <row r="130" spans="1:7" ht="31.2">
      <c r="A130" s="468"/>
      <c r="B130" s="469"/>
      <c r="C130" s="469" t="s">
        <v>3095</v>
      </c>
      <c r="D130" s="91" t="s">
        <v>2156</v>
      </c>
      <c r="F130" s="404"/>
      <c r="G130" s="91"/>
    </row>
    <row r="131" spans="1:7" ht="31.2">
      <c r="A131" s="468"/>
      <c r="B131" s="469"/>
      <c r="C131" s="469" t="s">
        <v>3096</v>
      </c>
      <c r="D131" s="91" t="s">
        <v>2156</v>
      </c>
      <c r="F131" s="404"/>
      <c r="G131" s="91"/>
    </row>
    <row r="132" spans="1:7" ht="31.2">
      <c r="A132" s="468"/>
      <c r="B132" s="469"/>
      <c r="C132" s="469" t="s">
        <v>3097</v>
      </c>
      <c r="D132" s="91" t="s">
        <v>2156</v>
      </c>
      <c r="F132" s="404"/>
      <c r="G132" s="91"/>
    </row>
    <row r="133" spans="1:7" ht="31.2">
      <c r="A133" s="468"/>
      <c r="B133" s="469"/>
      <c r="C133" s="469" t="s">
        <v>3098</v>
      </c>
      <c r="D133" s="91" t="s">
        <v>2156</v>
      </c>
      <c r="F133" s="404"/>
      <c r="G133" s="91"/>
    </row>
    <row r="134" spans="1:7" ht="31.2">
      <c r="A134" s="468" t="s">
        <v>2567</v>
      </c>
      <c r="B134" s="469" t="s">
        <v>1438</v>
      </c>
      <c r="C134" s="469"/>
      <c r="D134" s="91" t="s">
        <v>2156</v>
      </c>
      <c r="G134" s="91"/>
    </row>
    <row r="135" spans="1:7" ht="31.2">
      <c r="A135" s="468"/>
      <c r="B135" s="469"/>
      <c r="C135" s="469" t="s">
        <v>3099</v>
      </c>
      <c r="D135" s="91" t="s">
        <v>2156</v>
      </c>
      <c r="G135" s="91"/>
    </row>
    <row r="136" spans="1:7" ht="46.8">
      <c r="A136" s="468"/>
      <c r="B136" s="469"/>
      <c r="C136" s="469" t="s">
        <v>3100</v>
      </c>
      <c r="D136" s="91" t="s">
        <v>2156</v>
      </c>
      <c r="G136" s="91"/>
    </row>
    <row r="137" spans="1:7" ht="31.2">
      <c r="A137" s="468"/>
      <c r="B137" s="469"/>
      <c r="C137" s="469" t="s">
        <v>3101</v>
      </c>
      <c r="D137" s="91" t="s">
        <v>2156</v>
      </c>
      <c r="G137" s="91"/>
    </row>
    <row r="138" spans="1:7" ht="31.2">
      <c r="A138" s="468"/>
      <c r="B138" s="469"/>
      <c r="C138" s="469" t="s">
        <v>3102</v>
      </c>
      <c r="D138" s="91" t="s">
        <v>2156</v>
      </c>
      <c r="G138" s="91"/>
    </row>
    <row r="139" spans="1:7" ht="31.2">
      <c r="A139" s="468" t="s">
        <v>2568</v>
      </c>
      <c r="B139" s="469" t="s">
        <v>1437</v>
      </c>
      <c r="C139" s="469"/>
      <c r="D139" s="91" t="s">
        <v>2156</v>
      </c>
      <c r="G139" s="91"/>
    </row>
    <row r="140" spans="1:7" ht="31.2">
      <c r="A140" s="468"/>
      <c r="B140" s="469"/>
      <c r="C140" s="469" t="s">
        <v>3103</v>
      </c>
      <c r="D140" s="91" t="s">
        <v>2156</v>
      </c>
      <c r="G140" s="91"/>
    </row>
    <row r="141" spans="1:7" ht="46.8">
      <c r="A141" s="468"/>
      <c r="B141" s="469"/>
      <c r="C141" s="469" t="s">
        <v>3104</v>
      </c>
      <c r="D141" s="91" t="s">
        <v>2156</v>
      </c>
      <c r="G141" s="91"/>
    </row>
    <row r="142" spans="1:7" ht="31.2">
      <c r="A142" s="468"/>
      <c r="B142" s="469"/>
      <c r="C142" s="469" t="s">
        <v>3105</v>
      </c>
      <c r="D142" s="91" t="s">
        <v>2156</v>
      </c>
      <c r="G142" s="91"/>
    </row>
    <row r="143" spans="1:7" ht="31.2">
      <c r="A143" s="468"/>
      <c r="B143" s="469"/>
      <c r="C143" s="469" t="s">
        <v>3106</v>
      </c>
      <c r="D143" s="91" t="s">
        <v>2156</v>
      </c>
      <c r="G143" s="91"/>
    </row>
    <row r="144" spans="1:7">
      <c r="A144" s="466" t="s">
        <v>1403</v>
      </c>
      <c r="B144" s="467" t="s">
        <v>1404</v>
      </c>
      <c r="C144" s="469"/>
      <c r="D144" s="91" t="s">
        <v>2156</v>
      </c>
      <c r="G144" s="91"/>
    </row>
    <row r="145" spans="1:7" ht="31.2">
      <c r="A145" s="468" t="s">
        <v>2021</v>
      </c>
      <c r="B145" s="469" t="s">
        <v>1407</v>
      </c>
      <c r="C145" s="469"/>
      <c r="D145" s="91" t="s">
        <v>2156</v>
      </c>
      <c r="G145" s="91"/>
    </row>
    <row r="146" spans="1:7" ht="31.2">
      <c r="A146" s="468"/>
      <c r="B146" s="469"/>
      <c r="C146" s="469" t="s">
        <v>3107</v>
      </c>
      <c r="D146" s="91" t="s">
        <v>2156</v>
      </c>
      <c r="G146" s="91"/>
    </row>
    <row r="147" spans="1:7" ht="31.2">
      <c r="A147" s="468"/>
      <c r="B147" s="469"/>
      <c r="C147" s="469" t="s">
        <v>3108</v>
      </c>
      <c r="D147" s="91" t="s">
        <v>2156</v>
      </c>
      <c r="G147" s="91"/>
    </row>
    <row r="148" spans="1:7" ht="31.2">
      <c r="A148" s="468"/>
      <c r="B148" s="469"/>
      <c r="C148" s="469" t="s">
        <v>3109</v>
      </c>
      <c r="D148" s="91" t="s">
        <v>2156</v>
      </c>
      <c r="G148" s="91"/>
    </row>
    <row r="149" spans="1:7" ht="31.2">
      <c r="A149" s="468"/>
      <c r="B149" s="469"/>
      <c r="C149" s="469" t="s">
        <v>3110</v>
      </c>
      <c r="D149" s="91" t="s">
        <v>2156</v>
      </c>
      <c r="G149" s="91"/>
    </row>
    <row r="150" spans="1:7" s="402" customFormat="1" ht="31.2">
      <c r="A150" s="468" t="s">
        <v>2027</v>
      </c>
      <c r="B150" s="469" t="s">
        <v>1412</v>
      </c>
      <c r="C150" s="469"/>
      <c r="D150" s="91" t="s">
        <v>2156</v>
      </c>
      <c r="E150" s="388"/>
      <c r="F150" s="389"/>
      <c r="G150" s="401"/>
    </row>
    <row r="151" spans="1:7" ht="31.2">
      <c r="A151" s="468"/>
      <c r="B151" s="469"/>
      <c r="C151" s="469" t="s">
        <v>3111</v>
      </c>
      <c r="D151" s="91" t="s">
        <v>2156</v>
      </c>
      <c r="G151" s="91"/>
    </row>
    <row r="152" spans="1:7" ht="31.2">
      <c r="A152" s="468"/>
      <c r="B152" s="469"/>
      <c r="C152" s="469" t="s">
        <v>3112</v>
      </c>
      <c r="D152" s="91" t="s">
        <v>2156</v>
      </c>
      <c r="G152" s="91"/>
    </row>
    <row r="153" spans="1:7" ht="31.2">
      <c r="A153" s="468" t="s">
        <v>2034</v>
      </c>
      <c r="B153" s="469" t="s">
        <v>1415</v>
      </c>
      <c r="C153" s="469"/>
      <c r="D153" s="91" t="s">
        <v>2156</v>
      </c>
      <c r="G153" s="91"/>
    </row>
    <row r="154" spans="1:7" ht="31.2">
      <c r="A154" s="468"/>
      <c r="B154" s="469"/>
      <c r="C154" s="469" t="s">
        <v>3113</v>
      </c>
      <c r="D154" s="91" t="s">
        <v>2156</v>
      </c>
      <c r="G154" s="91"/>
    </row>
    <row r="155" spans="1:7" ht="31.2">
      <c r="A155" s="468"/>
      <c r="B155" s="469"/>
      <c r="C155" s="469" t="s">
        <v>3114</v>
      </c>
      <c r="D155" s="91" t="s">
        <v>2156</v>
      </c>
      <c r="G155" s="91"/>
    </row>
    <row r="156" spans="1:7" ht="31.2">
      <c r="A156" s="468"/>
      <c r="B156" s="469"/>
      <c r="C156" s="469" t="s">
        <v>3115</v>
      </c>
      <c r="D156" s="91" t="s">
        <v>2156</v>
      </c>
      <c r="G156" s="91"/>
    </row>
    <row r="157" spans="1:7" ht="31.2">
      <c r="A157" s="468"/>
      <c r="B157" s="469"/>
      <c r="C157" s="469" t="s">
        <v>3116</v>
      </c>
      <c r="D157" s="91" t="s">
        <v>2156</v>
      </c>
      <c r="G157" s="91"/>
    </row>
    <row r="158" spans="1:7" s="402" customFormat="1" ht="31.2">
      <c r="A158" s="468" t="s">
        <v>2036</v>
      </c>
      <c r="B158" s="469" t="s">
        <v>1420</v>
      </c>
      <c r="C158" s="469"/>
      <c r="D158" s="91" t="s">
        <v>2156</v>
      </c>
      <c r="E158" s="388"/>
      <c r="F158" s="389"/>
      <c r="G158" s="401"/>
    </row>
    <row r="159" spans="1:7" ht="31.2">
      <c r="A159" s="468"/>
      <c r="B159" s="469"/>
      <c r="C159" s="469" t="s">
        <v>3117</v>
      </c>
      <c r="D159" s="91" t="s">
        <v>2156</v>
      </c>
      <c r="G159" s="91"/>
    </row>
    <row r="160" spans="1:7" ht="31.2">
      <c r="A160" s="468"/>
      <c r="B160" s="469"/>
      <c r="C160" s="469" t="s">
        <v>3118</v>
      </c>
      <c r="D160" s="91" t="s">
        <v>2156</v>
      </c>
      <c r="G160" s="91"/>
    </row>
    <row r="161" spans="1:7" ht="31.2">
      <c r="A161" s="468" t="s">
        <v>2040</v>
      </c>
      <c r="B161" s="469" t="s">
        <v>1446</v>
      </c>
      <c r="C161" s="469"/>
      <c r="D161" s="91" t="s">
        <v>2156</v>
      </c>
      <c r="G161" s="91"/>
    </row>
    <row r="162" spans="1:7" ht="31.2">
      <c r="A162" s="468"/>
      <c r="B162" s="469"/>
      <c r="C162" s="469" t="s">
        <v>3119</v>
      </c>
      <c r="D162" s="91" t="s">
        <v>2156</v>
      </c>
      <c r="G162" s="91"/>
    </row>
    <row r="163" spans="1:7" ht="31.2">
      <c r="A163" s="468"/>
      <c r="B163" s="469"/>
      <c r="C163" s="469" t="s">
        <v>3120</v>
      </c>
      <c r="D163" s="91" t="s">
        <v>2156</v>
      </c>
      <c r="G163" s="91"/>
    </row>
    <row r="164" spans="1:7" ht="31.2">
      <c r="A164" s="468"/>
      <c r="B164" s="469"/>
      <c r="C164" s="469" t="s">
        <v>3121</v>
      </c>
      <c r="D164" s="91" t="s">
        <v>2156</v>
      </c>
      <c r="G164" s="91"/>
    </row>
    <row r="165" spans="1:7" ht="31.2">
      <c r="A165" s="468"/>
      <c r="B165" s="469"/>
      <c r="C165" s="469" t="s">
        <v>3122</v>
      </c>
      <c r="D165" s="91" t="s">
        <v>2156</v>
      </c>
      <c r="G165" s="91"/>
    </row>
    <row r="166" spans="1:7" s="402" customFormat="1" ht="31.2">
      <c r="A166" s="468" t="s">
        <v>2168</v>
      </c>
      <c r="B166" s="469" t="s">
        <v>1452</v>
      </c>
      <c r="C166" s="469"/>
      <c r="D166" s="91" t="s">
        <v>2156</v>
      </c>
      <c r="E166" s="388"/>
      <c r="F166" s="389"/>
      <c r="G166" s="401"/>
    </row>
    <row r="167" spans="1:7" ht="31.2">
      <c r="A167" s="468"/>
      <c r="B167" s="469"/>
      <c r="C167" s="469" t="s">
        <v>3123</v>
      </c>
      <c r="D167" s="91" t="s">
        <v>2156</v>
      </c>
      <c r="G167" s="91"/>
    </row>
    <row r="168" spans="1:7" ht="31.2">
      <c r="A168" s="468"/>
      <c r="B168" s="469"/>
      <c r="C168" s="469" t="s">
        <v>3124</v>
      </c>
      <c r="D168" s="91" t="s">
        <v>2156</v>
      </c>
      <c r="G168" s="91"/>
    </row>
    <row r="169" spans="1:7">
      <c r="A169" s="468" t="s">
        <v>2169</v>
      </c>
      <c r="B169" s="469" t="s">
        <v>1454</v>
      </c>
      <c r="C169" s="469"/>
      <c r="D169" s="91" t="s">
        <v>2156</v>
      </c>
      <c r="G169" s="91"/>
    </row>
    <row r="170" spans="1:7" ht="31.2">
      <c r="A170" s="468"/>
      <c r="B170" s="469"/>
      <c r="C170" s="469" t="s">
        <v>3125</v>
      </c>
      <c r="D170" s="91" t="s">
        <v>2156</v>
      </c>
      <c r="G170" s="91"/>
    </row>
    <row r="171" spans="1:7" ht="31.2">
      <c r="A171" s="468"/>
      <c r="B171" s="469"/>
      <c r="C171" s="469" t="s">
        <v>3126</v>
      </c>
      <c r="D171" s="91" t="s">
        <v>2156</v>
      </c>
      <c r="G171" s="91"/>
    </row>
    <row r="172" spans="1:7" ht="31.2">
      <c r="A172" s="468"/>
      <c r="B172" s="469"/>
      <c r="C172" s="469" t="s">
        <v>3127</v>
      </c>
      <c r="D172" s="91" t="s">
        <v>2156</v>
      </c>
      <c r="G172" s="91"/>
    </row>
    <row r="173" spans="1:7" ht="31.2">
      <c r="A173" s="468"/>
      <c r="B173" s="469"/>
      <c r="C173" s="469" t="s">
        <v>3128</v>
      </c>
      <c r="D173" s="91" t="s">
        <v>2156</v>
      </c>
      <c r="G173" s="91"/>
    </row>
    <row r="174" spans="1:7" s="402" customFormat="1">
      <c r="A174" s="468" t="s">
        <v>2170</v>
      </c>
      <c r="B174" s="469" t="s">
        <v>1459</v>
      </c>
      <c r="C174" s="469"/>
      <c r="D174" s="91" t="s">
        <v>2156</v>
      </c>
      <c r="E174" s="388"/>
      <c r="F174" s="389"/>
      <c r="G174" s="401"/>
    </row>
    <row r="175" spans="1:7" ht="31.2">
      <c r="A175" s="468"/>
      <c r="B175" s="469"/>
      <c r="C175" s="469" t="s">
        <v>3129</v>
      </c>
      <c r="D175" s="91" t="s">
        <v>2156</v>
      </c>
      <c r="G175" s="91"/>
    </row>
    <row r="176" spans="1:7" ht="31.2">
      <c r="A176" s="468"/>
      <c r="B176" s="469"/>
      <c r="C176" s="469" t="s">
        <v>3130</v>
      </c>
      <c r="D176" s="91" t="s">
        <v>2156</v>
      </c>
      <c r="G176" s="91"/>
    </row>
    <row r="177" spans="1:7" ht="46.8">
      <c r="A177" s="416" t="s">
        <v>18</v>
      </c>
      <c r="B177" s="421" t="s">
        <v>2512</v>
      </c>
      <c r="C177" s="419"/>
      <c r="D177" s="91" t="s">
        <v>2156</v>
      </c>
      <c r="G177" s="91"/>
    </row>
    <row r="178" spans="1:7">
      <c r="A178" s="424" t="s">
        <v>1706</v>
      </c>
      <c r="B178" s="449" t="s">
        <v>2513</v>
      </c>
      <c r="C178" s="410"/>
      <c r="D178" s="91" t="s">
        <v>2156</v>
      </c>
      <c r="G178" s="91"/>
    </row>
    <row r="179" spans="1:7">
      <c r="A179" s="425"/>
      <c r="B179" s="449"/>
      <c r="C179" s="422" t="s">
        <v>2514</v>
      </c>
      <c r="D179" s="91" t="s">
        <v>2156</v>
      </c>
      <c r="G179" s="91"/>
    </row>
    <row r="180" spans="1:7" ht="31.2">
      <c r="A180" s="424"/>
      <c r="B180" s="449"/>
      <c r="C180" s="423" t="s">
        <v>2515</v>
      </c>
      <c r="D180" s="91" t="s">
        <v>2156</v>
      </c>
      <c r="G180" s="91"/>
    </row>
    <row r="181" spans="1:7">
      <c r="A181" s="424"/>
      <c r="B181" s="449"/>
      <c r="C181" s="423" t="s">
        <v>2516</v>
      </c>
      <c r="D181" s="91" t="s">
        <v>2156</v>
      </c>
      <c r="G181" s="91"/>
    </row>
    <row r="182" spans="1:7">
      <c r="A182" s="424" t="s">
        <v>1403</v>
      </c>
      <c r="B182" s="449" t="s">
        <v>2517</v>
      </c>
      <c r="C182" s="410"/>
      <c r="D182" s="91" t="s">
        <v>2156</v>
      </c>
      <c r="G182" s="91"/>
    </row>
    <row r="183" spans="1:7" ht="31.2">
      <c r="A183" s="424"/>
      <c r="B183" s="449"/>
      <c r="C183" s="423" t="s">
        <v>2518</v>
      </c>
      <c r="D183" s="91" t="s">
        <v>2156</v>
      </c>
      <c r="E183" s="403"/>
      <c r="G183" s="91"/>
    </row>
    <row r="184" spans="1:7" ht="31.2">
      <c r="A184" s="425"/>
      <c r="B184" s="449"/>
      <c r="C184" s="423" t="s">
        <v>2519</v>
      </c>
      <c r="D184" s="91" t="s">
        <v>2156</v>
      </c>
      <c r="G184" s="91"/>
    </row>
    <row r="185" spans="1:7">
      <c r="A185" s="424"/>
      <c r="B185" s="449"/>
      <c r="C185" s="423" t="s">
        <v>2520</v>
      </c>
      <c r="D185" s="91" t="s">
        <v>2156</v>
      </c>
      <c r="E185" s="391"/>
      <c r="F185" s="404"/>
      <c r="G185" s="91"/>
    </row>
    <row r="186" spans="1:7" ht="31.2">
      <c r="A186" s="424"/>
      <c r="B186" s="449"/>
      <c r="C186" s="423" t="s">
        <v>2521</v>
      </c>
      <c r="D186" s="91" t="s">
        <v>2156</v>
      </c>
      <c r="E186" s="391"/>
      <c r="F186" s="404"/>
      <c r="G186" s="91"/>
    </row>
    <row r="187" spans="1:7" ht="31.2">
      <c r="A187" s="424"/>
      <c r="B187" s="449"/>
      <c r="C187" s="423" t="s">
        <v>2522</v>
      </c>
      <c r="D187" s="91" t="s">
        <v>2156</v>
      </c>
      <c r="E187" s="391"/>
      <c r="F187" s="404"/>
      <c r="G187" s="91"/>
    </row>
    <row r="188" spans="1:7" ht="31.2">
      <c r="A188" s="424"/>
      <c r="B188" s="449"/>
      <c r="C188" s="423" t="s">
        <v>2523</v>
      </c>
      <c r="D188" s="91" t="s">
        <v>2156</v>
      </c>
      <c r="G188" s="91"/>
    </row>
    <row r="189" spans="1:7">
      <c r="A189" s="424" t="s">
        <v>1465</v>
      </c>
      <c r="B189" s="449" t="s">
        <v>1484</v>
      </c>
      <c r="C189" s="410"/>
      <c r="D189" s="91" t="s">
        <v>2156</v>
      </c>
      <c r="G189" s="91"/>
    </row>
    <row r="190" spans="1:7" ht="31.2">
      <c r="A190" s="424"/>
      <c r="B190" s="449"/>
      <c r="C190" s="422" t="s">
        <v>2524</v>
      </c>
      <c r="D190" s="91" t="s">
        <v>2156</v>
      </c>
      <c r="G190" s="91"/>
    </row>
    <row r="191" spans="1:7" ht="31.2">
      <c r="A191" s="425"/>
      <c r="B191" s="449"/>
      <c r="C191" s="423" t="s">
        <v>2525</v>
      </c>
      <c r="D191" s="91" t="s">
        <v>2156</v>
      </c>
      <c r="G191" s="91"/>
    </row>
    <row r="192" spans="1:7" ht="31.2">
      <c r="A192" s="424"/>
      <c r="B192" s="449"/>
      <c r="C192" s="423" t="s">
        <v>2526</v>
      </c>
      <c r="D192" s="91" t="s">
        <v>2156</v>
      </c>
      <c r="G192" s="91"/>
    </row>
    <row r="193" spans="1:7">
      <c r="A193" s="424"/>
      <c r="B193" s="449"/>
      <c r="C193" s="422" t="s">
        <v>2527</v>
      </c>
      <c r="D193" s="91" t="s">
        <v>2156</v>
      </c>
      <c r="G193" s="91"/>
    </row>
    <row r="194" spans="1:7">
      <c r="A194" s="424" t="s">
        <v>1511</v>
      </c>
      <c r="B194" s="449" t="s">
        <v>2528</v>
      </c>
      <c r="C194" s="410"/>
      <c r="D194" s="91" t="s">
        <v>2156</v>
      </c>
      <c r="G194" s="91"/>
    </row>
    <row r="195" spans="1:7" ht="26.25" customHeight="1">
      <c r="A195" s="424"/>
      <c r="B195" s="449"/>
      <c r="C195" s="422" t="s">
        <v>2529</v>
      </c>
      <c r="D195" s="91" t="s">
        <v>2156</v>
      </c>
      <c r="G195" s="91"/>
    </row>
    <row r="196" spans="1:7">
      <c r="A196" s="425"/>
      <c r="B196" s="449"/>
      <c r="C196" s="422" t="s">
        <v>2530</v>
      </c>
      <c r="D196" s="91" t="s">
        <v>2156</v>
      </c>
      <c r="G196" s="91"/>
    </row>
    <row r="197" spans="1:7">
      <c r="A197" s="424" t="s">
        <v>1643</v>
      </c>
      <c r="B197" s="449" t="s">
        <v>2531</v>
      </c>
      <c r="C197" s="410"/>
      <c r="D197" s="91" t="s">
        <v>2156</v>
      </c>
      <c r="G197" s="91"/>
    </row>
    <row r="198" spans="1:7" ht="31.2">
      <c r="A198" s="424"/>
      <c r="B198" s="449"/>
      <c r="C198" s="423" t="s">
        <v>2532</v>
      </c>
      <c r="D198" s="91" t="s">
        <v>2156</v>
      </c>
      <c r="G198" s="91"/>
    </row>
    <row r="199" spans="1:7">
      <c r="A199" s="424"/>
      <c r="B199" s="449"/>
      <c r="C199" s="422" t="s">
        <v>2533</v>
      </c>
      <c r="D199" s="91" t="s">
        <v>2156</v>
      </c>
      <c r="G199" s="91"/>
    </row>
    <row r="200" spans="1:7">
      <c r="A200" s="424"/>
      <c r="B200" s="449"/>
      <c r="C200" s="422" t="s">
        <v>2534</v>
      </c>
      <c r="D200" s="91" t="s">
        <v>2156</v>
      </c>
      <c r="G200" s="91"/>
    </row>
    <row r="201" spans="1:7">
      <c r="A201" s="425" t="s">
        <v>1680</v>
      </c>
      <c r="B201" s="449" t="s">
        <v>1470</v>
      </c>
      <c r="C201" s="410"/>
      <c r="D201" s="91" t="s">
        <v>2156</v>
      </c>
      <c r="E201" s="927"/>
      <c r="G201" s="91"/>
    </row>
    <row r="202" spans="1:7" ht="46.8">
      <c r="A202" s="424"/>
      <c r="B202" s="449"/>
      <c r="C202" s="423" t="s">
        <v>2535</v>
      </c>
      <c r="D202" s="91" t="s">
        <v>2156</v>
      </c>
      <c r="E202" s="927"/>
      <c r="G202" s="91"/>
    </row>
    <row r="203" spans="1:7">
      <c r="A203" s="424"/>
      <c r="B203" s="449"/>
      <c r="C203" s="423" t="s">
        <v>2536</v>
      </c>
      <c r="D203" s="91" t="s">
        <v>2156</v>
      </c>
      <c r="G203" s="91"/>
    </row>
    <row r="204" spans="1:7">
      <c r="A204" s="424"/>
      <c r="B204" s="449"/>
      <c r="C204" s="423" t="s">
        <v>2534</v>
      </c>
      <c r="D204" s="91" t="s">
        <v>2156</v>
      </c>
      <c r="G204" s="91"/>
    </row>
    <row r="205" spans="1:7" ht="31.2">
      <c r="A205" s="424"/>
      <c r="B205" s="449"/>
      <c r="C205" s="423" t="s">
        <v>2537</v>
      </c>
      <c r="D205" s="91" t="s">
        <v>2156</v>
      </c>
      <c r="G205" s="91"/>
    </row>
    <row r="206" spans="1:7" ht="31.2">
      <c r="A206" s="425"/>
      <c r="B206" s="449"/>
      <c r="C206" s="423" t="s">
        <v>2538</v>
      </c>
      <c r="D206" s="91" t="s">
        <v>2156</v>
      </c>
      <c r="G206" s="91"/>
    </row>
    <row r="207" spans="1:7">
      <c r="A207" s="424"/>
      <c r="B207" s="449"/>
      <c r="C207" s="423" t="s">
        <v>2539</v>
      </c>
      <c r="D207" s="91" t="s">
        <v>2156</v>
      </c>
      <c r="G207" s="91"/>
    </row>
    <row r="208" spans="1:7" ht="31.2">
      <c r="A208" s="424"/>
      <c r="B208" s="449"/>
      <c r="C208" s="423" t="s">
        <v>2540</v>
      </c>
      <c r="D208" s="91" t="s">
        <v>2156</v>
      </c>
      <c r="G208" s="91"/>
    </row>
    <row r="209" spans="1:7">
      <c r="A209" s="424" t="s">
        <v>1862</v>
      </c>
      <c r="B209" s="449" t="s">
        <v>2541</v>
      </c>
      <c r="C209" s="410"/>
      <c r="D209" s="91" t="s">
        <v>2156</v>
      </c>
      <c r="G209" s="91"/>
    </row>
    <row r="210" spans="1:7" ht="31.2">
      <c r="A210" s="424"/>
      <c r="B210" s="449"/>
      <c r="C210" s="422" t="s">
        <v>2542</v>
      </c>
      <c r="D210" s="91" t="s">
        <v>2156</v>
      </c>
      <c r="G210" s="91"/>
    </row>
    <row r="211" spans="1:7" ht="31.2">
      <c r="A211" s="425"/>
      <c r="B211" s="449"/>
      <c r="C211" s="423" t="s">
        <v>2543</v>
      </c>
      <c r="D211" s="91" t="s">
        <v>2156</v>
      </c>
      <c r="G211" s="91"/>
    </row>
    <row r="212" spans="1:7" ht="31.2">
      <c r="A212" s="424"/>
      <c r="B212" s="449"/>
      <c r="C212" s="423" t="s">
        <v>2544</v>
      </c>
      <c r="D212" s="91" t="s">
        <v>2156</v>
      </c>
      <c r="G212" s="91"/>
    </row>
    <row r="213" spans="1:7">
      <c r="A213" s="424"/>
      <c r="B213" s="449"/>
      <c r="C213" s="422" t="s">
        <v>2545</v>
      </c>
      <c r="D213" s="91" t="s">
        <v>2156</v>
      </c>
      <c r="G213" s="91"/>
    </row>
    <row r="214" spans="1:7" ht="31.2">
      <c r="A214" s="424"/>
      <c r="B214" s="449"/>
      <c r="C214" s="422" t="s">
        <v>2546</v>
      </c>
      <c r="D214" s="91" t="s">
        <v>2156</v>
      </c>
      <c r="G214" s="91"/>
    </row>
    <row r="215" spans="1:7" ht="31.2">
      <c r="A215" s="424"/>
      <c r="B215" s="449"/>
      <c r="C215" s="423" t="s">
        <v>2547</v>
      </c>
      <c r="D215" s="91" t="s">
        <v>2156</v>
      </c>
      <c r="G215" s="91"/>
    </row>
    <row r="216" spans="1:7" ht="31.2">
      <c r="A216" s="425"/>
      <c r="B216" s="449"/>
      <c r="C216" s="423" t="s">
        <v>2548</v>
      </c>
      <c r="D216" s="91" t="s">
        <v>2156</v>
      </c>
      <c r="G216" s="91"/>
    </row>
    <row r="217" spans="1:7">
      <c r="A217" s="424" t="s">
        <v>1894</v>
      </c>
      <c r="B217" s="449" t="s">
        <v>2549</v>
      </c>
      <c r="C217" s="410"/>
      <c r="D217" s="91" t="s">
        <v>2156</v>
      </c>
      <c r="G217" s="91"/>
    </row>
    <row r="218" spans="1:7">
      <c r="A218" s="424"/>
      <c r="B218" s="449"/>
      <c r="C218" s="422" t="s">
        <v>2550</v>
      </c>
      <c r="D218" s="91" t="s">
        <v>2156</v>
      </c>
      <c r="G218" s="91"/>
    </row>
    <row r="219" spans="1:7">
      <c r="A219" s="424" t="s">
        <v>1977</v>
      </c>
      <c r="B219" s="449" t="s">
        <v>2551</v>
      </c>
      <c r="C219" s="410"/>
      <c r="D219" s="91" t="s">
        <v>2156</v>
      </c>
      <c r="G219" s="91"/>
    </row>
    <row r="220" spans="1:7" ht="31.2">
      <c r="A220" s="424"/>
      <c r="B220" s="449"/>
      <c r="C220" s="423" t="s">
        <v>2552</v>
      </c>
      <c r="D220" s="91" t="s">
        <v>2156</v>
      </c>
      <c r="G220" s="91"/>
    </row>
    <row r="221" spans="1:7">
      <c r="A221" s="425"/>
      <c r="B221" s="449"/>
      <c r="C221" s="422" t="s">
        <v>2553</v>
      </c>
      <c r="D221" s="91" t="s">
        <v>2156</v>
      </c>
      <c r="G221" s="91"/>
    </row>
    <row r="222" spans="1:7">
      <c r="A222" s="424" t="s">
        <v>2433</v>
      </c>
      <c r="B222" s="450" t="s">
        <v>2554</v>
      </c>
      <c r="C222" s="410"/>
      <c r="D222" s="91" t="s">
        <v>2156</v>
      </c>
      <c r="G222" s="91"/>
    </row>
    <row r="223" spans="1:7" ht="31.2">
      <c r="A223" s="424"/>
      <c r="B223" s="449"/>
      <c r="C223" s="423" t="s">
        <v>2555</v>
      </c>
      <c r="D223" s="91" t="s">
        <v>2156</v>
      </c>
      <c r="G223" s="91"/>
    </row>
    <row r="224" spans="1:7">
      <c r="A224" s="424" t="s">
        <v>2434</v>
      </c>
      <c r="B224" s="450" t="s">
        <v>2556</v>
      </c>
      <c r="C224" s="410"/>
      <c r="D224" s="91" t="s">
        <v>2156</v>
      </c>
      <c r="G224" s="91"/>
    </row>
    <row r="225" spans="1:7" ht="35.25" customHeight="1">
      <c r="A225" s="424"/>
      <c r="B225" s="449"/>
      <c r="C225" s="423" t="s">
        <v>2557</v>
      </c>
      <c r="D225" s="91" t="s">
        <v>2156</v>
      </c>
      <c r="G225" s="91"/>
    </row>
    <row r="226" spans="1:7">
      <c r="A226" s="437" t="s">
        <v>21</v>
      </c>
      <c r="B226" s="464" t="s">
        <v>2558</v>
      </c>
      <c r="C226" s="465"/>
      <c r="D226" s="91" t="s">
        <v>2156</v>
      </c>
      <c r="G226" s="91"/>
    </row>
    <row r="227" spans="1:7">
      <c r="A227" s="468" t="s">
        <v>1706</v>
      </c>
      <c r="B227" s="469" t="s">
        <v>1514</v>
      </c>
      <c r="C227" s="469"/>
      <c r="D227" s="91" t="s">
        <v>2156</v>
      </c>
      <c r="G227" s="91"/>
    </row>
    <row r="228" spans="1:7" ht="31.2">
      <c r="A228" s="468"/>
      <c r="B228" s="469"/>
      <c r="C228" s="469" t="s">
        <v>2924</v>
      </c>
      <c r="D228" s="91" t="s">
        <v>2156</v>
      </c>
      <c r="F228" s="403"/>
      <c r="G228" s="91"/>
    </row>
    <row r="229" spans="1:7" ht="31.2">
      <c r="A229" s="468"/>
      <c r="B229" s="469"/>
      <c r="C229" s="469" t="s">
        <v>2925</v>
      </c>
      <c r="D229" s="91" t="s">
        <v>2156</v>
      </c>
      <c r="G229" s="91"/>
    </row>
    <row r="230" spans="1:7" ht="31.2">
      <c r="A230" s="468"/>
      <c r="B230" s="469"/>
      <c r="C230" s="469" t="s">
        <v>2926</v>
      </c>
      <c r="D230" s="91" t="s">
        <v>2156</v>
      </c>
      <c r="G230" s="91"/>
    </row>
    <row r="231" spans="1:7" ht="31.2">
      <c r="A231" s="468"/>
      <c r="B231" s="469"/>
      <c r="C231" s="469" t="s">
        <v>2927</v>
      </c>
      <c r="D231" s="91" t="s">
        <v>2156</v>
      </c>
      <c r="G231" s="91"/>
    </row>
    <row r="232" spans="1:7" ht="31.2">
      <c r="A232" s="468"/>
      <c r="B232" s="469"/>
      <c r="C232" s="469" t="s">
        <v>2928</v>
      </c>
      <c r="D232" s="91" t="s">
        <v>2156</v>
      </c>
      <c r="G232" s="91"/>
    </row>
    <row r="233" spans="1:7">
      <c r="A233" s="468" t="s">
        <v>1403</v>
      </c>
      <c r="B233" s="469" t="s">
        <v>1521</v>
      </c>
      <c r="C233" s="469"/>
      <c r="D233" s="91" t="s">
        <v>2156</v>
      </c>
      <c r="G233" s="91"/>
    </row>
    <row r="234" spans="1:7" ht="31.2">
      <c r="A234" s="468"/>
      <c r="B234" s="469"/>
      <c r="C234" s="469" t="s">
        <v>2929</v>
      </c>
      <c r="D234" s="91" t="s">
        <v>2156</v>
      </c>
      <c r="G234" s="91"/>
    </row>
    <row r="235" spans="1:7" ht="31.2">
      <c r="A235" s="468"/>
      <c r="B235" s="469"/>
      <c r="C235" s="469" t="s">
        <v>2930</v>
      </c>
      <c r="D235" s="91" t="s">
        <v>2156</v>
      </c>
      <c r="G235" s="91"/>
    </row>
    <row r="236" spans="1:7" ht="31.2">
      <c r="A236" s="468"/>
      <c r="B236" s="469"/>
      <c r="C236" s="469" t="s">
        <v>2931</v>
      </c>
      <c r="D236" s="91" t="s">
        <v>2156</v>
      </c>
      <c r="G236" s="91"/>
    </row>
    <row r="237" spans="1:7" ht="31.2">
      <c r="A237" s="468"/>
      <c r="B237" s="469"/>
      <c r="C237" s="469" t="s">
        <v>2932</v>
      </c>
      <c r="D237" s="91" t="s">
        <v>2156</v>
      </c>
      <c r="G237" s="91"/>
    </row>
    <row r="238" spans="1:7" ht="31.2">
      <c r="A238" s="468" t="s">
        <v>1465</v>
      </c>
      <c r="B238" s="469" t="s">
        <v>1531</v>
      </c>
      <c r="C238" s="469" t="s">
        <v>2933</v>
      </c>
      <c r="D238" s="91" t="s">
        <v>2156</v>
      </c>
      <c r="G238" s="91"/>
    </row>
    <row r="239" spans="1:7" ht="31.2">
      <c r="A239" s="468"/>
      <c r="B239" s="469"/>
      <c r="C239" s="469" t="s">
        <v>2934</v>
      </c>
      <c r="D239" s="91" t="s">
        <v>2156</v>
      </c>
      <c r="G239" s="91"/>
    </row>
    <row r="240" spans="1:7" ht="31.2">
      <c r="A240" s="468"/>
      <c r="B240" s="469"/>
      <c r="C240" s="469" t="s">
        <v>2935</v>
      </c>
      <c r="D240" s="91" t="s">
        <v>2156</v>
      </c>
      <c r="G240" s="91"/>
    </row>
    <row r="241" spans="1:7" ht="31.2">
      <c r="A241" s="468"/>
      <c r="B241" s="469"/>
      <c r="C241" s="469" t="s">
        <v>2936</v>
      </c>
      <c r="D241" s="91" t="s">
        <v>2156</v>
      </c>
      <c r="G241" s="91"/>
    </row>
    <row r="242" spans="1:7" ht="31.2">
      <c r="A242" s="468"/>
      <c r="B242" s="469"/>
      <c r="C242" s="469" t="s">
        <v>2937</v>
      </c>
      <c r="D242" s="91" t="s">
        <v>2156</v>
      </c>
      <c r="G242" s="91"/>
    </row>
    <row r="243" spans="1:7" ht="31.2">
      <c r="A243" s="468" t="s">
        <v>1511</v>
      </c>
      <c r="B243" s="469" t="s">
        <v>1529</v>
      </c>
      <c r="C243" s="469"/>
      <c r="D243" s="91" t="s">
        <v>2156</v>
      </c>
      <c r="G243" s="91"/>
    </row>
    <row r="244" spans="1:7" ht="31.2">
      <c r="A244" s="468"/>
      <c r="B244" s="469"/>
      <c r="C244" s="469" t="s">
        <v>2938</v>
      </c>
      <c r="D244" s="91" t="s">
        <v>2156</v>
      </c>
      <c r="G244" s="91"/>
    </row>
    <row r="245" spans="1:7" ht="31.2">
      <c r="A245" s="468"/>
      <c r="B245" s="469"/>
      <c r="C245" s="469" t="s">
        <v>2939</v>
      </c>
      <c r="D245" s="91" t="s">
        <v>2156</v>
      </c>
      <c r="G245" s="91"/>
    </row>
    <row r="246" spans="1:7" ht="31.2">
      <c r="A246" s="468" t="s">
        <v>1643</v>
      </c>
      <c r="B246" s="469" t="s">
        <v>1533</v>
      </c>
      <c r="C246" s="469"/>
      <c r="D246" s="91" t="s">
        <v>2156</v>
      </c>
      <c r="G246" s="91"/>
    </row>
    <row r="247" spans="1:7" ht="31.2">
      <c r="A247" s="468"/>
      <c r="B247" s="469"/>
      <c r="C247" s="469" t="s">
        <v>2940</v>
      </c>
      <c r="D247" s="91" t="s">
        <v>2156</v>
      </c>
      <c r="G247" s="91"/>
    </row>
    <row r="248" spans="1:7" ht="31.2">
      <c r="A248" s="468"/>
      <c r="B248" s="469"/>
      <c r="C248" s="469" t="s">
        <v>2941</v>
      </c>
      <c r="D248" s="91" t="s">
        <v>2156</v>
      </c>
      <c r="G248" s="91"/>
    </row>
    <row r="249" spans="1:7" ht="31.2">
      <c r="A249" s="468" t="s">
        <v>1680</v>
      </c>
      <c r="B249" s="469" t="s">
        <v>1535</v>
      </c>
      <c r="C249" s="469"/>
      <c r="D249" s="91" t="s">
        <v>2156</v>
      </c>
      <c r="G249" s="91"/>
    </row>
    <row r="250" spans="1:7" ht="31.2">
      <c r="A250" s="468"/>
      <c r="B250" s="469"/>
      <c r="C250" s="469" t="s">
        <v>2942</v>
      </c>
      <c r="D250" s="91" t="s">
        <v>2156</v>
      </c>
      <c r="G250" s="91"/>
    </row>
    <row r="251" spans="1:7" ht="31.2">
      <c r="A251" s="468"/>
      <c r="B251" s="469"/>
      <c r="C251" s="469" t="s">
        <v>2943</v>
      </c>
      <c r="D251" s="91" t="s">
        <v>2156</v>
      </c>
      <c r="G251" s="91"/>
    </row>
    <row r="252" spans="1:7" ht="31.2">
      <c r="A252" s="468"/>
      <c r="B252" s="469"/>
      <c r="C252" s="469" t="s">
        <v>2944</v>
      </c>
      <c r="D252" s="91" t="s">
        <v>2156</v>
      </c>
      <c r="G252" s="91"/>
    </row>
    <row r="253" spans="1:7" ht="31.2">
      <c r="A253" s="468"/>
      <c r="B253" s="469"/>
      <c r="C253" s="469" t="s">
        <v>2945</v>
      </c>
      <c r="D253" s="91" t="s">
        <v>2156</v>
      </c>
      <c r="G253" s="91"/>
    </row>
    <row r="254" spans="1:7" ht="31.2">
      <c r="A254" s="468"/>
      <c r="B254" s="469"/>
      <c r="C254" s="469" t="s">
        <v>2946</v>
      </c>
      <c r="D254" s="91" t="s">
        <v>2156</v>
      </c>
      <c r="G254" s="91"/>
    </row>
    <row r="255" spans="1:7" ht="31.2">
      <c r="A255" s="468" t="s">
        <v>1862</v>
      </c>
      <c r="B255" s="469" t="s">
        <v>1540</v>
      </c>
      <c r="C255" s="469"/>
      <c r="D255" s="91" t="s">
        <v>2156</v>
      </c>
      <c r="G255" s="91"/>
    </row>
    <row r="256" spans="1:7" ht="31.2">
      <c r="A256" s="468"/>
      <c r="B256" s="469"/>
      <c r="C256" s="469" t="s">
        <v>2947</v>
      </c>
      <c r="D256" s="91" t="s">
        <v>2156</v>
      </c>
      <c r="F256" s="403"/>
      <c r="G256" s="91"/>
    </row>
    <row r="257" spans="1:7" ht="31.2">
      <c r="A257" s="468"/>
      <c r="B257" s="469"/>
      <c r="C257" s="469" t="s">
        <v>2948</v>
      </c>
      <c r="D257" s="91" t="s">
        <v>2156</v>
      </c>
      <c r="F257" s="404"/>
      <c r="G257" s="91"/>
    </row>
    <row r="258" spans="1:7" ht="46.8">
      <c r="A258" s="468"/>
      <c r="B258" s="469"/>
      <c r="C258" s="469" t="s">
        <v>2949</v>
      </c>
      <c r="D258" s="91" t="s">
        <v>2156</v>
      </c>
      <c r="G258" s="91"/>
    </row>
    <row r="259" spans="1:7" ht="31.2">
      <c r="A259" s="468" t="s">
        <v>1894</v>
      </c>
      <c r="B259" s="469" t="s">
        <v>2569</v>
      </c>
      <c r="C259" s="469"/>
      <c r="D259" s="91" t="s">
        <v>2156</v>
      </c>
      <c r="G259" s="403"/>
    </row>
    <row r="260" spans="1:7" ht="31.2">
      <c r="A260" s="468"/>
      <c r="B260" s="469"/>
      <c r="C260" s="469" t="s">
        <v>2950</v>
      </c>
      <c r="D260" s="91" t="s">
        <v>2156</v>
      </c>
      <c r="G260" s="91"/>
    </row>
    <row r="261" spans="1:7" ht="31.2">
      <c r="A261" s="468"/>
      <c r="B261" s="469"/>
      <c r="C261" s="469" t="s">
        <v>2951</v>
      </c>
      <c r="D261" s="91" t="s">
        <v>2156</v>
      </c>
      <c r="G261" s="91"/>
    </row>
    <row r="262" spans="1:7" ht="31.2">
      <c r="A262" s="468"/>
      <c r="B262" s="469"/>
      <c r="C262" s="469" t="s">
        <v>2952</v>
      </c>
      <c r="D262" s="91" t="s">
        <v>2156</v>
      </c>
      <c r="G262" s="91"/>
    </row>
    <row r="263" spans="1:7" ht="31.2">
      <c r="A263" s="468"/>
      <c r="B263" s="469"/>
      <c r="C263" s="469" t="s">
        <v>2953</v>
      </c>
      <c r="D263" s="91" t="s">
        <v>2156</v>
      </c>
      <c r="G263" s="91"/>
    </row>
    <row r="264" spans="1:7">
      <c r="A264" s="468" t="s">
        <v>1977</v>
      </c>
      <c r="B264" s="469" t="s">
        <v>1565</v>
      </c>
      <c r="C264" s="469"/>
      <c r="D264" s="91" t="s">
        <v>2156</v>
      </c>
      <c r="G264" s="91"/>
    </row>
    <row r="265" spans="1:7" ht="31.2">
      <c r="A265" s="468"/>
      <c r="B265" s="469"/>
      <c r="C265" s="469" t="s">
        <v>2954</v>
      </c>
      <c r="D265" s="91" t="s">
        <v>2156</v>
      </c>
      <c r="G265" s="91"/>
    </row>
    <row r="266" spans="1:7" ht="31.2">
      <c r="A266" s="468"/>
      <c r="B266" s="469"/>
      <c r="C266" s="469" t="s">
        <v>2955</v>
      </c>
      <c r="D266" s="91" t="s">
        <v>2156</v>
      </c>
      <c r="G266" s="91"/>
    </row>
    <row r="267" spans="1:7">
      <c r="A267" s="468" t="s">
        <v>2433</v>
      </c>
      <c r="B267" s="469" t="s">
        <v>1567</v>
      </c>
      <c r="C267" s="469"/>
      <c r="D267" s="91" t="s">
        <v>2156</v>
      </c>
      <c r="G267" s="91"/>
    </row>
    <row r="268" spans="1:7" ht="31.2">
      <c r="A268" s="468"/>
      <c r="B268" s="469"/>
      <c r="C268" s="469" t="s">
        <v>2956</v>
      </c>
      <c r="D268" s="91" t="s">
        <v>2156</v>
      </c>
      <c r="G268" s="91"/>
    </row>
    <row r="269" spans="1:7" ht="31.2">
      <c r="A269" s="468"/>
      <c r="B269" s="469"/>
      <c r="C269" s="469" t="s">
        <v>2957</v>
      </c>
      <c r="D269" s="91" t="s">
        <v>2156</v>
      </c>
      <c r="G269" s="91"/>
    </row>
    <row r="270" spans="1:7" ht="31.2">
      <c r="A270" s="468" t="s">
        <v>2434</v>
      </c>
      <c r="B270" s="469" t="s">
        <v>1569</v>
      </c>
      <c r="C270" s="469"/>
      <c r="D270" s="91" t="s">
        <v>2156</v>
      </c>
      <c r="G270" s="91"/>
    </row>
    <row r="271" spans="1:7" ht="31.2">
      <c r="A271" s="468"/>
      <c r="B271" s="469"/>
      <c r="C271" s="469" t="s">
        <v>2958</v>
      </c>
      <c r="D271" s="91" t="s">
        <v>2156</v>
      </c>
      <c r="G271" s="91"/>
    </row>
    <row r="272" spans="1:7" ht="31.2">
      <c r="A272" s="468"/>
      <c r="B272" s="469"/>
      <c r="C272" s="469" t="s">
        <v>2959</v>
      </c>
      <c r="D272" s="91" t="s">
        <v>2156</v>
      </c>
      <c r="G272" s="91"/>
    </row>
    <row r="273" spans="1:7" ht="31.2">
      <c r="A273" s="468"/>
      <c r="B273" s="469"/>
      <c r="C273" s="469" t="s">
        <v>2960</v>
      </c>
      <c r="D273" s="91" t="s">
        <v>2156</v>
      </c>
      <c r="G273" s="91"/>
    </row>
    <row r="274" spans="1:7" ht="31.2">
      <c r="A274" s="468" t="s">
        <v>2435</v>
      </c>
      <c r="B274" s="469" t="s">
        <v>1573</v>
      </c>
      <c r="C274" s="469"/>
      <c r="D274" s="91" t="s">
        <v>2156</v>
      </c>
      <c r="G274" s="91"/>
    </row>
    <row r="275" spans="1:7" ht="31.2">
      <c r="A275" s="468"/>
      <c r="B275" s="469"/>
      <c r="C275" s="469" t="s">
        <v>2961</v>
      </c>
      <c r="D275" s="91" t="s">
        <v>2156</v>
      </c>
      <c r="E275" s="391"/>
      <c r="G275" s="91"/>
    </row>
    <row r="276" spans="1:7" ht="31.2">
      <c r="A276" s="468"/>
      <c r="B276" s="469"/>
      <c r="C276" s="469" t="s">
        <v>2962</v>
      </c>
      <c r="D276" s="91" t="s">
        <v>2156</v>
      </c>
      <c r="F276" s="404"/>
      <c r="G276" s="91"/>
    </row>
    <row r="277" spans="1:7" ht="46.8">
      <c r="A277" s="468"/>
      <c r="B277" s="469"/>
      <c r="C277" s="469" t="s">
        <v>2963</v>
      </c>
      <c r="D277" s="91" t="s">
        <v>2156</v>
      </c>
      <c r="G277" s="91"/>
    </row>
    <row r="278" spans="1:7">
      <c r="A278" s="468" t="s">
        <v>2436</v>
      </c>
      <c r="B278" s="469" t="s">
        <v>2450</v>
      </c>
      <c r="C278" s="469"/>
      <c r="D278" s="91" t="s">
        <v>2156</v>
      </c>
      <c r="E278" s="389"/>
      <c r="G278" s="389"/>
    </row>
    <row r="279" spans="1:7" ht="31.2">
      <c r="A279" s="468"/>
      <c r="B279" s="469"/>
      <c r="C279" s="469" t="s">
        <v>2964</v>
      </c>
      <c r="D279" s="91" t="s">
        <v>2156</v>
      </c>
      <c r="G279" s="91"/>
    </row>
    <row r="280" spans="1:7" ht="31.2">
      <c r="A280" s="468"/>
      <c r="B280" s="469"/>
      <c r="C280" s="469" t="s">
        <v>2965</v>
      </c>
      <c r="D280" s="91" t="s">
        <v>2156</v>
      </c>
      <c r="G280" s="91"/>
    </row>
    <row r="281" spans="1:7" ht="31.2">
      <c r="A281" s="468"/>
      <c r="B281" s="469"/>
      <c r="C281" s="469" t="s">
        <v>2966</v>
      </c>
      <c r="D281" s="91" t="s">
        <v>2156</v>
      </c>
      <c r="G281" s="91"/>
    </row>
    <row r="282" spans="1:7" ht="31.2">
      <c r="A282" s="468"/>
      <c r="B282" s="469"/>
      <c r="C282" s="469" t="s">
        <v>2967</v>
      </c>
      <c r="D282" s="91" t="s">
        <v>2156</v>
      </c>
      <c r="G282" s="91"/>
    </row>
    <row r="283" spans="1:7">
      <c r="A283" s="468" t="s">
        <v>2437</v>
      </c>
      <c r="B283" s="469" t="s">
        <v>1582</v>
      </c>
      <c r="C283" s="469"/>
      <c r="D283" s="91" t="s">
        <v>2156</v>
      </c>
      <c r="G283" s="91"/>
    </row>
    <row r="284" spans="1:7" ht="31.2">
      <c r="A284" s="468"/>
      <c r="B284" s="469"/>
      <c r="C284" s="469" t="s">
        <v>2968</v>
      </c>
      <c r="D284" s="91" t="s">
        <v>2156</v>
      </c>
      <c r="G284" s="91"/>
    </row>
    <row r="285" spans="1:7" ht="31.2">
      <c r="A285" s="468"/>
      <c r="B285" s="469"/>
      <c r="C285" s="469" t="s">
        <v>2967</v>
      </c>
      <c r="D285" s="91" t="s">
        <v>2156</v>
      </c>
      <c r="G285" s="91"/>
    </row>
    <row r="286" spans="1:7" ht="31.2">
      <c r="A286" s="468" t="s">
        <v>3139</v>
      </c>
      <c r="B286" s="469" t="s">
        <v>1583</v>
      </c>
      <c r="C286" s="469" t="s">
        <v>2969</v>
      </c>
      <c r="D286" s="91" t="s">
        <v>2156</v>
      </c>
      <c r="G286" s="91"/>
    </row>
    <row r="287" spans="1:7" ht="31.2">
      <c r="A287" s="468"/>
      <c r="B287" s="469"/>
      <c r="C287" s="469" t="s">
        <v>2969</v>
      </c>
      <c r="D287" s="91" t="s">
        <v>2156</v>
      </c>
      <c r="G287" s="91"/>
    </row>
    <row r="288" spans="1:7" ht="31.2">
      <c r="A288" s="468"/>
      <c r="B288" s="469"/>
      <c r="C288" s="469" t="s">
        <v>2970</v>
      </c>
      <c r="D288" s="91" t="s">
        <v>2156</v>
      </c>
      <c r="G288" s="91"/>
    </row>
    <row r="289" spans="1:7">
      <c r="A289" s="468" t="s">
        <v>3140</v>
      </c>
      <c r="B289" s="469" t="s">
        <v>1585</v>
      </c>
      <c r="C289" s="469"/>
      <c r="D289" s="91" t="s">
        <v>2156</v>
      </c>
      <c r="G289" s="91"/>
    </row>
    <row r="290" spans="1:7" ht="31.2">
      <c r="A290" s="468"/>
      <c r="B290" s="469"/>
      <c r="C290" s="469" t="s">
        <v>2971</v>
      </c>
      <c r="D290" s="91" t="s">
        <v>2156</v>
      </c>
      <c r="G290" s="91"/>
    </row>
    <row r="291" spans="1:7" ht="31.2">
      <c r="A291" s="468"/>
      <c r="B291" s="469"/>
      <c r="C291" s="469" t="s">
        <v>2972</v>
      </c>
      <c r="D291" s="91" t="s">
        <v>2156</v>
      </c>
      <c r="G291" s="91"/>
    </row>
    <row r="292" spans="1:7" ht="31.2">
      <c r="A292" s="468"/>
      <c r="B292" s="469"/>
      <c r="C292" s="469" t="s">
        <v>2973</v>
      </c>
      <c r="D292" s="91" t="s">
        <v>2156</v>
      </c>
      <c r="F292" s="403"/>
      <c r="G292" s="91"/>
    </row>
    <row r="293" spans="1:7" ht="31.2">
      <c r="A293" s="468"/>
      <c r="B293" s="469"/>
      <c r="C293" s="469" t="s">
        <v>2974</v>
      </c>
      <c r="D293" s="91" t="s">
        <v>2156</v>
      </c>
      <c r="G293" s="91"/>
    </row>
    <row r="294" spans="1:7" ht="46.8">
      <c r="A294" s="468"/>
      <c r="B294" s="469"/>
      <c r="C294" s="469" t="s">
        <v>2975</v>
      </c>
      <c r="D294" s="91" t="s">
        <v>2156</v>
      </c>
      <c r="G294" s="91"/>
    </row>
    <row r="295" spans="1:7">
      <c r="A295" s="468" t="s">
        <v>3141</v>
      </c>
      <c r="B295" s="469" t="s">
        <v>2570</v>
      </c>
      <c r="C295" s="469"/>
      <c r="D295" s="91" t="s">
        <v>2156</v>
      </c>
      <c r="G295" s="91"/>
    </row>
    <row r="296" spans="1:7" ht="31.2">
      <c r="A296" s="468"/>
      <c r="B296" s="469"/>
      <c r="C296" s="469" t="s">
        <v>2976</v>
      </c>
      <c r="D296" s="91" t="s">
        <v>2156</v>
      </c>
      <c r="G296" s="91"/>
    </row>
    <row r="297" spans="1:7" ht="31.2">
      <c r="A297" s="468"/>
      <c r="B297" s="469"/>
      <c r="C297" s="469" t="s">
        <v>2977</v>
      </c>
      <c r="D297" s="91" t="s">
        <v>2156</v>
      </c>
      <c r="G297" s="91"/>
    </row>
    <row r="298" spans="1:7" ht="31.2">
      <c r="A298" s="468"/>
      <c r="B298" s="469"/>
      <c r="C298" s="469" t="s">
        <v>2978</v>
      </c>
      <c r="D298" s="91" t="s">
        <v>2156</v>
      </c>
      <c r="G298" s="91"/>
    </row>
    <row r="299" spans="1:7" ht="31.2">
      <c r="A299" s="468"/>
      <c r="B299" s="469"/>
      <c r="C299" s="469" t="s">
        <v>2979</v>
      </c>
      <c r="D299" s="91" t="s">
        <v>2156</v>
      </c>
      <c r="G299" s="91"/>
    </row>
    <row r="300" spans="1:7" ht="31.2">
      <c r="A300" s="468"/>
      <c r="B300" s="469"/>
      <c r="C300" s="469" t="s">
        <v>2980</v>
      </c>
      <c r="D300" s="91" t="s">
        <v>2156</v>
      </c>
      <c r="G300" s="91"/>
    </row>
    <row r="301" spans="1:7" ht="31.2">
      <c r="A301" s="468"/>
      <c r="B301" s="469"/>
      <c r="C301" s="469" t="s">
        <v>2981</v>
      </c>
      <c r="D301" s="91" t="s">
        <v>2156</v>
      </c>
      <c r="G301" s="91"/>
    </row>
    <row r="302" spans="1:7">
      <c r="A302" s="468" t="s">
        <v>3142</v>
      </c>
      <c r="B302" s="469" t="s">
        <v>1600</v>
      </c>
      <c r="C302" s="469"/>
      <c r="D302" s="91" t="s">
        <v>2156</v>
      </c>
      <c r="G302" s="91"/>
    </row>
    <row r="303" spans="1:7" ht="31.2">
      <c r="A303" s="468"/>
      <c r="B303" s="469"/>
      <c r="C303" s="469" t="s">
        <v>2982</v>
      </c>
      <c r="D303" s="91" t="s">
        <v>2156</v>
      </c>
      <c r="G303" s="91"/>
    </row>
    <row r="304" spans="1:7" ht="31.2">
      <c r="A304" s="468"/>
      <c r="B304" s="469"/>
      <c r="C304" s="469" t="s">
        <v>2983</v>
      </c>
      <c r="D304" s="91" t="s">
        <v>2156</v>
      </c>
      <c r="G304" s="91"/>
    </row>
    <row r="305" spans="1:7" ht="31.2">
      <c r="A305" s="468" t="s">
        <v>3143</v>
      </c>
      <c r="B305" s="469" t="s">
        <v>2571</v>
      </c>
      <c r="C305" s="469"/>
      <c r="D305" s="91" t="s">
        <v>2156</v>
      </c>
      <c r="G305" s="91"/>
    </row>
    <row r="306" spans="1:7" ht="31.2">
      <c r="A306" s="468"/>
      <c r="B306" s="469"/>
      <c r="C306" s="469" t="s">
        <v>2984</v>
      </c>
      <c r="D306" s="91" t="s">
        <v>2156</v>
      </c>
      <c r="G306" s="91"/>
    </row>
    <row r="307" spans="1:7" ht="31.2">
      <c r="A307" s="468"/>
      <c r="B307" s="469"/>
      <c r="C307" s="469" t="s">
        <v>2985</v>
      </c>
      <c r="D307" s="91" t="s">
        <v>2156</v>
      </c>
      <c r="G307" s="91"/>
    </row>
    <row r="308" spans="1:7" ht="31.2">
      <c r="A308" s="468"/>
      <c r="B308" s="469"/>
      <c r="C308" s="469" t="s">
        <v>2986</v>
      </c>
      <c r="D308" s="91" t="s">
        <v>2156</v>
      </c>
      <c r="G308" s="91"/>
    </row>
    <row r="309" spans="1:7" ht="31.2">
      <c r="A309" s="468"/>
      <c r="B309" s="469"/>
      <c r="C309" s="469" t="s">
        <v>2987</v>
      </c>
      <c r="D309" s="91" t="s">
        <v>2156</v>
      </c>
      <c r="E309" s="927"/>
      <c r="F309" s="928"/>
      <c r="G309" s="91"/>
    </row>
    <row r="310" spans="1:7" ht="31.2">
      <c r="A310" s="468"/>
      <c r="B310" s="469"/>
      <c r="C310" s="469" t="s">
        <v>2988</v>
      </c>
      <c r="D310" s="91" t="s">
        <v>2156</v>
      </c>
      <c r="E310" s="927"/>
      <c r="F310" s="928"/>
      <c r="G310" s="91"/>
    </row>
    <row r="311" spans="1:7" ht="46.8">
      <c r="A311" s="468"/>
      <c r="B311" s="469"/>
      <c r="C311" s="469" t="s">
        <v>2989</v>
      </c>
      <c r="D311" s="91" t="s">
        <v>2156</v>
      </c>
      <c r="G311" s="91"/>
    </row>
    <row r="312" spans="1:7">
      <c r="A312" s="468" t="s">
        <v>3144</v>
      </c>
      <c r="B312" s="469" t="s">
        <v>2572</v>
      </c>
      <c r="C312" s="469"/>
      <c r="D312" s="91" t="s">
        <v>2156</v>
      </c>
      <c r="G312" s="91"/>
    </row>
    <row r="313" spans="1:7" ht="31.2">
      <c r="A313" s="468"/>
      <c r="B313" s="469"/>
      <c r="C313" s="469" t="s">
        <v>2990</v>
      </c>
      <c r="D313" s="91" t="s">
        <v>2156</v>
      </c>
      <c r="G313" s="91"/>
    </row>
    <row r="314" spans="1:7" ht="31.2">
      <c r="A314" s="468"/>
      <c r="B314" s="469"/>
      <c r="C314" s="469" t="s">
        <v>2991</v>
      </c>
      <c r="D314" s="91" t="s">
        <v>2156</v>
      </c>
      <c r="G314" s="91"/>
    </row>
    <row r="315" spans="1:7" ht="31.2">
      <c r="A315" s="468"/>
      <c r="B315" s="469"/>
      <c r="C315" s="469" t="s">
        <v>2992</v>
      </c>
      <c r="D315" s="91" t="s">
        <v>2156</v>
      </c>
      <c r="G315" s="91"/>
    </row>
    <row r="316" spans="1:7" ht="31.2">
      <c r="A316" s="468"/>
      <c r="B316" s="469"/>
      <c r="C316" s="469" t="s">
        <v>2993</v>
      </c>
      <c r="D316" s="91" t="s">
        <v>2156</v>
      </c>
      <c r="G316" s="91"/>
    </row>
    <row r="317" spans="1:7">
      <c r="A317" s="468" t="s">
        <v>3145</v>
      </c>
      <c r="B317" s="469" t="s">
        <v>1619</v>
      </c>
      <c r="C317" s="469"/>
      <c r="D317" s="91" t="s">
        <v>2156</v>
      </c>
      <c r="G317" s="91"/>
    </row>
    <row r="318" spans="1:7" ht="31.2">
      <c r="A318" s="468"/>
      <c r="B318" s="469"/>
      <c r="C318" s="469" t="s">
        <v>2994</v>
      </c>
      <c r="D318" s="91" t="s">
        <v>2156</v>
      </c>
      <c r="G318" s="91"/>
    </row>
    <row r="319" spans="1:7" ht="31.2">
      <c r="A319" s="468"/>
      <c r="B319" s="469"/>
      <c r="C319" s="469" t="s">
        <v>2995</v>
      </c>
      <c r="D319" s="91" t="s">
        <v>2156</v>
      </c>
      <c r="G319" s="91"/>
    </row>
    <row r="320" spans="1:7">
      <c r="A320" s="468" t="s">
        <v>3146</v>
      </c>
      <c r="B320" s="469" t="s">
        <v>1621</v>
      </c>
      <c r="C320" s="469"/>
      <c r="D320" s="91" t="s">
        <v>2156</v>
      </c>
      <c r="G320" s="91"/>
    </row>
    <row r="321" spans="1:7" ht="31.2">
      <c r="A321" s="468"/>
      <c r="B321" s="469"/>
      <c r="C321" s="469" t="s">
        <v>2996</v>
      </c>
      <c r="D321" s="91" t="s">
        <v>2156</v>
      </c>
      <c r="G321" s="91"/>
    </row>
    <row r="322" spans="1:7" ht="31.2">
      <c r="A322" s="468"/>
      <c r="B322" s="469"/>
      <c r="C322" s="469" t="s">
        <v>2957</v>
      </c>
      <c r="D322" s="91" t="s">
        <v>2156</v>
      </c>
      <c r="G322" s="91"/>
    </row>
    <row r="323" spans="1:7">
      <c r="A323" s="468" t="s">
        <v>3147</v>
      </c>
      <c r="B323" s="469" t="s">
        <v>1622</v>
      </c>
      <c r="C323" s="469"/>
      <c r="D323" s="91" t="s">
        <v>2156</v>
      </c>
      <c r="G323" s="91"/>
    </row>
    <row r="324" spans="1:7" ht="31.2">
      <c r="A324" s="468"/>
      <c r="B324" s="469"/>
      <c r="C324" s="469" t="s">
        <v>2997</v>
      </c>
      <c r="D324" s="91" t="s">
        <v>2156</v>
      </c>
      <c r="G324" s="91"/>
    </row>
    <row r="325" spans="1:7" ht="31.2">
      <c r="A325" s="468"/>
      <c r="B325" s="469"/>
      <c r="C325" s="469" t="s">
        <v>2998</v>
      </c>
      <c r="D325" s="91" t="s">
        <v>2156</v>
      </c>
      <c r="G325" s="91"/>
    </row>
    <row r="326" spans="1:7" ht="31.2">
      <c r="A326" s="468"/>
      <c r="B326" s="469"/>
      <c r="C326" s="469" t="s">
        <v>2960</v>
      </c>
      <c r="D326" s="91" t="s">
        <v>2156</v>
      </c>
      <c r="G326" s="91"/>
    </row>
    <row r="327" spans="1:7" ht="31.2">
      <c r="A327" s="468"/>
      <c r="B327" s="469"/>
      <c r="C327" s="469" t="s">
        <v>2999</v>
      </c>
      <c r="D327" s="91" t="s">
        <v>2156</v>
      </c>
      <c r="G327" s="91"/>
    </row>
    <row r="328" spans="1:7" ht="31.2">
      <c r="A328" s="468"/>
      <c r="B328" s="469"/>
      <c r="C328" s="469" t="s">
        <v>3000</v>
      </c>
      <c r="D328" s="91" t="s">
        <v>2156</v>
      </c>
      <c r="G328" s="91"/>
    </row>
    <row r="329" spans="1:7" ht="46.8">
      <c r="A329" s="468"/>
      <c r="B329" s="469"/>
      <c r="C329" s="469" t="s">
        <v>2963</v>
      </c>
      <c r="D329" s="91" t="s">
        <v>2156</v>
      </c>
      <c r="G329" s="91"/>
    </row>
    <row r="330" spans="1:7">
      <c r="A330" s="437" t="s">
        <v>24</v>
      </c>
      <c r="B330" s="464" t="s">
        <v>1644</v>
      </c>
      <c r="C330" s="465"/>
      <c r="D330" s="91" t="s">
        <v>2156</v>
      </c>
      <c r="G330" s="91"/>
    </row>
    <row r="331" spans="1:7">
      <c r="A331" s="468" t="s">
        <v>1706</v>
      </c>
      <c r="B331" s="469" t="s">
        <v>1645</v>
      </c>
      <c r="C331" s="469"/>
      <c r="D331" s="91" t="s">
        <v>2156</v>
      </c>
      <c r="G331" s="91"/>
    </row>
    <row r="332" spans="1:7" ht="31.2">
      <c r="A332" s="468"/>
      <c r="B332" s="469"/>
      <c r="C332" s="469" t="s">
        <v>3001</v>
      </c>
      <c r="D332" s="91" t="s">
        <v>2156</v>
      </c>
      <c r="G332" s="91"/>
    </row>
    <row r="333" spans="1:7" ht="31.2">
      <c r="A333" s="468"/>
      <c r="B333" s="469"/>
      <c r="C333" s="469" t="s">
        <v>3002</v>
      </c>
      <c r="D333" s="91" t="s">
        <v>2156</v>
      </c>
      <c r="G333" s="91"/>
    </row>
    <row r="334" spans="1:7" ht="31.2">
      <c r="A334" s="468"/>
      <c r="B334" s="469"/>
      <c r="C334" s="469" t="s">
        <v>3003</v>
      </c>
      <c r="D334" s="91" t="s">
        <v>2156</v>
      </c>
      <c r="G334" s="91"/>
    </row>
    <row r="335" spans="1:7" ht="31.2">
      <c r="A335" s="468"/>
      <c r="B335" s="469"/>
      <c r="C335" s="469" t="s">
        <v>3004</v>
      </c>
      <c r="D335" s="91" t="s">
        <v>2156</v>
      </c>
      <c r="G335" s="91"/>
    </row>
    <row r="336" spans="1:7" ht="31.2">
      <c r="A336" s="468"/>
      <c r="B336" s="469"/>
      <c r="C336" s="469" t="s">
        <v>3005</v>
      </c>
      <c r="D336" s="91" t="s">
        <v>2156</v>
      </c>
      <c r="G336" s="91"/>
    </row>
    <row r="337" spans="1:7" ht="31.2">
      <c r="A337" s="468" t="s">
        <v>1403</v>
      </c>
      <c r="B337" s="469" t="s">
        <v>1651</v>
      </c>
      <c r="C337" s="469"/>
      <c r="D337" s="91" t="s">
        <v>2156</v>
      </c>
      <c r="G337" s="91"/>
    </row>
    <row r="338" spans="1:7" ht="31.2">
      <c r="A338" s="468"/>
      <c r="B338" s="469"/>
      <c r="C338" s="469" t="s">
        <v>3006</v>
      </c>
      <c r="D338" s="91" t="s">
        <v>2156</v>
      </c>
      <c r="G338" s="91"/>
    </row>
    <row r="339" spans="1:7" ht="31.2">
      <c r="A339" s="468"/>
      <c r="B339" s="469"/>
      <c r="C339" s="469" t="s">
        <v>3007</v>
      </c>
      <c r="D339" s="91" t="s">
        <v>2156</v>
      </c>
      <c r="G339" s="91"/>
    </row>
    <row r="340" spans="1:7" ht="31.2">
      <c r="A340" s="468"/>
      <c r="B340" s="469"/>
      <c r="C340" s="469" t="s">
        <v>3008</v>
      </c>
      <c r="D340" s="91" t="s">
        <v>2156</v>
      </c>
      <c r="G340" s="91"/>
    </row>
    <row r="341" spans="1:7" ht="31.2">
      <c r="A341" s="468"/>
      <c r="B341" s="469"/>
      <c r="C341" s="469" t="s">
        <v>3009</v>
      </c>
      <c r="D341" s="91" t="s">
        <v>2156</v>
      </c>
      <c r="G341" s="91"/>
    </row>
    <row r="342" spans="1:7">
      <c r="A342" s="468" t="s">
        <v>1465</v>
      </c>
      <c r="B342" s="469" t="s">
        <v>1656</v>
      </c>
      <c r="C342" s="469"/>
      <c r="D342" s="91" t="s">
        <v>2156</v>
      </c>
      <c r="G342" s="91"/>
    </row>
    <row r="343" spans="1:7" ht="31.2">
      <c r="A343" s="468"/>
      <c r="B343" s="469"/>
      <c r="C343" s="469" t="s">
        <v>3010</v>
      </c>
      <c r="D343" s="91" t="s">
        <v>2156</v>
      </c>
      <c r="G343" s="91"/>
    </row>
    <row r="344" spans="1:7" ht="31.2">
      <c r="A344" s="468"/>
      <c r="B344" s="469"/>
      <c r="C344" s="469" t="s">
        <v>3011</v>
      </c>
      <c r="D344" s="91" t="s">
        <v>2156</v>
      </c>
      <c r="G344" s="91"/>
    </row>
    <row r="345" spans="1:7" ht="31.2">
      <c r="A345" s="468"/>
      <c r="B345" s="469"/>
      <c r="C345" s="469" t="s">
        <v>3012</v>
      </c>
      <c r="D345" s="91" t="s">
        <v>2156</v>
      </c>
      <c r="G345" s="91"/>
    </row>
    <row r="346" spans="1:7" ht="31.2">
      <c r="A346" s="468" t="s">
        <v>1511</v>
      </c>
      <c r="B346" s="469" t="s">
        <v>1661</v>
      </c>
      <c r="C346" s="469"/>
      <c r="D346" s="91" t="s">
        <v>2156</v>
      </c>
      <c r="E346" s="403"/>
      <c r="G346" s="91"/>
    </row>
    <row r="347" spans="1:7" ht="31.2">
      <c r="A347" s="468"/>
      <c r="B347" s="469"/>
      <c r="C347" s="469" t="s">
        <v>3013</v>
      </c>
      <c r="D347" s="91" t="s">
        <v>2156</v>
      </c>
      <c r="G347" s="91"/>
    </row>
    <row r="348" spans="1:7" ht="31.2">
      <c r="A348" s="468"/>
      <c r="B348" s="469"/>
      <c r="C348" s="469" t="s">
        <v>3014</v>
      </c>
      <c r="D348" s="91" t="s">
        <v>2156</v>
      </c>
      <c r="G348" s="91"/>
    </row>
    <row r="349" spans="1:7" ht="31.2">
      <c r="A349" s="468"/>
      <c r="B349" s="469"/>
      <c r="C349" s="469" t="s">
        <v>3015</v>
      </c>
      <c r="D349" s="91" t="s">
        <v>2156</v>
      </c>
      <c r="G349" s="91"/>
    </row>
    <row r="350" spans="1:7">
      <c r="A350" s="468" t="s">
        <v>1643</v>
      </c>
      <c r="B350" s="469" t="s">
        <v>1664</v>
      </c>
      <c r="C350" s="469"/>
      <c r="D350" s="91" t="s">
        <v>2156</v>
      </c>
      <c r="G350" s="91"/>
    </row>
    <row r="351" spans="1:7" ht="31.2">
      <c r="A351" s="468"/>
      <c r="B351" s="469"/>
      <c r="C351" s="469" t="s">
        <v>3016</v>
      </c>
      <c r="D351" s="91" t="s">
        <v>2156</v>
      </c>
      <c r="G351" s="91"/>
    </row>
    <row r="352" spans="1:7" ht="31.2">
      <c r="A352" s="468"/>
      <c r="B352" s="469"/>
      <c r="C352" s="469" t="s">
        <v>3017</v>
      </c>
      <c r="D352" s="91" t="s">
        <v>2156</v>
      </c>
      <c r="G352" s="91"/>
    </row>
    <row r="353" spans="1:7" ht="31.2">
      <c r="A353" s="468"/>
      <c r="B353" s="469"/>
      <c r="C353" s="469" t="s">
        <v>3018</v>
      </c>
      <c r="D353" s="91" t="s">
        <v>2156</v>
      </c>
      <c r="G353" s="91"/>
    </row>
    <row r="354" spans="1:7" ht="31.2">
      <c r="A354" s="468"/>
      <c r="B354" s="469"/>
      <c r="C354" s="469" t="s">
        <v>3019</v>
      </c>
      <c r="D354" s="91" t="s">
        <v>2156</v>
      </c>
      <c r="G354" s="91"/>
    </row>
    <row r="355" spans="1:7">
      <c r="A355" s="468" t="s">
        <v>1680</v>
      </c>
      <c r="B355" s="469" t="s">
        <v>1669</v>
      </c>
      <c r="C355" s="469"/>
      <c r="D355" s="91" t="s">
        <v>2156</v>
      </c>
      <c r="G355" s="91"/>
    </row>
    <row r="356" spans="1:7" ht="31.2">
      <c r="A356" s="468"/>
      <c r="B356" s="469"/>
      <c r="C356" s="469" t="s">
        <v>3020</v>
      </c>
      <c r="D356" s="91" t="s">
        <v>2156</v>
      </c>
      <c r="G356" s="91"/>
    </row>
    <row r="357" spans="1:7" ht="31.2">
      <c r="A357" s="468"/>
      <c r="B357" s="469"/>
      <c r="C357" s="469" t="s">
        <v>3021</v>
      </c>
      <c r="D357" s="91" t="s">
        <v>2156</v>
      </c>
      <c r="G357" s="91"/>
    </row>
    <row r="358" spans="1:7" ht="31.2">
      <c r="A358" s="468"/>
      <c r="B358" s="469"/>
      <c r="C358" s="469" t="s">
        <v>3022</v>
      </c>
      <c r="D358" s="91" t="s">
        <v>2156</v>
      </c>
      <c r="G358" s="91"/>
    </row>
    <row r="359" spans="1:7" ht="31.2">
      <c r="A359" s="468"/>
      <c r="B359" s="469"/>
      <c r="C359" s="469" t="s">
        <v>3023</v>
      </c>
      <c r="D359" s="91" t="s">
        <v>2156</v>
      </c>
      <c r="G359" s="91"/>
    </row>
    <row r="360" spans="1:7">
      <c r="A360" s="437" t="s">
        <v>51</v>
      </c>
      <c r="B360" s="464" t="s">
        <v>1681</v>
      </c>
      <c r="C360" s="465"/>
      <c r="D360" s="91" t="s">
        <v>2156</v>
      </c>
      <c r="G360" s="91"/>
    </row>
    <row r="361" spans="1:7" ht="31.2">
      <c r="A361" s="468" t="s">
        <v>1706</v>
      </c>
      <c r="B361" s="469" t="s">
        <v>1682</v>
      </c>
      <c r="C361" s="469"/>
      <c r="D361" s="91" t="s">
        <v>2156</v>
      </c>
      <c r="G361" s="91"/>
    </row>
    <row r="362" spans="1:7" ht="31.2">
      <c r="A362" s="468"/>
      <c r="B362" s="469"/>
      <c r="C362" s="469" t="s">
        <v>3024</v>
      </c>
      <c r="D362" s="91" t="s">
        <v>2156</v>
      </c>
      <c r="G362" s="91"/>
    </row>
    <row r="363" spans="1:7" ht="31.2">
      <c r="A363" s="468"/>
      <c r="B363" s="469"/>
      <c r="C363" s="469" t="s">
        <v>3025</v>
      </c>
      <c r="D363" s="91" t="s">
        <v>2156</v>
      </c>
      <c r="G363" s="91"/>
    </row>
    <row r="364" spans="1:7" ht="31.2">
      <c r="A364" s="468"/>
      <c r="B364" s="469"/>
      <c r="C364" s="469" t="s">
        <v>3026</v>
      </c>
      <c r="D364" s="91" t="s">
        <v>2156</v>
      </c>
      <c r="G364" s="91"/>
    </row>
    <row r="365" spans="1:7" ht="31.2">
      <c r="A365" s="468"/>
      <c r="B365" s="469"/>
      <c r="C365" s="469" t="s">
        <v>3027</v>
      </c>
      <c r="D365" s="91" t="s">
        <v>2156</v>
      </c>
      <c r="G365" s="91"/>
    </row>
    <row r="366" spans="1:7" ht="31.2">
      <c r="A366" s="468" t="s">
        <v>1403</v>
      </c>
      <c r="B366" s="469" t="s">
        <v>1686</v>
      </c>
      <c r="C366" s="469"/>
      <c r="D366" s="91" t="s">
        <v>2156</v>
      </c>
      <c r="G366" s="91"/>
    </row>
    <row r="367" spans="1:7" ht="31.2">
      <c r="A367" s="468"/>
      <c r="B367" s="469"/>
      <c r="C367" s="469" t="s">
        <v>3028</v>
      </c>
      <c r="D367" s="91" t="s">
        <v>2156</v>
      </c>
      <c r="G367" s="91"/>
    </row>
    <row r="368" spans="1:7" ht="31.2">
      <c r="A368" s="468"/>
      <c r="B368" s="469"/>
      <c r="C368" s="469" t="s">
        <v>3029</v>
      </c>
      <c r="D368" s="91" t="s">
        <v>2156</v>
      </c>
      <c r="G368" s="91"/>
    </row>
    <row r="369" spans="1:7" ht="31.2">
      <c r="A369" s="468"/>
      <c r="B369" s="469"/>
      <c r="C369" s="469" t="s">
        <v>3030</v>
      </c>
      <c r="D369" s="91" t="s">
        <v>2156</v>
      </c>
      <c r="G369" s="91"/>
    </row>
    <row r="370" spans="1:7" ht="46.8">
      <c r="A370" s="468"/>
      <c r="B370" s="469"/>
      <c r="C370" s="469" t="s">
        <v>3031</v>
      </c>
      <c r="D370" s="91" t="s">
        <v>2156</v>
      </c>
      <c r="G370" s="91"/>
    </row>
    <row r="371" spans="1:7" ht="31.2">
      <c r="A371" s="468" t="s">
        <v>1465</v>
      </c>
      <c r="B371" s="469" t="s">
        <v>1691</v>
      </c>
      <c r="C371" s="469"/>
      <c r="D371" s="91" t="s">
        <v>2156</v>
      </c>
      <c r="G371" s="91"/>
    </row>
    <row r="372" spans="1:7" ht="31.2">
      <c r="A372" s="468"/>
      <c r="B372" s="469"/>
      <c r="C372" s="469" t="s">
        <v>3032</v>
      </c>
      <c r="D372" s="91" t="s">
        <v>2156</v>
      </c>
      <c r="G372" s="91"/>
    </row>
    <row r="373" spans="1:7" ht="31.2">
      <c r="A373" s="468"/>
      <c r="B373" s="469"/>
      <c r="C373" s="469" t="s">
        <v>3033</v>
      </c>
      <c r="D373" s="91" t="s">
        <v>2156</v>
      </c>
      <c r="G373" s="91"/>
    </row>
    <row r="374" spans="1:7" ht="31.2">
      <c r="A374" s="468"/>
      <c r="B374" s="469"/>
      <c r="C374" s="469" t="s">
        <v>3034</v>
      </c>
      <c r="D374" s="91" t="s">
        <v>2156</v>
      </c>
      <c r="G374" s="91"/>
    </row>
    <row r="375" spans="1:7" ht="31.2">
      <c r="A375" s="468"/>
      <c r="B375" s="469"/>
      <c r="C375" s="469" t="s">
        <v>3035</v>
      </c>
      <c r="D375" s="91" t="s">
        <v>2156</v>
      </c>
      <c r="G375" s="91"/>
    </row>
    <row r="376" spans="1:7" ht="31.2">
      <c r="A376" s="468" t="s">
        <v>1511</v>
      </c>
      <c r="B376" s="469" t="s">
        <v>1695</v>
      </c>
      <c r="C376" s="469"/>
      <c r="D376" s="91" t="s">
        <v>2156</v>
      </c>
      <c r="G376" s="91"/>
    </row>
    <row r="377" spans="1:7" ht="31.2">
      <c r="A377" s="468"/>
      <c r="B377" s="469"/>
      <c r="C377" s="469" t="s">
        <v>3036</v>
      </c>
      <c r="D377" s="91" t="s">
        <v>2156</v>
      </c>
      <c r="G377" s="91"/>
    </row>
    <row r="378" spans="1:7" ht="31.2">
      <c r="A378" s="468"/>
      <c r="B378" s="469"/>
      <c r="C378" s="469" t="s">
        <v>3037</v>
      </c>
      <c r="D378" s="91" t="s">
        <v>2156</v>
      </c>
      <c r="G378" s="91"/>
    </row>
    <row r="379" spans="1:7" ht="31.2">
      <c r="A379" s="468"/>
      <c r="B379" s="469"/>
      <c r="C379" s="469" t="s">
        <v>3038</v>
      </c>
      <c r="D379" s="91" t="s">
        <v>2156</v>
      </c>
      <c r="G379" s="91"/>
    </row>
    <row r="380" spans="1:7" ht="31.2">
      <c r="A380" s="468"/>
      <c r="B380" s="469"/>
      <c r="C380" s="469" t="s">
        <v>3039</v>
      </c>
      <c r="D380" s="91" t="s">
        <v>2156</v>
      </c>
      <c r="G380" s="91"/>
    </row>
    <row r="381" spans="1:7" ht="31.2">
      <c r="A381" s="415" t="s">
        <v>78</v>
      </c>
      <c r="B381" s="492" t="s">
        <v>2563</v>
      </c>
      <c r="C381" s="427"/>
      <c r="D381" s="91"/>
      <c r="G381" s="91"/>
    </row>
    <row r="382" spans="1:7">
      <c r="A382" s="416" t="s">
        <v>13</v>
      </c>
      <c r="B382" s="421" t="s">
        <v>77</v>
      </c>
      <c r="C382" s="419"/>
      <c r="D382" s="91"/>
      <c r="G382" s="91"/>
    </row>
    <row r="383" spans="1:7">
      <c r="A383" s="193">
        <v>1</v>
      </c>
      <c r="B383" s="447" t="s">
        <v>2573</v>
      </c>
      <c r="C383" s="435"/>
      <c r="D383" s="91"/>
      <c r="G383" s="91"/>
    </row>
    <row r="384" spans="1:7">
      <c r="A384" s="193"/>
      <c r="B384" s="451"/>
      <c r="C384" s="27" t="s">
        <v>2586</v>
      </c>
      <c r="D384" s="91"/>
      <c r="G384" s="91"/>
    </row>
    <row r="385" spans="1:7" ht="31.2">
      <c r="A385" s="193"/>
      <c r="B385" s="451"/>
      <c r="C385" s="27" t="s">
        <v>2587</v>
      </c>
      <c r="D385" s="91"/>
      <c r="G385" s="91"/>
    </row>
    <row r="386" spans="1:7" ht="31.2">
      <c r="A386" s="193"/>
      <c r="B386" s="451"/>
      <c r="C386" s="27" t="s">
        <v>2588</v>
      </c>
      <c r="D386" s="91"/>
      <c r="G386" s="91"/>
    </row>
    <row r="387" spans="1:7">
      <c r="A387" s="193"/>
      <c r="B387" s="451"/>
      <c r="C387" s="27" t="s">
        <v>2589</v>
      </c>
      <c r="D387" s="91"/>
      <c r="G387" s="91"/>
    </row>
    <row r="388" spans="1:7" ht="31.2">
      <c r="A388" s="193"/>
      <c r="B388" s="451"/>
      <c r="C388" s="27" t="s">
        <v>2590</v>
      </c>
      <c r="D388" s="91"/>
      <c r="G388" s="91"/>
    </row>
    <row r="389" spans="1:7">
      <c r="A389" s="193">
        <v>2</v>
      </c>
      <c r="B389" s="447" t="s">
        <v>2574</v>
      </c>
      <c r="C389" s="435"/>
      <c r="D389" s="91"/>
      <c r="G389" s="91"/>
    </row>
    <row r="390" spans="1:7" ht="31.2">
      <c r="A390" s="193"/>
      <c r="B390" s="451"/>
      <c r="C390" s="27" t="s">
        <v>2591</v>
      </c>
      <c r="D390" s="91"/>
      <c r="G390" s="91"/>
    </row>
    <row r="391" spans="1:7" ht="31.2">
      <c r="A391" s="193"/>
      <c r="B391" s="451"/>
      <c r="C391" s="27" t="s">
        <v>2592</v>
      </c>
      <c r="D391" s="91"/>
      <c r="G391" s="91"/>
    </row>
    <row r="392" spans="1:7" ht="31.2">
      <c r="A392" s="193"/>
      <c r="B392" s="451"/>
      <c r="C392" s="27" t="s">
        <v>2593</v>
      </c>
      <c r="D392" s="91"/>
      <c r="G392" s="91"/>
    </row>
    <row r="393" spans="1:7" ht="31.2">
      <c r="A393" s="193"/>
      <c r="B393" s="451"/>
      <c r="C393" s="27" t="s">
        <v>2594</v>
      </c>
      <c r="D393" s="91"/>
      <c r="G393" s="91"/>
    </row>
    <row r="394" spans="1:7" ht="31.2">
      <c r="A394" s="193">
        <v>3</v>
      </c>
      <c r="B394" s="447" t="s">
        <v>2575</v>
      </c>
      <c r="C394" s="435"/>
      <c r="D394" s="91"/>
      <c r="G394" s="91"/>
    </row>
    <row r="395" spans="1:7" ht="31.2">
      <c r="A395" s="193"/>
      <c r="B395" s="451"/>
      <c r="C395" s="27" t="s">
        <v>2595</v>
      </c>
      <c r="D395" s="91"/>
      <c r="G395" s="91"/>
    </row>
    <row r="396" spans="1:7" ht="31.2">
      <c r="A396" s="193"/>
      <c r="B396" s="451"/>
      <c r="C396" s="27" t="s">
        <v>2596</v>
      </c>
      <c r="D396" s="91"/>
      <c r="G396" s="91"/>
    </row>
    <row r="397" spans="1:7" ht="31.2">
      <c r="A397" s="193"/>
      <c r="B397" s="451"/>
      <c r="C397" s="27" t="s">
        <v>2597</v>
      </c>
      <c r="D397" s="91"/>
      <c r="G397" s="91"/>
    </row>
    <row r="398" spans="1:7" ht="31.2">
      <c r="A398" s="193"/>
      <c r="B398" s="451"/>
      <c r="C398" s="27" t="s">
        <v>2598</v>
      </c>
      <c r="D398" s="91"/>
      <c r="G398" s="91"/>
    </row>
    <row r="399" spans="1:7">
      <c r="A399" s="193">
        <v>4</v>
      </c>
      <c r="B399" s="447" t="s">
        <v>2576</v>
      </c>
      <c r="C399" s="435"/>
      <c r="D399" s="91"/>
      <c r="G399" s="91"/>
    </row>
    <row r="400" spans="1:7" ht="31.2">
      <c r="A400" s="193"/>
      <c r="B400" s="447"/>
      <c r="C400" s="27" t="s">
        <v>2599</v>
      </c>
      <c r="D400" s="91"/>
      <c r="G400" s="91"/>
    </row>
    <row r="401" spans="1:7" ht="31.2">
      <c r="A401" s="193"/>
      <c r="B401" s="451"/>
      <c r="C401" s="27" t="s">
        <v>2600</v>
      </c>
      <c r="D401" s="91"/>
      <c r="G401" s="91"/>
    </row>
    <row r="402" spans="1:7" ht="31.2">
      <c r="A402" s="193"/>
      <c r="B402" s="451"/>
      <c r="C402" s="27" t="s">
        <v>2601</v>
      </c>
      <c r="D402" s="91"/>
      <c r="G402" s="91"/>
    </row>
    <row r="403" spans="1:7" ht="31.2">
      <c r="A403" s="193"/>
      <c r="B403" s="451"/>
      <c r="C403" s="27" t="s">
        <v>2602</v>
      </c>
      <c r="D403" s="91"/>
      <c r="G403" s="91"/>
    </row>
    <row r="404" spans="1:7" ht="31.2">
      <c r="A404" s="193">
        <v>5</v>
      </c>
      <c r="B404" s="447" t="s">
        <v>2577</v>
      </c>
      <c r="C404" s="435"/>
      <c r="D404" s="91"/>
      <c r="G404" s="91"/>
    </row>
    <row r="405" spans="1:7" ht="31.2">
      <c r="A405" s="193"/>
      <c r="B405" s="451"/>
      <c r="C405" s="27" t="s">
        <v>2603</v>
      </c>
      <c r="D405" s="91"/>
      <c r="G405" s="91"/>
    </row>
    <row r="406" spans="1:7" ht="31.2">
      <c r="A406" s="193"/>
      <c r="B406" s="451"/>
      <c r="C406" s="27" t="s">
        <v>2604</v>
      </c>
      <c r="D406" s="91"/>
      <c r="G406" s="91"/>
    </row>
    <row r="407" spans="1:7">
      <c r="A407" s="193">
        <v>6</v>
      </c>
      <c r="B407" s="451" t="s">
        <v>2578</v>
      </c>
      <c r="C407" s="385"/>
      <c r="D407" s="91"/>
      <c r="G407" s="91"/>
    </row>
    <row r="408" spans="1:7">
      <c r="A408" s="193"/>
      <c r="B408" s="451"/>
      <c r="C408" s="436" t="s">
        <v>2605</v>
      </c>
      <c r="D408" s="91"/>
      <c r="G408" s="91"/>
    </row>
    <row r="409" spans="1:7">
      <c r="A409" s="193"/>
      <c r="B409" s="451"/>
      <c r="C409" s="436" t="s">
        <v>2606</v>
      </c>
      <c r="D409" s="91"/>
      <c r="G409" s="91"/>
    </row>
    <row r="410" spans="1:7">
      <c r="A410" s="193"/>
      <c r="B410" s="451"/>
      <c r="C410" s="436" t="s">
        <v>2607</v>
      </c>
      <c r="D410" s="91"/>
      <c r="G410" s="91"/>
    </row>
    <row r="411" spans="1:7">
      <c r="A411" s="193"/>
      <c r="B411" s="451"/>
      <c r="C411" s="436" t="s">
        <v>2608</v>
      </c>
      <c r="D411" s="91"/>
      <c r="G411" s="91"/>
    </row>
    <row r="412" spans="1:7" ht="31.2">
      <c r="A412" s="193">
        <v>7</v>
      </c>
      <c r="B412" s="447" t="s">
        <v>2579</v>
      </c>
      <c r="C412" s="435"/>
      <c r="D412" s="91"/>
      <c r="G412" s="91"/>
    </row>
    <row r="413" spans="1:7" ht="31.2">
      <c r="A413" s="193"/>
      <c r="B413" s="451"/>
      <c r="C413" s="27" t="s">
        <v>2609</v>
      </c>
      <c r="D413" s="91"/>
      <c r="G413" s="91"/>
    </row>
    <row r="414" spans="1:7" ht="31.2">
      <c r="A414" s="193"/>
      <c r="B414" s="451"/>
      <c r="C414" s="27" t="s">
        <v>2610</v>
      </c>
      <c r="D414" s="91"/>
      <c r="G414" s="91"/>
    </row>
    <row r="415" spans="1:7" ht="31.2">
      <c r="A415" s="193"/>
      <c r="B415" s="451"/>
      <c r="C415" s="27" t="s">
        <v>2611</v>
      </c>
      <c r="D415" s="91"/>
      <c r="G415" s="91"/>
    </row>
    <row r="416" spans="1:7" ht="31.2">
      <c r="A416" s="193"/>
      <c r="B416" s="451"/>
      <c r="C416" s="27" t="s">
        <v>2612</v>
      </c>
      <c r="D416" s="91"/>
      <c r="G416" s="91"/>
    </row>
    <row r="417" spans="1:7" ht="31.2">
      <c r="A417" s="193">
        <v>8</v>
      </c>
      <c r="B417" s="447" t="s">
        <v>2580</v>
      </c>
      <c r="C417" s="435"/>
      <c r="D417" s="91"/>
      <c r="G417" s="91"/>
    </row>
    <row r="418" spans="1:7" ht="31.2">
      <c r="A418" s="193"/>
      <c r="B418" s="451"/>
      <c r="C418" s="27" t="s">
        <v>2613</v>
      </c>
      <c r="D418" s="91"/>
      <c r="G418" s="91"/>
    </row>
    <row r="419" spans="1:7" ht="31.2">
      <c r="A419" s="193"/>
      <c r="B419" s="451"/>
      <c r="C419" s="27" t="s">
        <v>2614</v>
      </c>
      <c r="D419" s="91"/>
      <c r="G419" s="91"/>
    </row>
    <row r="420" spans="1:7" ht="31.2">
      <c r="A420" s="193"/>
      <c r="B420" s="451"/>
      <c r="C420" s="27" t="s">
        <v>2615</v>
      </c>
      <c r="D420" s="91"/>
      <c r="G420" s="91"/>
    </row>
    <row r="421" spans="1:7" ht="31.2">
      <c r="A421" s="193"/>
      <c r="B421" s="451"/>
      <c r="C421" s="27" t="s">
        <v>2616</v>
      </c>
      <c r="D421" s="91"/>
      <c r="G421" s="91"/>
    </row>
    <row r="422" spans="1:7">
      <c r="A422" s="193">
        <v>9</v>
      </c>
      <c r="B422" s="447" t="s">
        <v>2581</v>
      </c>
      <c r="C422" s="435"/>
      <c r="D422" s="91"/>
      <c r="G422" s="91"/>
    </row>
    <row r="423" spans="1:7" ht="31.2">
      <c r="A423" s="193"/>
      <c r="B423" s="451"/>
      <c r="C423" s="27" t="s">
        <v>2617</v>
      </c>
      <c r="D423" s="91"/>
      <c r="G423" s="91"/>
    </row>
    <row r="424" spans="1:7">
      <c r="A424" s="193">
        <v>10</v>
      </c>
      <c r="B424" s="447" t="s">
        <v>2582</v>
      </c>
      <c r="C424" s="435"/>
      <c r="D424" s="91"/>
      <c r="G424" s="91"/>
    </row>
    <row r="425" spans="1:7">
      <c r="A425" s="193"/>
      <c r="B425" s="451"/>
      <c r="C425" s="27" t="s">
        <v>2618</v>
      </c>
      <c r="D425" s="91"/>
      <c r="G425" s="91"/>
    </row>
    <row r="426" spans="1:7">
      <c r="A426" s="193"/>
      <c r="B426" s="451"/>
      <c r="C426" s="27" t="s">
        <v>2619</v>
      </c>
      <c r="D426" s="91"/>
      <c r="G426" s="91"/>
    </row>
    <row r="427" spans="1:7">
      <c r="A427" s="193"/>
      <c r="B427" s="451"/>
      <c r="C427" s="27" t="s">
        <v>2620</v>
      </c>
      <c r="D427" s="91"/>
      <c r="G427" s="91"/>
    </row>
    <row r="428" spans="1:7" ht="31.2">
      <c r="A428" s="193">
        <v>11</v>
      </c>
      <c r="B428" s="447" t="s">
        <v>2583</v>
      </c>
      <c r="C428" s="435"/>
      <c r="D428" s="91"/>
      <c r="G428" s="91"/>
    </row>
    <row r="429" spans="1:7" ht="31.2">
      <c r="A429" s="193"/>
      <c r="B429" s="451"/>
      <c r="C429" s="27" t="s">
        <v>2621</v>
      </c>
      <c r="D429" s="91"/>
      <c r="G429" s="91"/>
    </row>
    <row r="430" spans="1:7" ht="31.2">
      <c r="A430" s="193"/>
      <c r="B430" s="451"/>
      <c r="C430" s="27" t="s">
        <v>2622</v>
      </c>
      <c r="D430" s="91"/>
      <c r="G430" s="91"/>
    </row>
    <row r="431" spans="1:7">
      <c r="A431" s="193"/>
      <c r="B431" s="451"/>
      <c r="C431" s="27" t="s">
        <v>2623</v>
      </c>
      <c r="D431" s="91"/>
      <c r="G431" s="91"/>
    </row>
    <row r="432" spans="1:7">
      <c r="A432" s="193"/>
      <c r="B432" s="451"/>
      <c r="C432" s="27" t="s">
        <v>2624</v>
      </c>
      <c r="D432" s="91"/>
      <c r="G432" s="91"/>
    </row>
    <row r="433" spans="1:7" ht="46.8">
      <c r="A433" s="193">
        <v>12</v>
      </c>
      <c r="B433" s="447" t="s">
        <v>2584</v>
      </c>
      <c r="C433" s="385"/>
      <c r="D433" s="91"/>
      <c r="G433" s="91"/>
    </row>
    <row r="434" spans="1:7" ht="31.2">
      <c r="A434" s="193"/>
      <c r="B434" s="451"/>
      <c r="C434" s="27" t="s">
        <v>2625</v>
      </c>
      <c r="D434" s="91"/>
      <c r="G434" s="91"/>
    </row>
    <row r="435" spans="1:7" ht="31.2">
      <c r="A435" s="193"/>
      <c r="B435" s="451"/>
      <c r="C435" s="27" t="s">
        <v>2626</v>
      </c>
      <c r="D435" s="91"/>
      <c r="G435" s="91"/>
    </row>
    <row r="436" spans="1:7" ht="31.2">
      <c r="A436" s="193"/>
      <c r="B436" s="451"/>
      <c r="C436" s="27" t="s">
        <v>2627</v>
      </c>
      <c r="D436" s="91"/>
      <c r="G436" s="91"/>
    </row>
    <row r="437" spans="1:7" ht="31.2">
      <c r="A437" s="193"/>
      <c r="B437" s="451"/>
      <c r="C437" s="27" t="s">
        <v>2628</v>
      </c>
      <c r="D437" s="91"/>
      <c r="G437" s="91"/>
    </row>
    <row r="438" spans="1:7" ht="31.2">
      <c r="A438" s="193">
        <v>13</v>
      </c>
      <c r="B438" s="447" t="s">
        <v>2585</v>
      </c>
      <c r="C438" s="435"/>
      <c r="D438" s="91"/>
      <c r="G438" s="91"/>
    </row>
    <row r="439" spans="1:7" ht="31.2">
      <c r="A439" s="193"/>
      <c r="B439" s="451"/>
      <c r="C439" s="27" t="s">
        <v>2629</v>
      </c>
      <c r="D439" s="91"/>
      <c r="G439" s="91"/>
    </row>
    <row r="440" spans="1:7" ht="31.2">
      <c r="A440" s="193"/>
      <c r="B440" s="451"/>
      <c r="C440" s="27" t="s">
        <v>2630</v>
      </c>
      <c r="D440" s="91"/>
      <c r="G440" s="91"/>
    </row>
    <row r="441" spans="1:7" ht="46.8">
      <c r="A441" s="193"/>
      <c r="B441" s="451"/>
      <c r="C441" s="27" t="s">
        <v>2631</v>
      </c>
      <c r="D441" s="91"/>
      <c r="G441" s="91"/>
    </row>
    <row r="442" spans="1:7" ht="46.8">
      <c r="A442" s="193"/>
      <c r="B442" s="451"/>
      <c r="C442" s="27" t="s">
        <v>2632</v>
      </c>
      <c r="D442" s="91"/>
      <c r="G442" s="91"/>
    </row>
    <row r="443" spans="1:7">
      <c r="A443" s="424" t="s">
        <v>2437</v>
      </c>
      <c r="B443" s="447" t="s">
        <v>1181</v>
      </c>
      <c r="C443" s="394"/>
      <c r="D443" s="91" t="s">
        <v>2156</v>
      </c>
      <c r="G443" s="91"/>
    </row>
    <row r="444" spans="1:7" ht="31.2">
      <c r="A444" s="425"/>
      <c r="B444" s="447"/>
      <c r="C444" s="27" t="s">
        <v>1182</v>
      </c>
      <c r="D444" s="91" t="s">
        <v>2156</v>
      </c>
      <c r="G444" s="91"/>
    </row>
    <row r="445" spans="1:7" ht="31.2">
      <c r="A445" s="424"/>
      <c r="B445" s="447"/>
      <c r="C445" s="27" t="s">
        <v>1183</v>
      </c>
      <c r="D445" s="91" t="s">
        <v>2156</v>
      </c>
      <c r="G445" s="91"/>
    </row>
    <row r="446" spans="1:7" ht="31.2">
      <c r="A446" s="424"/>
      <c r="B446" s="447"/>
      <c r="C446" s="27" t="s">
        <v>1184</v>
      </c>
      <c r="D446" s="91" t="s">
        <v>2156</v>
      </c>
      <c r="G446" s="91"/>
    </row>
    <row r="447" spans="1:7" ht="31.2">
      <c r="A447" s="424"/>
      <c r="B447" s="447"/>
      <c r="C447" s="27" t="s">
        <v>1185</v>
      </c>
      <c r="D447" s="91" t="s">
        <v>2156</v>
      </c>
      <c r="G447" s="91"/>
    </row>
    <row r="448" spans="1:7" s="402" customFormat="1">
      <c r="A448" s="416" t="s">
        <v>16</v>
      </c>
      <c r="B448" s="438" t="s">
        <v>2687</v>
      </c>
      <c r="C448" s="419"/>
      <c r="D448" s="91" t="s">
        <v>2156</v>
      </c>
      <c r="E448" s="388"/>
      <c r="F448" s="389"/>
      <c r="G448" s="401"/>
    </row>
    <row r="449" spans="1:7">
      <c r="A449" s="424" t="s">
        <v>1706</v>
      </c>
      <c r="B449" s="447" t="s">
        <v>2327</v>
      </c>
      <c r="C449" s="394"/>
      <c r="D449" s="91" t="s">
        <v>2156</v>
      </c>
      <c r="G449" s="91"/>
    </row>
    <row r="450" spans="1:7" ht="31.2">
      <c r="A450" s="424"/>
      <c r="B450" s="447"/>
      <c r="C450" s="27" t="s">
        <v>1075</v>
      </c>
      <c r="D450" s="91" t="s">
        <v>2156</v>
      </c>
      <c r="G450" s="91"/>
    </row>
    <row r="451" spans="1:7" ht="31.2">
      <c r="A451" s="424"/>
      <c r="B451" s="447"/>
      <c r="C451" s="27" t="s">
        <v>1077</v>
      </c>
      <c r="D451" s="91" t="s">
        <v>2156</v>
      </c>
      <c r="G451" s="91"/>
    </row>
    <row r="452" spans="1:7">
      <c r="A452" s="424"/>
      <c r="B452" s="447"/>
      <c r="C452" s="27" t="s">
        <v>1079</v>
      </c>
      <c r="D452" s="91" t="s">
        <v>2156</v>
      </c>
      <c r="G452" s="91"/>
    </row>
    <row r="453" spans="1:7" ht="31.2">
      <c r="A453" s="424"/>
      <c r="B453" s="447"/>
      <c r="C453" s="27" t="s">
        <v>2339</v>
      </c>
      <c r="D453" s="91" t="s">
        <v>2156</v>
      </c>
      <c r="G453" s="91"/>
    </row>
    <row r="454" spans="1:7">
      <c r="A454" s="424"/>
      <c r="B454" s="447"/>
      <c r="C454" s="27" t="s">
        <v>1081</v>
      </c>
      <c r="D454" s="91" t="s">
        <v>2156</v>
      </c>
      <c r="G454" s="91"/>
    </row>
    <row r="455" spans="1:7">
      <c r="A455" s="424" t="s">
        <v>1403</v>
      </c>
      <c r="B455" s="447" t="s">
        <v>2328</v>
      </c>
      <c r="C455" s="394"/>
      <c r="D455" s="91" t="s">
        <v>2156</v>
      </c>
      <c r="G455" s="91"/>
    </row>
    <row r="456" spans="1:7" ht="31.2">
      <c r="A456" s="425"/>
      <c r="B456" s="447"/>
      <c r="C456" s="27" t="s">
        <v>1093</v>
      </c>
      <c r="D456" s="91" t="s">
        <v>2156</v>
      </c>
      <c r="G456" s="91"/>
    </row>
    <row r="457" spans="1:7" ht="31.2">
      <c r="A457" s="424"/>
      <c r="B457" s="447"/>
      <c r="C457" s="27" t="s">
        <v>1095</v>
      </c>
      <c r="D457" s="91" t="s">
        <v>2156</v>
      </c>
      <c r="G457" s="91"/>
    </row>
    <row r="458" spans="1:7">
      <c r="A458" s="424"/>
      <c r="B458" s="447"/>
      <c r="C458" s="27" t="s">
        <v>1097</v>
      </c>
      <c r="D458" s="91" t="s">
        <v>2156</v>
      </c>
      <c r="G458" s="91"/>
    </row>
    <row r="459" spans="1:7" ht="31.2">
      <c r="A459" s="424"/>
      <c r="B459" s="447"/>
      <c r="C459" s="27" t="s">
        <v>2341</v>
      </c>
      <c r="D459" s="91" t="s">
        <v>2156</v>
      </c>
      <c r="G459" s="91"/>
    </row>
    <row r="460" spans="1:7">
      <c r="A460" s="424"/>
      <c r="B460" s="447"/>
      <c r="C460" s="27" t="s">
        <v>1099</v>
      </c>
      <c r="D460" s="91" t="s">
        <v>2156</v>
      </c>
      <c r="G460" s="91"/>
    </row>
    <row r="461" spans="1:7">
      <c r="A461" s="424" t="s">
        <v>1465</v>
      </c>
      <c r="B461" s="447" t="s">
        <v>2345</v>
      </c>
      <c r="C461" s="394"/>
      <c r="D461" s="91" t="s">
        <v>2156</v>
      </c>
      <c r="G461" s="91"/>
    </row>
    <row r="462" spans="1:7" ht="31.2">
      <c r="A462" s="425"/>
      <c r="B462" s="447"/>
      <c r="C462" s="27" t="s">
        <v>2347</v>
      </c>
      <c r="D462" s="91" t="s">
        <v>2156</v>
      </c>
      <c r="G462" s="91"/>
    </row>
    <row r="463" spans="1:7" ht="31.2">
      <c r="A463" s="424"/>
      <c r="B463" s="447"/>
      <c r="C463" s="27" t="s">
        <v>2349</v>
      </c>
      <c r="D463" s="91" t="s">
        <v>2156</v>
      </c>
      <c r="G463" s="91"/>
    </row>
    <row r="464" spans="1:7" ht="31.2">
      <c r="A464" s="424"/>
      <c r="B464" s="447"/>
      <c r="C464" s="27" t="s">
        <v>2351</v>
      </c>
      <c r="D464" s="91" t="s">
        <v>2156</v>
      </c>
      <c r="G464" s="91"/>
    </row>
    <row r="465" spans="1:7" ht="31.2">
      <c r="A465" s="424"/>
      <c r="B465" s="447"/>
      <c r="C465" s="27" t="s">
        <v>2353</v>
      </c>
      <c r="D465" s="91" t="s">
        <v>2156</v>
      </c>
      <c r="G465" s="91"/>
    </row>
    <row r="466" spans="1:7" ht="31.2">
      <c r="A466" s="424"/>
      <c r="B466" s="447"/>
      <c r="C466" s="27" t="s">
        <v>2355</v>
      </c>
      <c r="D466" s="91" t="s">
        <v>2156</v>
      </c>
      <c r="G466" s="91"/>
    </row>
    <row r="467" spans="1:7">
      <c r="A467" s="424" t="s">
        <v>1511</v>
      </c>
      <c r="B467" s="447" t="s">
        <v>2367</v>
      </c>
      <c r="C467" s="394"/>
      <c r="D467" s="91" t="s">
        <v>2156</v>
      </c>
      <c r="G467" s="91"/>
    </row>
    <row r="468" spans="1:7" ht="31.2">
      <c r="A468" s="425"/>
      <c r="B468" s="447"/>
      <c r="C468" s="27" t="s">
        <v>2369</v>
      </c>
      <c r="D468" s="91" t="s">
        <v>2156</v>
      </c>
      <c r="G468" s="91"/>
    </row>
    <row r="469" spans="1:7" ht="31.2">
      <c r="A469" s="424"/>
      <c r="B469" s="447"/>
      <c r="C469" s="27" t="s">
        <v>2371</v>
      </c>
      <c r="D469" s="91" t="s">
        <v>2156</v>
      </c>
      <c r="G469" s="91"/>
    </row>
    <row r="470" spans="1:7" ht="31.2">
      <c r="A470" s="424"/>
      <c r="B470" s="447"/>
      <c r="C470" s="27" t="s">
        <v>2373</v>
      </c>
      <c r="D470" s="91" t="s">
        <v>2156</v>
      </c>
      <c r="G470" s="91"/>
    </row>
    <row r="471" spans="1:7" ht="31.2">
      <c r="A471" s="424"/>
      <c r="B471" s="447"/>
      <c r="C471" s="27" t="s">
        <v>2375</v>
      </c>
      <c r="D471" s="91" t="s">
        <v>2156</v>
      </c>
      <c r="G471" s="91"/>
    </row>
    <row r="472" spans="1:7" ht="31.2">
      <c r="A472" s="424"/>
      <c r="B472" s="447"/>
      <c r="C472" s="27" t="s">
        <v>2377</v>
      </c>
      <c r="D472" s="91" t="s">
        <v>2156</v>
      </c>
      <c r="G472" s="91"/>
    </row>
    <row r="473" spans="1:7">
      <c r="A473" s="424" t="s">
        <v>1643</v>
      </c>
      <c r="B473" s="447" t="s">
        <v>1865</v>
      </c>
      <c r="C473" s="97"/>
      <c r="D473" s="91" t="s">
        <v>2156</v>
      </c>
      <c r="E473" s="403"/>
      <c r="G473" s="91"/>
    </row>
    <row r="474" spans="1:7" ht="31.2">
      <c r="A474" s="425"/>
      <c r="B474" s="439"/>
      <c r="C474" s="97" t="s">
        <v>2794</v>
      </c>
      <c r="D474" s="91" t="s">
        <v>2156</v>
      </c>
      <c r="G474" s="91"/>
    </row>
    <row r="475" spans="1:7" ht="31.2">
      <c r="A475" s="424"/>
      <c r="B475" s="439"/>
      <c r="C475" s="97" t="s">
        <v>2795</v>
      </c>
      <c r="D475" s="91" t="s">
        <v>2156</v>
      </c>
      <c r="G475" s="91"/>
    </row>
    <row r="476" spans="1:7" ht="31.2">
      <c r="A476" s="424"/>
      <c r="B476" s="439"/>
      <c r="C476" s="97" t="s">
        <v>2796</v>
      </c>
      <c r="D476" s="91" t="s">
        <v>2156</v>
      </c>
      <c r="G476" s="91"/>
    </row>
    <row r="477" spans="1:7" ht="31.2">
      <c r="A477" s="424"/>
      <c r="B477" s="439"/>
      <c r="C477" s="97" t="s">
        <v>2797</v>
      </c>
      <c r="D477" s="91" t="s">
        <v>2156</v>
      </c>
      <c r="G477" s="91"/>
    </row>
    <row r="478" spans="1:7">
      <c r="A478" s="416" t="s">
        <v>18</v>
      </c>
      <c r="B478" s="421" t="s">
        <v>2923</v>
      </c>
      <c r="C478" s="419"/>
      <c r="D478" s="91"/>
      <c r="G478" s="91"/>
    </row>
    <row r="479" spans="1:7">
      <c r="A479" s="424" t="s">
        <v>1706</v>
      </c>
      <c r="B479" s="450" t="s">
        <v>2859</v>
      </c>
      <c r="C479" s="422"/>
      <c r="D479" s="91"/>
      <c r="G479" s="91"/>
    </row>
    <row r="480" spans="1:7">
      <c r="A480" s="424"/>
      <c r="B480" s="452"/>
      <c r="C480" s="422" t="s">
        <v>2860</v>
      </c>
      <c r="D480" s="91"/>
      <c r="G480" s="91"/>
    </row>
    <row r="481" spans="1:7">
      <c r="A481" s="424"/>
      <c r="B481" s="452"/>
      <c r="C481" s="422" t="s">
        <v>2861</v>
      </c>
      <c r="D481" s="91"/>
      <c r="G481" s="91"/>
    </row>
    <row r="482" spans="1:7">
      <c r="A482" s="424"/>
      <c r="B482" s="452"/>
      <c r="C482" s="422" t="s">
        <v>2862</v>
      </c>
      <c r="D482" s="91"/>
      <c r="G482" s="91"/>
    </row>
    <row r="483" spans="1:7">
      <c r="A483" s="424"/>
      <c r="B483" s="452"/>
      <c r="C483" s="422" t="s">
        <v>2863</v>
      </c>
      <c r="D483" s="91"/>
      <c r="G483" s="91"/>
    </row>
    <row r="484" spans="1:7">
      <c r="A484" s="424" t="s">
        <v>1403</v>
      </c>
      <c r="B484" s="452" t="s">
        <v>2864</v>
      </c>
      <c r="C484" s="422"/>
      <c r="D484" s="91"/>
      <c r="G484" s="91"/>
    </row>
    <row r="485" spans="1:7">
      <c r="A485" s="424"/>
      <c r="B485" s="452"/>
      <c r="C485" s="422" t="s">
        <v>2865</v>
      </c>
      <c r="D485" s="91"/>
      <c r="G485" s="91"/>
    </row>
    <row r="486" spans="1:7">
      <c r="A486" s="424"/>
      <c r="B486" s="452"/>
      <c r="C486" s="422" t="s">
        <v>2866</v>
      </c>
      <c r="D486" s="91"/>
      <c r="G486" s="91"/>
    </row>
    <row r="487" spans="1:7">
      <c r="A487" s="424"/>
      <c r="B487" s="452"/>
      <c r="C487" s="422" t="s">
        <v>2867</v>
      </c>
      <c r="D487" s="91"/>
      <c r="G487" s="91"/>
    </row>
    <row r="488" spans="1:7">
      <c r="A488" s="424"/>
      <c r="B488" s="452"/>
      <c r="C488" s="422" t="s">
        <v>2868</v>
      </c>
      <c r="D488" s="91"/>
      <c r="G488" s="91"/>
    </row>
    <row r="489" spans="1:7" ht="31.2">
      <c r="A489" s="424" t="s">
        <v>1465</v>
      </c>
      <c r="B489" s="452" t="s">
        <v>2869</v>
      </c>
      <c r="C489" s="422"/>
      <c r="D489" s="91"/>
      <c r="G489" s="91"/>
    </row>
    <row r="490" spans="1:7">
      <c r="A490" s="424"/>
      <c r="B490" s="452"/>
      <c r="C490" s="422" t="s">
        <v>2870</v>
      </c>
      <c r="D490" s="91"/>
      <c r="G490" s="91"/>
    </row>
    <row r="491" spans="1:7">
      <c r="A491" s="424"/>
      <c r="B491" s="452"/>
      <c r="C491" s="422" t="s">
        <v>2871</v>
      </c>
      <c r="D491" s="91"/>
      <c r="G491" s="91"/>
    </row>
    <row r="492" spans="1:7">
      <c r="A492" s="424"/>
      <c r="B492" s="452"/>
      <c r="C492" s="422" t="s">
        <v>2872</v>
      </c>
      <c r="D492" s="91"/>
      <c r="G492" s="91"/>
    </row>
    <row r="493" spans="1:7">
      <c r="A493" s="424"/>
      <c r="B493" s="452"/>
      <c r="C493" s="422" t="s">
        <v>2873</v>
      </c>
      <c r="D493" s="91"/>
      <c r="G493" s="91"/>
    </row>
    <row r="494" spans="1:7" ht="31.2">
      <c r="A494" s="424" t="s">
        <v>1511</v>
      </c>
      <c r="B494" s="452" t="s">
        <v>2874</v>
      </c>
      <c r="C494" s="422"/>
      <c r="D494" s="91"/>
      <c r="G494" s="91"/>
    </row>
    <row r="495" spans="1:7">
      <c r="A495" s="424"/>
      <c r="B495" s="452"/>
      <c r="C495" s="422" t="s">
        <v>2875</v>
      </c>
      <c r="D495" s="91"/>
      <c r="G495" s="91"/>
    </row>
    <row r="496" spans="1:7">
      <c r="A496" s="424"/>
      <c r="B496" s="452"/>
      <c r="C496" s="422" t="s">
        <v>2876</v>
      </c>
      <c r="D496" s="91"/>
      <c r="G496" s="91"/>
    </row>
    <row r="497" spans="1:7">
      <c r="A497" s="424"/>
      <c r="B497" s="452"/>
      <c r="C497" s="422" t="s">
        <v>2877</v>
      </c>
      <c r="D497" s="91"/>
      <c r="G497" s="91"/>
    </row>
    <row r="498" spans="1:7">
      <c r="A498" s="424"/>
      <c r="B498" s="452"/>
      <c r="C498" s="422" t="s">
        <v>2878</v>
      </c>
      <c r="D498" s="91"/>
      <c r="G498" s="91"/>
    </row>
    <row r="499" spans="1:7" ht="31.2">
      <c r="A499" s="424" t="s">
        <v>1643</v>
      </c>
      <c r="B499" s="453" t="s">
        <v>2879</v>
      </c>
      <c r="C499" s="443"/>
      <c r="D499" s="91"/>
      <c r="G499" s="91"/>
    </row>
    <row r="500" spans="1:7" ht="31.2">
      <c r="A500" s="424"/>
      <c r="B500" s="452"/>
      <c r="C500" s="442" t="s">
        <v>2880</v>
      </c>
      <c r="D500" s="91"/>
      <c r="G500" s="91"/>
    </row>
    <row r="501" spans="1:7">
      <c r="A501" s="424"/>
      <c r="B501" s="452"/>
      <c r="C501" s="441" t="s">
        <v>2881</v>
      </c>
      <c r="D501" s="91"/>
      <c r="G501" s="91"/>
    </row>
    <row r="502" spans="1:7">
      <c r="A502" s="424" t="s">
        <v>1680</v>
      </c>
      <c r="B502" s="452" t="s">
        <v>2882</v>
      </c>
      <c r="C502" s="441"/>
      <c r="D502" s="91"/>
      <c r="G502" s="91"/>
    </row>
    <row r="503" spans="1:7">
      <c r="A503" s="424"/>
      <c r="B503" s="452"/>
      <c r="C503" s="441" t="s">
        <v>2883</v>
      </c>
      <c r="D503" s="91"/>
      <c r="G503" s="91"/>
    </row>
    <row r="504" spans="1:7">
      <c r="A504" s="424"/>
      <c r="B504" s="452"/>
      <c r="C504" s="441" t="s">
        <v>2884</v>
      </c>
      <c r="D504" s="91"/>
      <c r="G504" s="91"/>
    </row>
    <row r="505" spans="1:7">
      <c r="A505" s="424"/>
      <c r="B505" s="452"/>
      <c r="C505" s="441" t="s">
        <v>2885</v>
      </c>
      <c r="D505" s="91"/>
      <c r="G505" s="91"/>
    </row>
    <row r="506" spans="1:7">
      <c r="A506" s="424"/>
      <c r="B506" s="452"/>
      <c r="C506" s="441" t="s">
        <v>2886</v>
      </c>
      <c r="D506" s="91"/>
      <c r="G506" s="91"/>
    </row>
    <row r="507" spans="1:7">
      <c r="A507" s="424" t="s">
        <v>1862</v>
      </c>
      <c r="B507" s="452" t="s">
        <v>2887</v>
      </c>
      <c r="C507" s="441"/>
      <c r="D507" s="91"/>
      <c r="G507" s="91"/>
    </row>
    <row r="508" spans="1:7">
      <c r="A508" s="424"/>
      <c r="B508" s="452"/>
      <c r="C508" s="441" t="s">
        <v>2888</v>
      </c>
      <c r="D508" s="91"/>
      <c r="G508" s="91"/>
    </row>
    <row r="509" spans="1:7">
      <c r="A509" s="424"/>
      <c r="B509" s="452"/>
      <c r="C509" s="441" t="s">
        <v>2889</v>
      </c>
      <c r="D509" s="91"/>
      <c r="G509" s="91"/>
    </row>
    <row r="510" spans="1:7">
      <c r="A510" s="424"/>
      <c r="B510" s="452"/>
      <c r="C510" s="441" t="s">
        <v>2890</v>
      </c>
      <c r="D510" s="91"/>
      <c r="G510" s="91"/>
    </row>
    <row r="511" spans="1:7">
      <c r="A511" s="424"/>
      <c r="B511" s="452"/>
      <c r="C511" s="444" t="s">
        <v>2891</v>
      </c>
      <c r="D511" s="91"/>
      <c r="G511" s="91"/>
    </row>
    <row r="512" spans="1:7" ht="31.2">
      <c r="A512" s="424" t="s">
        <v>1894</v>
      </c>
      <c r="B512" s="452" t="s">
        <v>2892</v>
      </c>
      <c r="C512" s="422"/>
      <c r="D512" s="91"/>
      <c r="G512" s="91"/>
    </row>
    <row r="513" spans="1:7">
      <c r="A513" s="424"/>
      <c r="B513" s="452"/>
      <c r="C513" s="445" t="s">
        <v>2893</v>
      </c>
      <c r="D513" s="91"/>
      <c r="G513" s="91"/>
    </row>
    <row r="514" spans="1:7">
      <c r="A514" s="424"/>
      <c r="B514" s="452"/>
      <c r="C514" s="422" t="s">
        <v>2894</v>
      </c>
      <c r="D514" s="91"/>
      <c r="G514" s="91"/>
    </row>
    <row r="515" spans="1:7">
      <c r="A515" s="424"/>
      <c r="B515" s="452"/>
      <c r="C515" s="422" t="s">
        <v>2895</v>
      </c>
      <c r="D515" s="91"/>
      <c r="G515" s="91"/>
    </row>
    <row r="516" spans="1:7">
      <c r="A516" s="424"/>
      <c r="B516" s="454"/>
      <c r="C516" s="422" t="s">
        <v>2896</v>
      </c>
      <c r="D516" s="91"/>
      <c r="G516" s="91"/>
    </row>
    <row r="517" spans="1:7" ht="31.2">
      <c r="A517" s="424" t="s">
        <v>1977</v>
      </c>
      <c r="B517" s="450" t="s">
        <v>2897</v>
      </c>
      <c r="C517" s="446"/>
      <c r="D517" s="91"/>
      <c r="G517" s="91"/>
    </row>
    <row r="518" spans="1:7" ht="31.2">
      <c r="A518" s="424"/>
      <c r="B518" s="450"/>
      <c r="C518" s="410" t="s">
        <v>2898</v>
      </c>
      <c r="D518" s="91"/>
      <c r="G518" s="91"/>
    </row>
    <row r="519" spans="1:7" ht="31.2">
      <c r="A519" s="424"/>
      <c r="B519" s="450"/>
      <c r="C519" s="410" t="s">
        <v>2899</v>
      </c>
      <c r="D519" s="91"/>
      <c r="G519" s="91"/>
    </row>
    <row r="520" spans="1:7" ht="31.2">
      <c r="A520" s="424" t="s">
        <v>2433</v>
      </c>
      <c r="B520" s="450" t="s">
        <v>2900</v>
      </c>
      <c r="C520" s="410"/>
      <c r="D520" s="91"/>
      <c r="G520" s="91"/>
    </row>
    <row r="521" spans="1:7">
      <c r="A521" s="424"/>
      <c r="B521" s="449"/>
      <c r="C521" s="446" t="s">
        <v>2901</v>
      </c>
      <c r="D521" s="91"/>
      <c r="G521" s="91"/>
    </row>
    <row r="522" spans="1:7">
      <c r="A522" s="424"/>
      <c r="B522" s="449"/>
      <c r="C522" s="410" t="s">
        <v>2902</v>
      </c>
      <c r="D522" s="91"/>
      <c r="G522" s="91"/>
    </row>
    <row r="523" spans="1:7" ht="31.2">
      <c r="A523" s="416" t="s">
        <v>21</v>
      </c>
      <c r="B523" s="421" t="s">
        <v>2633</v>
      </c>
      <c r="C523" s="419"/>
      <c r="D523" s="91"/>
      <c r="G523" s="91"/>
    </row>
    <row r="524" spans="1:7">
      <c r="A524" s="409">
        <v>1</v>
      </c>
      <c r="B524" s="408" t="s">
        <v>1811</v>
      </c>
      <c r="C524" s="430"/>
      <c r="D524" s="91"/>
      <c r="G524" s="91"/>
    </row>
    <row r="525" spans="1:7" ht="31.2">
      <c r="A525" s="411" t="s">
        <v>1990</v>
      </c>
      <c r="B525" s="449" t="s">
        <v>2681</v>
      </c>
      <c r="C525" s="430"/>
      <c r="D525" s="91"/>
      <c r="G525" s="91"/>
    </row>
    <row r="526" spans="1:7" ht="31.2">
      <c r="A526" s="411"/>
      <c r="B526" s="449"/>
      <c r="C526" s="27" t="s">
        <v>2640</v>
      </c>
      <c r="D526" s="91"/>
      <c r="G526" s="91"/>
    </row>
    <row r="527" spans="1:7" ht="31.2">
      <c r="A527" s="411"/>
      <c r="B527" s="449"/>
      <c r="C527" s="27" t="s">
        <v>2641</v>
      </c>
      <c r="D527" s="91"/>
      <c r="G527" s="91"/>
    </row>
    <row r="528" spans="1:7" ht="31.2">
      <c r="A528" s="411"/>
      <c r="B528" s="449"/>
      <c r="C528" s="27" t="s">
        <v>2642</v>
      </c>
      <c r="D528" s="91"/>
      <c r="G528" s="91"/>
    </row>
    <row r="529" spans="1:7" ht="31.2">
      <c r="A529" s="411"/>
      <c r="B529" s="449"/>
      <c r="C529" s="27" t="s">
        <v>2643</v>
      </c>
      <c r="D529" s="91"/>
      <c r="G529" s="91"/>
    </row>
    <row r="530" spans="1:7" ht="31.2">
      <c r="A530" s="411"/>
      <c r="B530" s="449"/>
      <c r="C530" s="27" t="s">
        <v>2644</v>
      </c>
      <c r="D530" s="91"/>
      <c r="G530" s="91"/>
    </row>
    <row r="531" spans="1:7" ht="31.2">
      <c r="A531" s="411"/>
      <c r="B531" s="449"/>
      <c r="C531" s="27" t="s">
        <v>2645</v>
      </c>
      <c r="D531" s="91"/>
      <c r="G531" s="91"/>
    </row>
    <row r="532" spans="1:7" ht="31.2">
      <c r="A532" s="411" t="s">
        <v>1992</v>
      </c>
      <c r="B532" s="449" t="s">
        <v>2646</v>
      </c>
      <c r="C532" s="431"/>
      <c r="D532" s="91"/>
      <c r="G532" s="91"/>
    </row>
    <row r="533" spans="1:7" ht="31.2">
      <c r="A533" s="411"/>
      <c r="B533" s="449"/>
      <c r="C533" s="27" t="s">
        <v>2647</v>
      </c>
      <c r="D533" s="91"/>
      <c r="G533" s="91"/>
    </row>
    <row r="534" spans="1:7" ht="31.2">
      <c r="A534" s="411"/>
      <c r="B534" s="449"/>
      <c r="C534" s="27" t="s">
        <v>2648</v>
      </c>
      <c r="D534" s="91"/>
      <c r="G534" s="91"/>
    </row>
    <row r="535" spans="1:7" ht="31.2">
      <c r="A535" s="411"/>
      <c r="B535" s="449"/>
      <c r="C535" s="27" t="s">
        <v>2649</v>
      </c>
      <c r="D535" s="91"/>
      <c r="G535" s="91"/>
    </row>
    <row r="536" spans="1:7" ht="31.2">
      <c r="A536" s="411"/>
      <c r="B536" s="449"/>
      <c r="C536" s="27" t="s">
        <v>2650</v>
      </c>
      <c r="D536" s="91"/>
      <c r="G536" s="91"/>
    </row>
    <row r="537" spans="1:7">
      <c r="A537" s="411"/>
      <c r="B537" s="449"/>
      <c r="C537" s="27" t="s">
        <v>2651</v>
      </c>
      <c r="D537" s="91"/>
      <c r="G537" s="91"/>
    </row>
    <row r="538" spans="1:7" ht="31.2">
      <c r="A538" s="411"/>
      <c r="B538" s="449"/>
      <c r="C538" s="27" t="s">
        <v>2652</v>
      </c>
      <c r="D538" s="91"/>
      <c r="G538" s="91"/>
    </row>
    <row r="539" spans="1:7">
      <c r="A539" s="411" t="s">
        <v>1993</v>
      </c>
      <c r="B539" s="449" t="s">
        <v>3169</v>
      </c>
      <c r="C539" s="432"/>
      <c r="D539" s="91"/>
      <c r="G539" s="91"/>
    </row>
    <row r="540" spans="1:7">
      <c r="A540" s="411"/>
      <c r="B540" s="449"/>
      <c r="C540" s="459" t="s">
        <v>3170</v>
      </c>
      <c r="D540" s="91"/>
      <c r="G540" s="91"/>
    </row>
    <row r="541" spans="1:7">
      <c r="A541" s="411"/>
      <c r="B541" s="449"/>
      <c r="C541" s="459" t="s">
        <v>3171</v>
      </c>
      <c r="D541" s="91"/>
      <c r="G541" s="91"/>
    </row>
    <row r="542" spans="1:7">
      <c r="A542" s="411"/>
      <c r="B542" s="449"/>
      <c r="C542" s="459" t="s">
        <v>3172</v>
      </c>
      <c r="D542" s="91"/>
      <c r="G542" s="91"/>
    </row>
    <row r="543" spans="1:7" ht="28.2">
      <c r="A543" s="411"/>
      <c r="B543" s="449"/>
      <c r="C543" s="459" t="s">
        <v>3173</v>
      </c>
      <c r="D543" s="91"/>
      <c r="G543" s="91"/>
    </row>
    <row r="544" spans="1:7">
      <c r="A544" s="411"/>
      <c r="B544" s="449"/>
      <c r="C544" s="459" t="s">
        <v>3174</v>
      </c>
      <c r="D544" s="91"/>
      <c r="G544" s="91"/>
    </row>
    <row r="545" spans="1:7" ht="31.2">
      <c r="A545" s="411" t="s">
        <v>2426</v>
      </c>
      <c r="B545" s="449" t="s">
        <v>3181</v>
      </c>
      <c r="C545" s="432"/>
      <c r="D545" s="91"/>
      <c r="G545" s="91"/>
    </row>
    <row r="546" spans="1:7" ht="46.8">
      <c r="A546" s="411"/>
      <c r="B546" s="449"/>
      <c r="C546" s="422" t="s">
        <v>3182</v>
      </c>
      <c r="D546" s="91"/>
      <c r="G546" s="91"/>
    </row>
    <row r="547" spans="1:7">
      <c r="A547" s="411"/>
      <c r="B547" s="449"/>
      <c r="C547" s="422" t="s">
        <v>3183</v>
      </c>
      <c r="D547" s="91"/>
      <c r="G547" s="91"/>
    </row>
    <row r="548" spans="1:7">
      <c r="A548" s="411"/>
      <c r="B548" s="449"/>
      <c r="C548" s="422" t="s">
        <v>3184</v>
      </c>
      <c r="D548" s="91"/>
      <c r="G548" s="91"/>
    </row>
    <row r="549" spans="1:7">
      <c r="A549" s="411"/>
      <c r="B549" s="449"/>
      <c r="C549" s="422" t="s">
        <v>3185</v>
      </c>
      <c r="D549" s="91"/>
      <c r="G549" s="91"/>
    </row>
    <row r="550" spans="1:7" ht="31.2">
      <c r="A550" s="411"/>
      <c r="B550" s="449"/>
      <c r="C550" s="422" t="s">
        <v>3186</v>
      </c>
      <c r="D550" s="91"/>
      <c r="G550" s="91"/>
    </row>
    <row r="551" spans="1:7" ht="31.2">
      <c r="A551" s="411"/>
      <c r="B551" s="449"/>
      <c r="C551" s="422" t="s">
        <v>3187</v>
      </c>
      <c r="D551" s="91"/>
      <c r="G551" s="91"/>
    </row>
    <row r="552" spans="1:7" ht="46.8">
      <c r="A552" s="411"/>
      <c r="B552" s="449"/>
      <c r="C552" s="422" t="s">
        <v>3188</v>
      </c>
      <c r="D552" s="91"/>
      <c r="G552" s="91"/>
    </row>
    <row r="553" spans="1:7" ht="31.2">
      <c r="A553" s="411"/>
      <c r="B553" s="449"/>
      <c r="C553" s="422" t="s">
        <v>3189</v>
      </c>
      <c r="D553" s="91"/>
      <c r="G553" s="91"/>
    </row>
    <row r="554" spans="1:7">
      <c r="A554" s="411"/>
      <c r="B554" s="449"/>
      <c r="C554" s="422" t="s">
        <v>3175</v>
      </c>
      <c r="D554" s="91"/>
      <c r="G554" s="91"/>
    </row>
    <row r="555" spans="1:7" ht="31.2">
      <c r="A555" s="411" t="s">
        <v>2006</v>
      </c>
      <c r="B555" s="449" t="s">
        <v>3176</v>
      </c>
      <c r="C555" s="432"/>
      <c r="D555" s="91"/>
      <c r="G555" s="91"/>
    </row>
    <row r="556" spans="1:7">
      <c r="A556" s="411"/>
      <c r="B556" s="449"/>
      <c r="C556" s="422" t="s">
        <v>3177</v>
      </c>
      <c r="D556" s="91"/>
      <c r="G556" s="91"/>
    </row>
    <row r="557" spans="1:7">
      <c r="A557" s="411"/>
      <c r="B557" s="449"/>
      <c r="C557" s="422" t="s">
        <v>3178</v>
      </c>
      <c r="D557" s="91"/>
      <c r="G557" s="91"/>
    </row>
    <row r="558" spans="1:7">
      <c r="A558" s="411"/>
      <c r="B558" s="449"/>
      <c r="C558" s="422" t="s">
        <v>3179</v>
      </c>
      <c r="D558" s="91"/>
      <c r="G558" s="91"/>
    </row>
    <row r="559" spans="1:7">
      <c r="A559" s="411"/>
      <c r="B559" s="449"/>
      <c r="C559" s="422" t="s">
        <v>3180</v>
      </c>
      <c r="D559" s="91"/>
      <c r="G559" s="91"/>
    </row>
    <row r="560" spans="1:7">
      <c r="A560" s="411" t="s">
        <v>2015</v>
      </c>
      <c r="B560" s="449" t="s">
        <v>2653</v>
      </c>
      <c r="C560" s="432"/>
      <c r="D560" s="91"/>
      <c r="G560" s="91"/>
    </row>
    <row r="561" spans="1:7">
      <c r="A561" s="411"/>
      <c r="B561" s="449"/>
      <c r="C561" s="432" t="s">
        <v>2654</v>
      </c>
      <c r="D561" s="91"/>
      <c r="G561" s="91"/>
    </row>
    <row r="562" spans="1:7">
      <c r="A562" s="411"/>
      <c r="B562" s="449"/>
      <c r="C562" s="432" t="s">
        <v>2655</v>
      </c>
      <c r="D562" s="91"/>
      <c r="G562" s="91"/>
    </row>
    <row r="563" spans="1:7">
      <c r="A563" s="411"/>
      <c r="B563" s="449"/>
      <c r="C563" s="432" t="s">
        <v>2656</v>
      </c>
      <c r="D563" s="91"/>
      <c r="G563" s="91"/>
    </row>
    <row r="564" spans="1:7">
      <c r="A564" s="411"/>
      <c r="B564" s="449"/>
      <c r="C564" s="432" t="s">
        <v>2657</v>
      </c>
      <c r="D564" s="91"/>
      <c r="G564" s="91"/>
    </row>
    <row r="565" spans="1:7">
      <c r="A565" s="411" t="s">
        <v>2427</v>
      </c>
      <c r="B565" s="449" t="s">
        <v>2658</v>
      </c>
      <c r="C565" s="432"/>
      <c r="D565" s="91"/>
      <c r="G565" s="91"/>
    </row>
    <row r="566" spans="1:7">
      <c r="A566" s="411"/>
      <c r="B566" s="449"/>
      <c r="C566" s="432" t="s">
        <v>2659</v>
      </c>
      <c r="D566" s="91"/>
      <c r="G566" s="91"/>
    </row>
    <row r="567" spans="1:7">
      <c r="A567" s="411"/>
      <c r="B567" s="449"/>
      <c r="C567" s="432" t="s">
        <v>2660</v>
      </c>
      <c r="D567" s="91"/>
      <c r="G567" s="91"/>
    </row>
    <row r="568" spans="1:7">
      <c r="A568" s="411"/>
      <c r="B568" s="449"/>
      <c r="C568" s="432" t="s">
        <v>2661</v>
      </c>
      <c r="D568" s="91"/>
      <c r="G568" s="91"/>
    </row>
    <row r="569" spans="1:7">
      <c r="A569" s="411"/>
      <c r="B569" s="449"/>
      <c r="C569" s="432" t="s">
        <v>2662</v>
      </c>
      <c r="D569" s="91"/>
      <c r="G569" s="91"/>
    </row>
    <row r="570" spans="1:7">
      <c r="A570" s="411" t="s">
        <v>2509</v>
      </c>
      <c r="B570" s="449" t="s">
        <v>2663</v>
      </c>
      <c r="C570" s="432"/>
      <c r="D570" s="91"/>
      <c r="G570" s="91"/>
    </row>
    <row r="571" spans="1:7">
      <c r="A571" s="411"/>
      <c r="B571" s="449"/>
      <c r="C571" s="432" t="s">
        <v>2664</v>
      </c>
      <c r="D571" s="91"/>
      <c r="G571" s="91"/>
    </row>
    <row r="572" spans="1:7">
      <c r="A572" s="411"/>
      <c r="B572" s="449"/>
      <c r="C572" s="432" t="s">
        <v>2665</v>
      </c>
      <c r="D572" s="91"/>
      <c r="G572" s="91"/>
    </row>
    <row r="573" spans="1:7">
      <c r="A573" s="411"/>
      <c r="B573" s="449"/>
      <c r="C573" s="432" t="s">
        <v>2666</v>
      </c>
      <c r="D573" s="91"/>
      <c r="G573" s="91"/>
    </row>
    <row r="574" spans="1:7">
      <c r="A574" s="411"/>
      <c r="B574" s="449"/>
      <c r="C574" s="432" t="s">
        <v>2667</v>
      </c>
      <c r="D574" s="91"/>
      <c r="G574" s="91"/>
    </row>
    <row r="575" spans="1:7">
      <c r="A575" s="411"/>
      <c r="B575" s="449"/>
      <c r="C575" s="432" t="s">
        <v>2668</v>
      </c>
      <c r="D575" s="91"/>
      <c r="G575" s="91"/>
    </row>
    <row r="576" spans="1:7">
      <c r="A576" s="411" t="s">
        <v>2510</v>
      </c>
      <c r="B576" s="449" t="s">
        <v>2634</v>
      </c>
      <c r="C576" s="433"/>
      <c r="D576" s="91"/>
      <c r="G576" s="91"/>
    </row>
    <row r="577" spans="1:7">
      <c r="A577" s="411"/>
      <c r="B577" s="449"/>
      <c r="C577" s="432" t="s">
        <v>2635</v>
      </c>
      <c r="D577" s="91"/>
      <c r="G577" s="91"/>
    </row>
    <row r="578" spans="1:7">
      <c r="A578" s="411"/>
      <c r="B578" s="449"/>
      <c r="C578" s="434" t="s">
        <v>2636</v>
      </c>
      <c r="D578" s="91"/>
      <c r="G578" s="91"/>
    </row>
    <row r="579" spans="1:7">
      <c r="A579" s="411"/>
      <c r="B579" s="449"/>
      <c r="C579" s="434" t="s">
        <v>2637</v>
      </c>
      <c r="D579" s="91"/>
      <c r="G579" s="91"/>
    </row>
    <row r="580" spans="1:7">
      <c r="A580" s="411"/>
      <c r="B580" s="449"/>
      <c r="C580" s="434" t="s">
        <v>2638</v>
      </c>
      <c r="D580" s="91"/>
      <c r="G580" s="91"/>
    </row>
    <row r="581" spans="1:7">
      <c r="A581" s="411"/>
      <c r="B581" s="449"/>
      <c r="C581" s="434" t="s">
        <v>2639</v>
      </c>
      <c r="D581" s="91"/>
      <c r="G581" s="91"/>
    </row>
    <row r="582" spans="1:7">
      <c r="A582" s="411" t="s">
        <v>2511</v>
      </c>
      <c r="B582" s="449" t="s">
        <v>2669</v>
      </c>
      <c r="C582" s="434"/>
      <c r="D582" s="91"/>
      <c r="G582" s="91"/>
    </row>
    <row r="583" spans="1:7">
      <c r="A583" s="411"/>
      <c r="B583" s="449"/>
      <c r="C583" s="434" t="s">
        <v>2670</v>
      </c>
      <c r="D583" s="91"/>
      <c r="G583" s="91"/>
    </row>
    <row r="584" spans="1:7">
      <c r="A584" s="411"/>
      <c r="B584" s="449"/>
      <c r="C584" s="434" t="s">
        <v>2671</v>
      </c>
      <c r="D584" s="91"/>
      <c r="G584" s="91"/>
    </row>
    <row r="585" spans="1:7">
      <c r="A585" s="411"/>
      <c r="B585" s="449"/>
      <c r="C585" s="434" t="s">
        <v>2672</v>
      </c>
      <c r="D585" s="91"/>
      <c r="G585" s="91"/>
    </row>
    <row r="586" spans="1:7">
      <c r="A586" s="411"/>
      <c r="B586" s="449"/>
      <c r="C586" s="434" t="s">
        <v>2673</v>
      </c>
      <c r="D586" s="91"/>
      <c r="G586" s="91"/>
    </row>
    <row r="587" spans="1:7">
      <c r="A587" s="411"/>
      <c r="B587" s="449"/>
      <c r="C587" s="434" t="s">
        <v>2674</v>
      </c>
      <c r="D587" s="91"/>
      <c r="G587" s="91"/>
    </row>
    <row r="588" spans="1:7">
      <c r="A588" s="411" t="s">
        <v>2564</v>
      </c>
      <c r="B588" s="449" t="s">
        <v>2675</v>
      </c>
      <c r="C588" s="434"/>
      <c r="D588" s="91"/>
      <c r="G588" s="91"/>
    </row>
    <row r="589" spans="1:7">
      <c r="A589" s="382"/>
      <c r="B589" s="449"/>
      <c r="C589" s="434" t="s">
        <v>2676</v>
      </c>
      <c r="D589" s="91"/>
      <c r="G589" s="91"/>
    </row>
    <row r="590" spans="1:7">
      <c r="A590" s="382"/>
      <c r="B590" s="449"/>
      <c r="C590" s="434" t="s">
        <v>2677</v>
      </c>
      <c r="D590" s="91"/>
      <c r="G590" s="91"/>
    </row>
    <row r="591" spans="1:7">
      <c r="A591" s="382"/>
      <c r="B591" s="449"/>
      <c r="C591" s="434" t="s">
        <v>2678</v>
      </c>
      <c r="D591" s="91"/>
      <c r="G591" s="91"/>
    </row>
    <row r="592" spans="1:7">
      <c r="A592" s="382"/>
      <c r="B592" s="449"/>
      <c r="C592" s="434" t="s">
        <v>2679</v>
      </c>
      <c r="D592" s="91"/>
      <c r="G592" s="91"/>
    </row>
    <row r="593" spans="1:7">
      <c r="A593" s="382"/>
      <c r="B593" s="455"/>
      <c r="C593" s="434" t="s">
        <v>2680</v>
      </c>
      <c r="D593" s="91"/>
      <c r="G593" s="91"/>
    </row>
    <row r="594" spans="1:7">
      <c r="A594" s="466" t="s">
        <v>1403</v>
      </c>
      <c r="B594" s="467" t="s">
        <v>2682</v>
      </c>
      <c r="C594" s="469"/>
      <c r="D594" s="91" t="s">
        <v>2156</v>
      </c>
      <c r="G594" s="91"/>
    </row>
    <row r="595" spans="1:7" ht="31.2">
      <c r="A595" s="468" t="s">
        <v>2021</v>
      </c>
      <c r="B595" s="469" t="s">
        <v>1708</v>
      </c>
      <c r="C595" s="469" t="s">
        <v>2688</v>
      </c>
      <c r="D595" s="91" t="s">
        <v>2156</v>
      </c>
      <c r="G595" s="91"/>
    </row>
    <row r="596" spans="1:7" ht="31.2">
      <c r="A596" s="468"/>
      <c r="B596" s="469"/>
      <c r="C596" s="469" t="s">
        <v>2689</v>
      </c>
      <c r="D596" s="91" t="s">
        <v>2156</v>
      </c>
      <c r="G596" s="91"/>
    </row>
    <row r="597" spans="1:7" ht="31.2">
      <c r="A597" s="468"/>
      <c r="B597" s="469"/>
      <c r="C597" s="469" t="s">
        <v>2690</v>
      </c>
      <c r="D597" s="91" t="s">
        <v>2156</v>
      </c>
      <c r="G597" s="91"/>
    </row>
    <row r="598" spans="1:7" ht="31.2">
      <c r="A598" s="468"/>
      <c r="B598" s="469"/>
      <c r="C598" s="469" t="s">
        <v>2691</v>
      </c>
      <c r="D598" s="91" t="s">
        <v>2156</v>
      </c>
      <c r="G598" s="91"/>
    </row>
    <row r="599" spans="1:7" ht="31.2">
      <c r="A599" s="468"/>
      <c r="B599" s="469"/>
      <c r="C599" s="469" t="s">
        <v>2692</v>
      </c>
      <c r="D599" s="91" t="s">
        <v>2156</v>
      </c>
      <c r="G599" s="91"/>
    </row>
    <row r="600" spans="1:7" ht="31.2">
      <c r="A600" s="468"/>
      <c r="B600" s="469"/>
      <c r="C600" s="469" t="s">
        <v>2693</v>
      </c>
      <c r="D600" s="91" t="s">
        <v>2156</v>
      </c>
      <c r="G600" s="91"/>
    </row>
    <row r="601" spans="1:7">
      <c r="A601" s="468" t="s">
        <v>2027</v>
      </c>
      <c r="B601" s="469" t="s">
        <v>1715</v>
      </c>
      <c r="C601" s="469"/>
      <c r="D601" s="91" t="s">
        <v>2156</v>
      </c>
      <c r="G601" s="91"/>
    </row>
    <row r="602" spans="1:7" ht="31.2">
      <c r="A602" s="468"/>
      <c r="B602" s="469"/>
      <c r="C602" s="469" t="s">
        <v>2694</v>
      </c>
      <c r="D602" s="91" t="s">
        <v>2156</v>
      </c>
      <c r="G602" s="91"/>
    </row>
    <row r="603" spans="1:7" ht="31.2">
      <c r="A603" s="468"/>
      <c r="B603" s="469"/>
      <c r="C603" s="469" t="s">
        <v>2695</v>
      </c>
      <c r="D603" s="91" t="s">
        <v>2156</v>
      </c>
      <c r="G603" s="91"/>
    </row>
    <row r="604" spans="1:7" ht="31.2">
      <c r="A604" s="468"/>
      <c r="B604" s="469"/>
      <c r="C604" s="469" t="s">
        <v>2696</v>
      </c>
      <c r="D604" s="91" t="s">
        <v>2156</v>
      </c>
      <c r="G604" s="91"/>
    </row>
    <row r="605" spans="1:7" ht="31.2">
      <c r="A605" s="468"/>
      <c r="B605" s="469"/>
      <c r="C605" s="469" t="s">
        <v>2697</v>
      </c>
      <c r="D605" s="91" t="s">
        <v>2156</v>
      </c>
      <c r="G605" s="91"/>
    </row>
    <row r="606" spans="1:7" ht="31.2">
      <c r="A606" s="468"/>
      <c r="B606" s="469"/>
      <c r="C606" s="469" t="s">
        <v>2698</v>
      </c>
      <c r="D606" s="91" t="s">
        <v>2156</v>
      </c>
      <c r="G606" s="91"/>
    </row>
    <row r="607" spans="1:7">
      <c r="A607" s="468" t="s">
        <v>2034</v>
      </c>
      <c r="B607" s="469" t="s">
        <v>1722</v>
      </c>
      <c r="C607" s="469"/>
      <c r="D607" s="91" t="s">
        <v>2156</v>
      </c>
      <c r="G607" s="91"/>
    </row>
    <row r="608" spans="1:7" ht="31.2">
      <c r="A608" s="468"/>
      <c r="B608" s="469"/>
      <c r="C608" s="469" t="s">
        <v>2699</v>
      </c>
      <c r="D608" s="91" t="s">
        <v>2156</v>
      </c>
      <c r="G608" s="91"/>
    </row>
    <row r="609" spans="1:7" ht="31.2">
      <c r="A609" s="468"/>
      <c r="B609" s="469"/>
      <c r="C609" s="469" t="s">
        <v>2700</v>
      </c>
      <c r="D609" s="91" t="s">
        <v>2156</v>
      </c>
      <c r="G609" s="91"/>
    </row>
    <row r="610" spans="1:7" ht="31.2">
      <c r="A610" s="468"/>
      <c r="B610" s="469"/>
      <c r="C610" s="469" t="s">
        <v>2701</v>
      </c>
      <c r="D610" s="91" t="s">
        <v>2156</v>
      </c>
      <c r="G610" s="91"/>
    </row>
    <row r="611" spans="1:7" ht="31.2">
      <c r="A611" s="468"/>
      <c r="B611" s="469"/>
      <c r="C611" s="469" t="s">
        <v>2702</v>
      </c>
      <c r="D611" s="91" t="s">
        <v>2156</v>
      </c>
      <c r="G611" s="91"/>
    </row>
    <row r="612" spans="1:7" ht="31.2">
      <c r="A612" s="468"/>
      <c r="B612" s="469"/>
      <c r="C612" s="469" t="s">
        <v>2703</v>
      </c>
      <c r="D612" s="91" t="s">
        <v>2156</v>
      </c>
      <c r="G612" s="91"/>
    </row>
    <row r="613" spans="1:7">
      <c r="A613" s="468" t="s">
        <v>2036</v>
      </c>
      <c r="B613" s="469" t="s">
        <v>1727</v>
      </c>
      <c r="C613" s="469"/>
      <c r="D613" s="91" t="s">
        <v>2156</v>
      </c>
      <c r="G613" s="91"/>
    </row>
    <row r="614" spans="1:7" ht="31.2">
      <c r="A614" s="468"/>
      <c r="B614" s="469"/>
      <c r="C614" s="469" t="s">
        <v>2704</v>
      </c>
      <c r="D614" s="91" t="s">
        <v>2156</v>
      </c>
      <c r="G614" s="91"/>
    </row>
    <row r="615" spans="1:7" ht="31.2">
      <c r="A615" s="468"/>
      <c r="B615" s="469"/>
      <c r="C615" s="469" t="s">
        <v>2705</v>
      </c>
      <c r="D615" s="91" t="s">
        <v>2156</v>
      </c>
      <c r="G615" s="91"/>
    </row>
    <row r="616" spans="1:7" ht="31.2">
      <c r="A616" s="468"/>
      <c r="B616" s="469"/>
      <c r="C616" s="469" t="s">
        <v>2706</v>
      </c>
      <c r="D616" s="91" t="s">
        <v>2156</v>
      </c>
      <c r="G616" s="91"/>
    </row>
    <row r="617" spans="1:7" ht="31.2">
      <c r="A617" s="468"/>
      <c r="B617" s="469"/>
      <c r="C617" s="469" t="s">
        <v>2707</v>
      </c>
      <c r="D617" s="91" t="s">
        <v>2156</v>
      </c>
      <c r="G617" s="91"/>
    </row>
    <row r="618" spans="1:7" ht="31.2">
      <c r="A618" s="468"/>
      <c r="B618" s="469"/>
      <c r="C618" s="469" t="s">
        <v>2708</v>
      </c>
      <c r="D618" s="91" t="s">
        <v>2156</v>
      </c>
      <c r="G618" s="91"/>
    </row>
    <row r="619" spans="1:7">
      <c r="A619" s="468" t="s">
        <v>2040</v>
      </c>
      <c r="B619" s="469" t="s">
        <v>1733</v>
      </c>
      <c r="C619" s="469"/>
      <c r="D619" s="91" t="s">
        <v>2156</v>
      </c>
      <c r="G619" s="91"/>
    </row>
    <row r="620" spans="1:7" ht="31.2">
      <c r="A620" s="468"/>
      <c r="B620" s="469"/>
      <c r="C620" s="469" t="s">
        <v>2709</v>
      </c>
      <c r="D620" s="91" t="s">
        <v>2156</v>
      </c>
      <c r="G620" s="91"/>
    </row>
    <row r="621" spans="1:7" ht="31.2">
      <c r="A621" s="468"/>
      <c r="B621" s="469"/>
      <c r="C621" s="469" t="s">
        <v>2710</v>
      </c>
      <c r="D621" s="91" t="s">
        <v>2156</v>
      </c>
      <c r="G621" s="91"/>
    </row>
    <row r="622" spans="1:7" ht="31.2">
      <c r="A622" s="468"/>
      <c r="B622" s="469"/>
      <c r="C622" s="469" t="s">
        <v>2711</v>
      </c>
      <c r="D622" s="91" t="s">
        <v>2156</v>
      </c>
      <c r="G622" s="91"/>
    </row>
    <row r="623" spans="1:7" ht="31.2">
      <c r="A623" s="468"/>
      <c r="B623" s="469"/>
      <c r="C623" s="469" t="s">
        <v>2712</v>
      </c>
      <c r="D623" s="91" t="s">
        <v>2156</v>
      </c>
      <c r="G623" s="91"/>
    </row>
    <row r="624" spans="1:7">
      <c r="A624" s="393" t="s">
        <v>1465</v>
      </c>
      <c r="B624" s="394" t="s">
        <v>3208</v>
      </c>
      <c r="C624" s="97"/>
      <c r="D624" s="91"/>
      <c r="G624" s="91"/>
    </row>
    <row r="625" spans="1:7">
      <c r="A625" s="424" t="s">
        <v>2045</v>
      </c>
      <c r="B625" s="27" t="s">
        <v>3209</v>
      </c>
      <c r="C625" s="385"/>
      <c r="D625" s="91"/>
      <c r="G625" s="91"/>
    </row>
    <row r="626" spans="1:7" ht="31.2">
      <c r="A626" s="424"/>
      <c r="B626" s="387"/>
      <c r="C626" s="27" t="s">
        <v>3211</v>
      </c>
      <c r="D626" s="91"/>
      <c r="G626" s="91"/>
    </row>
    <row r="627" spans="1:7">
      <c r="A627" s="424" t="s">
        <v>2049</v>
      </c>
      <c r="B627" s="387" t="s">
        <v>3212</v>
      </c>
      <c r="C627" s="385"/>
      <c r="D627" s="91"/>
      <c r="G627" s="91"/>
    </row>
    <row r="628" spans="1:7">
      <c r="A628" s="424"/>
      <c r="B628" s="387"/>
      <c r="C628" s="27" t="s">
        <v>3213</v>
      </c>
      <c r="D628" s="91"/>
      <c r="G628" s="91"/>
    </row>
    <row r="629" spans="1:7">
      <c r="A629" s="424"/>
      <c r="B629" s="387"/>
      <c r="C629" s="27" t="s">
        <v>3214</v>
      </c>
      <c r="D629" s="91"/>
      <c r="G629" s="91"/>
    </row>
    <row r="630" spans="1:7">
      <c r="A630" s="424"/>
      <c r="B630" s="387"/>
      <c r="C630" s="27" t="s">
        <v>3215</v>
      </c>
      <c r="D630" s="91"/>
      <c r="G630" s="91"/>
    </row>
    <row r="631" spans="1:7" ht="31.2">
      <c r="A631" s="424"/>
      <c r="B631" s="387"/>
      <c r="C631" s="27" t="s">
        <v>3216</v>
      </c>
      <c r="D631" s="91"/>
      <c r="G631" s="91"/>
    </row>
    <row r="632" spans="1:7">
      <c r="A632" s="424" t="s">
        <v>2053</v>
      </c>
      <c r="B632" s="387" t="s">
        <v>3208</v>
      </c>
      <c r="C632" s="385"/>
      <c r="D632" s="91"/>
      <c r="G632" s="91"/>
    </row>
    <row r="633" spans="1:7" ht="31.2">
      <c r="A633" s="424"/>
      <c r="B633" s="387"/>
      <c r="C633" s="27" t="s">
        <v>3217</v>
      </c>
      <c r="D633" s="91"/>
      <c r="G633" s="91"/>
    </row>
    <row r="634" spans="1:7">
      <c r="A634" s="424"/>
      <c r="B634" s="387"/>
      <c r="C634" s="27" t="s">
        <v>3218</v>
      </c>
      <c r="D634" s="91"/>
      <c r="G634" s="91"/>
    </row>
    <row r="635" spans="1:7">
      <c r="A635" s="424"/>
      <c r="B635" s="387"/>
      <c r="C635" s="27" t="s">
        <v>3219</v>
      </c>
      <c r="D635" s="91"/>
      <c r="G635" s="91"/>
    </row>
    <row r="636" spans="1:7" ht="31.2">
      <c r="A636" s="424"/>
      <c r="B636" s="387"/>
      <c r="C636" s="27" t="s">
        <v>3220</v>
      </c>
      <c r="D636" s="91"/>
      <c r="G636" s="91"/>
    </row>
    <row r="637" spans="1:7" ht="31.2">
      <c r="A637" s="424"/>
      <c r="B637" s="387"/>
      <c r="C637" s="27" t="s">
        <v>3221</v>
      </c>
      <c r="D637" s="91"/>
      <c r="G637" s="91"/>
    </row>
    <row r="638" spans="1:7" ht="31.2">
      <c r="A638" s="424"/>
      <c r="B638" s="387"/>
      <c r="C638" s="27" t="s">
        <v>3222</v>
      </c>
      <c r="D638" s="91"/>
      <c r="G638" s="91"/>
    </row>
    <row r="639" spans="1:7">
      <c r="A639" s="424" t="s">
        <v>2185</v>
      </c>
      <c r="B639" s="27" t="s">
        <v>3223</v>
      </c>
      <c r="C639" s="385"/>
      <c r="D639" s="91"/>
      <c r="G639" s="91"/>
    </row>
    <row r="640" spans="1:7">
      <c r="A640" s="424"/>
      <c r="B640" s="27"/>
      <c r="C640" s="27" t="s">
        <v>3224</v>
      </c>
      <c r="D640" s="91"/>
      <c r="G640" s="91"/>
    </row>
    <row r="641" spans="1:7" ht="31.2">
      <c r="A641" s="424"/>
      <c r="B641" s="27"/>
      <c r="C641" s="27" t="s">
        <v>3225</v>
      </c>
      <c r="D641" s="91"/>
      <c r="G641" s="91"/>
    </row>
    <row r="642" spans="1:7" ht="31.2">
      <c r="A642" s="424"/>
      <c r="B642" s="27"/>
      <c r="C642" s="27" t="s">
        <v>3226</v>
      </c>
      <c r="D642" s="91"/>
      <c r="G642" s="91"/>
    </row>
    <row r="643" spans="1:7">
      <c r="A643" s="424"/>
      <c r="B643" s="27"/>
      <c r="C643" s="27" t="s">
        <v>3227</v>
      </c>
      <c r="D643" s="91"/>
      <c r="G643" s="91"/>
    </row>
    <row r="644" spans="1:7">
      <c r="A644" s="424"/>
      <c r="B644" s="27"/>
      <c r="C644" s="27" t="s">
        <v>3228</v>
      </c>
      <c r="D644" s="91"/>
      <c r="G644" s="91"/>
    </row>
    <row r="645" spans="1:7">
      <c r="A645" s="424" t="s">
        <v>2186</v>
      </c>
      <c r="B645" s="27" t="s">
        <v>3229</v>
      </c>
      <c r="C645" s="385"/>
      <c r="D645" s="91"/>
      <c r="G645" s="91"/>
    </row>
    <row r="646" spans="1:7" ht="31.2">
      <c r="A646" s="424"/>
      <c r="B646" s="387"/>
      <c r="C646" s="27" t="s">
        <v>3230</v>
      </c>
      <c r="D646" s="91"/>
      <c r="G646" s="91"/>
    </row>
    <row r="647" spans="1:7" ht="31.2">
      <c r="A647" s="424"/>
      <c r="B647" s="387"/>
      <c r="C647" s="27" t="s">
        <v>3231</v>
      </c>
      <c r="D647" s="91"/>
      <c r="G647" s="91"/>
    </row>
    <row r="648" spans="1:7" ht="46.8">
      <c r="A648" s="424"/>
      <c r="B648" s="387"/>
      <c r="C648" s="27" t="s">
        <v>3232</v>
      </c>
      <c r="D648" s="91"/>
      <c r="G648" s="91"/>
    </row>
    <row r="649" spans="1:7" ht="31.2">
      <c r="A649" s="424"/>
      <c r="B649" s="387"/>
      <c r="C649" s="27" t="s">
        <v>3233</v>
      </c>
      <c r="D649" s="91"/>
      <c r="G649" s="91"/>
    </row>
    <row r="650" spans="1:7">
      <c r="A650" s="424"/>
      <c r="B650" s="387"/>
      <c r="C650" s="27" t="s">
        <v>3234</v>
      </c>
      <c r="D650" s="91"/>
      <c r="G650" s="91"/>
    </row>
    <row r="651" spans="1:7">
      <c r="A651" s="424"/>
      <c r="B651" s="387"/>
      <c r="C651" s="27" t="s">
        <v>3235</v>
      </c>
      <c r="D651" s="91"/>
      <c r="G651" s="91"/>
    </row>
    <row r="652" spans="1:7">
      <c r="A652" s="424" t="s">
        <v>2187</v>
      </c>
      <c r="B652" s="27" t="s">
        <v>3236</v>
      </c>
      <c r="C652" s="385"/>
      <c r="D652" s="91"/>
      <c r="G652" s="91"/>
    </row>
    <row r="653" spans="1:7" ht="31.2">
      <c r="A653" s="424"/>
      <c r="B653" s="387"/>
      <c r="C653" s="27" t="s">
        <v>3237</v>
      </c>
      <c r="D653" s="91"/>
      <c r="G653" s="91"/>
    </row>
    <row r="654" spans="1:7">
      <c r="A654" s="424"/>
      <c r="B654" s="387"/>
      <c r="C654" s="27" t="s">
        <v>3238</v>
      </c>
      <c r="D654" s="91"/>
      <c r="G654" s="91"/>
    </row>
    <row r="655" spans="1:7" ht="31.2">
      <c r="A655" s="424"/>
      <c r="B655" s="387"/>
      <c r="C655" s="27" t="s">
        <v>3239</v>
      </c>
      <c r="D655" s="91"/>
      <c r="G655" s="91"/>
    </row>
    <row r="656" spans="1:7" ht="46.8">
      <c r="A656" s="424"/>
      <c r="B656" s="387"/>
      <c r="C656" s="27" t="s">
        <v>3240</v>
      </c>
      <c r="D656" s="91"/>
      <c r="G656" s="91"/>
    </row>
    <row r="657" spans="1:7">
      <c r="A657" s="424" t="s">
        <v>2858</v>
      </c>
      <c r="B657" s="27" t="s">
        <v>3241</v>
      </c>
      <c r="C657" s="385"/>
      <c r="D657" s="91"/>
      <c r="G657" s="91"/>
    </row>
    <row r="658" spans="1:7">
      <c r="A658" s="424"/>
      <c r="B658" s="27"/>
      <c r="C658" s="27" t="s">
        <v>3242</v>
      </c>
      <c r="D658" s="91"/>
      <c r="G658" s="91"/>
    </row>
    <row r="659" spans="1:7">
      <c r="A659" s="424"/>
      <c r="B659" s="27"/>
      <c r="C659" s="27" t="s">
        <v>3243</v>
      </c>
      <c r="D659" s="91"/>
      <c r="G659" s="91"/>
    </row>
    <row r="660" spans="1:7" ht="31.2">
      <c r="A660" s="424"/>
      <c r="B660" s="27"/>
      <c r="C660" s="27" t="s">
        <v>3244</v>
      </c>
      <c r="D660" s="91"/>
      <c r="G660" s="91"/>
    </row>
    <row r="661" spans="1:7" ht="31.2">
      <c r="A661" s="424"/>
      <c r="B661" s="27"/>
      <c r="C661" s="27" t="s">
        <v>3245</v>
      </c>
      <c r="D661" s="91"/>
      <c r="G661" s="91"/>
    </row>
    <row r="662" spans="1:7">
      <c r="A662" s="424" t="s">
        <v>3252</v>
      </c>
      <c r="B662" s="27" t="s">
        <v>3246</v>
      </c>
      <c r="C662" s="385"/>
      <c r="D662" s="91"/>
      <c r="G662" s="91"/>
    </row>
    <row r="663" spans="1:7" ht="46.8">
      <c r="A663" s="424"/>
      <c r="B663" s="27"/>
      <c r="C663" s="27" t="s">
        <v>3247</v>
      </c>
      <c r="D663" s="91"/>
      <c r="G663" s="91"/>
    </row>
    <row r="664" spans="1:7" ht="46.8">
      <c r="A664" s="424"/>
      <c r="B664" s="27"/>
      <c r="C664" s="27" t="s">
        <v>3248</v>
      </c>
      <c r="D664" s="91"/>
      <c r="G664" s="91"/>
    </row>
    <row r="665" spans="1:7" ht="46.8">
      <c r="A665" s="424"/>
      <c r="B665" s="27"/>
      <c r="C665" s="27" t="s">
        <v>3249</v>
      </c>
      <c r="D665" s="91"/>
      <c r="G665" s="91"/>
    </row>
    <row r="666" spans="1:7" ht="46.8">
      <c r="A666" s="424"/>
      <c r="B666" s="27"/>
      <c r="C666" s="27" t="s">
        <v>3250</v>
      </c>
      <c r="D666" s="91"/>
      <c r="G666" s="91"/>
    </row>
    <row r="667" spans="1:7" ht="46.8">
      <c r="A667" s="424"/>
      <c r="B667" s="27"/>
      <c r="C667" s="27" t="s">
        <v>3251</v>
      </c>
      <c r="D667" s="91"/>
      <c r="G667" s="91"/>
    </row>
    <row r="668" spans="1:7">
      <c r="A668" s="393" t="s">
        <v>1511</v>
      </c>
      <c r="B668" s="385" t="s">
        <v>1738</v>
      </c>
      <c r="C668" s="97"/>
      <c r="D668" s="91" t="s">
        <v>2156</v>
      </c>
      <c r="G668" s="91"/>
    </row>
    <row r="669" spans="1:7">
      <c r="A669" s="424" t="s">
        <v>2189</v>
      </c>
      <c r="B669" s="387" t="s">
        <v>3257</v>
      </c>
      <c r="C669" s="385"/>
      <c r="D669" s="91"/>
      <c r="G669" s="91"/>
    </row>
    <row r="670" spans="1:7">
      <c r="A670" s="393"/>
      <c r="B670" s="387"/>
      <c r="C670" s="387" t="s">
        <v>3253</v>
      </c>
      <c r="D670" s="91"/>
      <c r="G670" s="91"/>
    </row>
    <row r="671" spans="1:7">
      <c r="A671" s="393"/>
      <c r="B671" s="387"/>
      <c r="C671" s="387" t="s">
        <v>3254</v>
      </c>
      <c r="D671" s="91"/>
      <c r="G671" s="91"/>
    </row>
    <row r="672" spans="1:7">
      <c r="A672" s="393"/>
      <c r="B672" s="387"/>
      <c r="C672" s="387" t="s">
        <v>3255</v>
      </c>
      <c r="D672" s="91"/>
      <c r="G672" s="91"/>
    </row>
    <row r="673" spans="1:7">
      <c r="A673" s="393"/>
      <c r="B673" s="387"/>
      <c r="C673" s="387" t="s">
        <v>3256</v>
      </c>
      <c r="D673" s="91"/>
      <c r="G673" s="91"/>
    </row>
    <row r="674" spans="1:7">
      <c r="A674" s="468" t="s">
        <v>2190</v>
      </c>
      <c r="B674" s="469" t="s">
        <v>1739</v>
      </c>
      <c r="C674" s="469"/>
      <c r="D674" s="91" t="s">
        <v>2156</v>
      </c>
      <c r="G674" s="91"/>
    </row>
    <row r="675" spans="1:7" ht="31.2">
      <c r="A675" s="468"/>
      <c r="B675" s="469"/>
      <c r="C675" s="469" t="s">
        <v>2713</v>
      </c>
      <c r="D675" s="91" t="s">
        <v>2156</v>
      </c>
      <c r="G675" s="91"/>
    </row>
    <row r="676" spans="1:7" ht="31.2">
      <c r="A676" s="468"/>
      <c r="B676" s="469"/>
      <c r="C676" s="469" t="s">
        <v>2714</v>
      </c>
      <c r="D676" s="91" t="s">
        <v>2156</v>
      </c>
      <c r="G676" s="91"/>
    </row>
    <row r="677" spans="1:7" ht="31.2">
      <c r="A677" s="468"/>
      <c r="B677" s="469"/>
      <c r="C677" s="469" t="s">
        <v>2715</v>
      </c>
      <c r="D677" s="91" t="s">
        <v>2156</v>
      </c>
      <c r="G677" s="91"/>
    </row>
    <row r="678" spans="1:7" ht="31.2">
      <c r="A678" s="468"/>
      <c r="B678" s="469"/>
      <c r="C678" s="469" t="s">
        <v>2716</v>
      </c>
      <c r="D678" s="91" t="s">
        <v>2156</v>
      </c>
      <c r="G678" s="91"/>
    </row>
    <row r="679" spans="1:7" ht="31.2">
      <c r="A679" s="468"/>
      <c r="B679" s="469"/>
      <c r="C679" s="469" t="s">
        <v>2717</v>
      </c>
      <c r="D679" s="91" t="s">
        <v>2156</v>
      </c>
      <c r="G679" s="91"/>
    </row>
    <row r="680" spans="1:7">
      <c r="A680" s="468" t="s">
        <v>2191</v>
      </c>
      <c r="B680" s="469" t="s">
        <v>1745</v>
      </c>
      <c r="C680" s="469"/>
      <c r="D680" s="91" t="s">
        <v>2156</v>
      </c>
      <c r="G680" s="91"/>
    </row>
    <row r="681" spans="1:7" ht="31.2">
      <c r="A681" s="468"/>
      <c r="B681" s="469"/>
      <c r="C681" s="469" t="s">
        <v>2718</v>
      </c>
      <c r="D681" s="91" t="s">
        <v>2156</v>
      </c>
      <c r="G681" s="91"/>
    </row>
    <row r="682" spans="1:7" ht="31.2">
      <c r="A682" s="468"/>
      <c r="B682" s="469"/>
      <c r="C682" s="469" t="s">
        <v>2719</v>
      </c>
      <c r="D682" s="91" t="s">
        <v>2156</v>
      </c>
      <c r="G682" s="91"/>
    </row>
    <row r="683" spans="1:7" ht="31.2">
      <c r="A683" s="468"/>
      <c r="B683" s="469"/>
      <c r="C683" s="469" t="s">
        <v>2720</v>
      </c>
      <c r="D683" s="91" t="s">
        <v>2156</v>
      </c>
      <c r="G683" s="91"/>
    </row>
    <row r="684" spans="1:7" ht="31.2">
      <c r="A684" s="468"/>
      <c r="B684" s="469"/>
      <c r="C684" s="469" t="s">
        <v>2721</v>
      </c>
      <c r="D684" s="91" t="s">
        <v>2156</v>
      </c>
      <c r="G684" s="91"/>
    </row>
    <row r="685" spans="1:7" ht="31.2">
      <c r="A685" s="468" t="s">
        <v>2559</v>
      </c>
      <c r="B685" s="469" t="s">
        <v>1749</v>
      </c>
      <c r="C685" s="469"/>
      <c r="D685" s="91" t="s">
        <v>2156</v>
      </c>
      <c r="G685" s="91"/>
    </row>
    <row r="686" spans="1:7" ht="31.2">
      <c r="A686" s="468"/>
      <c r="B686" s="469"/>
      <c r="C686" s="469" t="s">
        <v>2722</v>
      </c>
      <c r="D686" s="91" t="s">
        <v>2156</v>
      </c>
      <c r="G686" s="91"/>
    </row>
    <row r="687" spans="1:7" ht="31.2">
      <c r="A687" s="468"/>
      <c r="B687" s="469"/>
      <c r="C687" s="469" t="s">
        <v>2723</v>
      </c>
      <c r="D687" s="91" t="s">
        <v>2156</v>
      </c>
      <c r="G687" s="91"/>
    </row>
    <row r="688" spans="1:7" ht="31.2">
      <c r="A688" s="468"/>
      <c r="B688" s="469"/>
      <c r="C688" s="469" t="s">
        <v>2724</v>
      </c>
      <c r="D688" s="91" t="s">
        <v>2156</v>
      </c>
      <c r="G688" s="91"/>
    </row>
    <row r="689" spans="1:7" ht="31.2">
      <c r="A689" s="468"/>
      <c r="B689" s="469"/>
      <c r="C689" s="469" t="s">
        <v>2725</v>
      </c>
      <c r="D689" s="91" t="s">
        <v>2156</v>
      </c>
      <c r="G689" s="91"/>
    </row>
    <row r="690" spans="1:7">
      <c r="A690" s="468" t="s">
        <v>2560</v>
      </c>
      <c r="B690" s="469" t="s">
        <v>1754</v>
      </c>
      <c r="C690" s="469"/>
      <c r="D690" s="91" t="s">
        <v>2156</v>
      </c>
      <c r="G690" s="91"/>
    </row>
    <row r="691" spans="1:7" ht="31.2">
      <c r="A691" s="468"/>
      <c r="B691" s="469"/>
      <c r="C691" s="469" t="s">
        <v>2726</v>
      </c>
      <c r="D691" s="91" t="s">
        <v>2156</v>
      </c>
      <c r="G691" s="91"/>
    </row>
    <row r="692" spans="1:7" ht="31.2">
      <c r="A692" s="468"/>
      <c r="B692" s="469"/>
      <c r="C692" s="469" t="s">
        <v>2727</v>
      </c>
      <c r="D692" s="91" t="s">
        <v>2156</v>
      </c>
      <c r="G692" s="91"/>
    </row>
    <row r="693" spans="1:7" ht="31.2">
      <c r="A693" s="468"/>
      <c r="B693" s="469"/>
      <c r="C693" s="469" t="s">
        <v>2728</v>
      </c>
      <c r="D693" s="91" t="s">
        <v>2156</v>
      </c>
      <c r="G693" s="91"/>
    </row>
    <row r="694" spans="1:7" ht="31.2">
      <c r="A694" s="468"/>
      <c r="B694" s="469"/>
      <c r="C694" s="469" t="s">
        <v>2729</v>
      </c>
      <c r="D694" s="91" t="s">
        <v>2156</v>
      </c>
      <c r="G694" s="91"/>
    </row>
    <row r="695" spans="1:7">
      <c r="A695" s="468" t="s">
        <v>2561</v>
      </c>
      <c r="B695" s="469" t="s">
        <v>1759</v>
      </c>
      <c r="C695" s="469"/>
      <c r="D695" s="91" t="s">
        <v>2156</v>
      </c>
      <c r="G695" s="91"/>
    </row>
    <row r="696" spans="1:7" ht="31.2">
      <c r="A696" s="468"/>
      <c r="B696" s="469"/>
      <c r="C696" s="469" t="s">
        <v>2730</v>
      </c>
      <c r="D696" s="91" t="s">
        <v>2156</v>
      </c>
      <c r="G696" s="91"/>
    </row>
    <row r="697" spans="1:7" ht="31.2">
      <c r="A697" s="468"/>
      <c r="B697" s="469"/>
      <c r="C697" s="469" t="s">
        <v>2731</v>
      </c>
      <c r="D697" s="91" t="s">
        <v>2156</v>
      </c>
      <c r="G697" s="91"/>
    </row>
    <row r="698" spans="1:7" ht="31.2">
      <c r="A698" s="468"/>
      <c r="B698" s="469"/>
      <c r="C698" s="469" t="s">
        <v>2732</v>
      </c>
      <c r="D698" s="91" t="s">
        <v>2156</v>
      </c>
      <c r="G698" s="91"/>
    </row>
    <row r="699" spans="1:7" ht="31.2">
      <c r="A699" s="468"/>
      <c r="B699" s="469"/>
      <c r="C699" s="469" t="s">
        <v>2733</v>
      </c>
      <c r="D699" s="91" t="s">
        <v>2156</v>
      </c>
      <c r="G699" s="91"/>
    </row>
    <row r="700" spans="1:7">
      <c r="A700" s="468" t="s">
        <v>3190</v>
      </c>
      <c r="B700" s="469" t="s">
        <v>1763</v>
      </c>
      <c r="C700" s="469"/>
      <c r="D700" s="91" t="s">
        <v>2156</v>
      </c>
      <c r="G700" s="91"/>
    </row>
    <row r="701" spans="1:7" ht="31.2">
      <c r="A701" s="468"/>
      <c r="B701" s="469"/>
      <c r="C701" s="469" t="s">
        <v>2734</v>
      </c>
      <c r="D701" s="91" t="s">
        <v>2156</v>
      </c>
      <c r="G701" s="91"/>
    </row>
    <row r="702" spans="1:7" ht="31.2">
      <c r="A702" s="468"/>
      <c r="B702" s="469"/>
      <c r="C702" s="469" t="s">
        <v>2735</v>
      </c>
      <c r="D702" s="91" t="s">
        <v>2156</v>
      </c>
      <c r="G702" s="91"/>
    </row>
    <row r="703" spans="1:7" ht="31.2">
      <c r="A703" s="468"/>
      <c r="B703" s="469"/>
      <c r="C703" s="469" t="s">
        <v>2736</v>
      </c>
      <c r="D703" s="91" t="s">
        <v>2156</v>
      </c>
      <c r="G703" s="91"/>
    </row>
    <row r="704" spans="1:7" ht="31.2">
      <c r="A704" s="468"/>
      <c r="B704" s="469"/>
      <c r="C704" s="469" t="s">
        <v>2737</v>
      </c>
      <c r="D704" s="91" t="s">
        <v>2156</v>
      </c>
      <c r="G704" s="91"/>
    </row>
    <row r="705" spans="1:7">
      <c r="A705" s="468" t="s">
        <v>3258</v>
      </c>
      <c r="B705" s="469" t="s">
        <v>1808</v>
      </c>
      <c r="C705" s="469"/>
      <c r="D705" s="91" t="s">
        <v>2156</v>
      </c>
      <c r="G705" s="91"/>
    </row>
    <row r="706" spans="1:7" ht="31.2">
      <c r="A706" s="468"/>
      <c r="B706" s="469"/>
      <c r="C706" s="469" t="s">
        <v>2738</v>
      </c>
      <c r="D706" s="91" t="s">
        <v>2156</v>
      </c>
      <c r="G706" s="91"/>
    </row>
    <row r="707" spans="1:7" ht="31.2">
      <c r="A707" s="468"/>
      <c r="B707" s="469"/>
      <c r="C707" s="469" t="s">
        <v>2739</v>
      </c>
      <c r="D707" s="91" t="s">
        <v>2156</v>
      </c>
      <c r="G707" s="91"/>
    </row>
    <row r="708" spans="1:7">
      <c r="A708" s="437" t="s">
        <v>1643</v>
      </c>
      <c r="B708" s="464" t="s">
        <v>2558</v>
      </c>
      <c r="C708" s="465"/>
      <c r="D708" s="91" t="s">
        <v>2156</v>
      </c>
      <c r="G708" s="91"/>
    </row>
    <row r="709" spans="1:7">
      <c r="A709" s="468" t="s">
        <v>2193</v>
      </c>
      <c r="B709" s="469" t="s">
        <v>1768</v>
      </c>
      <c r="C709" s="469"/>
      <c r="D709" s="91" t="s">
        <v>2156</v>
      </c>
      <c r="G709" s="91"/>
    </row>
    <row r="710" spans="1:7" ht="31.2">
      <c r="A710" s="468"/>
      <c r="B710" s="469"/>
      <c r="C710" s="469" t="s">
        <v>2740</v>
      </c>
      <c r="D710" s="91" t="s">
        <v>2156</v>
      </c>
      <c r="G710" s="91"/>
    </row>
    <row r="711" spans="1:7" ht="31.2">
      <c r="A711" s="468"/>
      <c r="B711" s="469"/>
      <c r="C711" s="469" t="s">
        <v>2741</v>
      </c>
      <c r="D711" s="91" t="s">
        <v>2156</v>
      </c>
      <c r="G711" s="91"/>
    </row>
    <row r="712" spans="1:7" ht="31.2">
      <c r="A712" s="468"/>
      <c r="B712" s="469"/>
      <c r="C712" s="469" t="s">
        <v>2742</v>
      </c>
      <c r="D712" s="91" t="s">
        <v>2156</v>
      </c>
      <c r="G712" s="91"/>
    </row>
    <row r="713" spans="1:7" ht="31.2">
      <c r="A713" s="468"/>
      <c r="B713" s="469"/>
      <c r="C713" s="469" t="s">
        <v>2743</v>
      </c>
      <c r="D713" s="91" t="s">
        <v>2156</v>
      </c>
      <c r="G713" s="91"/>
    </row>
    <row r="714" spans="1:7" ht="31.2">
      <c r="A714" s="468"/>
      <c r="B714" s="469"/>
      <c r="C714" s="469" t="s">
        <v>2744</v>
      </c>
      <c r="D714" s="91" t="s">
        <v>2156</v>
      </c>
      <c r="G714" s="91"/>
    </row>
    <row r="715" spans="1:7" ht="31.2">
      <c r="A715" s="468"/>
      <c r="B715" s="469"/>
      <c r="C715" s="469" t="s">
        <v>2745</v>
      </c>
      <c r="D715" s="91" t="s">
        <v>2156</v>
      </c>
      <c r="G715" s="91"/>
    </row>
    <row r="716" spans="1:7">
      <c r="A716" s="468" t="s">
        <v>2194</v>
      </c>
      <c r="B716" s="469" t="s">
        <v>1775</v>
      </c>
      <c r="C716" s="469"/>
      <c r="D716" s="91" t="s">
        <v>2156</v>
      </c>
      <c r="F716" s="389" t="s">
        <v>2449</v>
      </c>
      <c r="G716" s="91"/>
    </row>
    <row r="717" spans="1:7" ht="31.2">
      <c r="A717" s="468"/>
      <c r="B717" s="469"/>
      <c r="C717" s="469" t="s">
        <v>2746</v>
      </c>
      <c r="D717" s="91" t="s">
        <v>2156</v>
      </c>
      <c r="G717" s="91"/>
    </row>
    <row r="718" spans="1:7" ht="31.2">
      <c r="A718" s="468"/>
      <c r="B718" s="469"/>
      <c r="C718" s="469" t="s">
        <v>2747</v>
      </c>
      <c r="D718" s="91" t="s">
        <v>2156</v>
      </c>
      <c r="G718" s="91"/>
    </row>
    <row r="719" spans="1:7" ht="31.2">
      <c r="A719" s="468"/>
      <c r="B719" s="469"/>
      <c r="C719" s="469" t="s">
        <v>2748</v>
      </c>
      <c r="D719" s="91" t="s">
        <v>2156</v>
      </c>
      <c r="G719" s="91"/>
    </row>
    <row r="720" spans="1:7" ht="31.2">
      <c r="A720" s="468"/>
      <c r="B720" s="469"/>
      <c r="C720" s="469" t="s">
        <v>2749</v>
      </c>
      <c r="D720" s="91" t="s">
        <v>2156</v>
      </c>
      <c r="G720" s="91"/>
    </row>
    <row r="721" spans="1:7" ht="31.2">
      <c r="A721" s="468"/>
      <c r="B721" s="469"/>
      <c r="C721" s="469" t="s">
        <v>2750</v>
      </c>
      <c r="D721" s="91" t="s">
        <v>2156</v>
      </c>
      <c r="G721" s="91"/>
    </row>
    <row r="722" spans="1:7" ht="31.2">
      <c r="A722" s="468"/>
      <c r="B722" s="469"/>
      <c r="C722" s="469" t="s">
        <v>2751</v>
      </c>
      <c r="D722" s="91" t="s">
        <v>2156</v>
      </c>
      <c r="G722" s="91"/>
    </row>
    <row r="723" spans="1:7">
      <c r="A723" s="468" t="s">
        <v>2683</v>
      </c>
      <c r="B723" s="469" t="s">
        <v>1787</v>
      </c>
      <c r="C723" s="469"/>
      <c r="D723" s="91" t="s">
        <v>2156</v>
      </c>
      <c r="G723" s="91"/>
    </row>
    <row r="724" spans="1:7" ht="31.2">
      <c r="A724" s="468"/>
      <c r="B724" s="469"/>
      <c r="C724" s="469" t="s">
        <v>2752</v>
      </c>
      <c r="D724" s="91" t="s">
        <v>2156</v>
      </c>
      <c r="G724" s="91"/>
    </row>
    <row r="725" spans="1:7" ht="31.2">
      <c r="A725" s="468"/>
      <c r="B725" s="469"/>
      <c r="C725" s="469" t="s">
        <v>2753</v>
      </c>
      <c r="D725" s="91" t="s">
        <v>2156</v>
      </c>
      <c r="G725" s="91"/>
    </row>
    <row r="726" spans="1:7" ht="31.2">
      <c r="A726" s="468"/>
      <c r="B726" s="469"/>
      <c r="C726" s="469" t="s">
        <v>2754</v>
      </c>
      <c r="D726" s="91" t="s">
        <v>2156</v>
      </c>
      <c r="G726" s="91"/>
    </row>
    <row r="727" spans="1:7" ht="31.2">
      <c r="A727" s="468"/>
      <c r="B727" s="469"/>
      <c r="C727" s="469" t="s">
        <v>2755</v>
      </c>
      <c r="D727" s="91" t="s">
        <v>2156</v>
      </c>
      <c r="G727" s="91"/>
    </row>
    <row r="728" spans="1:7" ht="31.2">
      <c r="A728" s="468"/>
      <c r="B728" s="469"/>
      <c r="C728" s="469" t="s">
        <v>2756</v>
      </c>
      <c r="D728" s="91" t="s">
        <v>2156</v>
      </c>
      <c r="G728" s="91"/>
    </row>
    <row r="729" spans="1:7">
      <c r="A729" s="468" t="s">
        <v>3193</v>
      </c>
      <c r="B729" s="469" t="s">
        <v>1793</v>
      </c>
      <c r="C729" s="469"/>
      <c r="D729" s="91" t="s">
        <v>2156</v>
      </c>
      <c r="G729" s="91"/>
    </row>
    <row r="730" spans="1:7" ht="31.2">
      <c r="A730" s="468"/>
      <c r="B730" s="469"/>
      <c r="C730" s="469" t="s">
        <v>2757</v>
      </c>
      <c r="D730" s="91" t="s">
        <v>2156</v>
      </c>
      <c r="G730" s="91"/>
    </row>
    <row r="731" spans="1:7" ht="31.2">
      <c r="A731" s="468"/>
      <c r="B731" s="469"/>
      <c r="C731" s="469" t="s">
        <v>2758</v>
      </c>
      <c r="D731" s="91" t="s">
        <v>2156</v>
      </c>
      <c r="G731" s="91"/>
    </row>
    <row r="732" spans="1:7" ht="31.2">
      <c r="A732" s="468"/>
      <c r="B732" s="469"/>
      <c r="C732" s="469" t="s">
        <v>2759</v>
      </c>
      <c r="D732" s="91" t="s">
        <v>2156</v>
      </c>
      <c r="G732" s="91"/>
    </row>
    <row r="733" spans="1:7" ht="31.2">
      <c r="A733" s="468"/>
      <c r="B733" s="469"/>
      <c r="C733" s="469" t="s">
        <v>2760</v>
      </c>
      <c r="D733" s="91" t="s">
        <v>2156</v>
      </c>
      <c r="G733" s="91"/>
    </row>
    <row r="734" spans="1:7">
      <c r="A734" s="468" t="s">
        <v>3191</v>
      </c>
      <c r="B734" s="469" t="s">
        <v>1798</v>
      </c>
      <c r="C734" s="469"/>
      <c r="D734" s="91" t="s">
        <v>2156</v>
      </c>
      <c r="G734" s="91"/>
    </row>
    <row r="735" spans="1:7" ht="31.2">
      <c r="A735" s="468"/>
      <c r="B735" s="469"/>
      <c r="C735" s="469" t="s">
        <v>2761</v>
      </c>
      <c r="D735" s="91" t="s">
        <v>2156</v>
      </c>
      <c r="G735" s="91"/>
    </row>
    <row r="736" spans="1:7" ht="31.2">
      <c r="A736" s="468"/>
      <c r="B736" s="469"/>
      <c r="C736" s="469" t="s">
        <v>2762</v>
      </c>
      <c r="D736" s="91" t="s">
        <v>2156</v>
      </c>
      <c r="G736" s="91"/>
    </row>
    <row r="737" spans="1:7" ht="31.2">
      <c r="A737" s="468"/>
      <c r="B737" s="469"/>
      <c r="C737" s="469" t="s">
        <v>2763</v>
      </c>
      <c r="D737" s="91" t="s">
        <v>2156</v>
      </c>
      <c r="G737" s="91"/>
    </row>
    <row r="738" spans="1:7" ht="31.2">
      <c r="A738" s="468"/>
      <c r="B738" s="469"/>
      <c r="C738" s="469" t="s">
        <v>2764</v>
      </c>
      <c r="D738" s="91" t="s">
        <v>2156</v>
      </c>
      <c r="G738" s="91"/>
    </row>
    <row r="739" spans="1:7" ht="31.2">
      <c r="A739" s="468"/>
      <c r="B739" s="469"/>
      <c r="C739" s="469" t="s">
        <v>2765</v>
      </c>
      <c r="D739" s="91" t="s">
        <v>2156</v>
      </c>
      <c r="G739" s="91"/>
    </row>
    <row r="740" spans="1:7">
      <c r="A740" s="468" t="s">
        <v>3192</v>
      </c>
      <c r="B740" s="469" t="s">
        <v>1804</v>
      </c>
      <c r="C740" s="469"/>
      <c r="D740" s="91" t="s">
        <v>2156</v>
      </c>
      <c r="G740" s="91"/>
    </row>
    <row r="741" spans="1:7" ht="31.2">
      <c r="A741" s="468"/>
      <c r="B741" s="469"/>
      <c r="C741" s="469" t="s">
        <v>2766</v>
      </c>
      <c r="D741" s="91" t="s">
        <v>2156</v>
      </c>
      <c r="G741" s="91"/>
    </row>
    <row r="742" spans="1:7" ht="31.2">
      <c r="A742" s="468"/>
      <c r="B742" s="469"/>
      <c r="C742" s="469" t="s">
        <v>2767</v>
      </c>
      <c r="D742" s="91" t="s">
        <v>2156</v>
      </c>
      <c r="G742" s="91"/>
    </row>
    <row r="743" spans="1:7" ht="31.2">
      <c r="A743" s="468"/>
      <c r="B743" s="469"/>
      <c r="C743" s="469" t="s">
        <v>2759</v>
      </c>
      <c r="D743" s="91" t="s">
        <v>2156</v>
      </c>
      <c r="G743" s="91"/>
    </row>
    <row r="744" spans="1:7" ht="31.2">
      <c r="A744" s="468"/>
      <c r="B744" s="469"/>
      <c r="C744" s="469" t="s">
        <v>2768</v>
      </c>
      <c r="D744" s="91" t="s">
        <v>2156</v>
      </c>
      <c r="G744" s="91"/>
    </row>
    <row r="745" spans="1:7">
      <c r="A745" s="466" t="s">
        <v>1680</v>
      </c>
      <c r="B745" s="467" t="s">
        <v>1825</v>
      </c>
      <c r="C745" s="469"/>
      <c r="D745" s="91" t="s">
        <v>2156</v>
      </c>
      <c r="G745" s="91"/>
    </row>
    <row r="746" spans="1:7">
      <c r="A746" s="468" t="s">
        <v>2684</v>
      </c>
      <c r="B746" s="469" t="s">
        <v>1826</v>
      </c>
      <c r="C746" s="469"/>
      <c r="D746" s="91" t="s">
        <v>2156</v>
      </c>
      <c r="G746" s="91"/>
    </row>
    <row r="747" spans="1:7" ht="31.2">
      <c r="A747" s="468"/>
      <c r="B747" s="469"/>
      <c r="C747" s="469" t="s">
        <v>2769</v>
      </c>
      <c r="D747" s="91" t="s">
        <v>2156</v>
      </c>
      <c r="G747" s="91"/>
    </row>
    <row r="748" spans="1:7" ht="31.2">
      <c r="A748" s="468"/>
      <c r="B748" s="469"/>
      <c r="C748" s="469" t="s">
        <v>2770</v>
      </c>
      <c r="D748" s="91" t="s">
        <v>2156</v>
      </c>
      <c r="G748" s="91"/>
    </row>
    <row r="749" spans="1:7">
      <c r="A749" s="468" t="s">
        <v>2685</v>
      </c>
      <c r="B749" s="469" t="s">
        <v>1829</v>
      </c>
      <c r="C749" s="469"/>
      <c r="D749" s="91" t="s">
        <v>2156</v>
      </c>
      <c r="G749" s="91"/>
    </row>
    <row r="750" spans="1:7" ht="31.2">
      <c r="A750" s="468"/>
      <c r="B750" s="469"/>
      <c r="C750" s="469" t="s">
        <v>2771</v>
      </c>
      <c r="D750" s="91" t="s">
        <v>2156</v>
      </c>
      <c r="G750" s="91"/>
    </row>
    <row r="751" spans="1:7" ht="31.2">
      <c r="A751" s="468"/>
      <c r="B751" s="469"/>
      <c r="C751" s="469" t="s">
        <v>2772</v>
      </c>
      <c r="D751" s="91" t="s">
        <v>2156</v>
      </c>
      <c r="G751" s="91"/>
    </row>
    <row r="752" spans="1:7" ht="31.2">
      <c r="A752" s="468"/>
      <c r="B752" s="469"/>
      <c r="C752" s="469" t="s">
        <v>2773</v>
      </c>
      <c r="D752" s="91" t="s">
        <v>2156</v>
      </c>
      <c r="G752" s="91"/>
    </row>
    <row r="753" spans="1:7" ht="31.2">
      <c r="A753" s="468"/>
      <c r="B753" s="469"/>
      <c r="C753" s="469" t="s">
        <v>2774</v>
      </c>
      <c r="D753" s="91" t="s">
        <v>2156</v>
      </c>
      <c r="G753" s="91"/>
    </row>
    <row r="754" spans="1:7" ht="31.2">
      <c r="A754" s="468"/>
      <c r="B754" s="469"/>
      <c r="C754" s="469" t="s">
        <v>2775</v>
      </c>
      <c r="D754" s="91" t="s">
        <v>2156</v>
      </c>
      <c r="G754" s="91"/>
    </row>
    <row r="755" spans="1:7">
      <c r="A755" s="468" t="s">
        <v>2686</v>
      </c>
      <c r="B755" s="469" t="s">
        <v>1837</v>
      </c>
      <c r="C755" s="469"/>
      <c r="D755" s="91" t="s">
        <v>2156</v>
      </c>
      <c r="G755" s="91"/>
    </row>
    <row r="756" spans="1:7" ht="31.2">
      <c r="A756" s="468"/>
      <c r="B756" s="469"/>
      <c r="C756" s="469" t="s">
        <v>2776</v>
      </c>
      <c r="D756" s="91" t="s">
        <v>2156</v>
      </c>
      <c r="G756" s="91"/>
    </row>
    <row r="757" spans="1:7" ht="31.2">
      <c r="A757" s="468"/>
      <c r="B757" s="469"/>
      <c r="C757" s="469" t="s">
        <v>2777</v>
      </c>
      <c r="D757" s="91" t="s">
        <v>2156</v>
      </c>
      <c r="G757" s="91"/>
    </row>
    <row r="758" spans="1:7" ht="31.2">
      <c r="A758" s="468"/>
      <c r="B758" s="469"/>
      <c r="C758" s="469" t="s">
        <v>2778</v>
      </c>
      <c r="D758" s="91" t="s">
        <v>2156</v>
      </c>
      <c r="G758" s="91"/>
    </row>
    <row r="759" spans="1:7" ht="31.2">
      <c r="A759" s="468"/>
      <c r="B759" s="469"/>
      <c r="C759" s="469" t="s">
        <v>2779</v>
      </c>
      <c r="D759" s="91" t="s">
        <v>2156</v>
      </c>
      <c r="G759" s="91"/>
    </row>
    <row r="760" spans="1:7">
      <c r="A760" s="466" t="s">
        <v>1862</v>
      </c>
      <c r="B760" s="467" t="s">
        <v>1835</v>
      </c>
      <c r="C760" s="469"/>
      <c r="D760" s="91" t="s">
        <v>2156</v>
      </c>
      <c r="G760" s="91"/>
    </row>
    <row r="761" spans="1:7">
      <c r="A761" s="468" t="s">
        <v>2912</v>
      </c>
      <c r="B761" s="469" t="s">
        <v>1836</v>
      </c>
      <c r="C761" s="469"/>
      <c r="D761" s="91" t="s">
        <v>2156</v>
      </c>
      <c r="G761" s="91"/>
    </row>
    <row r="762" spans="1:7" ht="31.2">
      <c r="A762" s="468"/>
      <c r="B762" s="469"/>
      <c r="C762" s="469" t="s">
        <v>2780</v>
      </c>
      <c r="D762" s="91" t="s">
        <v>2156</v>
      </c>
      <c r="G762" s="91"/>
    </row>
    <row r="763" spans="1:7" ht="31.2">
      <c r="A763" s="468"/>
      <c r="B763" s="469"/>
      <c r="C763" s="469" t="s">
        <v>2781</v>
      </c>
      <c r="D763" s="91" t="s">
        <v>2156</v>
      </c>
      <c r="G763" s="91"/>
    </row>
    <row r="764" spans="1:7" ht="31.2">
      <c r="A764" s="468"/>
      <c r="B764" s="469"/>
      <c r="C764" s="469" t="s">
        <v>2782</v>
      </c>
      <c r="D764" s="91" t="s">
        <v>2156</v>
      </c>
      <c r="G764" s="91"/>
    </row>
    <row r="765" spans="1:7" ht="31.2">
      <c r="A765" s="468"/>
      <c r="B765" s="469"/>
      <c r="C765" s="469" t="s">
        <v>2783</v>
      </c>
      <c r="D765" s="91" t="s">
        <v>2156</v>
      </c>
      <c r="G765" s="91"/>
    </row>
    <row r="766" spans="1:7" ht="31.2">
      <c r="A766" s="468"/>
      <c r="B766" s="469"/>
      <c r="C766" s="469" t="s">
        <v>2784</v>
      </c>
      <c r="D766" s="91" t="s">
        <v>2156</v>
      </c>
      <c r="G766" s="91"/>
    </row>
    <row r="767" spans="1:7">
      <c r="A767" s="468" t="s">
        <v>2913</v>
      </c>
      <c r="B767" s="469" t="s">
        <v>1878</v>
      </c>
      <c r="C767" s="469"/>
      <c r="D767" s="91" t="s">
        <v>2156</v>
      </c>
      <c r="G767" s="91"/>
    </row>
    <row r="768" spans="1:7" ht="31.2">
      <c r="A768" s="468"/>
      <c r="B768" s="469"/>
      <c r="C768" s="469" t="s">
        <v>2785</v>
      </c>
      <c r="D768" s="91" t="s">
        <v>2156</v>
      </c>
      <c r="G768" s="91"/>
    </row>
    <row r="769" spans="1:7" ht="31.2">
      <c r="A769" s="468"/>
      <c r="B769" s="469"/>
      <c r="C769" s="469" t="s">
        <v>2786</v>
      </c>
      <c r="D769" s="91" t="s">
        <v>2156</v>
      </c>
      <c r="G769" s="91"/>
    </row>
    <row r="770" spans="1:7" ht="31.2">
      <c r="A770" s="468"/>
      <c r="B770" s="469"/>
      <c r="C770" s="469" t="s">
        <v>2787</v>
      </c>
      <c r="D770" s="91" t="s">
        <v>2156</v>
      </c>
      <c r="G770" s="91"/>
    </row>
    <row r="771" spans="1:7" ht="31.2">
      <c r="A771" s="468"/>
      <c r="B771" s="469"/>
      <c r="C771" s="469" t="s">
        <v>2788</v>
      </c>
      <c r="D771" s="91" t="s">
        <v>2156</v>
      </c>
      <c r="G771" s="91"/>
    </row>
    <row r="772" spans="1:7">
      <c r="A772" s="468" t="s">
        <v>2914</v>
      </c>
      <c r="B772" s="469" t="s">
        <v>1884</v>
      </c>
      <c r="C772" s="469"/>
      <c r="D772" s="91" t="s">
        <v>2156</v>
      </c>
      <c r="G772" s="91"/>
    </row>
    <row r="773" spans="1:7" ht="31.2">
      <c r="A773" s="468"/>
      <c r="B773" s="469"/>
      <c r="C773" s="469" t="s">
        <v>2789</v>
      </c>
      <c r="D773" s="91" t="s">
        <v>2156</v>
      </c>
      <c r="G773" s="91"/>
    </row>
    <row r="774" spans="1:7" ht="31.2">
      <c r="A774" s="468"/>
      <c r="B774" s="469"/>
      <c r="C774" s="469" t="s">
        <v>2790</v>
      </c>
      <c r="D774" s="91" t="s">
        <v>2156</v>
      </c>
      <c r="G774" s="91"/>
    </row>
    <row r="775" spans="1:7" ht="31.2">
      <c r="A775" s="468"/>
      <c r="B775" s="469"/>
      <c r="C775" s="469" t="s">
        <v>2791</v>
      </c>
      <c r="D775" s="91" t="s">
        <v>2156</v>
      </c>
      <c r="G775" s="91"/>
    </row>
    <row r="776" spans="1:7" ht="31.2">
      <c r="A776" s="468"/>
      <c r="B776" s="469"/>
      <c r="C776" s="469" t="s">
        <v>2792</v>
      </c>
      <c r="D776" s="91" t="s">
        <v>2156</v>
      </c>
      <c r="G776" s="91"/>
    </row>
    <row r="777" spans="1:7">
      <c r="A777" s="468" t="s">
        <v>2915</v>
      </c>
      <c r="B777" s="469" t="s">
        <v>1847</v>
      </c>
      <c r="C777" s="469"/>
      <c r="D777" s="91" t="s">
        <v>2156</v>
      </c>
      <c r="G777" s="91"/>
    </row>
    <row r="778" spans="1:7" ht="31.2">
      <c r="A778" s="468"/>
      <c r="B778" s="469"/>
      <c r="C778" s="469" t="s">
        <v>2793</v>
      </c>
      <c r="D778" s="91" t="s">
        <v>2156</v>
      </c>
      <c r="G778" s="91"/>
    </row>
    <row r="779" spans="1:7" ht="31.2">
      <c r="A779" s="468"/>
      <c r="B779" s="469"/>
      <c r="C779" s="469" t="s">
        <v>2904</v>
      </c>
      <c r="D779" s="91" t="s">
        <v>2156</v>
      </c>
      <c r="G779" s="91"/>
    </row>
    <row r="780" spans="1:7" ht="31.2">
      <c r="A780" s="468"/>
      <c r="B780" s="469"/>
      <c r="C780" s="469" t="s">
        <v>2906</v>
      </c>
      <c r="D780" s="91" t="s">
        <v>2156</v>
      </c>
      <c r="G780" s="91"/>
    </row>
    <row r="781" spans="1:7" ht="46.8">
      <c r="A781" s="468"/>
      <c r="B781" s="469"/>
      <c r="C781" s="469" t="s">
        <v>2905</v>
      </c>
      <c r="D781" s="91" t="s">
        <v>2156</v>
      </c>
      <c r="G781" s="91"/>
    </row>
    <row r="782" spans="1:7">
      <c r="A782" s="468" t="s">
        <v>2916</v>
      </c>
      <c r="B782" s="469" t="s">
        <v>2907</v>
      </c>
      <c r="C782" s="469"/>
      <c r="D782" s="91" t="s">
        <v>2156</v>
      </c>
      <c r="E782" s="403"/>
      <c r="G782" s="91"/>
    </row>
    <row r="783" spans="1:7">
      <c r="A783" s="468"/>
      <c r="B783" s="469"/>
      <c r="C783" s="469" t="s">
        <v>2908</v>
      </c>
      <c r="D783" s="91" t="s">
        <v>2156</v>
      </c>
      <c r="G783" s="91"/>
    </row>
    <row r="784" spans="1:7">
      <c r="A784" s="468"/>
      <c r="B784" s="469"/>
      <c r="C784" s="469" t="s">
        <v>2909</v>
      </c>
      <c r="D784" s="91" t="s">
        <v>2156</v>
      </c>
      <c r="E784" s="391"/>
      <c r="G784" s="91"/>
    </row>
    <row r="785" spans="1:7" ht="31.2">
      <c r="A785" s="468"/>
      <c r="B785" s="469"/>
      <c r="C785" s="469" t="s">
        <v>2910</v>
      </c>
      <c r="D785" s="91" t="s">
        <v>2156</v>
      </c>
      <c r="E785" s="391"/>
      <c r="G785" s="91"/>
    </row>
    <row r="786" spans="1:7" ht="31.2">
      <c r="A786" s="468"/>
      <c r="B786" s="469"/>
      <c r="C786" s="469" t="s">
        <v>2911</v>
      </c>
      <c r="D786" s="91" t="s">
        <v>2156</v>
      </c>
      <c r="G786" s="91"/>
    </row>
    <row r="787" spans="1:7">
      <c r="A787" s="466" t="s">
        <v>1894</v>
      </c>
      <c r="B787" s="467" t="s">
        <v>1941</v>
      </c>
      <c r="C787" s="469"/>
      <c r="D787" s="91" t="s">
        <v>2156</v>
      </c>
      <c r="G787" s="91"/>
    </row>
    <row r="788" spans="1:7">
      <c r="A788" s="468" t="s">
        <v>2917</v>
      </c>
      <c r="B788" s="469" t="s">
        <v>1942</v>
      </c>
      <c r="C788" s="469"/>
      <c r="D788" s="91" t="s">
        <v>2156</v>
      </c>
      <c r="G788" s="91"/>
    </row>
    <row r="789" spans="1:7" ht="31.2">
      <c r="A789" s="468"/>
      <c r="B789" s="469"/>
      <c r="C789" s="469" t="s">
        <v>2798</v>
      </c>
      <c r="D789" s="91" t="s">
        <v>2156</v>
      </c>
      <c r="G789" s="91"/>
    </row>
    <row r="790" spans="1:7" ht="31.2">
      <c r="A790" s="468"/>
      <c r="B790" s="469"/>
      <c r="C790" s="469" t="s">
        <v>2799</v>
      </c>
      <c r="D790" s="91" t="s">
        <v>2156</v>
      </c>
      <c r="G790" s="91"/>
    </row>
    <row r="791" spans="1:7" ht="31.2">
      <c r="A791" s="468"/>
      <c r="B791" s="469"/>
      <c r="C791" s="469" t="s">
        <v>2800</v>
      </c>
      <c r="D791" s="91" t="s">
        <v>2156</v>
      </c>
      <c r="G791" s="91"/>
    </row>
    <row r="792" spans="1:7" ht="31.2">
      <c r="A792" s="468"/>
      <c r="B792" s="469"/>
      <c r="C792" s="469" t="s">
        <v>2801</v>
      </c>
      <c r="D792" s="91" t="s">
        <v>2156</v>
      </c>
      <c r="G792" s="91"/>
    </row>
    <row r="793" spans="1:7" ht="31.2">
      <c r="A793" s="468" t="s">
        <v>2918</v>
      </c>
      <c r="B793" s="469" t="s">
        <v>1963</v>
      </c>
      <c r="C793" s="469" t="s">
        <v>2802</v>
      </c>
      <c r="D793" s="91" t="s">
        <v>2156</v>
      </c>
      <c r="G793" s="91"/>
    </row>
    <row r="794" spans="1:7" ht="31.2">
      <c r="A794" s="468"/>
      <c r="B794" s="469"/>
      <c r="C794" s="469" t="s">
        <v>2803</v>
      </c>
      <c r="D794" s="91" t="s">
        <v>2156</v>
      </c>
      <c r="G794" s="91"/>
    </row>
    <row r="795" spans="1:7" ht="31.2">
      <c r="A795" s="468"/>
      <c r="B795" s="469"/>
      <c r="C795" s="469" t="s">
        <v>2804</v>
      </c>
      <c r="D795" s="91" t="s">
        <v>2156</v>
      </c>
      <c r="G795" s="91"/>
    </row>
    <row r="796" spans="1:7" ht="31.2">
      <c r="A796" s="468"/>
      <c r="B796" s="469"/>
      <c r="C796" s="469" t="s">
        <v>2805</v>
      </c>
      <c r="D796" s="91" t="s">
        <v>2156</v>
      </c>
      <c r="G796" s="91"/>
    </row>
    <row r="797" spans="1:7" ht="31.2">
      <c r="A797" s="468"/>
      <c r="B797" s="469"/>
      <c r="C797" s="469" t="s">
        <v>2806</v>
      </c>
      <c r="D797" s="91" t="s">
        <v>2156</v>
      </c>
      <c r="G797" s="91"/>
    </row>
    <row r="798" spans="1:7">
      <c r="A798" s="468" t="s">
        <v>2919</v>
      </c>
      <c r="B798" s="469" t="s">
        <v>1947</v>
      </c>
      <c r="C798" s="469"/>
      <c r="D798" s="91" t="s">
        <v>2156</v>
      </c>
      <c r="G798" s="91"/>
    </row>
    <row r="799" spans="1:7" ht="31.2">
      <c r="A799" s="468"/>
      <c r="B799" s="469"/>
      <c r="C799" s="469" t="s">
        <v>2807</v>
      </c>
      <c r="D799" s="91" t="s">
        <v>2156</v>
      </c>
      <c r="G799" s="91"/>
    </row>
    <row r="800" spans="1:7" ht="31.2">
      <c r="A800" s="468"/>
      <c r="B800" s="469"/>
      <c r="C800" s="469" t="s">
        <v>2808</v>
      </c>
      <c r="D800" s="91" t="s">
        <v>2156</v>
      </c>
      <c r="G800" s="91"/>
    </row>
    <row r="801" spans="1:7" ht="31.2">
      <c r="A801" s="468"/>
      <c r="B801" s="469"/>
      <c r="C801" s="469" t="s">
        <v>2809</v>
      </c>
      <c r="D801" s="91" t="s">
        <v>2156</v>
      </c>
      <c r="G801" s="91"/>
    </row>
    <row r="802" spans="1:7" ht="31.2">
      <c r="A802" s="468"/>
      <c r="B802" s="469"/>
      <c r="C802" s="469" t="s">
        <v>2810</v>
      </c>
      <c r="D802" s="91" t="s">
        <v>2156</v>
      </c>
      <c r="G802" s="91"/>
    </row>
    <row r="803" spans="1:7">
      <c r="A803" s="468" t="s">
        <v>2920</v>
      </c>
      <c r="B803" s="469" t="s">
        <v>1950</v>
      </c>
      <c r="C803" s="469"/>
      <c r="D803" s="91" t="s">
        <v>2156</v>
      </c>
      <c r="G803" s="91"/>
    </row>
    <row r="804" spans="1:7" ht="31.2">
      <c r="A804" s="468"/>
      <c r="B804" s="469"/>
      <c r="C804" s="469" t="s">
        <v>2811</v>
      </c>
      <c r="D804" s="91" t="s">
        <v>2156</v>
      </c>
      <c r="G804" s="91"/>
    </row>
    <row r="805" spans="1:7" ht="31.2">
      <c r="A805" s="468"/>
      <c r="B805" s="469"/>
      <c r="C805" s="469" t="s">
        <v>2812</v>
      </c>
      <c r="D805" s="91" t="s">
        <v>2156</v>
      </c>
      <c r="G805" s="91"/>
    </row>
    <row r="806" spans="1:7" ht="31.2">
      <c r="A806" s="468"/>
      <c r="B806" s="469"/>
      <c r="C806" s="469" t="s">
        <v>2813</v>
      </c>
      <c r="D806" s="91" t="s">
        <v>2156</v>
      </c>
      <c r="G806" s="91"/>
    </row>
    <row r="807" spans="1:7" ht="31.2">
      <c r="A807" s="468"/>
      <c r="B807" s="469"/>
      <c r="C807" s="469" t="s">
        <v>2814</v>
      </c>
      <c r="D807" s="91" t="s">
        <v>2156</v>
      </c>
      <c r="G807" s="91"/>
    </row>
    <row r="808" spans="1:7">
      <c r="A808" s="468" t="s">
        <v>2921</v>
      </c>
      <c r="B808" s="469" t="s">
        <v>1953</v>
      </c>
      <c r="C808" s="469"/>
      <c r="D808" s="91" t="s">
        <v>2156</v>
      </c>
      <c r="G808" s="91"/>
    </row>
    <row r="809" spans="1:7" ht="31.2">
      <c r="A809" s="468"/>
      <c r="B809" s="469"/>
      <c r="C809" s="469" t="s">
        <v>2815</v>
      </c>
      <c r="D809" s="91" t="s">
        <v>2156</v>
      </c>
      <c r="G809" s="91"/>
    </row>
    <row r="810" spans="1:7" ht="31.2">
      <c r="A810" s="468"/>
      <c r="B810" s="469"/>
      <c r="C810" s="469" t="s">
        <v>2816</v>
      </c>
      <c r="D810" s="91" t="s">
        <v>2156</v>
      </c>
      <c r="G810" s="91"/>
    </row>
    <row r="811" spans="1:7" ht="31.2">
      <c r="A811" s="468"/>
      <c r="B811" s="469"/>
      <c r="C811" s="469" t="s">
        <v>2817</v>
      </c>
      <c r="D811" s="91" t="s">
        <v>2156</v>
      </c>
      <c r="G811" s="91"/>
    </row>
    <row r="812" spans="1:7" ht="31.2">
      <c r="A812" s="468"/>
      <c r="B812" s="469"/>
      <c r="C812" s="469" t="s">
        <v>2818</v>
      </c>
      <c r="D812" s="91" t="s">
        <v>2156</v>
      </c>
      <c r="G812" s="91"/>
    </row>
    <row r="813" spans="1:7" ht="31.2">
      <c r="A813" s="468" t="s">
        <v>2922</v>
      </c>
      <c r="B813" s="469" t="s">
        <v>1956</v>
      </c>
      <c r="C813" s="469"/>
      <c r="D813" s="91" t="s">
        <v>2156</v>
      </c>
      <c r="G813" s="91"/>
    </row>
    <row r="814" spans="1:7" ht="31.2">
      <c r="A814" s="468"/>
      <c r="B814" s="469"/>
      <c r="C814" s="469" t="s">
        <v>2819</v>
      </c>
      <c r="D814" s="91" t="s">
        <v>2156</v>
      </c>
      <c r="G814" s="91"/>
    </row>
    <row r="815" spans="1:7" ht="31.2">
      <c r="A815" s="468"/>
      <c r="B815" s="469"/>
      <c r="C815" s="469" t="s">
        <v>2820</v>
      </c>
      <c r="D815" s="91" t="s">
        <v>2156</v>
      </c>
      <c r="G815" s="91"/>
    </row>
    <row r="816" spans="1:7" ht="31.2">
      <c r="A816" s="468"/>
      <c r="B816" s="469"/>
      <c r="C816" s="469" t="s">
        <v>2821</v>
      </c>
      <c r="D816" s="91" t="s">
        <v>2156</v>
      </c>
      <c r="G816" s="91"/>
    </row>
    <row r="817" spans="1:7" ht="31.2">
      <c r="A817" s="468"/>
      <c r="B817" s="469"/>
      <c r="C817" s="469" t="s">
        <v>2822</v>
      </c>
      <c r="D817" s="91" t="s">
        <v>2156</v>
      </c>
      <c r="G817" s="91"/>
    </row>
    <row r="818" spans="1:7">
      <c r="A818" s="416" t="s">
        <v>1977</v>
      </c>
      <c r="B818" s="421" t="s">
        <v>1892</v>
      </c>
      <c r="C818" s="419"/>
      <c r="D818" s="91" t="s">
        <v>2156</v>
      </c>
      <c r="G818" s="91"/>
    </row>
    <row r="819" spans="1:7">
      <c r="A819" s="468" t="s">
        <v>3194</v>
      </c>
      <c r="B819" s="469" t="s">
        <v>1902</v>
      </c>
      <c r="C819" s="469"/>
      <c r="D819" s="91" t="s">
        <v>2156</v>
      </c>
      <c r="G819" s="91"/>
    </row>
    <row r="820" spans="1:7" ht="31.2">
      <c r="A820" s="468"/>
      <c r="B820" s="469"/>
      <c r="C820" s="469" t="s">
        <v>2823</v>
      </c>
      <c r="D820" s="91" t="s">
        <v>2156</v>
      </c>
      <c r="G820" s="91"/>
    </row>
    <row r="821" spans="1:7" ht="46.8">
      <c r="A821" s="468"/>
      <c r="B821" s="469"/>
      <c r="C821" s="469" t="s">
        <v>2824</v>
      </c>
      <c r="D821" s="91" t="s">
        <v>2156</v>
      </c>
      <c r="G821" s="91"/>
    </row>
    <row r="822" spans="1:7" ht="31.2">
      <c r="A822" s="468"/>
      <c r="B822" s="469"/>
      <c r="C822" s="469" t="s">
        <v>2825</v>
      </c>
      <c r="D822" s="91" t="s">
        <v>2156</v>
      </c>
      <c r="G822" s="91"/>
    </row>
    <row r="823" spans="1:7" ht="31.2">
      <c r="A823" s="468"/>
      <c r="B823" s="469"/>
      <c r="C823" s="469" t="s">
        <v>2826</v>
      </c>
      <c r="D823" s="91" t="s">
        <v>2156</v>
      </c>
      <c r="G823" s="91"/>
    </row>
    <row r="824" spans="1:7">
      <c r="A824" s="468" t="s">
        <v>3195</v>
      </c>
      <c r="B824" s="469" t="s">
        <v>1896</v>
      </c>
      <c r="C824" s="469"/>
      <c r="D824" s="91" t="s">
        <v>2156</v>
      </c>
      <c r="G824" s="91"/>
    </row>
    <row r="825" spans="1:7" ht="31.2">
      <c r="A825" s="468"/>
      <c r="B825" s="469"/>
      <c r="C825" s="469" t="s">
        <v>2827</v>
      </c>
      <c r="D825" s="91" t="s">
        <v>2156</v>
      </c>
      <c r="G825" s="91"/>
    </row>
    <row r="826" spans="1:7" ht="46.8">
      <c r="A826" s="468"/>
      <c r="B826" s="469"/>
      <c r="C826" s="469" t="s">
        <v>2828</v>
      </c>
      <c r="D826" s="91" t="s">
        <v>2156</v>
      </c>
      <c r="G826" s="91"/>
    </row>
    <row r="827" spans="1:7" ht="31.2">
      <c r="A827" s="468"/>
      <c r="B827" s="469"/>
      <c r="C827" s="469" t="s">
        <v>2829</v>
      </c>
      <c r="D827" s="91" t="s">
        <v>2156</v>
      </c>
      <c r="G827" s="91"/>
    </row>
    <row r="828" spans="1:7" ht="31.2">
      <c r="A828" s="468"/>
      <c r="B828" s="469"/>
      <c r="C828" s="469" t="s">
        <v>2830</v>
      </c>
      <c r="D828" s="91" t="s">
        <v>2156</v>
      </c>
      <c r="G828" s="91"/>
    </row>
    <row r="829" spans="1:7" ht="31.2">
      <c r="A829" s="468" t="s">
        <v>3196</v>
      </c>
      <c r="B829" s="469" t="s">
        <v>1920</v>
      </c>
      <c r="C829" s="469"/>
      <c r="D829" s="91" t="s">
        <v>2156</v>
      </c>
      <c r="G829" s="91"/>
    </row>
    <row r="830" spans="1:7" ht="62.4">
      <c r="A830" s="468"/>
      <c r="B830" s="469"/>
      <c r="C830" s="469" t="s">
        <v>2831</v>
      </c>
      <c r="D830" s="91" t="s">
        <v>2156</v>
      </c>
      <c r="G830" s="91"/>
    </row>
    <row r="831" spans="1:7" ht="62.4">
      <c r="A831" s="468"/>
      <c r="B831" s="469"/>
      <c r="C831" s="469" t="s">
        <v>2832</v>
      </c>
      <c r="D831" s="91" t="s">
        <v>2156</v>
      </c>
      <c r="G831" s="91"/>
    </row>
    <row r="832" spans="1:7" ht="46.8">
      <c r="A832" s="468"/>
      <c r="B832" s="469"/>
      <c r="C832" s="469" t="s">
        <v>2833</v>
      </c>
      <c r="D832" s="91" t="s">
        <v>2156</v>
      </c>
      <c r="G832" s="91"/>
    </row>
    <row r="833" spans="1:7" ht="31.2">
      <c r="A833" s="468"/>
      <c r="B833" s="469"/>
      <c r="C833" s="469" t="s">
        <v>2834</v>
      </c>
      <c r="D833" s="91" t="s">
        <v>2156</v>
      </c>
      <c r="G833" s="91"/>
    </row>
    <row r="834" spans="1:7">
      <c r="A834" s="468" t="s">
        <v>3197</v>
      </c>
      <c r="B834" s="469" t="s">
        <v>1925</v>
      </c>
      <c r="C834" s="469"/>
      <c r="D834" s="91" t="s">
        <v>2156</v>
      </c>
      <c r="G834" s="91"/>
    </row>
    <row r="835" spans="1:7" ht="31.2">
      <c r="A835" s="468"/>
      <c r="B835" s="469"/>
      <c r="C835" s="469" t="s">
        <v>2835</v>
      </c>
      <c r="D835" s="91" t="s">
        <v>2156</v>
      </c>
      <c r="G835" s="91"/>
    </row>
    <row r="836" spans="1:7" ht="46.8">
      <c r="A836" s="468"/>
      <c r="B836" s="469"/>
      <c r="C836" s="469" t="s">
        <v>2836</v>
      </c>
      <c r="D836" s="91" t="s">
        <v>2156</v>
      </c>
      <c r="G836" s="91"/>
    </row>
    <row r="837" spans="1:7" ht="31.2">
      <c r="A837" s="468"/>
      <c r="B837" s="469"/>
      <c r="C837" s="469" t="s">
        <v>2837</v>
      </c>
      <c r="D837" s="91" t="s">
        <v>2156</v>
      </c>
      <c r="G837" s="91"/>
    </row>
    <row r="838" spans="1:7" ht="31.2">
      <c r="A838" s="468"/>
      <c r="B838" s="469"/>
      <c r="C838" s="469" t="s">
        <v>2834</v>
      </c>
      <c r="D838" s="91" t="s">
        <v>2156</v>
      </c>
      <c r="G838" s="91"/>
    </row>
    <row r="839" spans="1:7">
      <c r="A839" s="468" t="s">
        <v>3198</v>
      </c>
      <c r="B839" s="469" t="s">
        <v>1905</v>
      </c>
      <c r="C839" s="469"/>
      <c r="D839" s="91" t="s">
        <v>2156</v>
      </c>
      <c r="G839" s="91"/>
    </row>
    <row r="840" spans="1:7" ht="31.2">
      <c r="A840" s="468"/>
      <c r="B840" s="469"/>
      <c r="C840" s="469" t="s">
        <v>2838</v>
      </c>
      <c r="D840" s="91" t="s">
        <v>2156</v>
      </c>
      <c r="G840" s="91"/>
    </row>
    <row r="841" spans="1:7" ht="31.2">
      <c r="A841" s="468"/>
      <c r="B841" s="469"/>
      <c r="C841" s="469" t="s">
        <v>2839</v>
      </c>
      <c r="D841" s="91" t="s">
        <v>2156</v>
      </c>
      <c r="G841" s="91"/>
    </row>
    <row r="842" spans="1:7" ht="31.2">
      <c r="A842" s="468"/>
      <c r="B842" s="469"/>
      <c r="C842" s="469" t="s">
        <v>2840</v>
      </c>
      <c r="D842" s="91" t="s">
        <v>2156</v>
      </c>
      <c r="G842" s="91"/>
    </row>
    <row r="843" spans="1:7" ht="31.2">
      <c r="A843" s="468"/>
      <c r="B843" s="469"/>
      <c r="C843" s="469" t="s">
        <v>2841</v>
      </c>
      <c r="D843" s="91" t="s">
        <v>2156</v>
      </c>
      <c r="G843" s="91"/>
    </row>
    <row r="844" spans="1:7">
      <c r="A844" s="468" t="s">
        <v>3199</v>
      </c>
      <c r="B844" s="469" t="s">
        <v>1910</v>
      </c>
      <c r="C844" s="469"/>
      <c r="D844" s="91" t="s">
        <v>2156</v>
      </c>
      <c r="G844" s="91"/>
    </row>
    <row r="845" spans="1:7" ht="31.2">
      <c r="A845" s="468"/>
      <c r="B845" s="469"/>
      <c r="C845" s="469" t="s">
        <v>2842</v>
      </c>
      <c r="D845" s="91" t="s">
        <v>2156</v>
      </c>
      <c r="G845" s="91"/>
    </row>
    <row r="846" spans="1:7" ht="31.2">
      <c r="A846" s="468"/>
      <c r="B846" s="469"/>
      <c r="C846" s="469" t="s">
        <v>2843</v>
      </c>
      <c r="D846" s="91" t="s">
        <v>2156</v>
      </c>
      <c r="G846" s="91"/>
    </row>
    <row r="847" spans="1:7" ht="31.2">
      <c r="A847" s="468"/>
      <c r="B847" s="469"/>
      <c r="C847" s="469" t="s">
        <v>2844</v>
      </c>
      <c r="D847" s="91" t="s">
        <v>2156</v>
      </c>
      <c r="G847" s="91"/>
    </row>
    <row r="848" spans="1:7" ht="31.2">
      <c r="A848" s="468"/>
      <c r="B848" s="469"/>
      <c r="C848" s="469" t="s">
        <v>2903</v>
      </c>
      <c r="D848" s="91" t="s">
        <v>2156</v>
      </c>
      <c r="G848" s="91"/>
    </row>
    <row r="849" spans="1:7">
      <c r="A849" s="468" t="s">
        <v>3200</v>
      </c>
      <c r="B849" s="469" t="s">
        <v>1915</v>
      </c>
      <c r="C849" s="469"/>
      <c r="D849" s="91" t="s">
        <v>2156</v>
      </c>
      <c r="G849" s="91"/>
    </row>
    <row r="850" spans="1:7" ht="31.2">
      <c r="A850" s="468"/>
      <c r="B850" s="469"/>
      <c r="C850" s="469" t="s">
        <v>2845</v>
      </c>
      <c r="D850" s="91" t="s">
        <v>2156</v>
      </c>
      <c r="G850" s="91"/>
    </row>
    <row r="851" spans="1:7" ht="46.8">
      <c r="A851" s="468"/>
      <c r="B851" s="469"/>
      <c r="C851" s="469" t="s">
        <v>2846</v>
      </c>
      <c r="D851" s="91" t="s">
        <v>2156</v>
      </c>
      <c r="G851" s="91"/>
    </row>
    <row r="852" spans="1:7" ht="31.2">
      <c r="A852" s="468"/>
      <c r="B852" s="469"/>
      <c r="C852" s="469" t="s">
        <v>2847</v>
      </c>
      <c r="D852" s="91" t="s">
        <v>2156</v>
      </c>
      <c r="G852" s="91"/>
    </row>
    <row r="853" spans="1:7" ht="31.2">
      <c r="A853" s="468"/>
      <c r="B853" s="469"/>
      <c r="C853" s="469" t="s">
        <v>2848</v>
      </c>
      <c r="D853" s="91" t="s">
        <v>2156</v>
      </c>
      <c r="G853" s="91"/>
    </row>
    <row r="854" spans="1:7">
      <c r="A854" s="468" t="s">
        <v>3203</v>
      </c>
      <c r="B854" s="469" t="s">
        <v>1929</v>
      </c>
      <c r="C854" s="469"/>
      <c r="D854" s="91" t="s">
        <v>2156</v>
      </c>
      <c r="G854" s="91"/>
    </row>
    <row r="855" spans="1:7" ht="31.2">
      <c r="A855" s="468"/>
      <c r="B855" s="469"/>
      <c r="C855" s="469" t="s">
        <v>2849</v>
      </c>
      <c r="D855" s="91" t="s">
        <v>2156</v>
      </c>
      <c r="G855" s="91"/>
    </row>
    <row r="856" spans="1:7" ht="31.2">
      <c r="A856" s="468"/>
      <c r="B856" s="469"/>
      <c r="C856" s="469" t="s">
        <v>2850</v>
      </c>
      <c r="D856" s="91" t="s">
        <v>2156</v>
      </c>
      <c r="G856" s="91"/>
    </row>
    <row r="857" spans="1:7" ht="31.2">
      <c r="A857" s="468"/>
      <c r="B857" s="469"/>
      <c r="C857" s="469" t="s">
        <v>2851</v>
      </c>
      <c r="D857" s="91" t="s">
        <v>2156</v>
      </c>
      <c r="G857" s="91"/>
    </row>
    <row r="858" spans="1:7" ht="31.2">
      <c r="A858" s="468"/>
      <c r="B858" s="469"/>
      <c r="C858" s="469" t="s">
        <v>2834</v>
      </c>
      <c r="D858" s="91" t="s">
        <v>2156</v>
      </c>
      <c r="G858" s="91"/>
    </row>
    <row r="859" spans="1:7">
      <c r="A859" s="468" t="s">
        <v>3201</v>
      </c>
      <c r="B859" s="469" t="s">
        <v>1933</v>
      </c>
      <c r="C859" s="469"/>
      <c r="D859" s="91" t="s">
        <v>2156</v>
      </c>
      <c r="G859" s="91"/>
    </row>
    <row r="860" spans="1:7" ht="31.2">
      <c r="A860" s="468"/>
      <c r="B860" s="469"/>
      <c r="C860" s="469" t="s">
        <v>2852</v>
      </c>
      <c r="D860" s="91" t="s">
        <v>2156</v>
      </c>
      <c r="G860" s="91"/>
    </row>
    <row r="861" spans="1:7" ht="46.8">
      <c r="A861" s="468"/>
      <c r="B861" s="469"/>
      <c r="C861" s="469" t="s">
        <v>2853</v>
      </c>
      <c r="D861" s="91" t="s">
        <v>2156</v>
      </c>
      <c r="G861" s="91"/>
    </row>
    <row r="862" spans="1:7" ht="31.2">
      <c r="A862" s="468"/>
      <c r="B862" s="469"/>
      <c r="C862" s="469" t="s">
        <v>2854</v>
      </c>
      <c r="D862" s="91" t="s">
        <v>2156</v>
      </c>
      <c r="G862" s="91"/>
    </row>
    <row r="863" spans="1:7" ht="31.2">
      <c r="A863" s="468"/>
      <c r="B863" s="469"/>
      <c r="C863" s="469" t="s">
        <v>2834</v>
      </c>
      <c r="D863" s="91" t="s">
        <v>2156</v>
      </c>
      <c r="G863" s="91"/>
    </row>
    <row r="864" spans="1:7">
      <c r="A864" s="468" t="s">
        <v>3202</v>
      </c>
      <c r="B864" s="469" t="s">
        <v>1937</v>
      </c>
      <c r="C864" s="469"/>
      <c r="D864" s="91" t="s">
        <v>2156</v>
      </c>
      <c r="G864" s="91"/>
    </row>
    <row r="865" spans="1:7" ht="31.2">
      <c r="A865" s="468"/>
      <c r="B865" s="469"/>
      <c r="C865" s="469" t="s">
        <v>2855</v>
      </c>
      <c r="D865" s="91" t="s">
        <v>2156</v>
      </c>
      <c r="G865" s="91"/>
    </row>
    <row r="866" spans="1:7" ht="46.8">
      <c r="A866" s="468"/>
      <c r="B866" s="469"/>
      <c r="C866" s="469" t="s">
        <v>2856</v>
      </c>
      <c r="D866" s="91" t="s">
        <v>2156</v>
      </c>
      <c r="G866" s="91"/>
    </row>
    <row r="867" spans="1:7" ht="31.2">
      <c r="A867" s="468"/>
      <c r="B867" s="469"/>
      <c r="C867" s="469" t="s">
        <v>2857</v>
      </c>
      <c r="D867" s="91" t="s">
        <v>2156</v>
      </c>
      <c r="G867" s="91"/>
    </row>
    <row r="868" spans="1:7" ht="31.2">
      <c r="A868" s="468"/>
      <c r="B868" s="469"/>
      <c r="C868" s="469" t="s">
        <v>2834</v>
      </c>
      <c r="D868" s="91" t="s">
        <v>2156</v>
      </c>
      <c r="G868" s="91"/>
    </row>
    <row r="869" spans="1:7" ht="31.2">
      <c r="A869" s="424" t="s">
        <v>3204</v>
      </c>
      <c r="B869" s="27" t="s">
        <v>3149</v>
      </c>
      <c r="C869" s="410"/>
      <c r="D869" s="91"/>
      <c r="G869" s="91"/>
    </row>
    <row r="870" spans="1:7">
      <c r="A870" s="424"/>
      <c r="B870" s="27"/>
      <c r="C870" s="458" t="s">
        <v>3150</v>
      </c>
      <c r="D870" s="91"/>
      <c r="G870" s="91"/>
    </row>
    <row r="871" spans="1:7" ht="31.2">
      <c r="A871" s="424"/>
      <c r="B871" s="27"/>
      <c r="C871" s="410" t="s">
        <v>3151</v>
      </c>
      <c r="D871" s="91"/>
      <c r="G871" s="91"/>
    </row>
    <row r="872" spans="1:7" ht="31.2">
      <c r="A872" s="424"/>
      <c r="B872" s="27"/>
      <c r="C872" s="410" t="s">
        <v>3152</v>
      </c>
      <c r="D872" s="91"/>
      <c r="G872" s="91"/>
    </row>
    <row r="873" spans="1:7">
      <c r="A873" s="424"/>
      <c r="B873" s="27"/>
      <c r="C873" s="410" t="s">
        <v>3153</v>
      </c>
      <c r="D873" s="91"/>
      <c r="G873" s="91"/>
    </row>
    <row r="874" spans="1:7" ht="31.2">
      <c r="A874" s="424" t="s">
        <v>3205</v>
      </c>
      <c r="B874" s="27" t="s">
        <v>3154</v>
      </c>
      <c r="C874" s="410"/>
      <c r="D874" s="91"/>
      <c r="G874" s="91"/>
    </row>
    <row r="875" spans="1:7" ht="31.2">
      <c r="A875" s="424"/>
      <c r="B875" s="27"/>
      <c r="C875" s="458" t="s">
        <v>3155</v>
      </c>
      <c r="D875" s="91"/>
      <c r="G875" s="91"/>
    </row>
    <row r="876" spans="1:7" ht="31.2">
      <c r="A876" s="424"/>
      <c r="B876" s="27"/>
      <c r="C876" s="410" t="s">
        <v>3156</v>
      </c>
      <c r="D876" s="91"/>
      <c r="G876" s="91"/>
    </row>
    <row r="877" spans="1:7" ht="31.2">
      <c r="A877" s="424"/>
      <c r="B877" s="27"/>
      <c r="C877" s="410" t="s">
        <v>3157</v>
      </c>
      <c r="D877" s="91"/>
      <c r="G877" s="91"/>
    </row>
    <row r="878" spans="1:7">
      <c r="A878" s="424"/>
      <c r="B878" s="27"/>
      <c r="C878" s="410" t="s">
        <v>3158</v>
      </c>
      <c r="D878" s="91"/>
      <c r="G878" s="91"/>
    </row>
    <row r="879" spans="1:7">
      <c r="A879" s="424" t="s">
        <v>3206</v>
      </c>
      <c r="B879" s="27" t="s">
        <v>3159</v>
      </c>
      <c r="C879" s="410"/>
      <c r="D879" s="91"/>
      <c r="G879" s="91"/>
    </row>
    <row r="880" spans="1:7" ht="31.2">
      <c r="A880" s="424"/>
      <c r="B880" s="27"/>
      <c r="C880" s="410" t="s">
        <v>3160</v>
      </c>
      <c r="D880" s="91"/>
      <c r="G880" s="91"/>
    </row>
    <row r="881" spans="1:7" ht="31.2">
      <c r="A881" s="424"/>
      <c r="B881" s="27"/>
      <c r="C881" s="410" t="s">
        <v>3161</v>
      </c>
      <c r="D881" s="91"/>
      <c r="G881" s="91"/>
    </row>
    <row r="882" spans="1:7" ht="31.2">
      <c r="A882" s="424"/>
      <c r="B882" s="27"/>
      <c r="C882" s="410" t="s">
        <v>3162</v>
      </c>
      <c r="D882" s="91"/>
      <c r="G882" s="91"/>
    </row>
    <row r="883" spans="1:7" ht="31.2">
      <c r="A883" s="424"/>
      <c r="B883" s="27"/>
      <c r="C883" s="410" t="s">
        <v>3163</v>
      </c>
      <c r="D883" s="91"/>
      <c r="G883" s="91"/>
    </row>
    <row r="884" spans="1:7" ht="31.2">
      <c r="A884" s="424" t="s">
        <v>3207</v>
      </c>
      <c r="B884" s="27" t="s">
        <v>3164</v>
      </c>
      <c r="C884" s="410"/>
      <c r="D884" s="91"/>
      <c r="G884" s="91"/>
    </row>
    <row r="885" spans="1:7" ht="31.2">
      <c r="A885" s="424"/>
      <c r="B885" s="27"/>
      <c r="C885" s="410" t="s">
        <v>3165</v>
      </c>
      <c r="D885" s="91"/>
      <c r="G885" s="91"/>
    </row>
    <row r="886" spans="1:7" ht="31.2">
      <c r="A886" s="424"/>
      <c r="B886" s="27"/>
      <c r="C886" s="410" t="s">
        <v>3166</v>
      </c>
      <c r="D886" s="91"/>
      <c r="G886" s="91"/>
    </row>
    <row r="887" spans="1:7" ht="31.2">
      <c r="A887" s="424"/>
      <c r="B887" s="27"/>
      <c r="C887" s="410" t="s">
        <v>3167</v>
      </c>
      <c r="D887" s="91"/>
      <c r="G887" s="91"/>
    </row>
    <row r="888" spans="1:7" ht="31.2">
      <c r="A888" s="424"/>
      <c r="B888" s="27"/>
      <c r="C888" s="410" t="s">
        <v>3168</v>
      </c>
      <c r="D888" s="91"/>
      <c r="G888" s="91"/>
    </row>
    <row r="889" spans="1:7" s="392" customFormat="1" ht="15.6" customHeight="1">
      <c r="A889" s="471" t="s">
        <v>24</v>
      </c>
      <c r="B889" s="937" t="s">
        <v>2439</v>
      </c>
      <c r="C889" s="938"/>
      <c r="D889" s="91" t="s">
        <v>2156</v>
      </c>
      <c r="E889" s="388"/>
      <c r="G889" s="391"/>
    </row>
    <row r="890" spans="1:7" s="392" customFormat="1" ht="31.2">
      <c r="A890" s="411">
        <v>1</v>
      </c>
      <c r="B890" s="410" t="s">
        <v>3131</v>
      </c>
      <c r="C890" s="410"/>
      <c r="D890" s="91" t="s">
        <v>2156</v>
      </c>
      <c r="E890" s="388"/>
      <c r="F890" s="389"/>
      <c r="G890" s="391"/>
    </row>
    <row r="891" spans="1:7" s="392" customFormat="1">
      <c r="A891" s="411"/>
      <c r="B891" s="410"/>
      <c r="C891" s="410" t="s">
        <v>3131</v>
      </c>
      <c r="D891" s="91" t="s">
        <v>2156</v>
      </c>
      <c r="E891" s="388"/>
      <c r="F891" s="389"/>
      <c r="G891" s="391"/>
    </row>
    <row r="892" spans="1:7" s="392" customFormat="1" ht="31.2">
      <c r="A892" s="411"/>
      <c r="B892" s="410"/>
      <c r="C892" s="410" t="s">
        <v>3132</v>
      </c>
      <c r="D892" s="91" t="s">
        <v>2156</v>
      </c>
      <c r="E892" s="388"/>
      <c r="F892" s="389"/>
      <c r="G892" s="391"/>
    </row>
    <row r="893" spans="1:7" s="392" customFormat="1" ht="31.2">
      <c r="A893" s="411"/>
      <c r="B893" s="410"/>
      <c r="C893" s="410" t="s">
        <v>3133</v>
      </c>
      <c r="D893" s="91"/>
      <c r="E893" s="388"/>
      <c r="F893" s="389"/>
      <c r="G893" s="391"/>
    </row>
    <row r="894" spans="1:7" s="392" customFormat="1" ht="31.2">
      <c r="A894" s="411"/>
      <c r="B894" s="410"/>
      <c r="C894" s="410" t="s">
        <v>3133</v>
      </c>
      <c r="D894" s="91" t="s">
        <v>2156</v>
      </c>
      <c r="E894" s="388"/>
      <c r="F894" s="389"/>
      <c r="G894" s="391"/>
    </row>
    <row r="895" spans="1:7" s="392" customFormat="1" ht="31.35" customHeight="1">
      <c r="A895" s="411">
        <v>2</v>
      </c>
      <c r="B895" s="410" t="s">
        <v>3137</v>
      </c>
      <c r="C895" s="410"/>
      <c r="D895" s="91" t="s">
        <v>2156</v>
      </c>
      <c r="E895" s="388"/>
      <c r="F895" s="389"/>
      <c r="G895" s="391"/>
    </row>
    <row r="896" spans="1:7" s="392" customFormat="1" ht="31.2">
      <c r="A896" s="411"/>
      <c r="B896" s="410"/>
      <c r="C896" s="410" t="s">
        <v>3134</v>
      </c>
      <c r="D896" s="91" t="s">
        <v>2156</v>
      </c>
      <c r="E896" s="388"/>
      <c r="F896" s="389"/>
      <c r="G896" s="391"/>
    </row>
    <row r="897" spans="1:7" s="392" customFormat="1">
      <c r="A897" s="411">
        <v>3</v>
      </c>
      <c r="B897" s="410" t="s">
        <v>3138</v>
      </c>
      <c r="C897" s="410"/>
      <c r="D897" s="91" t="s">
        <v>2156</v>
      </c>
      <c r="E897" s="388"/>
      <c r="F897" s="389"/>
      <c r="G897" s="391"/>
    </row>
    <row r="898" spans="1:7" s="392" customFormat="1">
      <c r="A898" s="411"/>
      <c r="B898" s="410"/>
      <c r="C898" s="410" t="s">
        <v>3135</v>
      </c>
      <c r="D898" s="91" t="s">
        <v>2156</v>
      </c>
      <c r="E898" s="388"/>
      <c r="F898" s="389"/>
      <c r="G898" s="391"/>
    </row>
    <row r="899" spans="1:7" s="392" customFormat="1">
      <c r="A899" s="382"/>
      <c r="B899" s="455"/>
      <c r="C899" s="97" t="s">
        <v>3136</v>
      </c>
      <c r="D899" s="91" t="s">
        <v>2156</v>
      </c>
      <c r="E899" s="388"/>
      <c r="F899" s="389"/>
      <c r="G899" s="391"/>
    </row>
    <row r="900" spans="1:7" s="392" customFormat="1">
      <c r="A900" s="939" t="s">
        <v>3579</v>
      </c>
      <c r="B900" s="940"/>
      <c r="C900" s="941"/>
      <c r="D900" s="91"/>
      <c r="E900" s="388"/>
      <c r="F900" s="389"/>
      <c r="G900" s="391"/>
    </row>
    <row r="901" spans="1:7" s="392" customFormat="1">
      <c r="A901" s="471" t="s">
        <v>13</v>
      </c>
      <c r="B901" s="475" t="s">
        <v>3261</v>
      </c>
      <c r="C901" s="475"/>
      <c r="D901" s="91"/>
      <c r="E901" s="388"/>
      <c r="F901" s="389"/>
      <c r="G901" s="391"/>
    </row>
    <row r="902" spans="1:7" s="392" customFormat="1" ht="46.8">
      <c r="A902" s="440">
        <v>1</v>
      </c>
      <c r="B902" s="480" t="s">
        <v>3262</v>
      </c>
      <c r="C902" s="480"/>
      <c r="D902" s="91"/>
      <c r="E902" s="388"/>
      <c r="F902" s="389"/>
      <c r="G902" s="391"/>
    </row>
    <row r="903" spans="1:7" s="392" customFormat="1" ht="31.2">
      <c r="A903" s="440"/>
      <c r="B903" s="480"/>
      <c r="C903" s="480" t="s">
        <v>3263</v>
      </c>
      <c r="D903" s="91"/>
      <c r="E903" s="388"/>
      <c r="F903" s="389"/>
      <c r="G903" s="391"/>
    </row>
    <row r="904" spans="1:7" s="392" customFormat="1" ht="31.2">
      <c r="A904" s="440"/>
      <c r="B904" s="480"/>
      <c r="C904" s="480" t="s">
        <v>3264</v>
      </c>
      <c r="D904" s="91"/>
      <c r="E904" s="388"/>
      <c r="F904" s="389"/>
      <c r="G904" s="391"/>
    </row>
    <row r="905" spans="1:7" s="392" customFormat="1" ht="31.2">
      <c r="A905" s="440"/>
      <c r="B905" s="480"/>
      <c r="C905" s="480" t="s">
        <v>3265</v>
      </c>
      <c r="D905" s="91"/>
      <c r="E905" s="388"/>
      <c r="F905" s="389"/>
      <c r="G905" s="391"/>
    </row>
    <row r="906" spans="1:7" s="392" customFormat="1" ht="31.2">
      <c r="A906" s="440"/>
      <c r="B906" s="480"/>
      <c r="C906" s="480" t="s">
        <v>3266</v>
      </c>
      <c r="D906" s="91"/>
      <c r="E906" s="388"/>
      <c r="F906" s="389"/>
      <c r="G906" s="391"/>
    </row>
    <row r="907" spans="1:7" s="392" customFormat="1" ht="31.2">
      <c r="A907" s="440"/>
      <c r="B907" s="480"/>
      <c r="C907" s="480" t="s">
        <v>3267</v>
      </c>
      <c r="D907" s="91"/>
      <c r="E907" s="388"/>
      <c r="F907" s="389"/>
      <c r="G907" s="391"/>
    </row>
    <row r="908" spans="1:7" s="392" customFormat="1" ht="46.8">
      <c r="A908" s="440">
        <v>2</v>
      </c>
      <c r="B908" s="480" t="s">
        <v>3268</v>
      </c>
      <c r="C908" s="480"/>
      <c r="D908" s="91"/>
      <c r="E908" s="388"/>
      <c r="F908" s="389"/>
      <c r="G908" s="391"/>
    </row>
    <row r="909" spans="1:7" s="392" customFormat="1" ht="31.2">
      <c r="A909" s="440"/>
      <c r="B909" s="480"/>
      <c r="C909" s="480" t="s">
        <v>3269</v>
      </c>
      <c r="D909" s="91"/>
      <c r="E909" s="388"/>
      <c r="F909" s="389"/>
      <c r="G909" s="391"/>
    </row>
    <row r="910" spans="1:7" s="392" customFormat="1" ht="31.2">
      <c r="A910" s="440"/>
      <c r="B910" s="480"/>
      <c r="C910" s="480" t="s">
        <v>3270</v>
      </c>
      <c r="D910" s="91"/>
      <c r="E910" s="388"/>
      <c r="F910" s="389"/>
      <c r="G910" s="391"/>
    </row>
    <row r="911" spans="1:7" s="392" customFormat="1" ht="31.2">
      <c r="A911" s="440"/>
      <c r="B911" s="480"/>
      <c r="C911" s="480" t="s">
        <v>3271</v>
      </c>
      <c r="D911" s="91"/>
      <c r="E911" s="388"/>
      <c r="F911" s="389"/>
      <c r="G911" s="391"/>
    </row>
    <row r="912" spans="1:7" s="392" customFormat="1" ht="31.2">
      <c r="A912" s="440"/>
      <c r="B912" s="480"/>
      <c r="C912" s="480" t="s">
        <v>3272</v>
      </c>
      <c r="D912" s="91"/>
      <c r="E912" s="388"/>
      <c r="F912" s="389"/>
      <c r="G912" s="391"/>
    </row>
    <row r="913" spans="1:7" s="392" customFormat="1" ht="31.2">
      <c r="A913" s="440"/>
      <c r="B913" s="480"/>
      <c r="C913" s="480" t="s">
        <v>3273</v>
      </c>
      <c r="D913" s="91"/>
      <c r="E913" s="388"/>
      <c r="F913" s="389"/>
      <c r="G913" s="391"/>
    </row>
    <row r="914" spans="1:7" s="392" customFormat="1" ht="31.2">
      <c r="A914" s="440"/>
      <c r="B914" s="480"/>
      <c r="C914" s="480" t="s">
        <v>3274</v>
      </c>
      <c r="D914" s="91"/>
      <c r="E914" s="388"/>
      <c r="F914" s="389"/>
      <c r="G914" s="391"/>
    </row>
    <row r="915" spans="1:7" s="392" customFormat="1" ht="31.2">
      <c r="A915" s="440"/>
      <c r="B915" s="480"/>
      <c r="C915" s="480" t="s">
        <v>3275</v>
      </c>
      <c r="D915" s="91"/>
      <c r="E915" s="388"/>
      <c r="F915" s="389"/>
      <c r="G915" s="391"/>
    </row>
    <row r="916" spans="1:7" s="392" customFormat="1" ht="31.2">
      <c r="A916" s="440">
        <v>3</v>
      </c>
      <c r="B916" s="480" t="s">
        <v>3276</v>
      </c>
      <c r="C916" s="480"/>
      <c r="D916" s="91"/>
      <c r="E916" s="388"/>
      <c r="F916" s="389"/>
      <c r="G916" s="391"/>
    </row>
    <row r="917" spans="1:7" s="392" customFormat="1">
      <c r="A917" s="440"/>
      <c r="B917" s="480"/>
      <c r="C917" s="480" t="s">
        <v>3277</v>
      </c>
      <c r="D917" s="91"/>
      <c r="E917" s="388"/>
      <c r="F917" s="389"/>
      <c r="G917" s="391"/>
    </row>
    <row r="918" spans="1:7" s="392" customFormat="1">
      <c r="A918" s="440"/>
      <c r="B918" s="480"/>
      <c r="C918" s="480" t="s">
        <v>3278</v>
      </c>
      <c r="D918" s="91"/>
      <c r="E918" s="388"/>
      <c r="F918" s="389"/>
      <c r="G918" s="391"/>
    </row>
    <row r="919" spans="1:7" s="392" customFormat="1">
      <c r="A919" s="440"/>
      <c r="B919" s="480"/>
      <c r="C919" s="480" t="s">
        <v>3279</v>
      </c>
      <c r="D919" s="91"/>
      <c r="E919" s="388"/>
      <c r="F919" s="389"/>
      <c r="G919" s="391"/>
    </row>
    <row r="920" spans="1:7" s="392" customFormat="1">
      <c r="A920" s="440"/>
      <c r="B920" s="480"/>
      <c r="C920" s="480" t="s">
        <v>3280</v>
      </c>
      <c r="D920" s="91"/>
      <c r="E920" s="388"/>
      <c r="F920" s="389"/>
      <c r="G920" s="391"/>
    </row>
    <row r="921" spans="1:7" s="392" customFormat="1">
      <c r="A921" s="440"/>
      <c r="B921" s="480"/>
      <c r="C921" s="480" t="s">
        <v>3281</v>
      </c>
      <c r="D921" s="91"/>
      <c r="E921" s="388"/>
      <c r="F921" s="389"/>
      <c r="G921" s="391"/>
    </row>
    <row r="922" spans="1:7" s="392" customFormat="1">
      <c r="A922" s="440"/>
      <c r="B922" s="480"/>
      <c r="C922" s="480" t="s">
        <v>3282</v>
      </c>
      <c r="D922" s="91"/>
      <c r="E922" s="388"/>
      <c r="F922" s="389"/>
      <c r="G922" s="391"/>
    </row>
    <row r="923" spans="1:7" s="392" customFormat="1" ht="31.2">
      <c r="A923" s="440"/>
      <c r="B923" s="480"/>
      <c r="C923" s="480" t="s">
        <v>3283</v>
      </c>
      <c r="D923" s="91"/>
      <c r="E923" s="388"/>
      <c r="F923" s="389"/>
      <c r="G923" s="391"/>
    </row>
    <row r="924" spans="1:7" s="392" customFormat="1">
      <c r="A924" s="440"/>
      <c r="B924" s="480"/>
      <c r="C924" s="480" t="s">
        <v>3284</v>
      </c>
      <c r="D924" s="91"/>
      <c r="E924" s="388"/>
      <c r="F924" s="389"/>
      <c r="G924" s="391"/>
    </row>
    <row r="925" spans="1:7" s="392" customFormat="1" ht="31.2">
      <c r="A925" s="440">
        <v>4</v>
      </c>
      <c r="B925" s="480" t="s">
        <v>3285</v>
      </c>
      <c r="C925" s="480"/>
      <c r="D925" s="91"/>
      <c r="E925" s="388"/>
      <c r="F925" s="389"/>
      <c r="G925" s="391"/>
    </row>
    <row r="926" spans="1:7" s="392" customFormat="1" ht="31.2">
      <c r="A926" s="440"/>
      <c r="B926" s="480"/>
      <c r="C926" s="480" t="s">
        <v>3286</v>
      </c>
      <c r="D926" s="91"/>
      <c r="E926" s="388"/>
      <c r="F926" s="389"/>
      <c r="G926" s="391"/>
    </row>
    <row r="927" spans="1:7" s="392" customFormat="1" ht="31.2">
      <c r="A927" s="440"/>
      <c r="B927" s="480"/>
      <c r="C927" s="480" t="s">
        <v>3287</v>
      </c>
      <c r="D927" s="91"/>
      <c r="E927" s="388"/>
      <c r="F927" s="389"/>
      <c r="G927" s="391"/>
    </row>
    <row r="928" spans="1:7" s="392" customFormat="1" ht="31.2">
      <c r="A928" s="440"/>
      <c r="B928" s="480"/>
      <c r="C928" s="480" t="s">
        <v>3288</v>
      </c>
      <c r="D928" s="91"/>
      <c r="E928" s="388"/>
      <c r="F928" s="389"/>
      <c r="G928" s="391"/>
    </row>
    <row r="929" spans="1:7" s="392" customFormat="1" ht="31.2">
      <c r="A929" s="440"/>
      <c r="B929" s="480"/>
      <c r="C929" s="480" t="s">
        <v>3289</v>
      </c>
      <c r="D929" s="91"/>
      <c r="E929" s="388"/>
      <c r="F929" s="389"/>
      <c r="G929" s="391"/>
    </row>
    <row r="930" spans="1:7" s="392" customFormat="1">
      <c r="A930" s="440">
        <v>5</v>
      </c>
      <c r="B930" s="480" t="s">
        <v>3290</v>
      </c>
      <c r="C930" s="480"/>
      <c r="D930" s="91"/>
      <c r="E930" s="388"/>
      <c r="F930" s="389"/>
      <c r="G930" s="391"/>
    </row>
    <row r="931" spans="1:7" s="392" customFormat="1" ht="31.2">
      <c r="A931" s="440"/>
      <c r="B931" s="480"/>
      <c r="C931" s="480" t="s">
        <v>3291</v>
      </c>
      <c r="D931" s="91"/>
      <c r="E931" s="388"/>
      <c r="F931" s="389"/>
      <c r="G931" s="391"/>
    </row>
    <row r="932" spans="1:7" s="392" customFormat="1" ht="31.2">
      <c r="A932" s="440"/>
      <c r="B932" s="480"/>
      <c r="C932" s="480" t="s">
        <v>3292</v>
      </c>
      <c r="D932" s="91"/>
      <c r="E932" s="388"/>
      <c r="F932" s="389"/>
      <c r="G932" s="391"/>
    </row>
    <row r="933" spans="1:7" s="392" customFormat="1" ht="31.2">
      <c r="A933" s="440"/>
      <c r="B933" s="480"/>
      <c r="C933" s="480" t="s">
        <v>3293</v>
      </c>
      <c r="D933" s="91"/>
      <c r="E933" s="388"/>
      <c r="F933" s="389"/>
      <c r="G933" s="391"/>
    </row>
    <row r="934" spans="1:7" s="392" customFormat="1" ht="31.2">
      <c r="A934" s="440"/>
      <c r="B934" s="480"/>
      <c r="C934" s="480" t="s">
        <v>3294</v>
      </c>
      <c r="D934" s="91"/>
      <c r="E934" s="388"/>
      <c r="F934" s="389"/>
      <c r="G934" s="391"/>
    </row>
    <row r="935" spans="1:7" s="392" customFormat="1">
      <c r="A935" s="440"/>
      <c r="B935" s="480"/>
      <c r="C935" s="480" t="s">
        <v>3295</v>
      </c>
      <c r="D935" s="91"/>
      <c r="E935" s="388"/>
      <c r="F935" s="389"/>
      <c r="G935" s="391"/>
    </row>
    <row r="936" spans="1:7" s="392" customFormat="1" ht="31.2">
      <c r="A936" s="440"/>
      <c r="B936" s="480"/>
      <c r="C936" s="480" t="s">
        <v>3296</v>
      </c>
      <c r="D936" s="91"/>
      <c r="E936" s="388"/>
      <c r="F936" s="389"/>
      <c r="G936" s="391"/>
    </row>
    <row r="937" spans="1:7" s="392" customFormat="1">
      <c r="A937" s="440">
        <v>6</v>
      </c>
      <c r="B937" s="480" t="s">
        <v>3297</v>
      </c>
      <c r="C937" s="480"/>
      <c r="D937" s="91"/>
      <c r="E937" s="388"/>
      <c r="F937" s="389"/>
      <c r="G937" s="391"/>
    </row>
    <row r="938" spans="1:7" s="392" customFormat="1" ht="31.2">
      <c r="A938" s="440"/>
      <c r="B938" s="480"/>
      <c r="C938" s="480" t="s">
        <v>3298</v>
      </c>
      <c r="D938" s="91"/>
      <c r="E938" s="388"/>
      <c r="F938" s="389"/>
      <c r="G938" s="391"/>
    </row>
    <row r="939" spans="1:7" s="392" customFormat="1" ht="31.2">
      <c r="A939" s="440"/>
      <c r="B939" s="480"/>
      <c r="C939" s="480" t="s">
        <v>3299</v>
      </c>
      <c r="D939" s="91"/>
      <c r="E939" s="388"/>
      <c r="F939" s="389"/>
      <c r="G939" s="391"/>
    </row>
    <row r="940" spans="1:7" s="392" customFormat="1" ht="31.2">
      <c r="A940" s="440"/>
      <c r="B940" s="480"/>
      <c r="C940" s="480" t="s">
        <v>3300</v>
      </c>
      <c r="D940" s="91"/>
      <c r="E940" s="388"/>
      <c r="F940" s="389"/>
      <c r="G940" s="391"/>
    </row>
    <row r="941" spans="1:7" s="392" customFormat="1" ht="31.2">
      <c r="A941" s="440"/>
      <c r="B941" s="480"/>
      <c r="C941" s="480" t="s">
        <v>3301</v>
      </c>
      <c r="D941" s="91"/>
      <c r="E941" s="388"/>
      <c r="F941" s="389"/>
      <c r="G941" s="391"/>
    </row>
    <row r="942" spans="1:7" s="392" customFormat="1">
      <c r="A942" s="440"/>
      <c r="B942" s="480"/>
      <c r="C942" s="480" t="s">
        <v>3302</v>
      </c>
      <c r="D942" s="91"/>
      <c r="E942" s="388"/>
      <c r="F942" s="389"/>
      <c r="G942" s="391"/>
    </row>
    <row r="943" spans="1:7" s="392" customFormat="1" ht="31.2">
      <c r="A943" s="440"/>
      <c r="B943" s="480"/>
      <c r="C943" s="480" t="s">
        <v>3303</v>
      </c>
      <c r="D943" s="91"/>
      <c r="E943" s="388"/>
      <c r="F943" s="389"/>
      <c r="G943" s="391"/>
    </row>
    <row r="944" spans="1:7" s="392" customFormat="1">
      <c r="A944" s="440">
        <v>7</v>
      </c>
      <c r="B944" s="480" t="s">
        <v>3304</v>
      </c>
      <c r="C944" s="480"/>
      <c r="D944" s="91"/>
      <c r="E944" s="388"/>
      <c r="F944" s="389"/>
      <c r="G944" s="391"/>
    </row>
    <row r="945" spans="1:7" s="392" customFormat="1" ht="31.2">
      <c r="A945" s="440"/>
      <c r="B945" s="480"/>
      <c r="C945" s="480" t="s">
        <v>3305</v>
      </c>
      <c r="D945" s="91"/>
      <c r="E945" s="388"/>
      <c r="F945" s="389"/>
      <c r="G945" s="391"/>
    </row>
    <row r="946" spans="1:7" s="392" customFormat="1" ht="31.2">
      <c r="A946" s="440"/>
      <c r="B946" s="480"/>
      <c r="C946" s="480" t="s">
        <v>3306</v>
      </c>
      <c r="D946" s="91"/>
      <c r="E946" s="388"/>
      <c r="F946" s="389"/>
      <c r="G946" s="391"/>
    </row>
    <row r="947" spans="1:7" s="392" customFormat="1" ht="31.2">
      <c r="A947" s="440"/>
      <c r="B947" s="480"/>
      <c r="C947" s="480" t="s">
        <v>3307</v>
      </c>
      <c r="D947" s="91"/>
      <c r="E947" s="388"/>
      <c r="F947" s="389"/>
      <c r="G947" s="391"/>
    </row>
    <row r="948" spans="1:7" s="392" customFormat="1" ht="31.2">
      <c r="A948" s="440"/>
      <c r="B948" s="480"/>
      <c r="C948" s="480" t="s">
        <v>3308</v>
      </c>
      <c r="D948" s="91"/>
      <c r="E948" s="388"/>
      <c r="F948" s="389"/>
      <c r="G948" s="391"/>
    </row>
    <row r="949" spans="1:7" s="392" customFormat="1" ht="31.2">
      <c r="A949" s="440"/>
      <c r="B949" s="480"/>
      <c r="C949" s="480" t="s">
        <v>3309</v>
      </c>
      <c r="D949" s="91"/>
      <c r="E949" s="388"/>
      <c r="F949" s="389"/>
      <c r="G949" s="391"/>
    </row>
    <row r="950" spans="1:7" s="392" customFormat="1" ht="31.2">
      <c r="A950" s="440"/>
      <c r="B950" s="480"/>
      <c r="C950" s="480" t="s">
        <v>3310</v>
      </c>
      <c r="D950" s="91"/>
      <c r="E950" s="388"/>
      <c r="F950" s="389"/>
      <c r="G950" s="391"/>
    </row>
    <row r="951" spans="1:7" s="392" customFormat="1" ht="31.2">
      <c r="A951" s="440"/>
      <c r="B951" s="480"/>
      <c r="C951" s="480" t="s">
        <v>3311</v>
      </c>
      <c r="D951" s="91"/>
      <c r="E951" s="388"/>
      <c r="F951" s="389"/>
      <c r="G951" s="391"/>
    </row>
    <row r="952" spans="1:7" s="392" customFormat="1">
      <c r="A952" s="481">
        <v>8</v>
      </c>
      <c r="B952" s="410" t="s">
        <v>3312</v>
      </c>
      <c r="C952" s="408"/>
      <c r="D952" s="91"/>
      <c r="E952" s="388"/>
      <c r="F952" s="389"/>
      <c r="G952" s="391"/>
    </row>
    <row r="953" spans="1:7" s="392" customFormat="1">
      <c r="A953" s="481"/>
      <c r="B953" s="482"/>
      <c r="C953" s="410" t="s">
        <v>3313</v>
      </c>
      <c r="D953" s="91"/>
      <c r="E953" s="388"/>
      <c r="F953" s="389"/>
      <c r="G953" s="391"/>
    </row>
    <row r="954" spans="1:7" s="392" customFormat="1">
      <c r="A954" s="481"/>
      <c r="B954" s="482"/>
      <c r="C954" s="410" t="s">
        <v>3314</v>
      </c>
      <c r="D954" s="91"/>
      <c r="E954" s="388"/>
      <c r="F954" s="389"/>
      <c r="G954" s="391"/>
    </row>
    <row r="955" spans="1:7" s="392" customFormat="1">
      <c r="A955" s="481"/>
      <c r="B955" s="482"/>
      <c r="C955" s="410" t="s">
        <v>3315</v>
      </c>
      <c r="D955" s="91"/>
      <c r="E955" s="388"/>
      <c r="F955" s="389"/>
      <c r="G955" s="391"/>
    </row>
    <row r="956" spans="1:7" s="392" customFormat="1" ht="31.2">
      <c r="A956" s="481"/>
      <c r="B956" s="482"/>
      <c r="C956" s="410" t="s">
        <v>3316</v>
      </c>
      <c r="D956" s="91"/>
      <c r="E956" s="388"/>
      <c r="F956" s="389"/>
      <c r="G956" s="391"/>
    </row>
    <row r="957" spans="1:7" s="392" customFormat="1">
      <c r="A957" s="481">
        <v>9</v>
      </c>
      <c r="B957" s="482" t="s">
        <v>3317</v>
      </c>
      <c r="C957" s="410"/>
      <c r="D957" s="91"/>
      <c r="E957" s="388"/>
      <c r="F957" s="389"/>
      <c r="G957" s="391"/>
    </row>
    <row r="958" spans="1:7" s="392" customFormat="1">
      <c r="A958" s="481"/>
      <c r="B958" s="482"/>
      <c r="C958" s="410" t="s">
        <v>3318</v>
      </c>
      <c r="D958" s="91"/>
      <c r="E958" s="388"/>
      <c r="F958" s="389"/>
      <c r="G958" s="391"/>
    </row>
    <row r="959" spans="1:7" s="392" customFormat="1" ht="31.2">
      <c r="A959" s="481"/>
      <c r="B959" s="482"/>
      <c r="C959" s="410" t="s">
        <v>3319</v>
      </c>
      <c r="D959" s="91"/>
      <c r="E959" s="388"/>
      <c r="F959" s="389"/>
      <c r="G959" s="391"/>
    </row>
    <row r="960" spans="1:7" s="392" customFormat="1">
      <c r="A960" s="481"/>
      <c r="B960" s="482"/>
      <c r="C960" s="410" t="s">
        <v>3320</v>
      </c>
      <c r="D960" s="91"/>
      <c r="E960" s="388"/>
      <c r="F960" s="389"/>
      <c r="G960" s="391"/>
    </row>
    <row r="961" spans="1:7" s="392" customFormat="1">
      <c r="A961" s="481"/>
      <c r="B961" s="482"/>
      <c r="C961" s="410" t="s">
        <v>3321</v>
      </c>
      <c r="D961" s="91"/>
      <c r="E961" s="388"/>
      <c r="F961" s="389"/>
      <c r="G961" s="391"/>
    </row>
    <row r="962" spans="1:7" s="392" customFormat="1">
      <c r="A962" s="481"/>
      <c r="B962" s="482"/>
      <c r="C962" s="410" t="s">
        <v>3322</v>
      </c>
      <c r="D962" s="91"/>
      <c r="E962" s="388"/>
      <c r="F962" s="389"/>
      <c r="G962" s="391"/>
    </row>
    <row r="963" spans="1:7" s="392" customFormat="1">
      <c r="A963" s="481"/>
      <c r="B963" s="482"/>
      <c r="C963" s="410" t="s">
        <v>3323</v>
      </c>
      <c r="D963" s="91"/>
      <c r="E963" s="388"/>
      <c r="F963" s="389"/>
      <c r="G963" s="391"/>
    </row>
    <row r="964" spans="1:7" s="392" customFormat="1" ht="31.2">
      <c r="A964" s="481"/>
      <c r="B964" s="482"/>
      <c r="C964" s="410" t="s">
        <v>3324</v>
      </c>
      <c r="D964" s="91"/>
      <c r="E964" s="388"/>
      <c r="F964" s="389"/>
      <c r="G964" s="391"/>
    </row>
    <row r="965" spans="1:7" s="392" customFormat="1">
      <c r="A965" s="481"/>
      <c r="B965" s="482"/>
      <c r="C965" s="410" t="s">
        <v>3325</v>
      </c>
      <c r="D965" s="91"/>
      <c r="E965" s="388"/>
      <c r="F965" s="389"/>
      <c r="G965" s="391"/>
    </row>
    <row r="966" spans="1:7" s="392" customFormat="1" ht="31.2">
      <c r="A966" s="481"/>
      <c r="B966" s="482"/>
      <c r="C966" s="410" t="s">
        <v>3326</v>
      </c>
      <c r="D966" s="91"/>
      <c r="E966" s="388"/>
      <c r="F966" s="389"/>
      <c r="G966" s="391"/>
    </row>
    <row r="967" spans="1:7" s="392" customFormat="1">
      <c r="A967" s="481"/>
      <c r="B967" s="482"/>
      <c r="C967" s="410" t="s">
        <v>3327</v>
      </c>
      <c r="D967" s="91"/>
      <c r="E967" s="388"/>
      <c r="F967" s="389"/>
      <c r="G967" s="391"/>
    </row>
    <row r="968" spans="1:7" s="392" customFormat="1">
      <c r="A968" s="481">
        <v>10</v>
      </c>
      <c r="B968" s="410" t="s">
        <v>3328</v>
      </c>
      <c r="C968" s="408"/>
      <c r="D968" s="91"/>
      <c r="E968" s="388"/>
      <c r="F968" s="389"/>
      <c r="G968" s="391"/>
    </row>
    <row r="969" spans="1:7" s="392" customFormat="1" ht="31.2">
      <c r="A969" s="411"/>
      <c r="B969" s="422"/>
      <c r="C969" s="410" t="s">
        <v>3329</v>
      </c>
      <c r="D969" s="91"/>
      <c r="E969" s="388"/>
      <c r="F969" s="389"/>
      <c r="G969" s="391"/>
    </row>
    <row r="970" spans="1:7" s="392" customFormat="1" ht="31.2">
      <c r="A970" s="481"/>
      <c r="B970" s="422"/>
      <c r="C970" s="410" t="s">
        <v>3330</v>
      </c>
      <c r="D970" s="91"/>
      <c r="E970" s="388"/>
      <c r="F970" s="389"/>
      <c r="G970" s="391"/>
    </row>
    <row r="971" spans="1:7" s="392" customFormat="1" ht="31.2">
      <c r="A971" s="481"/>
      <c r="B971" s="482"/>
      <c r="C971" s="410" t="s">
        <v>3331</v>
      </c>
      <c r="D971" s="91"/>
      <c r="E971" s="388"/>
      <c r="F971" s="389"/>
      <c r="G971" s="391"/>
    </row>
    <row r="972" spans="1:7" s="392" customFormat="1">
      <c r="A972" s="481"/>
      <c r="B972" s="482"/>
      <c r="C972" s="410" t="s">
        <v>3332</v>
      </c>
      <c r="D972" s="91"/>
      <c r="E972" s="388"/>
      <c r="F972" s="389"/>
      <c r="G972" s="391"/>
    </row>
    <row r="973" spans="1:7" s="392" customFormat="1" ht="31.2">
      <c r="A973" s="481">
        <v>9</v>
      </c>
      <c r="B973" s="482" t="s">
        <v>3333</v>
      </c>
      <c r="C973" s="410"/>
      <c r="D973" s="91"/>
      <c r="E973" s="388"/>
      <c r="F973" s="389"/>
      <c r="G973" s="391"/>
    </row>
    <row r="974" spans="1:7" s="392" customFormat="1" ht="31.2">
      <c r="A974" s="481"/>
      <c r="B974" s="482"/>
      <c r="C974" s="410" t="s">
        <v>3334</v>
      </c>
      <c r="D974" s="91"/>
      <c r="E974" s="388"/>
      <c r="F974" s="389"/>
      <c r="G974" s="391"/>
    </row>
    <row r="975" spans="1:7" s="392" customFormat="1" ht="31.2">
      <c r="A975" s="481"/>
      <c r="B975" s="482"/>
      <c r="C975" s="410" t="s">
        <v>3335</v>
      </c>
      <c r="D975" s="91"/>
      <c r="E975" s="388"/>
      <c r="F975" s="389"/>
      <c r="G975" s="391"/>
    </row>
    <row r="976" spans="1:7" s="392" customFormat="1" ht="31.2">
      <c r="A976" s="481"/>
      <c r="B976" s="422"/>
      <c r="C976" s="410" t="s">
        <v>3336</v>
      </c>
      <c r="D976" s="91"/>
      <c r="E976" s="388"/>
      <c r="F976" s="389"/>
      <c r="G976" s="391"/>
    </row>
    <row r="977" spans="1:7" s="392" customFormat="1" ht="31.2">
      <c r="A977" s="481"/>
      <c r="B977" s="482"/>
      <c r="C977" s="410" t="s">
        <v>3337</v>
      </c>
      <c r="D977" s="91"/>
      <c r="E977" s="388"/>
      <c r="F977" s="389"/>
      <c r="G977" s="391"/>
    </row>
    <row r="978" spans="1:7" s="392" customFormat="1">
      <c r="A978" s="481"/>
      <c r="B978" s="482"/>
      <c r="C978" s="410" t="s">
        <v>3338</v>
      </c>
      <c r="D978" s="91"/>
      <c r="E978" s="388"/>
      <c r="F978" s="389"/>
      <c r="G978" s="391"/>
    </row>
    <row r="979" spans="1:7" s="392" customFormat="1" ht="31.2">
      <c r="A979" s="481"/>
      <c r="B979" s="482"/>
      <c r="C979" s="410" t="s">
        <v>3339</v>
      </c>
      <c r="D979" s="91"/>
      <c r="E979" s="388"/>
      <c r="F979" s="389"/>
      <c r="G979" s="391"/>
    </row>
    <row r="980" spans="1:7" s="392" customFormat="1" ht="31.2">
      <c r="A980" s="481"/>
      <c r="B980" s="482"/>
      <c r="C980" s="410" t="s">
        <v>3340</v>
      </c>
      <c r="D980" s="91"/>
      <c r="E980" s="388"/>
      <c r="F980" s="389"/>
      <c r="G980" s="391"/>
    </row>
    <row r="981" spans="1:7" s="392" customFormat="1">
      <c r="A981" s="481"/>
      <c r="B981" s="482"/>
      <c r="C981" s="410" t="s">
        <v>3325</v>
      </c>
      <c r="D981" s="91"/>
      <c r="E981" s="388"/>
      <c r="F981" s="389"/>
      <c r="G981" s="391"/>
    </row>
    <row r="982" spans="1:7" s="392" customFormat="1" ht="31.2">
      <c r="A982" s="481"/>
      <c r="B982" s="482"/>
      <c r="C982" s="410" t="s">
        <v>3341</v>
      </c>
      <c r="D982" s="91"/>
      <c r="E982" s="388"/>
      <c r="F982" s="389"/>
      <c r="G982" s="391"/>
    </row>
    <row r="983" spans="1:7" s="392" customFormat="1" ht="31.2">
      <c r="A983" s="481"/>
      <c r="B983" s="422"/>
      <c r="C983" s="410" t="s">
        <v>3342</v>
      </c>
      <c r="D983" s="91"/>
      <c r="E983" s="388"/>
      <c r="F983" s="389"/>
      <c r="G983" s="391"/>
    </row>
    <row r="984" spans="1:7" s="392" customFormat="1" ht="31.2">
      <c r="A984" s="481">
        <v>8</v>
      </c>
      <c r="B984" s="410" t="s">
        <v>3343</v>
      </c>
      <c r="C984" s="408"/>
      <c r="D984" s="91"/>
      <c r="E984" s="388"/>
      <c r="F984" s="389"/>
      <c r="G984" s="391"/>
    </row>
    <row r="985" spans="1:7" s="392" customFormat="1" ht="31.2">
      <c r="A985" s="481"/>
      <c r="B985" s="482"/>
      <c r="C985" s="410" t="s">
        <v>3344</v>
      </c>
      <c r="D985" s="91"/>
      <c r="E985" s="388"/>
      <c r="F985" s="389"/>
      <c r="G985" s="391"/>
    </row>
    <row r="986" spans="1:7" s="392" customFormat="1" ht="31.2">
      <c r="A986" s="481"/>
      <c r="B986" s="482"/>
      <c r="C986" s="410" t="s">
        <v>3345</v>
      </c>
      <c r="D986" s="91"/>
      <c r="E986" s="388"/>
      <c r="F986" s="389"/>
      <c r="G986" s="391"/>
    </row>
    <row r="987" spans="1:7" s="392" customFormat="1" ht="31.2">
      <c r="A987" s="481"/>
      <c r="B987" s="482"/>
      <c r="C987" s="410" t="s">
        <v>3346</v>
      </c>
      <c r="D987" s="91"/>
      <c r="E987" s="388"/>
      <c r="F987" s="389"/>
      <c r="G987" s="391"/>
    </row>
    <row r="988" spans="1:7" s="392" customFormat="1" ht="31.2">
      <c r="A988" s="481"/>
      <c r="B988" s="482"/>
      <c r="C988" s="410" t="s">
        <v>3347</v>
      </c>
      <c r="D988" s="91"/>
      <c r="E988" s="388"/>
      <c r="F988" s="389"/>
      <c r="G988" s="391"/>
    </row>
    <row r="989" spans="1:7" s="392" customFormat="1" ht="31.2">
      <c r="A989" s="481"/>
      <c r="B989" s="482"/>
      <c r="C989" s="410" t="s">
        <v>3348</v>
      </c>
      <c r="D989" s="91"/>
      <c r="E989" s="388"/>
      <c r="F989" s="389"/>
      <c r="G989" s="391"/>
    </row>
    <row r="990" spans="1:7" s="392" customFormat="1" ht="31.2">
      <c r="A990" s="481">
        <v>9</v>
      </c>
      <c r="B990" s="410" t="s">
        <v>3349</v>
      </c>
      <c r="C990" s="408"/>
      <c r="D990" s="91"/>
      <c r="E990" s="388"/>
      <c r="F990" s="389"/>
      <c r="G990" s="391"/>
    </row>
    <row r="991" spans="1:7" s="392" customFormat="1" ht="31.2">
      <c r="A991" s="481"/>
      <c r="B991" s="482"/>
      <c r="C991" s="410" t="s">
        <v>3350</v>
      </c>
      <c r="D991" s="91"/>
      <c r="E991" s="388"/>
      <c r="F991" s="389"/>
      <c r="G991" s="391"/>
    </row>
    <row r="992" spans="1:7" s="392" customFormat="1" ht="31.2">
      <c r="A992" s="481"/>
      <c r="B992" s="482"/>
      <c r="C992" s="410" t="s">
        <v>3351</v>
      </c>
      <c r="D992" s="91"/>
      <c r="E992" s="388"/>
      <c r="F992" s="389"/>
      <c r="G992" s="391"/>
    </row>
    <row r="993" spans="1:7" s="392" customFormat="1" ht="31.2">
      <c r="A993" s="481"/>
      <c r="B993" s="482"/>
      <c r="C993" s="410" t="s">
        <v>3352</v>
      </c>
      <c r="D993" s="91"/>
      <c r="E993" s="388"/>
      <c r="F993" s="389"/>
      <c r="G993" s="391"/>
    </row>
    <row r="994" spans="1:7" s="392" customFormat="1" ht="31.2">
      <c r="A994" s="481"/>
      <c r="B994" s="482"/>
      <c r="C994" s="410" t="s">
        <v>3353</v>
      </c>
      <c r="D994" s="91"/>
      <c r="E994" s="388"/>
      <c r="F994" s="389"/>
      <c r="G994" s="391"/>
    </row>
    <row r="995" spans="1:7" s="392" customFormat="1" ht="31.2">
      <c r="A995" s="481"/>
      <c r="B995" s="482"/>
      <c r="C995" s="410" t="s">
        <v>3354</v>
      </c>
      <c r="D995" s="91"/>
      <c r="E995" s="388"/>
      <c r="F995" s="389"/>
      <c r="G995" s="391"/>
    </row>
    <row r="996" spans="1:7" s="392" customFormat="1" ht="46.8">
      <c r="A996" s="481">
        <v>10</v>
      </c>
      <c r="B996" s="410" t="s">
        <v>3355</v>
      </c>
      <c r="C996" s="408"/>
      <c r="D996" s="91"/>
      <c r="E996" s="388"/>
      <c r="F996" s="389"/>
      <c r="G996" s="391"/>
    </row>
    <row r="997" spans="1:7" s="392" customFormat="1" ht="31.2">
      <c r="A997" s="481"/>
      <c r="B997" s="483"/>
      <c r="C997" s="410" t="s">
        <v>3356</v>
      </c>
      <c r="D997" s="91"/>
      <c r="E997" s="388"/>
      <c r="F997" s="389"/>
      <c r="G997" s="391"/>
    </row>
    <row r="998" spans="1:7" s="392" customFormat="1" ht="31.2">
      <c r="A998" s="481"/>
      <c r="B998" s="482"/>
      <c r="C998" s="410" t="s">
        <v>3357</v>
      </c>
      <c r="D998" s="91"/>
      <c r="E998" s="388"/>
      <c r="F998" s="389"/>
      <c r="G998" s="391"/>
    </row>
    <row r="999" spans="1:7" s="392" customFormat="1" ht="31.2">
      <c r="A999" s="481"/>
      <c r="B999" s="482"/>
      <c r="C999" s="410" t="s">
        <v>3358</v>
      </c>
      <c r="D999" s="91"/>
      <c r="E999" s="388"/>
      <c r="F999" s="389"/>
      <c r="G999" s="391"/>
    </row>
    <row r="1000" spans="1:7" s="392" customFormat="1" ht="31.2">
      <c r="A1000" s="481"/>
      <c r="B1000" s="482"/>
      <c r="C1000" s="410" t="s">
        <v>3359</v>
      </c>
      <c r="D1000" s="91"/>
      <c r="E1000" s="388"/>
      <c r="F1000" s="389"/>
      <c r="G1000" s="391"/>
    </row>
    <row r="1001" spans="1:7" s="392" customFormat="1" ht="46.8">
      <c r="A1001" s="481">
        <v>11</v>
      </c>
      <c r="B1001" s="410" t="s">
        <v>3360</v>
      </c>
      <c r="C1001" s="408"/>
      <c r="D1001" s="91"/>
      <c r="E1001" s="388"/>
      <c r="F1001" s="389"/>
      <c r="G1001" s="391"/>
    </row>
    <row r="1002" spans="1:7" s="392" customFormat="1" ht="31.2">
      <c r="A1002" s="481"/>
      <c r="B1002" s="483"/>
      <c r="C1002" s="410" t="s">
        <v>3361</v>
      </c>
      <c r="D1002" s="91"/>
      <c r="E1002" s="388"/>
      <c r="F1002" s="389"/>
      <c r="G1002" s="391"/>
    </row>
    <row r="1003" spans="1:7" s="392" customFormat="1" ht="31.2">
      <c r="A1003" s="481"/>
      <c r="B1003" s="482"/>
      <c r="C1003" s="410" t="s">
        <v>3362</v>
      </c>
      <c r="D1003" s="91"/>
      <c r="E1003" s="388"/>
      <c r="F1003" s="389"/>
      <c r="G1003" s="391"/>
    </row>
    <row r="1004" spans="1:7" s="392" customFormat="1" ht="31.2">
      <c r="A1004" s="481"/>
      <c r="B1004" s="482"/>
      <c r="C1004" s="410" t="s">
        <v>3363</v>
      </c>
      <c r="D1004" s="91"/>
      <c r="E1004" s="388"/>
      <c r="F1004" s="389"/>
      <c r="G1004" s="391"/>
    </row>
    <row r="1005" spans="1:7" s="392" customFormat="1" ht="31.2">
      <c r="A1005" s="481"/>
      <c r="B1005" s="482"/>
      <c r="C1005" s="410" t="s">
        <v>3364</v>
      </c>
      <c r="D1005" s="91"/>
      <c r="E1005" s="388"/>
      <c r="F1005" s="389"/>
      <c r="G1005" s="391"/>
    </row>
    <row r="1006" spans="1:7" s="392" customFormat="1" ht="31.2">
      <c r="A1006" s="481">
        <v>12</v>
      </c>
      <c r="B1006" s="410" t="s">
        <v>3365</v>
      </c>
      <c r="C1006" s="408"/>
      <c r="D1006" s="91"/>
      <c r="E1006" s="388"/>
      <c r="F1006" s="389"/>
      <c r="G1006" s="391"/>
    </row>
    <row r="1007" spans="1:7" s="392" customFormat="1" ht="46.8">
      <c r="A1007" s="481"/>
      <c r="B1007" s="482"/>
      <c r="C1007" s="410" t="s">
        <v>3366</v>
      </c>
      <c r="D1007" s="91"/>
      <c r="E1007" s="388"/>
      <c r="F1007" s="389"/>
      <c r="G1007" s="391"/>
    </row>
    <row r="1008" spans="1:7" s="392" customFormat="1" ht="31.2">
      <c r="A1008" s="481"/>
      <c r="B1008" s="482"/>
      <c r="C1008" s="410" t="s">
        <v>3367</v>
      </c>
      <c r="D1008" s="91"/>
      <c r="E1008" s="388"/>
      <c r="F1008" s="389"/>
      <c r="G1008" s="391"/>
    </row>
    <row r="1009" spans="1:7" s="392" customFormat="1" ht="46.8">
      <c r="A1009" s="481"/>
      <c r="B1009" s="482"/>
      <c r="C1009" s="410" t="s">
        <v>3368</v>
      </c>
      <c r="D1009" s="91"/>
      <c r="E1009" s="388"/>
      <c r="F1009" s="389"/>
      <c r="G1009" s="391"/>
    </row>
    <row r="1010" spans="1:7" s="392" customFormat="1" ht="31.2">
      <c r="A1010" s="481"/>
      <c r="B1010" s="482"/>
      <c r="C1010" s="410" t="s">
        <v>3369</v>
      </c>
      <c r="D1010" s="91"/>
      <c r="E1010" s="388"/>
      <c r="F1010" s="389"/>
      <c r="G1010" s="391"/>
    </row>
    <row r="1011" spans="1:7" s="392" customFormat="1" ht="31.2">
      <c r="A1011" s="481"/>
      <c r="B1011" s="482"/>
      <c r="C1011" s="410" t="s">
        <v>3370</v>
      </c>
      <c r="D1011" s="91"/>
      <c r="E1011" s="388"/>
      <c r="F1011" s="389"/>
      <c r="G1011" s="391"/>
    </row>
    <row r="1012" spans="1:7" s="392" customFormat="1" ht="31.2">
      <c r="A1012" s="481"/>
      <c r="B1012" s="482"/>
      <c r="C1012" s="410" t="s">
        <v>3371</v>
      </c>
      <c r="D1012" s="91"/>
      <c r="E1012" s="388"/>
      <c r="F1012" s="389"/>
      <c r="G1012" s="391"/>
    </row>
    <row r="1013" spans="1:7" s="392" customFormat="1" ht="31.2">
      <c r="A1013" s="481"/>
      <c r="B1013" s="482"/>
      <c r="C1013" s="410" t="s">
        <v>3372</v>
      </c>
      <c r="D1013" s="91"/>
      <c r="E1013" s="388"/>
      <c r="F1013" s="389"/>
      <c r="G1013" s="391"/>
    </row>
    <row r="1014" spans="1:7" s="392" customFormat="1">
      <c r="A1014" s="484" t="s">
        <v>16</v>
      </c>
      <c r="B1014" s="475" t="s">
        <v>2687</v>
      </c>
      <c r="C1014" s="485"/>
      <c r="D1014" s="91"/>
      <c r="E1014" s="388"/>
      <c r="F1014" s="389"/>
      <c r="G1014" s="391"/>
    </row>
    <row r="1015" spans="1:7" s="392" customFormat="1">
      <c r="A1015" s="411">
        <v>1</v>
      </c>
      <c r="B1015" s="410" t="s">
        <v>3374</v>
      </c>
      <c r="C1015" s="410"/>
      <c r="D1015" s="91"/>
      <c r="E1015" s="388"/>
      <c r="F1015" s="389"/>
      <c r="G1015" s="391"/>
    </row>
    <row r="1016" spans="1:7" s="392" customFormat="1" ht="31.2">
      <c r="A1016" s="411"/>
      <c r="B1016" s="410"/>
      <c r="C1016" s="410" t="s">
        <v>3375</v>
      </c>
      <c r="D1016" s="91"/>
      <c r="E1016" s="388"/>
      <c r="F1016" s="389"/>
      <c r="G1016" s="391"/>
    </row>
    <row r="1017" spans="1:7" s="392" customFormat="1">
      <c r="A1017" s="411"/>
      <c r="B1017" s="410"/>
      <c r="C1017" s="410" t="s">
        <v>3376</v>
      </c>
      <c r="D1017" s="91"/>
      <c r="E1017" s="388"/>
      <c r="F1017" s="389"/>
      <c r="G1017" s="391"/>
    </row>
    <row r="1018" spans="1:7" s="392" customFormat="1" ht="31.2">
      <c r="A1018" s="411"/>
      <c r="B1018" s="410"/>
      <c r="C1018" s="410" t="s">
        <v>3377</v>
      </c>
      <c r="D1018" s="91"/>
      <c r="E1018" s="388"/>
      <c r="F1018" s="389"/>
      <c r="G1018" s="391"/>
    </row>
    <row r="1019" spans="1:7" s="392" customFormat="1">
      <c r="A1019" s="411"/>
      <c r="B1019" s="410"/>
      <c r="C1019" s="410" t="s">
        <v>3378</v>
      </c>
      <c r="D1019" s="91"/>
      <c r="E1019" s="388"/>
      <c r="F1019" s="389"/>
      <c r="G1019" s="391"/>
    </row>
    <row r="1020" spans="1:7" s="392" customFormat="1">
      <c r="A1020" s="411">
        <v>2</v>
      </c>
      <c r="B1020" s="410" t="s">
        <v>3379</v>
      </c>
      <c r="C1020" s="410"/>
      <c r="D1020" s="91"/>
      <c r="E1020" s="388"/>
      <c r="F1020" s="389"/>
      <c r="G1020" s="391"/>
    </row>
    <row r="1021" spans="1:7" s="392" customFormat="1" ht="31.2">
      <c r="A1021" s="411"/>
      <c r="B1021" s="410"/>
      <c r="C1021" s="410" t="s">
        <v>3380</v>
      </c>
      <c r="D1021" s="91"/>
      <c r="E1021" s="388"/>
      <c r="F1021" s="389"/>
      <c r="G1021" s="391"/>
    </row>
    <row r="1022" spans="1:7" s="392" customFormat="1" ht="31.2">
      <c r="A1022" s="411"/>
      <c r="B1022" s="410"/>
      <c r="C1022" s="410" t="s">
        <v>3381</v>
      </c>
      <c r="D1022" s="91"/>
      <c r="E1022" s="388"/>
      <c r="F1022" s="389"/>
      <c r="G1022" s="391"/>
    </row>
    <row r="1023" spans="1:7" s="392" customFormat="1" ht="31.2">
      <c r="A1023" s="411"/>
      <c r="B1023" s="410"/>
      <c r="C1023" s="410" t="s">
        <v>3382</v>
      </c>
      <c r="D1023" s="91"/>
      <c r="E1023" s="388"/>
      <c r="F1023" s="389"/>
      <c r="G1023" s="391"/>
    </row>
    <row r="1024" spans="1:7" s="392" customFormat="1">
      <c r="A1024" s="411"/>
      <c r="B1024" s="410"/>
      <c r="C1024" s="410" t="s">
        <v>3383</v>
      </c>
      <c r="D1024" s="91"/>
      <c r="E1024" s="388"/>
      <c r="F1024" s="389"/>
      <c r="G1024" s="391"/>
    </row>
    <row r="1025" spans="1:7" s="392" customFormat="1">
      <c r="A1025" s="411"/>
      <c r="B1025" s="410"/>
      <c r="C1025" s="410" t="s">
        <v>3384</v>
      </c>
      <c r="D1025" s="91"/>
      <c r="E1025" s="388"/>
      <c r="F1025" s="389"/>
      <c r="G1025" s="391"/>
    </row>
    <row r="1026" spans="1:7" s="392" customFormat="1">
      <c r="A1026" s="411">
        <v>3</v>
      </c>
      <c r="B1026" s="410" t="s">
        <v>3385</v>
      </c>
      <c r="C1026" s="410"/>
      <c r="D1026" s="91"/>
      <c r="E1026" s="388"/>
      <c r="F1026" s="389"/>
      <c r="G1026" s="391"/>
    </row>
    <row r="1027" spans="1:7" s="392" customFormat="1">
      <c r="A1027" s="411"/>
      <c r="B1027" s="410"/>
      <c r="C1027" s="410" t="s">
        <v>3386</v>
      </c>
      <c r="D1027" s="91"/>
      <c r="E1027" s="388"/>
      <c r="F1027" s="389"/>
      <c r="G1027" s="391"/>
    </row>
    <row r="1028" spans="1:7" s="392" customFormat="1" ht="31.2">
      <c r="A1028" s="411"/>
      <c r="B1028" s="410"/>
      <c r="C1028" s="410" t="s">
        <v>3387</v>
      </c>
      <c r="D1028" s="91"/>
      <c r="E1028" s="388"/>
      <c r="F1028" s="389"/>
      <c r="G1028" s="391"/>
    </row>
    <row r="1029" spans="1:7" s="392" customFormat="1" ht="31.2">
      <c r="A1029" s="411"/>
      <c r="B1029" s="410"/>
      <c r="C1029" s="410" t="s">
        <v>3388</v>
      </c>
      <c r="D1029" s="91"/>
      <c r="E1029" s="388"/>
      <c r="F1029" s="389"/>
      <c r="G1029" s="391"/>
    </row>
    <row r="1030" spans="1:7" s="392" customFormat="1">
      <c r="A1030" s="411"/>
      <c r="B1030" s="410"/>
      <c r="C1030" s="410" t="s">
        <v>3389</v>
      </c>
      <c r="D1030" s="91"/>
      <c r="E1030" s="388"/>
      <c r="F1030" s="389"/>
      <c r="G1030" s="391"/>
    </row>
    <row r="1031" spans="1:7" s="392" customFormat="1">
      <c r="A1031" s="411"/>
      <c r="B1031" s="410"/>
      <c r="C1031" s="410" t="s">
        <v>3390</v>
      </c>
      <c r="D1031" s="91"/>
      <c r="E1031" s="388"/>
      <c r="F1031" s="389"/>
      <c r="G1031" s="391"/>
    </row>
    <row r="1032" spans="1:7" s="392" customFormat="1">
      <c r="A1032" s="411">
        <v>4</v>
      </c>
      <c r="B1032" s="410" t="s">
        <v>3391</v>
      </c>
      <c r="C1032" s="410"/>
      <c r="D1032" s="91"/>
      <c r="E1032" s="388"/>
      <c r="F1032" s="389"/>
      <c r="G1032" s="391"/>
    </row>
    <row r="1033" spans="1:7" s="392" customFormat="1">
      <c r="A1033" s="411"/>
      <c r="B1033" s="410"/>
      <c r="C1033" s="410" t="s">
        <v>3392</v>
      </c>
      <c r="D1033" s="91"/>
      <c r="E1033" s="388"/>
      <c r="F1033" s="389"/>
      <c r="G1033" s="391"/>
    </row>
    <row r="1034" spans="1:7" s="392" customFormat="1" ht="31.2">
      <c r="A1034" s="411"/>
      <c r="B1034" s="410"/>
      <c r="C1034" s="410" t="s">
        <v>3393</v>
      </c>
      <c r="D1034" s="91"/>
      <c r="E1034" s="388"/>
      <c r="F1034" s="389"/>
      <c r="G1034" s="391"/>
    </row>
    <row r="1035" spans="1:7" s="392" customFormat="1" ht="31.2">
      <c r="A1035" s="411"/>
      <c r="B1035" s="410"/>
      <c r="C1035" s="410" t="s">
        <v>3394</v>
      </c>
      <c r="D1035" s="91"/>
      <c r="E1035" s="388"/>
      <c r="F1035" s="389"/>
      <c r="G1035" s="391"/>
    </row>
    <row r="1036" spans="1:7" s="392" customFormat="1">
      <c r="A1036" s="411"/>
      <c r="B1036" s="410"/>
      <c r="C1036" s="410" t="s">
        <v>3395</v>
      </c>
      <c r="D1036" s="91"/>
      <c r="E1036" s="388"/>
      <c r="F1036" s="389"/>
      <c r="G1036" s="391"/>
    </row>
    <row r="1037" spans="1:7" s="392" customFormat="1">
      <c r="A1037" s="411"/>
      <c r="B1037" s="410"/>
      <c r="C1037" s="410" t="s">
        <v>3396</v>
      </c>
      <c r="D1037" s="91"/>
      <c r="E1037" s="388"/>
      <c r="F1037" s="389"/>
      <c r="G1037" s="391"/>
    </row>
    <row r="1038" spans="1:7" s="392" customFormat="1">
      <c r="A1038" s="411">
        <v>5</v>
      </c>
      <c r="B1038" s="410" t="s">
        <v>3397</v>
      </c>
      <c r="C1038" s="410"/>
      <c r="D1038" s="91"/>
      <c r="E1038" s="388"/>
      <c r="F1038" s="389"/>
      <c r="G1038" s="391"/>
    </row>
    <row r="1039" spans="1:7" s="392" customFormat="1">
      <c r="A1039" s="411"/>
      <c r="B1039" s="410"/>
      <c r="C1039" s="410" t="s">
        <v>3398</v>
      </c>
      <c r="D1039" s="91"/>
      <c r="E1039" s="388"/>
      <c r="F1039" s="389"/>
      <c r="G1039" s="391"/>
    </row>
    <row r="1040" spans="1:7" s="392" customFormat="1" ht="31.2">
      <c r="A1040" s="411"/>
      <c r="B1040" s="410"/>
      <c r="C1040" s="410" t="s">
        <v>3399</v>
      </c>
      <c r="D1040" s="91"/>
      <c r="E1040" s="388"/>
      <c r="F1040" s="389"/>
      <c r="G1040" s="391"/>
    </row>
    <row r="1041" spans="1:7" s="392" customFormat="1" ht="31.2">
      <c r="A1041" s="411"/>
      <c r="B1041" s="410"/>
      <c r="C1041" s="410" t="s">
        <v>3400</v>
      </c>
      <c r="D1041" s="91"/>
      <c r="E1041" s="388"/>
      <c r="F1041" s="389"/>
      <c r="G1041" s="391"/>
    </row>
    <row r="1042" spans="1:7" s="392" customFormat="1">
      <c r="A1042" s="411"/>
      <c r="B1042" s="410"/>
      <c r="C1042" s="410" t="s">
        <v>3401</v>
      </c>
      <c r="D1042" s="91"/>
      <c r="E1042" s="388"/>
      <c r="F1042" s="389"/>
      <c r="G1042" s="391"/>
    </row>
    <row r="1043" spans="1:7" s="392" customFormat="1">
      <c r="A1043" s="411"/>
      <c r="B1043" s="410"/>
      <c r="C1043" s="410" t="s">
        <v>3402</v>
      </c>
      <c r="D1043" s="91"/>
      <c r="E1043" s="388"/>
      <c r="F1043" s="389"/>
      <c r="G1043" s="391"/>
    </row>
    <row r="1044" spans="1:7" s="392" customFormat="1">
      <c r="A1044" s="411">
        <v>6</v>
      </c>
      <c r="B1044" s="410" t="s">
        <v>3403</v>
      </c>
      <c r="C1044" s="410"/>
      <c r="D1044" s="91"/>
      <c r="E1044" s="388"/>
      <c r="F1044" s="389"/>
      <c r="G1044" s="391"/>
    </row>
    <row r="1045" spans="1:7" s="392" customFormat="1">
      <c r="A1045" s="411"/>
      <c r="B1045" s="410"/>
      <c r="C1045" s="410" t="s">
        <v>3404</v>
      </c>
      <c r="D1045" s="91"/>
      <c r="E1045" s="388"/>
      <c r="F1045" s="389"/>
      <c r="G1045" s="391"/>
    </row>
    <row r="1046" spans="1:7" s="392" customFormat="1">
      <c r="A1046" s="411"/>
      <c r="B1046" s="410"/>
      <c r="C1046" s="410" t="s">
        <v>3405</v>
      </c>
      <c r="D1046" s="91"/>
      <c r="E1046" s="388"/>
      <c r="F1046" s="389"/>
      <c r="G1046" s="391"/>
    </row>
    <row r="1047" spans="1:7" s="392" customFormat="1">
      <c r="A1047" s="411"/>
      <c r="B1047" s="410"/>
      <c r="C1047" s="410" t="s">
        <v>3406</v>
      </c>
      <c r="D1047" s="91"/>
      <c r="E1047" s="388"/>
      <c r="F1047" s="389"/>
      <c r="G1047" s="391"/>
    </row>
    <row r="1048" spans="1:7" s="392" customFormat="1">
      <c r="A1048" s="411"/>
      <c r="B1048" s="410"/>
      <c r="C1048" s="410" t="s">
        <v>3407</v>
      </c>
      <c r="D1048" s="91"/>
      <c r="E1048" s="388"/>
      <c r="F1048" s="389"/>
      <c r="G1048" s="391"/>
    </row>
    <row r="1049" spans="1:7" s="392" customFormat="1">
      <c r="A1049" s="411"/>
      <c r="B1049" s="410"/>
      <c r="C1049" s="410" t="s">
        <v>3408</v>
      </c>
      <c r="D1049" s="91"/>
      <c r="E1049" s="388"/>
      <c r="F1049" s="389"/>
      <c r="G1049" s="391"/>
    </row>
    <row r="1050" spans="1:7" s="392" customFormat="1">
      <c r="A1050" s="411">
        <v>7</v>
      </c>
      <c r="B1050" s="410" t="s">
        <v>3409</v>
      </c>
      <c r="C1050" s="410"/>
      <c r="D1050" s="91"/>
      <c r="E1050" s="388"/>
      <c r="F1050" s="389"/>
      <c r="G1050" s="391"/>
    </row>
    <row r="1051" spans="1:7" s="392" customFormat="1" ht="31.2">
      <c r="A1051" s="411"/>
      <c r="B1051" s="410"/>
      <c r="C1051" s="410" t="s">
        <v>3410</v>
      </c>
      <c r="D1051" s="91"/>
      <c r="E1051" s="388"/>
      <c r="F1051" s="389"/>
      <c r="G1051" s="391"/>
    </row>
    <row r="1052" spans="1:7" s="392" customFormat="1" ht="31.2">
      <c r="A1052" s="411"/>
      <c r="B1052" s="410"/>
      <c r="C1052" s="410" t="s">
        <v>3411</v>
      </c>
      <c r="D1052" s="91"/>
      <c r="E1052" s="388"/>
      <c r="F1052" s="389"/>
      <c r="G1052" s="391"/>
    </row>
    <row r="1053" spans="1:7" s="392" customFormat="1" ht="31.2">
      <c r="A1053" s="411"/>
      <c r="B1053" s="410"/>
      <c r="C1053" s="410" t="s">
        <v>3412</v>
      </c>
      <c r="D1053" s="91"/>
      <c r="E1053" s="388"/>
      <c r="F1053" s="389"/>
      <c r="G1053" s="391"/>
    </row>
    <row r="1054" spans="1:7" s="392" customFormat="1" ht="31.2">
      <c r="A1054" s="411"/>
      <c r="B1054" s="410"/>
      <c r="C1054" s="410" t="s">
        <v>3413</v>
      </c>
      <c r="D1054" s="91"/>
      <c r="E1054" s="388"/>
      <c r="F1054" s="389"/>
      <c r="G1054" s="391"/>
    </row>
    <row r="1055" spans="1:7" s="392" customFormat="1" ht="31.2">
      <c r="A1055" s="411"/>
      <c r="B1055" s="410"/>
      <c r="C1055" s="410" t="s">
        <v>3414</v>
      </c>
      <c r="D1055" s="91"/>
      <c r="E1055" s="388"/>
      <c r="F1055" s="389"/>
      <c r="G1055" s="391"/>
    </row>
    <row r="1056" spans="1:7" s="392" customFormat="1" ht="31.2">
      <c r="A1056" s="411">
        <v>8</v>
      </c>
      <c r="B1056" s="410" t="s">
        <v>3415</v>
      </c>
      <c r="C1056" s="410"/>
      <c r="D1056" s="91"/>
      <c r="E1056" s="388"/>
      <c r="F1056" s="389"/>
      <c r="G1056" s="391"/>
    </row>
    <row r="1057" spans="1:7" s="392" customFormat="1" ht="31.2">
      <c r="A1057" s="411"/>
      <c r="B1057" s="410"/>
      <c r="C1057" s="410" t="s">
        <v>3416</v>
      </c>
      <c r="D1057" s="91"/>
      <c r="E1057" s="388"/>
      <c r="F1057" s="389"/>
      <c r="G1057" s="391"/>
    </row>
    <row r="1058" spans="1:7" s="392" customFormat="1" ht="31.2">
      <c r="A1058" s="411"/>
      <c r="B1058" s="410"/>
      <c r="C1058" s="410" t="s">
        <v>3417</v>
      </c>
      <c r="D1058" s="91"/>
      <c r="E1058" s="388"/>
      <c r="F1058" s="389"/>
      <c r="G1058" s="391"/>
    </row>
    <row r="1059" spans="1:7" s="392" customFormat="1" ht="31.2">
      <c r="A1059" s="411"/>
      <c r="B1059" s="410"/>
      <c r="C1059" s="410" t="s">
        <v>3418</v>
      </c>
      <c r="D1059" s="91"/>
      <c r="E1059" s="388"/>
      <c r="F1059" s="389"/>
      <c r="G1059" s="391"/>
    </row>
    <row r="1060" spans="1:7" s="392" customFormat="1" ht="31.2">
      <c r="A1060" s="411"/>
      <c r="B1060" s="410"/>
      <c r="C1060" s="410" t="s">
        <v>3419</v>
      </c>
      <c r="D1060" s="91"/>
      <c r="E1060" s="388"/>
      <c r="F1060" s="389"/>
      <c r="G1060" s="391"/>
    </row>
    <row r="1061" spans="1:7" s="392" customFormat="1" ht="31.2">
      <c r="A1061" s="411"/>
      <c r="B1061" s="410"/>
      <c r="C1061" s="410" t="s">
        <v>3420</v>
      </c>
      <c r="D1061" s="91"/>
      <c r="E1061" s="388"/>
      <c r="F1061" s="389"/>
      <c r="G1061" s="391"/>
    </row>
    <row r="1062" spans="1:7" s="392" customFormat="1" ht="31.2">
      <c r="A1062" s="411"/>
      <c r="B1062" s="410"/>
      <c r="C1062" s="410" t="s">
        <v>3421</v>
      </c>
      <c r="D1062" s="91"/>
      <c r="E1062" s="388"/>
      <c r="F1062" s="389"/>
      <c r="G1062" s="391"/>
    </row>
    <row r="1063" spans="1:7" s="392" customFormat="1">
      <c r="A1063" s="411"/>
      <c r="B1063" s="410"/>
      <c r="C1063" s="410" t="s">
        <v>3422</v>
      </c>
      <c r="D1063" s="91"/>
      <c r="E1063" s="388"/>
      <c r="F1063" s="389"/>
      <c r="G1063" s="391"/>
    </row>
    <row r="1064" spans="1:7" s="392" customFormat="1">
      <c r="A1064" s="411"/>
      <c r="B1064" s="410"/>
      <c r="C1064" s="410" t="s">
        <v>3423</v>
      </c>
      <c r="D1064" s="91"/>
      <c r="E1064" s="388"/>
      <c r="F1064" s="389"/>
      <c r="G1064" s="391"/>
    </row>
    <row r="1065" spans="1:7" s="392" customFormat="1" ht="31.2">
      <c r="A1065" s="411">
        <v>9</v>
      </c>
      <c r="B1065" s="410" t="s">
        <v>3424</v>
      </c>
      <c r="C1065" s="410"/>
      <c r="D1065" s="91"/>
      <c r="E1065" s="388"/>
      <c r="F1065" s="389"/>
      <c r="G1065" s="391"/>
    </row>
    <row r="1066" spans="1:7" s="392" customFormat="1">
      <c r="A1066" s="411"/>
      <c r="B1066" s="410"/>
      <c r="C1066" s="410" t="s">
        <v>3425</v>
      </c>
      <c r="D1066" s="91"/>
      <c r="E1066" s="388"/>
      <c r="F1066" s="389"/>
      <c r="G1066" s="391"/>
    </row>
    <row r="1067" spans="1:7" s="392" customFormat="1">
      <c r="A1067" s="411"/>
      <c r="B1067" s="410"/>
      <c r="C1067" s="410" t="s">
        <v>3426</v>
      </c>
      <c r="D1067" s="91"/>
      <c r="E1067" s="388"/>
      <c r="F1067" s="389"/>
      <c r="G1067" s="391"/>
    </row>
    <row r="1068" spans="1:7" s="392" customFormat="1" ht="31.2">
      <c r="A1068" s="411"/>
      <c r="B1068" s="410"/>
      <c r="C1068" s="410" t="s">
        <v>3427</v>
      </c>
      <c r="D1068" s="91"/>
      <c r="E1068" s="388"/>
      <c r="F1068" s="389"/>
      <c r="G1068" s="391"/>
    </row>
    <row r="1069" spans="1:7" s="392" customFormat="1">
      <c r="A1069" s="411"/>
      <c r="B1069" s="410"/>
      <c r="C1069" s="410" t="s">
        <v>3428</v>
      </c>
      <c r="D1069" s="91"/>
      <c r="E1069" s="388"/>
      <c r="F1069" s="389"/>
      <c r="G1069" s="391"/>
    </row>
    <row r="1070" spans="1:7" s="392" customFormat="1">
      <c r="A1070" s="411">
        <v>10</v>
      </c>
      <c r="B1070" s="410" t="s">
        <v>3429</v>
      </c>
      <c r="C1070" s="410"/>
      <c r="D1070" s="91"/>
      <c r="E1070" s="388"/>
      <c r="F1070" s="389"/>
      <c r="G1070" s="391"/>
    </row>
    <row r="1071" spans="1:7" s="392" customFormat="1">
      <c r="A1071" s="411"/>
      <c r="B1071" s="410"/>
      <c r="C1071" s="410" t="s">
        <v>3430</v>
      </c>
      <c r="D1071" s="91"/>
      <c r="E1071" s="388"/>
      <c r="F1071" s="389"/>
      <c r="G1071" s="391"/>
    </row>
    <row r="1072" spans="1:7" s="392" customFormat="1">
      <c r="A1072" s="411"/>
      <c r="B1072" s="410"/>
      <c r="C1072" s="410" t="s">
        <v>3431</v>
      </c>
      <c r="D1072" s="91"/>
      <c r="E1072" s="388"/>
      <c r="F1072" s="389"/>
      <c r="G1072" s="391"/>
    </row>
    <row r="1073" spans="1:7" s="392" customFormat="1">
      <c r="A1073" s="411"/>
      <c r="B1073" s="410"/>
      <c r="C1073" s="410" t="s">
        <v>3432</v>
      </c>
      <c r="D1073" s="91"/>
      <c r="E1073" s="388"/>
      <c r="F1073" s="389"/>
      <c r="G1073" s="391"/>
    </row>
    <row r="1074" spans="1:7" s="392" customFormat="1">
      <c r="A1074" s="411"/>
      <c r="B1074" s="410"/>
      <c r="C1074" s="410" t="s">
        <v>3433</v>
      </c>
      <c r="D1074" s="91"/>
      <c r="E1074" s="388"/>
      <c r="F1074" s="389"/>
      <c r="G1074" s="391"/>
    </row>
    <row r="1075" spans="1:7" s="392" customFormat="1">
      <c r="A1075" s="411"/>
      <c r="B1075" s="410"/>
      <c r="C1075" s="410" t="s">
        <v>3434</v>
      </c>
      <c r="D1075" s="91"/>
      <c r="E1075" s="388"/>
      <c r="F1075" s="389"/>
      <c r="G1075" s="391"/>
    </row>
    <row r="1076" spans="1:7" s="392" customFormat="1">
      <c r="A1076" s="411"/>
      <c r="B1076" s="410"/>
      <c r="C1076" s="410" t="s">
        <v>3435</v>
      </c>
      <c r="D1076" s="91"/>
      <c r="E1076" s="388"/>
      <c r="F1076" s="389"/>
      <c r="G1076" s="391"/>
    </row>
    <row r="1077" spans="1:7" s="392" customFormat="1">
      <c r="A1077" s="411">
        <v>11</v>
      </c>
      <c r="B1077" s="410" t="s">
        <v>3436</v>
      </c>
      <c r="C1077" s="410"/>
      <c r="D1077" s="91"/>
      <c r="E1077" s="388"/>
      <c r="F1077" s="389"/>
      <c r="G1077" s="391"/>
    </row>
    <row r="1078" spans="1:7" s="392" customFormat="1">
      <c r="A1078" s="411"/>
      <c r="B1078" s="410"/>
      <c r="C1078" s="410" t="s">
        <v>3437</v>
      </c>
      <c r="D1078" s="91"/>
      <c r="E1078" s="388"/>
      <c r="F1078" s="389"/>
      <c r="G1078" s="391"/>
    </row>
    <row r="1079" spans="1:7" s="392" customFormat="1">
      <c r="A1079" s="411"/>
      <c r="B1079" s="410"/>
      <c r="C1079" s="410" t="s">
        <v>3438</v>
      </c>
      <c r="D1079" s="91"/>
      <c r="E1079" s="388"/>
      <c r="F1079" s="389"/>
      <c r="G1079" s="391"/>
    </row>
    <row r="1080" spans="1:7" s="392" customFormat="1">
      <c r="A1080" s="411"/>
      <c r="B1080" s="410"/>
      <c r="C1080" s="410" t="s">
        <v>3439</v>
      </c>
      <c r="D1080" s="91"/>
      <c r="E1080" s="388"/>
      <c r="F1080" s="389"/>
      <c r="G1080" s="391"/>
    </row>
    <row r="1081" spans="1:7" s="392" customFormat="1">
      <c r="A1081" s="411"/>
      <c r="B1081" s="410"/>
      <c r="C1081" s="410" t="s">
        <v>3440</v>
      </c>
      <c r="D1081" s="91"/>
      <c r="E1081" s="388"/>
      <c r="F1081" s="389"/>
      <c r="G1081" s="391"/>
    </row>
    <row r="1082" spans="1:7" s="392" customFormat="1">
      <c r="A1082" s="411"/>
      <c r="B1082" s="410"/>
      <c r="C1082" s="410" t="s">
        <v>3441</v>
      </c>
      <c r="D1082" s="91"/>
      <c r="E1082" s="388"/>
      <c r="F1082" s="389"/>
      <c r="G1082" s="391"/>
    </row>
    <row r="1083" spans="1:7" s="392" customFormat="1">
      <c r="A1083" s="411"/>
      <c r="B1083" s="410"/>
      <c r="C1083" s="410" t="s">
        <v>3442</v>
      </c>
      <c r="D1083" s="91"/>
      <c r="E1083" s="388"/>
      <c r="F1083" s="389"/>
      <c r="G1083" s="391"/>
    </row>
    <row r="1084" spans="1:7" s="392" customFormat="1">
      <c r="A1084" s="411">
        <v>12</v>
      </c>
      <c r="B1084" s="410" t="s">
        <v>3584</v>
      </c>
      <c r="C1084" s="410"/>
      <c r="D1084" s="91"/>
      <c r="E1084" s="388"/>
      <c r="F1084" s="389"/>
      <c r="G1084" s="391"/>
    </row>
    <row r="1085" spans="1:7" s="392" customFormat="1">
      <c r="A1085" s="411"/>
      <c r="B1085" s="410"/>
      <c r="C1085" s="410" t="s">
        <v>3585</v>
      </c>
      <c r="D1085" s="91"/>
      <c r="E1085" s="388"/>
      <c r="F1085" s="389"/>
      <c r="G1085" s="391"/>
    </row>
    <row r="1086" spans="1:7" s="392" customFormat="1">
      <c r="A1086" s="411"/>
      <c r="B1086" s="410"/>
      <c r="C1086" s="410" t="s">
        <v>3586</v>
      </c>
      <c r="D1086" s="91"/>
      <c r="E1086" s="388"/>
      <c r="F1086" s="389"/>
      <c r="G1086" s="391"/>
    </row>
    <row r="1087" spans="1:7" s="392" customFormat="1">
      <c r="A1087" s="411"/>
      <c r="B1087" s="410"/>
      <c r="C1087" s="410" t="s">
        <v>3587</v>
      </c>
      <c r="D1087" s="91"/>
      <c r="E1087" s="388"/>
      <c r="F1087" s="389"/>
      <c r="G1087" s="391"/>
    </row>
    <row r="1088" spans="1:7" s="392" customFormat="1">
      <c r="A1088" s="411"/>
      <c r="B1088" s="410"/>
      <c r="C1088" s="410" t="s">
        <v>3588</v>
      </c>
      <c r="D1088" s="91"/>
      <c r="E1088" s="388"/>
      <c r="F1088" s="389"/>
      <c r="G1088" s="391"/>
    </row>
    <row r="1089" spans="1:7" s="392" customFormat="1">
      <c r="A1089" s="411"/>
      <c r="B1089" s="410"/>
      <c r="C1089" s="410" t="s">
        <v>3589</v>
      </c>
      <c r="D1089" s="91"/>
      <c r="E1089" s="388"/>
      <c r="F1089" s="389"/>
      <c r="G1089" s="391"/>
    </row>
    <row r="1090" spans="1:7" s="392" customFormat="1">
      <c r="A1090" s="411"/>
      <c r="B1090" s="410"/>
      <c r="C1090" s="410" t="s">
        <v>3590</v>
      </c>
      <c r="D1090" s="91"/>
      <c r="E1090" s="388"/>
      <c r="F1090" s="389"/>
      <c r="G1090" s="391"/>
    </row>
    <row r="1091" spans="1:7" s="392" customFormat="1">
      <c r="A1091" s="411">
        <v>13</v>
      </c>
      <c r="B1091" s="410" t="s">
        <v>3443</v>
      </c>
      <c r="C1091" s="410"/>
      <c r="D1091" s="91"/>
      <c r="E1091" s="388"/>
      <c r="F1091" s="389"/>
      <c r="G1091" s="391"/>
    </row>
    <row r="1092" spans="1:7" s="392" customFormat="1">
      <c r="A1092" s="411"/>
      <c r="B1092" s="410"/>
      <c r="C1092" s="410" t="s">
        <v>3444</v>
      </c>
      <c r="D1092" s="91"/>
      <c r="E1092" s="388"/>
      <c r="F1092" s="389"/>
      <c r="G1092" s="391"/>
    </row>
    <row r="1093" spans="1:7" s="392" customFormat="1">
      <c r="A1093" s="411"/>
      <c r="B1093" s="410"/>
      <c r="C1093" s="410" t="s">
        <v>3445</v>
      </c>
      <c r="D1093" s="91"/>
      <c r="E1093" s="388"/>
      <c r="F1093" s="389"/>
      <c r="G1093" s="391"/>
    </row>
    <row r="1094" spans="1:7" s="392" customFormat="1">
      <c r="A1094" s="411"/>
      <c r="B1094" s="410"/>
      <c r="C1094" s="410" t="s">
        <v>3446</v>
      </c>
      <c r="D1094" s="91"/>
      <c r="E1094" s="388"/>
      <c r="F1094" s="389"/>
      <c r="G1094" s="391"/>
    </row>
    <row r="1095" spans="1:7" s="392" customFormat="1">
      <c r="A1095" s="411"/>
      <c r="B1095" s="410"/>
      <c r="C1095" s="410" t="s">
        <v>3447</v>
      </c>
      <c r="D1095" s="91"/>
      <c r="E1095" s="388"/>
      <c r="F1095" s="389"/>
      <c r="G1095" s="391"/>
    </row>
    <row r="1096" spans="1:7" s="392" customFormat="1">
      <c r="A1096" s="411"/>
      <c r="B1096" s="410"/>
      <c r="C1096" s="410" t="s">
        <v>3448</v>
      </c>
      <c r="D1096" s="91"/>
      <c r="E1096" s="388"/>
      <c r="F1096" s="389"/>
      <c r="G1096" s="391"/>
    </row>
    <row r="1097" spans="1:7" s="392" customFormat="1">
      <c r="A1097" s="411"/>
      <c r="B1097" s="410"/>
      <c r="C1097" s="410" t="s">
        <v>3449</v>
      </c>
      <c r="D1097" s="91"/>
      <c r="E1097" s="388"/>
      <c r="F1097" s="389"/>
      <c r="G1097" s="391"/>
    </row>
    <row r="1098" spans="1:7" s="392" customFormat="1" ht="31.2">
      <c r="A1098" s="411">
        <v>14</v>
      </c>
      <c r="B1098" s="410" t="s">
        <v>3450</v>
      </c>
      <c r="C1098" s="410"/>
      <c r="D1098" s="91"/>
      <c r="E1098" s="388"/>
      <c r="F1098" s="389"/>
      <c r="G1098" s="391"/>
    </row>
    <row r="1099" spans="1:7" s="392" customFormat="1" ht="31.2">
      <c r="A1099" s="411"/>
      <c r="B1099" s="410"/>
      <c r="C1099" s="410" t="s">
        <v>3451</v>
      </c>
      <c r="D1099" s="91"/>
      <c r="E1099" s="388"/>
      <c r="F1099" s="389"/>
      <c r="G1099" s="391"/>
    </row>
    <row r="1100" spans="1:7" s="392" customFormat="1">
      <c r="A1100" s="411"/>
      <c r="B1100" s="410"/>
      <c r="C1100" s="410" t="s">
        <v>3452</v>
      </c>
      <c r="D1100" s="91"/>
      <c r="E1100" s="388"/>
      <c r="F1100" s="389"/>
      <c r="G1100" s="391"/>
    </row>
    <row r="1101" spans="1:7" s="392" customFormat="1">
      <c r="A1101" s="411"/>
      <c r="B1101" s="410"/>
      <c r="C1101" s="410" t="s">
        <v>3453</v>
      </c>
      <c r="D1101" s="91"/>
      <c r="E1101" s="388"/>
      <c r="F1101" s="389"/>
      <c r="G1101" s="391"/>
    </row>
    <row r="1102" spans="1:7" s="392" customFormat="1">
      <c r="A1102" s="411"/>
      <c r="B1102" s="410"/>
      <c r="C1102" s="410" t="s">
        <v>3454</v>
      </c>
      <c r="D1102" s="91"/>
      <c r="E1102" s="388"/>
      <c r="F1102" s="389"/>
      <c r="G1102" s="391"/>
    </row>
    <row r="1103" spans="1:7" s="392" customFormat="1">
      <c r="A1103" s="411"/>
      <c r="B1103" s="410"/>
      <c r="C1103" s="410" t="s">
        <v>3455</v>
      </c>
      <c r="D1103" s="91"/>
      <c r="E1103" s="388"/>
      <c r="F1103" s="389"/>
      <c r="G1103" s="391"/>
    </row>
    <row r="1104" spans="1:7" s="392" customFormat="1">
      <c r="A1104" s="411">
        <v>15</v>
      </c>
      <c r="B1104" s="410" t="s">
        <v>3456</v>
      </c>
      <c r="C1104" s="410"/>
      <c r="D1104" s="91"/>
      <c r="E1104" s="388"/>
      <c r="F1104" s="389"/>
      <c r="G1104" s="391"/>
    </row>
    <row r="1105" spans="1:7" s="392" customFormat="1">
      <c r="A1105" s="411"/>
      <c r="B1105" s="410"/>
      <c r="C1105" s="410" t="s">
        <v>3457</v>
      </c>
      <c r="D1105" s="91"/>
      <c r="E1105" s="388"/>
      <c r="F1105" s="389"/>
      <c r="G1105" s="391"/>
    </row>
    <row r="1106" spans="1:7" s="392" customFormat="1">
      <c r="A1106" s="411"/>
      <c r="B1106" s="410"/>
      <c r="C1106" s="410" t="s">
        <v>3458</v>
      </c>
      <c r="D1106" s="91"/>
      <c r="E1106" s="388"/>
      <c r="F1106" s="389"/>
      <c r="G1106" s="391"/>
    </row>
    <row r="1107" spans="1:7" s="392" customFormat="1">
      <c r="A1107" s="411"/>
      <c r="B1107" s="410"/>
      <c r="C1107" s="410" t="s">
        <v>3459</v>
      </c>
      <c r="D1107" s="91"/>
      <c r="E1107" s="388"/>
      <c r="F1107" s="389"/>
      <c r="G1107" s="391"/>
    </row>
    <row r="1108" spans="1:7" s="392" customFormat="1">
      <c r="A1108" s="411"/>
      <c r="B1108" s="410"/>
      <c r="C1108" s="410" t="s">
        <v>3460</v>
      </c>
      <c r="D1108" s="91"/>
      <c r="E1108" s="388"/>
      <c r="F1108" s="389"/>
      <c r="G1108" s="391"/>
    </row>
    <row r="1109" spans="1:7" s="392" customFormat="1">
      <c r="A1109" s="411"/>
      <c r="B1109" s="410"/>
      <c r="C1109" s="410" t="s">
        <v>3461</v>
      </c>
      <c r="D1109" s="91"/>
      <c r="E1109" s="388"/>
      <c r="F1109" s="389"/>
      <c r="G1109" s="391"/>
    </row>
    <row r="1110" spans="1:7" s="392" customFormat="1" ht="31.2">
      <c r="A1110" s="411">
        <v>16</v>
      </c>
      <c r="B1110" s="410" t="s">
        <v>3462</v>
      </c>
      <c r="C1110" s="410"/>
      <c r="D1110" s="91"/>
      <c r="E1110" s="388"/>
      <c r="F1110" s="389"/>
      <c r="G1110" s="391"/>
    </row>
    <row r="1111" spans="1:7" s="392" customFormat="1">
      <c r="A1111" s="411"/>
      <c r="B1111" s="410"/>
      <c r="C1111" s="410" t="s">
        <v>3463</v>
      </c>
      <c r="D1111" s="91"/>
      <c r="E1111" s="388"/>
      <c r="F1111" s="389"/>
      <c r="G1111" s="391"/>
    </row>
    <row r="1112" spans="1:7" s="392" customFormat="1">
      <c r="A1112" s="411"/>
      <c r="B1112" s="410"/>
      <c r="C1112" s="410" t="s">
        <v>3464</v>
      </c>
      <c r="D1112" s="91"/>
      <c r="E1112" s="388"/>
      <c r="F1112" s="389"/>
      <c r="G1112" s="391"/>
    </row>
    <row r="1113" spans="1:7" s="392" customFormat="1">
      <c r="A1113" s="411"/>
      <c r="B1113" s="410"/>
      <c r="C1113" s="410" t="s">
        <v>3465</v>
      </c>
      <c r="D1113" s="91"/>
      <c r="E1113" s="388"/>
      <c r="F1113" s="389"/>
      <c r="G1113" s="391"/>
    </row>
    <row r="1114" spans="1:7" s="392" customFormat="1">
      <c r="A1114" s="411"/>
      <c r="B1114" s="410"/>
      <c r="C1114" s="410" t="s">
        <v>3466</v>
      </c>
      <c r="D1114" s="91"/>
      <c r="E1114" s="388"/>
      <c r="F1114" s="389"/>
      <c r="G1114" s="391"/>
    </row>
    <row r="1115" spans="1:7" s="392" customFormat="1">
      <c r="A1115" s="411"/>
      <c r="B1115" s="410"/>
      <c r="C1115" s="410" t="s">
        <v>3467</v>
      </c>
      <c r="D1115" s="91"/>
      <c r="E1115" s="388"/>
      <c r="F1115" s="389"/>
      <c r="G1115" s="391"/>
    </row>
    <row r="1116" spans="1:7" s="392" customFormat="1">
      <c r="A1116" s="411">
        <v>17</v>
      </c>
      <c r="B1116" s="410" t="s">
        <v>3468</v>
      </c>
      <c r="C1116" s="410"/>
      <c r="D1116" s="91"/>
      <c r="E1116" s="388"/>
      <c r="F1116" s="389"/>
      <c r="G1116" s="391"/>
    </row>
    <row r="1117" spans="1:7" s="392" customFormat="1">
      <c r="A1117" s="411"/>
      <c r="B1117" s="410"/>
      <c r="C1117" s="410" t="s">
        <v>3469</v>
      </c>
      <c r="D1117" s="91"/>
      <c r="E1117" s="388"/>
      <c r="F1117" s="389"/>
      <c r="G1117" s="391"/>
    </row>
    <row r="1118" spans="1:7" s="392" customFormat="1">
      <c r="A1118" s="411"/>
      <c r="B1118" s="410"/>
      <c r="C1118" s="410" t="s">
        <v>3470</v>
      </c>
      <c r="D1118" s="91"/>
      <c r="E1118" s="388"/>
      <c r="F1118" s="389"/>
      <c r="G1118" s="391"/>
    </row>
    <row r="1119" spans="1:7" s="392" customFormat="1">
      <c r="A1119" s="411"/>
      <c r="B1119" s="410"/>
      <c r="C1119" s="410" t="s">
        <v>3471</v>
      </c>
      <c r="D1119" s="91"/>
      <c r="E1119" s="388"/>
      <c r="F1119" s="389"/>
      <c r="G1119" s="391"/>
    </row>
    <row r="1120" spans="1:7" s="392" customFormat="1">
      <c r="A1120" s="411"/>
      <c r="B1120" s="410"/>
      <c r="C1120" s="410" t="s">
        <v>3472</v>
      </c>
      <c r="D1120" s="91"/>
      <c r="E1120" s="388"/>
      <c r="F1120" s="389"/>
      <c r="G1120" s="391"/>
    </row>
    <row r="1121" spans="1:7" s="392" customFormat="1">
      <c r="A1121" s="411"/>
      <c r="B1121" s="410"/>
      <c r="C1121" s="410" t="s">
        <v>3473</v>
      </c>
      <c r="D1121" s="91"/>
      <c r="E1121" s="388"/>
      <c r="F1121" s="389"/>
      <c r="G1121" s="391"/>
    </row>
    <row r="1122" spans="1:7" s="392" customFormat="1" ht="31.2">
      <c r="A1122" s="471" t="s">
        <v>18</v>
      </c>
      <c r="B1122" s="475" t="s">
        <v>3474</v>
      </c>
      <c r="C1122" s="475"/>
      <c r="D1122" s="91"/>
      <c r="E1122" s="388"/>
      <c r="F1122" s="389"/>
      <c r="G1122" s="391"/>
    </row>
    <row r="1123" spans="1:7" s="392" customFormat="1" ht="31.2">
      <c r="A1123" s="411">
        <v>1</v>
      </c>
      <c r="B1123" s="476" t="s">
        <v>3475</v>
      </c>
      <c r="C1123" s="476"/>
      <c r="D1123" s="91"/>
      <c r="E1123" s="388"/>
      <c r="F1123" s="389"/>
      <c r="G1123" s="391"/>
    </row>
    <row r="1124" spans="1:7" s="392" customFormat="1">
      <c r="A1124" s="410"/>
      <c r="B1124" s="476"/>
      <c r="C1124" s="476" t="s">
        <v>3476</v>
      </c>
      <c r="D1124" s="91"/>
      <c r="E1124" s="388"/>
      <c r="F1124" s="389"/>
      <c r="G1124" s="391"/>
    </row>
    <row r="1125" spans="1:7" s="392" customFormat="1">
      <c r="A1125" s="410"/>
      <c r="B1125" s="476"/>
      <c r="C1125" s="476" t="s">
        <v>3477</v>
      </c>
      <c r="D1125" s="91"/>
      <c r="E1125" s="388"/>
      <c r="F1125" s="389"/>
      <c r="G1125" s="391"/>
    </row>
    <row r="1126" spans="1:7" s="392" customFormat="1">
      <c r="A1126" s="410"/>
      <c r="B1126" s="476"/>
      <c r="C1126" s="476" t="s">
        <v>3478</v>
      </c>
      <c r="D1126" s="91"/>
      <c r="E1126" s="388"/>
      <c r="F1126" s="389"/>
      <c r="G1126" s="391"/>
    </row>
    <row r="1127" spans="1:7" s="392" customFormat="1">
      <c r="A1127" s="410"/>
      <c r="B1127" s="476"/>
      <c r="C1127" s="476" t="s">
        <v>3479</v>
      </c>
      <c r="D1127" s="91"/>
      <c r="E1127" s="388"/>
      <c r="F1127" s="389"/>
      <c r="G1127" s="391"/>
    </row>
    <row r="1128" spans="1:7" s="392" customFormat="1">
      <c r="A1128" s="410"/>
      <c r="B1128" s="476"/>
      <c r="C1128" s="476" t="s">
        <v>3480</v>
      </c>
      <c r="D1128" s="91"/>
      <c r="E1128" s="388"/>
      <c r="F1128" s="389"/>
      <c r="G1128" s="391"/>
    </row>
    <row r="1129" spans="1:7" s="392" customFormat="1">
      <c r="A1129" s="410"/>
      <c r="B1129" s="476"/>
      <c r="C1129" s="476" t="s">
        <v>3481</v>
      </c>
      <c r="D1129" s="91"/>
      <c r="E1129" s="388"/>
      <c r="F1129" s="389"/>
      <c r="G1129" s="391"/>
    </row>
    <row r="1130" spans="1:7" s="392" customFormat="1">
      <c r="A1130" s="410"/>
      <c r="B1130" s="476"/>
      <c r="C1130" s="476" t="s">
        <v>3482</v>
      </c>
      <c r="D1130" s="91"/>
      <c r="E1130" s="388"/>
      <c r="F1130" s="389"/>
      <c r="G1130" s="391"/>
    </row>
    <row r="1131" spans="1:7" s="392" customFormat="1">
      <c r="A1131" s="410"/>
      <c r="B1131" s="476"/>
      <c r="C1131" s="476" t="s">
        <v>3483</v>
      </c>
      <c r="D1131" s="91"/>
      <c r="E1131" s="388"/>
      <c r="F1131" s="389"/>
      <c r="G1131" s="391"/>
    </row>
    <row r="1132" spans="1:7" s="392" customFormat="1">
      <c r="A1132" s="410"/>
      <c r="B1132" s="476"/>
      <c r="C1132" s="476" t="s">
        <v>3484</v>
      </c>
      <c r="D1132" s="91"/>
      <c r="E1132" s="388"/>
      <c r="F1132" s="389"/>
      <c r="G1132" s="391"/>
    </row>
    <row r="1133" spans="1:7" s="392" customFormat="1" ht="31.2">
      <c r="A1133" s="410"/>
      <c r="B1133" s="476"/>
      <c r="C1133" s="476" t="s">
        <v>3485</v>
      </c>
      <c r="D1133" s="91"/>
      <c r="E1133" s="388"/>
      <c r="F1133" s="389"/>
      <c r="G1133" s="391"/>
    </row>
    <row r="1134" spans="1:7" s="392" customFormat="1">
      <c r="A1134" s="410"/>
      <c r="B1134" s="476"/>
      <c r="C1134" s="476" t="s">
        <v>3486</v>
      </c>
      <c r="D1134" s="91"/>
      <c r="E1134" s="388"/>
      <c r="F1134" s="389"/>
      <c r="G1134" s="391"/>
    </row>
    <row r="1135" spans="1:7" s="392" customFormat="1" ht="31.2">
      <c r="A1135" s="411">
        <v>2</v>
      </c>
      <c r="B1135" s="476" t="s">
        <v>3487</v>
      </c>
      <c r="C1135" s="476"/>
      <c r="D1135" s="91"/>
      <c r="E1135" s="388"/>
      <c r="F1135" s="389"/>
      <c r="G1135" s="391"/>
    </row>
    <row r="1136" spans="1:7" s="392" customFormat="1">
      <c r="A1136" s="410"/>
      <c r="B1136" s="476"/>
      <c r="C1136" s="476" t="s">
        <v>3488</v>
      </c>
      <c r="D1136" s="91"/>
      <c r="E1136" s="388"/>
      <c r="F1136" s="389"/>
      <c r="G1136" s="391"/>
    </row>
    <row r="1137" spans="1:7" s="392" customFormat="1">
      <c r="A1137" s="410"/>
      <c r="B1137" s="476"/>
      <c r="C1137" s="476" t="s">
        <v>3489</v>
      </c>
      <c r="D1137" s="91"/>
      <c r="E1137" s="388"/>
      <c r="F1137" s="389"/>
      <c r="G1137" s="391"/>
    </row>
    <row r="1138" spans="1:7" s="392" customFormat="1">
      <c r="A1138" s="410"/>
      <c r="B1138" s="476"/>
      <c r="C1138" s="476" t="s">
        <v>3490</v>
      </c>
      <c r="D1138" s="91"/>
      <c r="E1138" s="388"/>
      <c r="F1138" s="389"/>
      <c r="G1138" s="391"/>
    </row>
    <row r="1139" spans="1:7" s="392" customFormat="1">
      <c r="A1139" s="410"/>
      <c r="B1139" s="476"/>
      <c r="C1139" s="476" t="s">
        <v>3491</v>
      </c>
      <c r="D1139" s="91"/>
      <c r="E1139" s="388"/>
      <c r="F1139" s="389"/>
      <c r="G1139" s="391"/>
    </row>
    <row r="1140" spans="1:7" s="392" customFormat="1">
      <c r="A1140" s="410"/>
      <c r="B1140" s="476"/>
      <c r="C1140" s="476" t="s">
        <v>3492</v>
      </c>
      <c r="D1140" s="91"/>
      <c r="E1140" s="388"/>
      <c r="F1140" s="389"/>
      <c r="G1140" s="391"/>
    </row>
    <row r="1141" spans="1:7" s="392" customFormat="1">
      <c r="A1141" s="410"/>
      <c r="B1141" s="476"/>
      <c r="C1141" s="476" t="s">
        <v>3493</v>
      </c>
      <c r="D1141" s="91"/>
      <c r="E1141" s="388"/>
      <c r="F1141" s="389"/>
      <c r="G1141" s="391"/>
    </row>
    <row r="1142" spans="1:7" s="392" customFormat="1">
      <c r="A1142" s="411">
        <v>3</v>
      </c>
      <c r="B1142" s="476" t="s">
        <v>3494</v>
      </c>
      <c r="C1142" s="476"/>
      <c r="D1142" s="91"/>
      <c r="E1142" s="388"/>
      <c r="F1142" s="389"/>
      <c r="G1142" s="391"/>
    </row>
    <row r="1143" spans="1:7" s="392" customFormat="1">
      <c r="A1143" s="410"/>
      <c r="B1143" s="476"/>
      <c r="C1143" s="476" t="s">
        <v>3495</v>
      </c>
      <c r="D1143" s="91"/>
      <c r="E1143" s="388"/>
      <c r="F1143" s="389"/>
      <c r="G1143" s="391"/>
    </row>
    <row r="1144" spans="1:7" s="392" customFormat="1">
      <c r="A1144" s="410"/>
      <c r="B1144" s="476"/>
      <c r="C1144" s="476" t="s">
        <v>3496</v>
      </c>
      <c r="D1144" s="91"/>
      <c r="E1144" s="388"/>
      <c r="F1144" s="389"/>
      <c r="G1144" s="391"/>
    </row>
    <row r="1145" spans="1:7" s="392" customFormat="1">
      <c r="A1145" s="410"/>
      <c r="B1145" s="476"/>
      <c r="C1145" s="476" t="s">
        <v>3497</v>
      </c>
      <c r="D1145" s="91"/>
      <c r="E1145" s="388"/>
      <c r="F1145" s="389"/>
      <c r="G1145" s="391"/>
    </row>
    <row r="1146" spans="1:7" s="392" customFormat="1">
      <c r="A1146" s="410"/>
      <c r="B1146" s="476"/>
      <c r="C1146" s="476" t="s">
        <v>3498</v>
      </c>
      <c r="D1146" s="91"/>
      <c r="E1146" s="388"/>
      <c r="F1146" s="389"/>
      <c r="G1146" s="391"/>
    </row>
    <row r="1147" spans="1:7" s="392" customFormat="1">
      <c r="A1147" s="410"/>
      <c r="B1147" s="476"/>
      <c r="C1147" s="476" t="s">
        <v>3499</v>
      </c>
      <c r="D1147" s="91"/>
      <c r="E1147" s="388"/>
      <c r="F1147" s="389"/>
      <c r="G1147" s="391"/>
    </row>
    <row r="1148" spans="1:7" s="392" customFormat="1">
      <c r="A1148" s="410"/>
      <c r="B1148" s="476"/>
      <c r="C1148" s="476" t="s">
        <v>3500</v>
      </c>
      <c r="D1148" s="91"/>
      <c r="E1148" s="388"/>
      <c r="F1148" s="389"/>
      <c r="G1148" s="391"/>
    </row>
    <row r="1149" spans="1:7" s="392" customFormat="1" ht="31.2">
      <c r="A1149" s="411">
        <v>4</v>
      </c>
      <c r="B1149" s="476" t="s">
        <v>3501</v>
      </c>
      <c r="C1149" s="476"/>
      <c r="D1149" s="91"/>
      <c r="E1149" s="388"/>
      <c r="F1149" s="389"/>
      <c r="G1149" s="391"/>
    </row>
    <row r="1150" spans="1:7" s="392" customFormat="1">
      <c r="A1150" s="410"/>
      <c r="B1150" s="476"/>
      <c r="C1150" s="476" t="s">
        <v>3502</v>
      </c>
      <c r="D1150" s="91"/>
      <c r="E1150" s="388"/>
      <c r="F1150" s="389"/>
      <c r="G1150" s="391"/>
    </row>
    <row r="1151" spans="1:7" s="392" customFormat="1">
      <c r="A1151" s="410"/>
      <c r="B1151" s="476"/>
      <c r="C1151" s="476" t="s">
        <v>3503</v>
      </c>
      <c r="D1151" s="91"/>
      <c r="E1151" s="388"/>
      <c r="F1151" s="389"/>
      <c r="G1151" s="391"/>
    </row>
    <row r="1152" spans="1:7" s="392" customFormat="1">
      <c r="A1152" s="410"/>
      <c r="B1152" s="476"/>
      <c r="C1152" s="476" t="s">
        <v>3504</v>
      </c>
      <c r="D1152" s="91"/>
      <c r="E1152" s="388"/>
      <c r="F1152" s="389"/>
      <c r="G1152" s="391"/>
    </row>
    <row r="1153" spans="1:7" s="392" customFormat="1">
      <c r="A1153" s="410"/>
      <c r="B1153" s="476"/>
      <c r="C1153" s="476" t="s">
        <v>3505</v>
      </c>
      <c r="D1153" s="91"/>
      <c r="E1153" s="388"/>
      <c r="F1153" s="389"/>
      <c r="G1153" s="391"/>
    </row>
    <row r="1154" spans="1:7" s="392" customFormat="1">
      <c r="A1154" s="410"/>
      <c r="B1154" s="476"/>
      <c r="C1154" s="476" t="s">
        <v>3506</v>
      </c>
      <c r="D1154" s="91"/>
      <c r="E1154" s="388"/>
      <c r="F1154" s="389"/>
      <c r="G1154" s="391"/>
    </row>
    <row r="1155" spans="1:7" s="392" customFormat="1">
      <c r="A1155" s="410"/>
      <c r="B1155" s="476"/>
      <c r="C1155" s="476" t="s">
        <v>3507</v>
      </c>
      <c r="D1155" s="91"/>
      <c r="E1155" s="388"/>
      <c r="F1155" s="389"/>
      <c r="G1155" s="391"/>
    </row>
    <row r="1156" spans="1:7" s="392" customFormat="1" ht="31.2">
      <c r="A1156" s="411">
        <v>5</v>
      </c>
      <c r="B1156" s="476" t="s">
        <v>3508</v>
      </c>
      <c r="C1156" s="476"/>
      <c r="D1156" s="91"/>
      <c r="E1156" s="388"/>
      <c r="F1156" s="389"/>
      <c r="G1156" s="391"/>
    </row>
    <row r="1157" spans="1:7" s="392" customFormat="1">
      <c r="A1157" s="410"/>
      <c r="B1157" s="476"/>
      <c r="C1157" s="476" t="s">
        <v>3509</v>
      </c>
      <c r="D1157" s="91"/>
      <c r="E1157" s="388"/>
      <c r="F1157" s="389"/>
      <c r="G1157" s="391"/>
    </row>
    <row r="1158" spans="1:7" s="392" customFormat="1">
      <c r="A1158" s="410"/>
      <c r="B1158" s="476"/>
      <c r="C1158" s="476" t="s">
        <v>3510</v>
      </c>
      <c r="D1158" s="91"/>
      <c r="E1158" s="388"/>
      <c r="F1158" s="389"/>
      <c r="G1158" s="391"/>
    </row>
    <row r="1159" spans="1:7" s="392" customFormat="1">
      <c r="A1159" s="410"/>
      <c r="B1159" s="476"/>
      <c r="C1159" s="476" t="s">
        <v>3511</v>
      </c>
      <c r="D1159" s="91"/>
      <c r="E1159" s="388"/>
      <c r="F1159" s="389"/>
      <c r="G1159" s="391"/>
    </row>
    <row r="1160" spans="1:7" s="392" customFormat="1">
      <c r="A1160" s="410"/>
      <c r="B1160" s="476"/>
      <c r="C1160" s="476" t="s">
        <v>3512</v>
      </c>
      <c r="D1160" s="91"/>
      <c r="E1160" s="388"/>
      <c r="F1160" s="389"/>
      <c r="G1160" s="391"/>
    </row>
    <row r="1161" spans="1:7" s="392" customFormat="1">
      <c r="A1161" s="410"/>
      <c r="B1161" s="476"/>
      <c r="C1161" s="476" t="s">
        <v>3513</v>
      </c>
      <c r="D1161" s="91"/>
      <c r="E1161" s="388"/>
      <c r="F1161" s="389"/>
      <c r="G1161" s="391"/>
    </row>
    <row r="1162" spans="1:7" s="392" customFormat="1">
      <c r="A1162" s="411">
        <v>6</v>
      </c>
      <c r="B1162" s="410" t="s">
        <v>3514</v>
      </c>
      <c r="C1162" s="476"/>
      <c r="D1162" s="91"/>
      <c r="E1162" s="388"/>
      <c r="F1162" s="389"/>
      <c r="G1162" s="391"/>
    </row>
    <row r="1163" spans="1:7" s="392" customFormat="1">
      <c r="A1163" s="410"/>
      <c r="B1163" s="476"/>
      <c r="C1163" s="476" t="s">
        <v>3515</v>
      </c>
      <c r="D1163" s="91"/>
      <c r="E1163" s="388"/>
      <c r="F1163" s="389"/>
      <c r="G1163" s="391"/>
    </row>
    <row r="1164" spans="1:7" s="392" customFormat="1">
      <c r="A1164" s="410"/>
      <c r="B1164" s="476"/>
      <c r="C1164" s="476" t="s">
        <v>3516</v>
      </c>
      <c r="D1164" s="91"/>
      <c r="E1164" s="388"/>
      <c r="F1164" s="389"/>
      <c r="G1164" s="391"/>
    </row>
    <row r="1165" spans="1:7" s="392" customFormat="1">
      <c r="A1165" s="410"/>
      <c r="B1165" s="476"/>
      <c r="C1165" s="476" t="s">
        <v>3517</v>
      </c>
      <c r="D1165" s="91"/>
      <c r="E1165" s="388"/>
      <c r="F1165" s="389"/>
      <c r="G1165" s="391"/>
    </row>
    <row r="1166" spans="1:7" s="392" customFormat="1">
      <c r="A1166" s="410"/>
      <c r="B1166" s="476"/>
      <c r="C1166" s="476" t="s">
        <v>3518</v>
      </c>
      <c r="D1166" s="91"/>
      <c r="E1166" s="388"/>
      <c r="F1166" s="389"/>
      <c r="G1166" s="391"/>
    </row>
    <row r="1167" spans="1:7" s="392" customFormat="1">
      <c r="A1167" s="410"/>
      <c r="B1167" s="476"/>
      <c r="C1167" s="476" t="s">
        <v>3519</v>
      </c>
      <c r="D1167" s="91"/>
      <c r="E1167" s="388"/>
      <c r="F1167" s="389"/>
      <c r="G1167" s="391"/>
    </row>
    <row r="1168" spans="1:7" s="392" customFormat="1" ht="46.8">
      <c r="A1168" s="471" t="s">
        <v>21</v>
      </c>
      <c r="B1168" s="475" t="s">
        <v>3520</v>
      </c>
      <c r="C1168" s="475"/>
      <c r="D1168" s="91"/>
      <c r="E1168" s="388"/>
      <c r="F1168" s="389"/>
      <c r="G1168" s="391"/>
    </row>
    <row r="1169" spans="1:7" s="392" customFormat="1" ht="31.2">
      <c r="A1169" s="486" t="s">
        <v>1706</v>
      </c>
      <c r="B1169" s="477" t="s">
        <v>3521</v>
      </c>
      <c r="C1169" s="477"/>
      <c r="D1169" s="91"/>
      <c r="E1169" s="388"/>
      <c r="F1169" s="389"/>
      <c r="G1169" s="391"/>
    </row>
    <row r="1170" spans="1:7" s="392" customFormat="1">
      <c r="A1170" s="486"/>
      <c r="B1170" s="477"/>
      <c r="C1170" s="477" t="s">
        <v>3522</v>
      </c>
      <c r="D1170" s="91"/>
      <c r="E1170" s="388"/>
      <c r="F1170" s="389"/>
      <c r="G1170" s="391"/>
    </row>
    <row r="1171" spans="1:7" s="392" customFormat="1">
      <c r="A1171" s="486"/>
      <c r="B1171" s="477"/>
      <c r="C1171" s="477" t="s">
        <v>3523</v>
      </c>
      <c r="D1171" s="91"/>
      <c r="E1171" s="388"/>
      <c r="F1171" s="389"/>
      <c r="G1171" s="391"/>
    </row>
    <row r="1172" spans="1:7" s="392" customFormat="1" ht="31.2">
      <c r="A1172" s="486"/>
      <c r="B1172" s="477"/>
      <c r="C1172" s="477" t="s">
        <v>3524</v>
      </c>
      <c r="D1172" s="91"/>
      <c r="E1172" s="388"/>
      <c r="F1172" s="389"/>
      <c r="G1172" s="391"/>
    </row>
    <row r="1173" spans="1:7" s="392" customFormat="1" ht="31.2">
      <c r="A1173" s="486"/>
      <c r="B1173" s="477"/>
      <c r="C1173" s="477" t="s">
        <v>3525</v>
      </c>
      <c r="D1173" s="91"/>
      <c r="E1173" s="388"/>
      <c r="F1173" s="389"/>
      <c r="G1173" s="391"/>
    </row>
    <row r="1174" spans="1:7" s="392" customFormat="1" ht="31.2">
      <c r="A1174" s="486"/>
      <c r="B1174" s="477"/>
      <c r="C1174" s="477" t="s">
        <v>3526</v>
      </c>
      <c r="D1174" s="91"/>
      <c r="E1174" s="388"/>
      <c r="F1174" s="389"/>
      <c r="G1174" s="391"/>
    </row>
    <row r="1175" spans="1:7" s="392" customFormat="1" ht="31.2">
      <c r="A1175" s="486"/>
      <c r="B1175" s="477"/>
      <c r="C1175" s="477" t="s">
        <v>3527</v>
      </c>
      <c r="D1175" s="91"/>
      <c r="E1175" s="388"/>
      <c r="F1175" s="389"/>
      <c r="G1175" s="391"/>
    </row>
    <row r="1176" spans="1:7" s="392" customFormat="1" ht="31.2">
      <c r="A1176" s="486" t="s">
        <v>1403</v>
      </c>
      <c r="B1176" s="477" t="s">
        <v>3528</v>
      </c>
      <c r="C1176" s="477"/>
      <c r="D1176" s="91"/>
      <c r="E1176" s="388"/>
      <c r="F1176" s="389"/>
      <c r="G1176" s="391"/>
    </row>
    <row r="1177" spans="1:7" s="392" customFormat="1" ht="31.2">
      <c r="A1177" s="486"/>
      <c r="B1177" s="477"/>
      <c r="C1177" s="477" t="s">
        <v>3529</v>
      </c>
      <c r="D1177" s="91"/>
      <c r="E1177" s="388"/>
      <c r="F1177" s="389"/>
      <c r="G1177" s="391"/>
    </row>
    <row r="1178" spans="1:7" s="392" customFormat="1" ht="31.2">
      <c r="A1178" s="486"/>
      <c r="B1178" s="477"/>
      <c r="C1178" s="477" t="s">
        <v>3530</v>
      </c>
      <c r="D1178" s="91"/>
      <c r="E1178" s="388"/>
      <c r="F1178" s="389"/>
      <c r="G1178" s="391"/>
    </row>
    <row r="1179" spans="1:7" s="392" customFormat="1" ht="31.2">
      <c r="A1179" s="486"/>
      <c r="B1179" s="477"/>
      <c r="C1179" s="477" t="s">
        <v>3531</v>
      </c>
      <c r="D1179" s="91"/>
      <c r="E1179" s="388"/>
      <c r="F1179" s="389"/>
      <c r="G1179" s="391"/>
    </row>
    <row r="1180" spans="1:7" s="392" customFormat="1" ht="31.2">
      <c r="A1180" s="486"/>
      <c r="B1180" s="477"/>
      <c r="C1180" s="477" t="s">
        <v>3532</v>
      </c>
      <c r="D1180" s="91"/>
      <c r="E1180" s="388"/>
      <c r="F1180" s="389"/>
      <c r="G1180" s="391"/>
    </row>
    <row r="1181" spans="1:7" s="392" customFormat="1">
      <c r="A1181" s="486"/>
      <c r="B1181" s="477"/>
      <c r="C1181" s="477" t="s">
        <v>3533</v>
      </c>
      <c r="D1181" s="91"/>
      <c r="E1181" s="388"/>
      <c r="F1181" s="389"/>
      <c r="G1181" s="391"/>
    </row>
    <row r="1182" spans="1:7" s="392" customFormat="1">
      <c r="A1182" s="486"/>
      <c r="B1182" s="477"/>
      <c r="C1182" s="477" t="s">
        <v>3534</v>
      </c>
      <c r="D1182" s="91"/>
      <c r="E1182" s="388"/>
      <c r="F1182" s="389"/>
      <c r="G1182" s="391"/>
    </row>
    <row r="1183" spans="1:7" s="392" customFormat="1">
      <c r="A1183" s="486"/>
      <c r="B1183" s="477"/>
      <c r="C1183" s="477" t="s">
        <v>3535</v>
      </c>
      <c r="D1183" s="91"/>
      <c r="E1183" s="388"/>
      <c r="F1183" s="389"/>
      <c r="G1183" s="391"/>
    </row>
    <row r="1184" spans="1:7" s="392" customFormat="1">
      <c r="A1184" s="486"/>
      <c r="B1184" s="477"/>
      <c r="C1184" s="477" t="s">
        <v>3536</v>
      </c>
      <c r="D1184" s="91"/>
      <c r="E1184" s="388"/>
      <c r="F1184" s="389"/>
      <c r="G1184" s="391"/>
    </row>
    <row r="1185" spans="1:7" s="392" customFormat="1" ht="33.6">
      <c r="A1185" s="487" t="s">
        <v>24</v>
      </c>
      <c r="B1185" s="488" t="s">
        <v>3537</v>
      </c>
      <c r="C1185" s="478"/>
      <c r="D1185" s="91"/>
      <c r="E1185" s="388"/>
      <c r="F1185" s="389"/>
      <c r="G1185" s="391"/>
    </row>
    <row r="1186" spans="1:7" s="392" customFormat="1">
      <c r="A1186" s="489" t="s">
        <v>2684</v>
      </c>
      <c r="B1186" s="490" t="s">
        <v>3538</v>
      </c>
      <c r="C1186" s="490"/>
      <c r="D1186" s="91"/>
      <c r="E1186" s="388"/>
      <c r="F1186" s="389"/>
      <c r="G1186" s="391"/>
    </row>
    <row r="1187" spans="1:7" s="392" customFormat="1" ht="31.2">
      <c r="A1187" s="489"/>
      <c r="B1187" s="490"/>
      <c r="C1187" s="479" t="s">
        <v>3539</v>
      </c>
      <c r="D1187" s="91"/>
      <c r="E1187" s="388"/>
      <c r="F1187" s="389"/>
      <c r="G1187" s="391"/>
    </row>
    <row r="1188" spans="1:7" s="392" customFormat="1">
      <c r="A1188" s="489"/>
      <c r="B1188" s="490"/>
      <c r="C1188" s="479" t="s">
        <v>3540</v>
      </c>
      <c r="D1188" s="91"/>
      <c r="E1188" s="388"/>
      <c r="F1188" s="389"/>
      <c r="G1188" s="391"/>
    </row>
    <row r="1189" spans="1:7" s="392" customFormat="1">
      <c r="A1189" s="489"/>
      <c r="B1189" s="490"/>
      <c r="C1189" s="479" t="s">
        <v>3541</v>
      </c>
      <c r="D1189" s="91"/>
      <c r="E1189" s="388"/>
      <c r="F1189" s="389"/>
      <c r="G1189" s="391"/>
    </row>
    <row r="1190" spans="1:7" s="392" customFormat="1" ht="31.2">
      <c r="A1190" s="489"/>
      <c r="B1190" s="490"/>
      <c r="C1190" s="479" t="s">
        <v>3542</v>
      </c>
      <c r="D1190" s="91"/>
      <c r="E1190" s="388"/>
      <c r="F1190" s="389"/>
      <c r="G1190" s="391"/>
    </row>
    <row r="1191" spans="1:7" s="392" customFormat="1" ht="31.2">
      <c r="A1191" s="489"/>
      <c r="B1191" s="490"/>
      <c r="C1191" s="479" t="s">
        <v>3543</v>
      </c>
      <c r="D1191" s="91"/>
      <c r="E1191" s="388"/>
      <c r="F1191" s="389"/>
      <c r="G1191" s="391"/>
    </row>
    <row r="1192" spans="1:7" s="392" customFormat="1">
      <c r="A1192" s="489" t="s">
        <v>2685</v>
      </c>
      <c r="B1192" s="490" t="s">
        <v>3544</v>
      </c>
      <c r="C1192" s="490"/>
      <c r="D1192" s="91"/>
      <c r="E1192" s="388"/>
      <c r="F1192" s="389"/>
      <c r="G1192" s="391"/>
    </row>
    <row r="1193" spans="1:7" s="392" customFormat="1" ht="31.2">
      <c r="A1193" s="489"/>
      <c r="B1193" s="490"/>
      <c r="C1193" s="479" t="s">
        <v>3545</v>
      </c>
      <c r="D1193" s="91"/>
      <c r="E1193" s="388"/>
      <c r="F1193" s="389"/>
      <c r="G1193" s="391"/>
    </row>
    <row r="1194" spans="1:7" s="392" customFormat="1" ht="31.2">
      <c r="A1194" s="489"/>
      <c r="B1194" s="490"/>
      <c r="C1194" s="479" t="s">
        <v>3546</v>
      </c>
      <c r="D1194" s="91"/>
      <c r="E1194" s="388"/>
      <c r="F1194" s="389"/>
      <c r="G1194" s="391"/>
    </row>
    <row r="1195" spans="1:7" s="392" customFormat="1" ht="46.8">
      <c r="A1195" s="489"/>
      <c r="B1195" s="490"/>
      <c r="C1195" s="479" t="s">
        <v>3547</v>
      </c>
      <c r="D1195" s="91"/>
      <c r="E1195" s="388"/>
      <c r="F1195" s="389"/>
      <c r="G1195" s="391"/>
    </row>
    <row r="1196" spans="1:7" s="392" customFormat="1" ht="62.4">
      <c r="A1196" s="489"/>
      <c r="B1196" s="490"/>
      <c r="C1196" s="479" t="s">
        <v>3548</v>
      </c>
      <c r="D1196" s="91"/>
      <c r="E1196" s="388"/>
      <c r="F1196" s="389"/>
      <c r="G1196" s="391"/>
    </row>
    <row r="1197" spans="1:7" s="392" customFormat="1" ht="46.8">
      <c r="A1197" s="489"/>
      <c r="B1197" s="490"/>
      <c r="C1197" s="479" t="s">
        <v>3549</v>
      </c>
      <c r="D1197" s="91"/>
      <c r="E1197" s="388"/>
      <c r="F1197" s="389"/>
      <c r="G1197" s="391"/>
    </row>
    <row r="1198" spans="1:7" s="392" customFormat="1" ht="31.2">
      <c r="A1198" s="489"/>
      <c r="B1198" s="490"/>
      <c r="C1198" s="479" t="s">
        <v>3550</v>
      </c>
      <c r="D1198" s="91"/>
      <c r="E1198" s="388"/>
      <c r="F1198" s="389"/>
      <c r="G1198" s="391"/>
    </row>
    <row r="1199" spans="1:7" s="392" customFormat="1" ht="31.2">
      <c r="A1199" s="489"/>
      <c r="B1199" s="490"/>
      <c r="C1199" s="479" t="s">
        <v>3551</v>
      </c>
      <c r="D1199" s="91"/>
      <c r="E1199" s="388"/>
      <c r="F1199" s="389"/>
      <c r="G1199" s="391"/>
    </row>
    <row r="1200" spans="1:7" s="392" customFormat="1" ht="31.2">
      <c r="A1200" s="489" t="s">
        <v>2686</v>
      </c>
      <c r="B1200" s="490" t="s">
        <v>3552</v>
      </c>
      <c r="C1200" s="490"/>
      <c r="D1200" s="91"/>
      <c r="E1200" s="388"/>
      <c r="F1200" s="389"/>
      <c r="G1200" s="391"/>
    </row>
    <row r="1201" spans="1:7" s="392" customFormat="1" ht="31.2">
      <c r="A1201" s="489"/>
      <c r="B1201" s="490"/>
      <c r="C1201" s="479" t="s">
        <v>3553</v>
      </c>
      <c r="D1201" s="91"/>
      <c r="E1201" s="388"/>
      <c r="F1201" s="389"/>
      <c r="G1201" s="391"/>
    </row>
    <row r="1202" spans="1:7" s="392" customFormat="1" ht="31.2">
      <c r="A1202" s="489"/>
      <c r="B1202" s="490"/>
      <c r="C1202" s="479" t="s">
        <v>3554</v>
      </c>
      <c r="D1202" s="91"/>
      <c r="E1202" s="388"/>
      <c r="F1202" s="389"/>
      <c r="G1202" s="391"/>
    </row>
    <row r="1203" spans="1:7" s="392" customFormat="1" ht="31.2">
      <c r="A1203" s="489"/>
      <c r="B1203" s="490"/>
      <c r="C1203" s="479" t="s">
        <v>3555</v>
      </c>
      <c r="D1203" s="91"/>
      <c r="E1203" s="388"/>
      <c r="F1203" s="389"/>
      <c r="G1203" s="391"/>
    </row>
    <row r="1204" spans="1:7" s="392" customFormat="1">
      <c r="A1204" s="489"/>
      <c r="B1204" s="490"/>
      <c r="C1204" s="479" t="s">
        <v>3556</v>
      </c>
      <c r="D1204" s="91"/>
      <c r="E1204" s="388"/>
      <c r="F1204" s="389"/>
      <c r="G1204" s="391"/>
    </row>
    <row r="1205" spans="1:7" s="392" customFormat="1">
      <c r="A1205" s="489"/>
      <c r="B1205" s="490"/>
      <c r="C1205" s="479" t="s">
        <v>3557</v>
      </c>
      <c r="D1205" s="91"/>
      <c r="E1205" s="388"/>
      <c r="F1205" s="389"/>
      <c r="G1205" s="391"/>
    </row>
    <row r="1206" spans="1:7" s="392" customFormat="1">
      <c r="A1206" s="489" t="s">
        <v>3558</v>
      </c>
      <c r="B1206" s="490" t="s">
        <v>3559</v>
      </c>
      <c r="C1206" s="490"/>
      <c r="D1206" s="91"/>
      <c r="E1206" s="388"/>
      <c r="F1206" s="389"/>
      <c r="G1206" s="391"/>
    </row>
    <row r="1207" spans="1:7" s="392" customFormat="1" ht="31.2">
      <c r="A1207" s="489"/>
      <c r="B1207" s="490"/>
      <c r="C1207" s="479" t="s">
        <v>3560</v>
      </c>
      <c r="D1207" s="91"/>
      <c r="E1207" s="388"/>
      <c r="F1207" s="389"/>
      <c r="G1207" s="391"/>
    </row>
    <row r="1208" spans="1:7" s="392" customFormat="1" ht="31.2">
      <c r="A1208" s="489"/>
      <c r="B1208" s="490"/>
      <c r="C1208" s="479" t="s">
        <v>3561</v>
      </c>
      <c r="D1208" s="91"/>
      <c r="E1208" s="388"/>
      <c r="F1208" s="389"/>
      <c r="G1208" s="391"/>
    </row>
    <row r="1209" spans="1:7" s="392" customFormat="1" ht="31.2">
      <c r="A1209" s="489"/>
      <c r="B1209" s="490"/>
      <c r="C1209" s="479" t="s">
        <v>3562</v>
      </c>
      <c r="D1209" s="91"/>
      <c r="E1209" s="388"/>
      <c r="F1209" s="389"/>
      <c r="G1209" s="391"/>
    </row>
    <row r="1210" spans="1:7" s="392" customFormat="1" ht="31.2">
      <c r="A1210" s="489"/>
      <c r="B1210" s="490"/>
      <c r="C1210" s="479" t="s">
        <v>3563</v>
      </c>
      <c r="D1210" s="91"/>
      <c r="E1210" s="388"/>
      <c r="F1210" s="389"/>
      <c r="G1210" s="391"/>
    </row>
    <row r="1211" spans="1:7" s="392" customFormat="1" ht="31.2">
      <c r="A1211" s="489" t="s">
        <v>3564</v>
      </c>
      <c r="B1211" s="490" t="s">
        <v>3565</v>
      </c>
      <c r="C1211" s="479"/>
      <c r="D1211" s="91"/>
      <c r="E1211" s="388"/>
      <c r="F1211" s="389"/>
      <c r="G1211" s="391"/>
    </row>
    <row r="1212" spans="1:7" s="392" customFormat="1" ht="46.8">
      <c r="A1212" s="489"/>
      <c r="B1212" s="490"/>
      <c r="C1212" s="479" t="s">
        <v>3566</v>
      </c>
      <c r="D1212" s="91"/>
      <c r="E1212" s="388"/>
      <c r="F1212" s="389"/>
      <c r="G1212" s="391"/>
    </row>
    <row r="1213" spans="1:7" s="392" customFormat="1" ht="31.2">
      <c r="A1213" s="489" t="s">
        <v>3567</v>
      </c>
      <c r="B1213" s="490" t="s">
        <v>3568</v>
      </c>
      <c r="C1213" s="490"/>
      <c r="D1213" s="91"/>
      <c r="E1213" s="388"/>
      <c r="F1213" s="389"/>
      <c r="G1213" s="391"/>
    </row>
    <row r="1214" spans="1:7" s="392" customFormat="1" ht="31.2">
      <c r="A1214" s="489"/>
      <c r="B1214" s="490"/>
      <c r="C1214" s="490" t="s">
        <v>3569</v>
      </c>
      <c r="D1214" s="91"/>
      <c r="E1214" s="388"/>
      <c r="F1214" s="389"/>
      <c r="G1214" s="391"/>
    </row>
    <row r="1215" spans="1:7" s="392" customFormat="1" ht="31.2">
      <c r="A1215" s="489"/>
      <c r="B1215" s="490"/>
      <c r="C1215" s="490" t="s">
        <v>3570</v>
      </c>
      <c r="D1215" s="91"/>
      <c r="E1215" s="388"/>
      <c r="F1215" s="389"/>
      <c r="G1215" s="391"/>
    </row>
    <row r="1216" spans="1:7" s="392" customFormat="1" ht="31.2">
      <c r="A1216" s="489"/>
      <c r="B1216" s="490"/>
      <c r="C1216" s="490" t="s">
        <v>3571</v>
      </c>
      <c r="D1216" s="91"/>
      <c r="E1216" s="388"/>
      <c r="F1216" s="389"/>
      <c r="G1216" s="391"/>
    </row>
    <row r="1217" spans="1:7" s="392" customFormat="1">
      <c r="A1217" s="489"/>
      <c r="B1217" s="490"/>
      <c r="C1217" s="490" t="s">
        <v>3572</v>
      </c>
      <c r="D1217" s="91"/>
      <c r="E1217" s="388"/>
      <c r="F1217" s="389"/>
      <c r="G1217" s="391"/>
    </row>
    <row r="1218" spans="1:7" s="392" customFormat="1" ht="31.2">
      <c r="A1218" s="489" t="s">
        <v>3573</v>
      </c>
      <c r="B1218" s="490" t="s">
        <v>3574</v>
      </c>
      <c r="C1218" s="490"/>
      <c r="D1218" s="91"/>
      <c r="E1218" s="388"/>
      <c r="F1218" s="389"/>
      <c r="G1218" s="391"/>
    </row>
    <row r="1219" spans="1:7" s="392" customFormat="1" ht="31.2">
      <c r="A1219" s="489"/>
      <c r="B1219" s="490"/>
      <c r="C1219" s="490" t="s">
        <v>3575</v>
      </c>
      <c r="D1219" s="91"/>
      <c r="E1219" s="388"/>
      <c r="F1219" s="389"/>
      <c r="G1219" s="391"/>
    </row>
    <row r="1220" spans="1:7" s="392" customFormat="1" ht="31.2">
      <c r="A1220" s="489"/>
      <c r="B1220" s="490"/>
      <c r="C1220" s="490" t="s">
        <v>3576</v>
      </c>
      <c r="D1220" s="91"/>
      <c r="E1220" s="388"/>
      <c r="F1220" s="389"/>
      <c r="G1220" s="391"/>
    </row>
    <row r="1221" spans="1:7" s="392" customFormat="1" ht="31.2">
      <c r="A1221" s="489"/>
      <c r="B1221" s="490"/>
      <c r="C1221" s="490" t="s">
        <v>3577</v>
      </c>
      <c r="D1221" s="91"/>
      <c r="E1221" s="388"/>
      <c r="F1221" s="389"/>
      <c r="G1221" s="391"/>
    </row>
    <row r="1222" spans="1:7" s="392" customFormat="1">
      <c r="A1222" s="489"/>
      <c r="B1222" s="490"/>
      <c r="C1222" s="490" t="s">
        <v>3578</v>
      </c>
      <c r="D1222" s="91"/>
      <c r="E1222" s="388"/>
      <c r="F1222" s="389"/>
      <c r="G1222" s="391"/>
    </row>
    <row r="1223" spans="1:7" s="392" customFormat="1">
      <c r="A1223" s="403"/>
      <c r="B1223" s="472"/>
      <c r="C1223" s="473"/>
      <c r="D1223" s="91"/>
      <c r="E1223" s="388"/>
      <c r="F1223" s="389"/>
      <c r="G1223" s="391"/>
    </row>
    <row r="1224" spans="1:7" s="392" customFormat="1">
      <c r="A1224" s="403"/>
      <c r="B1224" s="472"/>
      <c r="C1224" s="473"/>
      <c r="D1224" s="91"/>
      <c r="E1224" s="388"/>
      <c r="F1224" s="389"/>
      <c r="G1224" s="391"/>
    </row>
    <row r="1227" spans="1:7">
      <c r="B1227" s="456" t="s">
        <v>91</v>
      </c>
    </row>
    <row r="1228" spans="1:7">
      <c r="B1228" s="456" t="s">
        <v>93</v>
      </c>
    </row>
    <row r="1229" spans="1:7">
      <c r="B1229" s="456" t="s">
        <v>94</v>
      </c>
    </row>
    <row r="1230" spans="1:7">
      <c r="B1230" s="456" t="s">
        <v>95</v>
      </c>
    </row>
    <row r="1231" spans="1:7">
      <c r="B1231" s="456" t="s">
        <v>96</v>
      </c>
    </row>
    <row r="1232" spans="1:7">
      <c r="B1232" s="456" t="s">
        <v>97</v>
      </c>
    </row>
    <row r="1233" spans="2:3">
      <c r="B1233" s="456" t="s">
        <v>98</v>
      </c>
    </row>
    <row r="1234" spans="2:3">
      <c r="B1234" s="456" t="s">
        <v>99</v>
      </c>
    </row>
    <row r="1235" spans="2:3">
      <c r="B1235" s="456" t="s">
        <v>100</v>
      </c>
    </row>
    <row r="1236" spans="2:3">
      <c r="B1236" s="456" t="s">
        <v>101</v>
      </c>
    </row>
    <row r="1238" spans="2:3">
      <c r="B1238" s="456" t="s">
        <v>1313</v>
      </c>
      <c r="C1238" s="45">
        <v>242</v>
      </c>
    </row>
    <row r="1239" spans="2:3">
      <c r="C1239" s="45" t="e">
        <f>C1238-#REF!</f>
        <v>#REF!</v>
      </c>
    </row>
  </sheetData>
  <mergeCells count="9">
    <mergeCell ref="E309:E310"/>
    <mergeCell ref="F309:F310"/>
    <mergeCell ref="B889:C889"/>
    <mergeCell ref="A900:C900"/>
    <mergeCell ref="A2:C2"/>
    <mergeCell ref="B3:C3"/>
    <mergeCell ref="E119:E120"/>
    <mergeCell ref="F119:F120"/>
    <mergeCell ref="E201:E20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251"/>
  <sheetViews>
    <sheetView topLeftCell="A1235" workbookViewId="0">
      <selection sqref="A1:C1237"/>
    </sheetView>
  </sheetViews>
  <sheetFormatPr defaultColWidth="9.109375" defaultRowHeight="16.8"/>
  <cols>
    <col min="1" max="1" width="9.109375" style="210"/>
    <col min="2" max="2" width="26.88671875" style="55" customWidth="1"/>
    <col min="3" max="3" width="44.88671875" style="55" customWidth="1"/>
    <col min="4" max="4" width="0" style="55" hidden="1" customWidth="1"/>
    <col min="5" max="5" width="9.109375" style="55"/>
    <col min="6" max="6" width="16.109375" style="55" bestFit="1" customWidth="1"/>
    <col min="7" max="16384" width="9.109375" style="55"/>
  </cols>
  <sheetData>
    <row r="1" spans="1:4">
      <c r="A1" s="207" t="s">
        <v>70</v>
      </c>
      <c r="B1" s="18" t="s">
        <v>372</v>
      </c>
      <c r="C1" s="18" t="s">
        <v>71</v>
      </c>
    </row>
    <row r="2" spans="1:4">
      <c r="A2" s="208" t="s">
        <v>150</v>
      </c>
      <c r="B2" s="942" t="s">
        <v>1316</v>
      </c>
      <c r="C2" s="942"/>
    </row>
    <row r="3" spans="1:4" s="212" customFormat="1">
      <c r="A3" s="226" t="s">
        <v>13</v>
      </c>
      <c r="B3" s="943" t="s">
        <v>1315</v>
      </c>
      <c r="C3" s="943"/>
    </row>
    <row r="4" spans="1:4">
      <c r="A4" s="208">
        <v>1</v>
      </c>
      <c r="B4" s="199" t="s">
        <v>1317</v>
      </c>
      <c r="C4" s="199"/>
    </row>
    <row r="5" spans="1:4" s="200" customFormat="1" ht="50.4">
      <c r="A5" s="208">
        <v>1.1000000000000001</v>
      </c>
      <c r="B5" s="199" t="s">
        <v>1318</v>
      </c>
      <c r="C5" s="199"/>
    </row>
    <row r="6" spans="1:4" ht="50.4">
      <c r="A6" s="208"/>
      <c r="B6" s="202" t="s">
        <v>1319</v>
      </c>
      <c r="C6" s="202" t="str">
        <f t="shared" ref="C6:C11" si="0">CONCATENATE(D6," ", B6)</f>
        <v>Cung cấp chức năng cho người dùng Xem danh mục sách giáo khoa được nhiều người yêu thích</v>
      </c>
      <c r="D6" s="55" t="s">
        <v>2156</v>
      </c>
    </row>
    <row r="7" spans="1:4" ht="50.4">
      <c r="A7" s="208"/>
      <c r="B7" s="202" t="s">
        <v>1320</v>
      </c>
      <c r="C7" s="202" t="str">
        <f t="shared" si="0"/>
        <v>Cung cấp chức năng cho người dùng Xem danh mục sách nghiệp vụ được nhiều người yêu thích</v>
      </c>
      <c r="D7" s="55" t="s">
        <v>2156</v>
      </c>
    </row>
    <row r="8" spans="1:4" ht="50.4">
      <c r="A8" s="208"/>
      <c r="B8" s="202" t="s">
        <v>1321</v>
      </c>
      <c r="C8" s="202" t="str">
        <f t="shared" si="0"/>
        <v>Cung cấp chức năng cho người dùng Xem danh mục sách tham khảo được nhiều người yêu thích</v>
      </c>
      <c r="D8" s="55" t="s">
        <v>2156</v>
      </c>
    </row>
    <row r="9" spans="1:4" ht="50.4">
      <c r="A9" s="208"/>
      <c r="B9" s="202" t="s">
        <v>1322</v>
      </c>
      <c r="C9" s="202" t="str">
        <f t="shared" si="0"/>
        <v>Cung cấp chức năng cho người dùng Xem danh mục sách chuyện thiếu nhi được nhiều người yêu thích</v>
      </c>
      <c r="D9" s="55" t="s">
        <v>2156</v>
      </c>
    </row>
    <row r="10" spans="1:4" ht="50.4">
      <c r="A10" s="208"/>
      <c r="B10" s="202" t="s">
        <v>1323</v>
      </c>
      <c r="C10" s="202" t="str">
        <f t="shared" si="0"/>
        <v>Cung cấp chức năng cho người dùng Xem danh mục báo, tạp chí được nhiều người yêu thích</v>
      </c>
      <c r="D10" s="55" t="s">
        <v>2156</v>
      </c>
    </row>
    <row r="11" spans="1:4" ht="50.4">
      <c r="A11" s="208"/>
      <c r="B11" s="202" t="s">
        <v>1324</v>
      </c>
      <c r="C11" s="202" t="str">
        <f t="shared" si="0"/>
        <v>Cung cấp chức năng cho người dùng Xem danh mục đề thi, đáp án được nhiều người yêu thích</v>
      </c>
      <c r="D11" s="55" t="s">
        <v>2156</v>
      </c>
    </row>
    <row r="12" spans="1:4" s="200" customFormat="1" ht="33.6">
      <c r="A12" s="208">
        <v>1.2</v>
      </c>
      <c r="B12" s="197" t="s">
        <v>1325</v>
      </c>
      <c r="C12" s="202"/>
      <c r="D12" s="55" t="s">
        <v>2156</v>
      </c>
    </row>
    <row r="13" spans="1:4" ht="33.6">
      <c r="A13" s="209"/>
      <c r="B13" s="202" t="s">
        <v>1326</v>
      </c>
      <c r="C13" s="202" t="str">
        <f>CONCATENATE(D13," ", B13)</f>
        <v>Cung cấp chức năng cho người dùng Xem danh mục tin tức sự kiện nổi bật</v>
      </c>
      <c r="D13" s="55" t="s">
        <v>2156</v>
      </c>
    </row>
    <row r="14" spans="1:4" ht="33.6">
      <c r="A14" s="208"/>
      <c r="B14" s="202" t="s">
        <v>1327</v>
      </c>
      <c r="C14" s="202" t="str">
        <f>CONCATENATE(D14," ", B14)</f>
        <v>Cung cấp chức năng cho người dùng Xem chi tiết tin tức sự kiện nổi bật</v>
      </c>
      <c r="D14" s="55" t="s">
        <v>2156</v>
      </c>
    </row>
    <row r="15" spans="1:4" ht="50.4">
      <c r="A15" s="208"/>
      <c r="B15" s="202" t="s">
        <v>1328</v>
      </c>
      <c r="C15" s="202" t="str">
        <f>CONCATENATE(D15," ", B15)</f>
        <v>Cung cấp chức năng cho người dùng Xem danh sách tin tức sự kiện nổi bật cùng chuyên mục</v>
      </c>
      <c r="D15" s="55" t="s">
        <v>2156</v>
      </c>
    </row>
    <row r="16" spans="1:4" ht="33.6">
      <c r="A16" s="208"/>
      <c r="B16" s="202" t="s">
        <v>1329</v>
      </c>
      <c r="C16" s="202" t="str">
        <f>CONCATENATE(D16," ", B16)</f>
        <v>Cung cấp chức năng cho người dùng Chia sẻ tin tức sự kiện nổi bật</v>
      </c>
      <c r="D16" s="55" t="s">
        <v>2156</v>
      </c>
    </row>
    <row r="17" spans="1:4" s="200" customFormat="1">
      <c r="A17" s="208">
        <v>1.3</v>
      </c>
      <c r="B17" s="197" t="s">
        <v>1330</v>
      </c>
      <c r="C17" s="202"/>
      <c r="D17" s="55" t="s">
        <v>2156</v>
      </c>
    </row>
    <row r="18" spans="1:4" ht="33.6">
      <c r="A18" s="209"/>
      <c r="B18" s="202" t="s">
        <v>1331</v>
      </c>
      <c r="C18" s="202" t="str">
        <f>CONCATENATE(D18," ", B18)</f>
        <v>Cung cấp chức năng cho người dùng Xem danh sách thông báo</v>
      </c>
      <c r="D18" s="55" t="s">
        <v>2156</v>
      </c>
    </row>
    <row r="19" spans="1:4" ht="33.6">
      <c r="A19" s="208"/>
      <c r="B19" s="202" t="s">
        <v>1332</v>
      </c>
      <c r="C19" s="202" t="str">
        <f>CONCATENATE(D19," ", B19)</f>
        <v>Cung cấp chức năng cho người dùng Xem chi tiết thông báo</v>
      </c>
      <c r="D19" s="55" t="s">
        <v>2156</v>
      </c>
    </row>
    <row r="20" spans="1:4" ht="33.6">
      <c r="A20" s="209"/>
      <c r="B20" s="202" t="s">
        <v>1333</v>
      </c>
      <c r="C20" s="202" t="str">
        <f>CONCATENATE(D20," ", B20)</f>
        <v>Cung cấp chức năng cho người dùng Chia sẻ thông báo</v>
      </c>
      <c r="D20" s="55" t="s">
        <v>2156</v>
      </c>
    </row>
    <row r="21" spans="1:4">
      <c r="A21" s="208">
        <v>1.4</v>
      </c>
      <c r="B21" s="197" t="s">
        <v>1334</v>
      </c>
      <c r="C21" s="202"/>
      <c r="D21" s="55" t="s">
        <v>2156</v>
      </c>
    </row>
    <row r="22" spans="1:4" ht="33.6">
      <c r="A22" s="209"/>
      <c r="B22" s="202" t="s">
        <v>1335</v>
      </c>
      <c r="C22" s="202" t="str">
        <f>CONCATENATE(D22," ", B22)</f>
        <v>Cung cấp chức năng cho người dùng Xem danh mục sách mới</v>
      </c>
      <c r="D22" s="55" t="s">
        <v>2156</v>
      </c>
    </row>
    <row r="23" spans="1:4" ht="33.6">
      <c r="A23" s="208"/>
      <c r="B23" s="202" t="s">
        <v>1336</v>
      </c>
      <c r="C23" s="202" t="str">
        <f>CONCATENATE(D23," ", B23)</f>
        <v>Cung cấp chức năng cho người dùng Xem chi tiết sách mới</v>
      </c>
      <c r="D23" s="55" t="s">
        <v>2156</v>
      </c>
    </row>
    <row r="24" spans="1:4" ht="33.6">
      <c r="A24" s="208"/>
      <c r="B24" s="202" t="s">
        <v>1337</v>
      </c>
      <c r="C24" s="202" t="str">
        <f>CONCATENATE(D24," ", B24)</f>
        <v>Cung cấp chức năng cho người dùng Tìm kiếm sách mới</v>
      </c>
      <c r="D24" s="55" t="s">
        <v>2156</v>
      </c>
    </row>
    <row r="25" spans="1:4" ht="33.6">
      <c r="A25" s="208"/>
      <c r="B25" s="202" t="s">
        <v>1338</v>
      </c>
      <c r="C25" s="202" t="str">
        <f>CONCATENATE(D25," ", B25)</f>
        <v>Cung cấp chức năng cho người dùng Chia sẻ sách mới</v>
      </c>
      <c r="D25" s="55" t="s">
        <v>2156</v>
      </c>
    </row>
    <row r="26" spans="1:4">
      <c r="A26" s="208">
        <v>1.5</v>
      </c>
      <c r="B26" s="197" t="s">
        <v>1339</v>
      </c>
      <c r="C26" s="202"/>
      <c r="D26" s="55" t="s">
        <v>2156</v>
      </c>
    </row>
    <row r="27" spans="1:4" ht="33.6">
      <c r="A27" s="209"/>
      <c r="B27" s="202" t="s">
        <v>1340</v>
      </c>
      <c r="C27" s="202" t="str">
        <f>CONCATENATE(D27," ", B27)</f>
        <v>Cung cấp chức năng cho người dùng Xem danh mục tạp chí mới</v>
      </c>
      <c r="D27" s="55" t="s">
        <v>2156</v>
      </c>
    </row>
    <row r="28" spans="1:4" ht="33.6">
      <c r="A28" s="208"/>
      <c r="B28" s="202" t="s">
        <v>1341</v>
      </c>
      <c r="C28" s="202" t="str">
        <f>CONCATENATE(D28," ", B28)</f>
        <v>Cung cấp chức năng cho người dùng Xem chi tiết tạp chí mới</v>
      </c>
      <c r="D28" s="55" t="s">
        <v>2156</v>
      </c>
    </row>
    <row r="29" spans="1:4" ht="33.6">
      <c r="A29" s="208"/>
      <c r="B29" s="202" t="s">
        <v>1342</v>
      </c>
      <c r="C29" s="202" t="str">
        <f>CONCATENATE(D29," ", B29)</f>
        <v>Cung cấp chức năng cho người dùng Tìm kiếm tạp chí mới</v>
      </c>
      <c r="D29" s="55" t="s">
        <v>2156</v>
      </c>
    </row>
    <row r="30" spans="1:4" ht="33.6">
      <c r="A30" s="208"/>
      <c r="B30" s="202" t="s">
        <v>1343</v>
      </c>
      <c r="C30" s="202" t="str">
        <f>CONCATENATE(D30," ", B30)</f>
        <v>Cung cấp chức năng cho người dùng Chia sẻ tạp chí mới</v>
      </c>
      <c r="D30" s="55" t="s">
        <v>2156</v>
      </c>
    </row>
    <row r="31" spans="1:4" ht="33.6">
      <c r="A31" s="208">
        <v>1.6</v>
      </c>
      <c r="B31" s="197" t="s">
        <v>1344</v>
      </c>
      <c r="C31" s="202"/>
      <c r="D31" s="55" t="s">
        <v>2156</v>
      </c>
    </row>
    <row r="32" spans="1:4" ht="33.6">
      <c r="A32" s="209"/>
      <c r="B32" s="202" t="s">
        <v>1345</v>
      </c>
      <c r="C32" s="202" t="str">
        <f>CONCATENATE(D32," ", B32)</f>
        <v>Cung cấp chức năng cho người dùng Xem danh sách thông tin hoạt động thư viện</v>
      </c>
      <c r="D32" s="55" t="s">
        <v>2156</v>
      </c>
    </row>
    <row r="33" spans="1:4" ht="33.6">
      <c r="A33" s="208"/>
      <c r="B33" s="202" t="s">
        <v>1346</v>
      </c>
      <c r="C33" s="202" t="str">
        <f>CONCATENATE(D33," ", B33)</f>
        <v>Cung cấp chức năng cho người dùng Xem chi tiết thông tin hoạt động thư viện</v>
      </c>
      <c r="D33" s="55" t="s">
        <v>2156</v>
      </c>
    </row>
    <row r="34" spans="1:4" ht="33.6">
      <c r="A34" s="208"/>
      <c r="B34" s="202" t="s">
        <v>1347</v>
      </c>
      <c r="C34" s="202" t="str">
        <f>CONCATENATE(D34," ", B34)</f>
        <v>Cung cấp chức năng cho người dùng Tìm kiếm thông tin hoạt động thư viện</v>
      </c>
      <c r="D34" s="55" t="s">
        <v>2156</v>
      </c>
    </row>
    <row r="35" spans="1:4" ht="33.6">
      <c r="A35" s="208"/>
      <c r="B35" s="202" t="s">
        <v>1348</v>
      </c>
      <c r="C35" s="202" t="str">
        <f>CONCATENATE(D35," ", B35)</f>
        <v>Cung cấp chức năng cho người dùng Chia sẻ thông tin hoạt động thư viện</v>
      </c>
      <c r="D35" s="55" t="s">
        <v>2156</v>
      </c>
    </row>
    <row r="36" spans="1:4" ht="33.6">
      <c r="A36" s="208">
        <v>1.7</v>
      </c>
      <c r="B36" s="197" t="s">
        <v>1349</v>
      </c>
      <c r="C36" s="202"/>
      <c r="D36" s="55" t="s">
        <v>2156</v>
      </c>
    </row>
    <row r="37" spans="1:4" ht="33.6">
      <c r="A37" s="209"/>
      <c r="B37" s="202" t="s">
        <v>1350</v>
      </c>
      <c r="C37" s="202" t="str">
        <f>CONCATENATE(D37," ", B37)</f>
        <v>Cung cấp chức năng cho người dùng Xem danh sách thông tin nghiên cứu, trao đổi</v>
      </c>
      <c r="D37" s="55" t="s">
        <v>2156</v>
      </c>
    </row>
    <row r="38" spans="1:4" ht="50.4">
      <c r="A38" s="208"/>
      <c r="B38" s="202" t="s">
        <v>1351</v>
      </c>
      <c r="C38" s="202" t="str">
        <f>CONCATENATE(D38," ", B38)</f>
        <v>Cung cấp chức năng cho người dùng Xem chi tiết thông tin hoạt động nghiên cứu, trao đổi</v>
      </c>
      <c r="D38" s="55" t="s">
        <v>2156</v>
      </c>
    </row>
    <row r="39" spans="1:4" ht="50.4">
      <c r="A39" s="208"/>
      <c r="B39" s="202" t="s">
        <v>1352</v>
      </c>
      <c r="C39" s="202" t="str">
        <f>CONCATENATE(D39," ", B39)</f>
        <v>Cung cấp chức năng cho người dùng Tìm kiếm thông tin hoạt động nghiên cứu, trao đổi</v>
      </c>
      <c r="D39" s="55" t="s">
        <v>2156</v>
      </c>
    </row>
    <row r="40" spans="1:4" ht="33.6">
      <c r="A40" s="208"/>
      <c r="B40" s="202" t="s">
        <v>1353</v>
      </c>
      <c r="C40" s="202" t="str">
        <f>CONCATENATE(D40," ", B40)</f>
        <v>Cung cấp chức năng cho người dùng Chia sẻ thông tin hoạt động nghiên cứu, trao đổi</v>
      </c>
      <c r="D40" s="55" t="s">
        <v>2156</v>
      </c>
    </row>
    <row r="41" spans="1:4" ht="33.6">
      <c r="A41" s="208">
        <v>1.8</v>
      </c>
      <c r="B41" s="197" t="s">
        <v>1359</v>
      </c>
      <c r="C41" s="202"/>
      <c r="D41" s="55" t="s">
        <v>2156</v>
      </c>
    </row>
    <row r="42" spans="1:4" ht="33.6">
      <c r="A42" s="209"/>
      <c r="B42" s="202" t="s">
        <v>1360</v>
      </c>
      <c r="C42" s="202" t="str">
        <f>CONCATENATE(D42," ", B42)</f>
        <v>Cung cấp chức năng cho người dùng Xem danh sách bài mới đăng</v>
      </c>
      <c r="D42" s="55" t="s">
        <v>2156</v>
      </c>
    </row>
    <row r="43" spans="1:4" ht="33.6">
      <c r="A43" s="208"/>
      <c r="B43" s="202" t="s">
        <v>1361</v>
      </c>
      <c r="C43" s="202" t="str">
        <f>CONCATENATE(D43," ", B43)</f>
        <v>Cung cấp chức năng cho người dùng Xem chi tiết bài mới đăng</v>
      </c>
      <c r="D43" s="55" t="s">
        <v>2156</v>
      </c>
    </row>
    <row r="44" spans="1:4" ht="33.6">
      <c r="A44" s="208"/>
      <c r="B44" s="202" t="s">
        <v>1362</v>
      </c>
      <c r="C44" s="202" t="str">
        <f>CONCATENATE(D44," ", B44)</f>
        <v>Cung cấp chức năng cho người dùng Tìm kiếm bài mới đăng</v>
      </c>
      <c r="D44" s="55" t="s">
        <v>2156</v>
      </c>
    </row>
    <row r="45" spans="1:4" ht="33.6">
      <c r="A45" s="208"/>
      <c r="B45" s="202" t="s">
        <v>1363</v>
      </c>
      <c r="C45" s="202" t="str">
        <f>CONCATENATE(D45," ", B45)</f>
        <v>Cung cấp chức năng cho người dùng Chia sẻ bài mới đăng</v>
      </c>
      <c r="D45" s="55" t="s">
        <v>2156</v>
      </c>
    </row>
    <row r="46" spans="1:4" ht="33.6">
      <c r="A46" s="208">
        <v>1.9</v>
      </c>
      <c r="B46" s="197" t="s">
        <v>1364</v>
      </c>
      <c r="C46" s="202"/>
      <c r="D46" s="55" t="s">
        <v>2156</v>
      </c>
    </row>
    <row r="47" spans="1:4" ht="33.6">
      <c r="A47" s="209"/>
      <c r="B47" s="202" t="s">
        <v>1365</v>
      </c>
      <c r="C47" s="202" t="str">
        <f>CONCATENATE(D47," ", B47)</f>
        <v>Cung cấp chức năng cho người dùng Xem danh sách nội dung tiêu biểu</v>
      </c>
      <c r="D47" s="55" t="s">
        <v>2156</v>
      </c>
    </row>
    <row r="48" spans="1:4" ht="33.6">
      <c r="A48" s="208"/>
      <c r="B48" s="202" t="s">
        <v>1366</v>
      </c>
      <c r="C48" s="202" t="str">
        <f>CONCATENATE(D48," ", B48)</f>
        <v>Cung cấp chức năng cho người dùng Xem chi tiết nội dung tiêu biểu</v>
      </c>
      <c r="D48" s="55" t="s">
        <v>2156</v>
      </c>
    </row>
    <row r="49" spans="1:4" ht="33.6">
      <c r="A49" s="208"/>
      <c r="B49" s="202" t="s">
        <v>1367</v>
      </c>
      <c r="C49" s="202" t="str">
        <f>CONCATENATE(D49," ", B49)</f>
        <v>Cung cấp chức năng cho người dùng Tìm kiếm nội dung tiêu biểu</v>
      </c>
      <c r="D49" s="55" t="s">
        <v>2156</v>
      </c>
    </row>
    <row r="50" spans="1:4" ht="33.6">
      <c r="A50" s="208"/>
      <c r="B50" s="202" t="s">
        <v>1368</v>
      </c>
      <c r="C50" s="202" t="str">
        <f>CONCATENATE(D50," ", B50)</f>
        <v>Cung cấp chức năng cho người dùng Xem danh sách nội dung cùng chuyên mục</v>
      </c>
      <c r="D50" s="55" t="s">
        <v>2156</v>
      </c>
    </row>
    <row r="51" spans="1:4" ht="33.6">
      <c r="A51" s="208"/>
      <c r="B51" s="202" t="s">
        <v>1369</v>
      </c>
      <c r="C51" s="202" t="str">
        <f>CONCATENATE(D51," ", B51)</f>
        <v>Cung cấp chức năng cho người dùng Chia sẻ nội dung tiêu biểu</v>
      </c>
      <c r="D51" s="55" t="s">
        <v>2156</v>
      </c>
    </row>
    <row r="52" spans="1:4" ht="33.6">
      <c r="A52" s="208" t="s">
        <v>1396</v>
      </c>
      <c r="B52" s="203" t="s">
        <v>1354</v>
      </c>
      <c r="C52" s="202"/>
      <c r="D52" s="55" t="s">
        <v>2156</v>
      </c>
    </row>
    <row r="53" spans="1:4" ht="33.6">
      <c r="A53" s="208"/>
      <c r="B53" s="202" t="s">
        <v>1355</v>
      </c>
      <c r="C53" s="202" t="str">
        <f>CONCATENATE(D53," ", B53)</f>
        <v>Cung cấp chức năng cho người dùng Xem thông tin chỉ dẫn giờ mở cửa</v>
      </c>
      <c r="D53" s="55" t="s">
        <v>2156</v>
      </c>
    </row>
    <row r="54" spans="1:4" ht="33.6">
      <c r="A54" s="209"/>
      <c r="B54" s="202" t="s">
        <v>1356</v>
      </c>
      <c r="C54" s="202" t="str">
        <f>CONCATENATE(D54," ", B54)</f>
        <v>Cung cấp chức năng cho người dùng Xem thông tin chỉ dẫn thủ tục, điều kiện làm thẻ</v>
      </c>
      <c r="D54" s="55" t="s">
        <v>2156</v>
      </c>
    </row>
    <row r="55" spans="1:4" ht="33.6">
      <c r="A55" s="208"/>
      <c r="B55" s="202" t="s">
        <v>1357</v>
      </c>
      <c r="C55" s="202" t="str">
        <f>CONCATENATE(D55," ", B55)</f>
        <v>Cung cấp chức năng cho người dùng Xem thông tin chỉ đường</v>
      </c>
      <c r="D55" s="55" t="s">
        <v>2156</v>
      </c>
    </row>
    <row r="56" spans="1:4" ht="33.6">
      <c r="A56" s="209"/>
      <c r="B56" s="202" t="s">
        <v>1358</v>
      </c>
      <c r="C56" s="202" t="str">
        <f>CONCATENATE(D56," ", B56)</f>
        <v>Cung cấp chức năng cho người dùng Xem thông tin liên hệ</v>
      </c>
      <c r="D56" s="55" t="s">
        <v>2156</v>
      </c>
    </row>
    <row r="57" spans="1:4">
      <c r="A57" s="208" t="s">
        <v>1397</v>
      </c>
      <c r="B57" s="197" t="s">
        <v>1374</v>
      </c>
      <c r="C57" s="202"/>
      <c r="D57" s="55" t="s">
        <v>2156</v>
      </c>
    </row>
    <row r="58" spans="1:4" ht="33.6">
      <c r="A58" s="209"/>
      <c r="B58" s="202" t="s">
        <v>1371</v>
      </c>
      <c r="C58" s="202" t="str">
        <f>CONCATENATE(D58," ", B58)</f>
        <v>Cung cấp chức năng cho người dùng Xem danh sách nội dung góp ý</v>
      </c>
      <c r="D58" s="55" t="s">
        <v>2156</v>
      </c>
    </row>
    <row r="59" spans="1:4" ht="33.6">
      <c r="A59" s="208"/>
      <c r="B59" s="202" t="s">
        <v>1372</v>
      </c>
      <c r="C59" s="202" t="str">
        <f>CONCATENATE(D59," ", B59)</f>
        <v>Cung cấp chức năng cho người dùng Xem chi tiết nội dung góp ý</v>
      </c>
      <c r="D59" s="55" t="s">
        <v>2156</v>
      </c>
    </row>
    <row r="60" spans="1:4" ht="33.6">
      <c r="A60" s="208"/>
      <c r="B60" s="202" t="s">
        <v>1375</v>
      </c>
      <c r="C60" s="202" t="str">
        <f>CONCATENATE(D60," ", B60)</f>
        <v>Cung cấp chức năng cho người dùng Xem nội dung trả lời góp ý</v>
      </c>
      <c r="D60" s="55" t="s">
        <v>2156</v>
      </c>
    </row>
    <row r="61" spans="1:4" ht="33.6">
      <c r="A61" s="209"/>
      <c r="B61" s="202" t="s">
        <v>1376</v>
      </c>
      <c r="C61" s="202" t="str">
        <f>CONCATENATE(D61," ", B61)</f>
        <v>Cung cấp chức năng cho người dùng Chia sẻ nội dung góp ý</v>
      </c>
      <c r="D61" s="55" t="s">
        <v>2156</v>
      </c>
    </row>
    <row r="62" spans="1:4" ht="33.6">
      <c r="A62" s="208" t="s">
        <v>1398</v>
      </c>
      <c r="B62" s="197" t="s">
        <v>1370</v>
      </c>
      <c r="C62" s="202"/>
      <c r="D62" s="55" t="s">
        <v>2156</v>
      </c>
    </row>
    <row r="63" spans="1:4" ht="33.6">
      <c r="A63" s="209"/>
      <c r="B63" s="202" t="s">
        <v>1370</v>
      </c>
      <c r="C63" s="202" t="str">
        <f>CONCATENATE(D63," ", B63)</f>
        <v>Cung cấp chức năng cho người dùng Thêm mới nội dung góp ý</v>
      </c>
      <c r="D63" s="55" t="s">
        <v>2156</v>
      </c>
    </row>
    <row r="64" spans="1:4" ht="33.6">
      <c r="A64" s="208"/>
      <c r="B64" s="202" t="s">
        <v>1377</v>
      </c>
      <c r="C64" s="202" t="str">
        <f>CONCATENATE(D64," ", B64)</f>
        <v>Cung cấp chức năng cho người dùng Sửa nội dung góp ý</v>
      </c>
      <c r="D64" s="55" t="s">
        <v>2156</v>
      </c>
    </row>
    <row r="65" spans="1:4" ht="33.6">
      <c r="A65" s="208"/>
      <c r="B65" s="202" t="s">
        <v>1372</v>
      </c>
      <c r="C65" s="202" t="str">
        <f>CONCATENATE(D65," ", B65)</f>
        <v>Cung cấp chức năng cho người dùng Xem chi tiết nội dung góp ý</v>
      </c>
      <c r="D65" s="55" t="s">
        <v>2156</v>
      </c>
    </row>
    <row r="66" spans="1:4" ht="33.6">
      <c r="A66" s="209"/>
      <c r="B66" s="202" t="s">
        <v>1378</v>
      </c>
      <c r="C66" s="202" t="str">
        <f>CONCATENATE(D66," ", B66)</f>
        <v>Cung cấp chức năng cho người dùng Xóa nội dung góp ý</v>
      </c>
      <c r="D66" s="55" t="s">
        <v>2156</v>
      </c>
    </row>
    <row r="67" spans="1:4">
      <c r="A67" s="208" t="s">
        <v>1399</v>
      </c>
      <c r="B67" s="197" t="s">
        <v>1379</v>
      </c>
      <c r="C67" s="202"/>
      <c r="D67" s="55" t="s">
        <v>2156</v>
      </c>
    </row>
    <row r="68" spans="1:4" ht="33.6">
      <c r="A68" s="209"/>
      <c r="B68" s="202" t="s">
        <v>1372</v>
      </c>
      <c r="C68" s="202" t="str">
        <f>CONCATENATE(D68," ", B68)</f>
        <v>Cung cấp chức năng cho người dùng Xem chi tiết nội dung góp ý</v>
      </c>
      <c r="D68" s="55" t="s">
        <v>2156</v>
      </c>
    </row>
    <row r="69" spans="1:4" ht="33.6">
      <c r="A69" s="208"/>
      <c r="B69" s="202" t="s">
        <v>1379</v>
      </c>
      <c r="C69" s="202" t="str">
        <f>CONCATENATE(D69," ", B69)</f>
        <v>Cung cấp chức năng cho người dùng Gửi nội dung góp ý</v>
      </c>
      <c r="D69" s="55" t="s">
        <v>2156</v>
      </c>
    </row>
    <row r="70" spans="1:4" ht="33.6">
      <c r="A70" s="208"/>
      <c r="B70" s="202" t="s">
        <v>1388</v>
      </c>
      <c r="C70" s="202" t="str">
        <f>CONCATENATE(D70," ", B70)</f>
        <v>Cung cấp chức năng cho người dùng Đính kèm file nội dung góp ý</v>
      </c>
      <c r="D70" s="55" t="s">
        <v>2156</v>
      </c>
    </row>
    <row r="71" spans="1:4" ht="33.6">
      <c r="A71" s="208"/>
      <c r="B71" s="202" t="s">
        <v>1380</v>
      </c>
      <c r="C71" s="202" t="str">
        <f>CONCATENATE(D71," ", B71)</f>
        <v>Cung cấp chức năng cho người dùng Xem danh sách nội dung góp ý đã gửi</v>
      </c>
      <c r="D71" s="55" t="s">
        <v>2156</v>
      </c>
    </row>
    <row r="72" spans="1:4">
      <c r="A72" s="208" t="s">
        <v>1400</v>
      </c>
      <c r="B72" s="197" t="s">
        <v>1381</v>
      </c>
      <c r="C72" s="202"/>
      <c r="D72" s="55" t="s">
        <v>2156</v>
      </c>
    </row>
    <row r="73" spans="1:4" ht="33.6">
      <c r="A73" s="209"/>
      <c r="B73" s="202" t="s">
        <v>1382</v>
      </c>
      <c r="C73" s="202" t="str">
        <f>CONCATENATE(D73," ", B73)</f>
        <v>Cung cấp chức năng cho người dùng Xem danh sách nội dung góp ý gửi về</v>
      </c>
      <c r="D73" s="55" t="s">
        <v>2156</v>
      </c>
    </row>
    <row r="74" spans="1:4" ht="33.6">
      <c r="A74" s="208"/>
      <c r="B74" s="202" t="s">
        <v>1383</v>
      </c>
      <c r="C74" s="202" t="str">
        <f>CONCATENATE(D74," ", B74)</f>
        <v>Cung cấp chức năng cho người dùng Xem chi tiết nội dung góp ý gửi về</v>
      </c>
      <c r="D74" s="55" t="s">
        <v>2156</v>
      </c>
    </row>
    <row r="75" spans="1:4" ht="33.6">
      <c r="A75" s="208"/>
      <c r="B75" s="202" t="s">
        <v>1384</v>
      </c>
      <c r="C75" s="202" t="str">
        <f>CONCATENATE(D75," ", B75)</f>
        <v>Cung cấp chức năng cho người dùng Chọn nội dung góp ý được hiển thị lên Cổng</v>
      </c>
      <c r="D75" s="55" t="s">
        <v>2156</v>
      </c>
    </row>
    <row r="76" spans="1:4" ht="33.6">
      <c r="A76" s="209"/>
      <c r="B76" s="202" t="s">
        <v>1386</v>
      </c>
      <c r="C76" s="202" t="str">
        <f>CONCATENATE(D76," ", B76)</f>
        <v>Cung cấp chức năng cho người dùng Nhập nội dung trả lời góp ý</v>
      </c>
      <c r="D76" s="55" t="s">
        <v>2156</v>
      </c>
    </row>
    <row r="77" spans="1:4" ht="33.6">
      <c r="A77" s="209"/>
      <c r="B77" s="202" t="s">
        <v>1387</v>
      </c>
      <c r="C77" s="202" t="str">
        <f>CONCATENATE(D77," ", B77)</f>
        <v>Cung cấp chức năng cho người dùng Đính kèm file trả lời góp ý</v>
      </c>
      <c r="D77" s="55" t="s">
        <v>2156</v>
      </c>
    </row>
    <row r="78" spans="1:4" ht="33.6">
      <c r="A78" s="208" t="s">
        <v>1401</v>
      </c>
      <c r="B78" s="197" t="s">
        <v>1385</v>
      </c>
      <c r="C78" s="202"/>
      <c r="D78" s="55" t="s">
        <v>2156</v>
      </c>
    </row>
    <row r="79" spans="1:4" ht="33.6">
      <c r="A79" s="209"/>
      <c r="B79" s="202" t="s">
        <v>1389</v>
      </c>
      <c r="C79" s="202" t="str">
        <f>CONCATENATE(D79," ", B79)</f>
        <v>Cung cấp chức năng cho người dùng Gửi nội dung phản hồi góp ý</v>
      </c>
      <c r="D79" s="55" t="s">
        <v>2156</v>
      </c>
    </row>
    <row r="80" spans="1:4" ht="33.6">
      <c r="A80" s="208"/>
      <c r="B80" s="202" t="s">
        <v>1390</v>
      </c>
      <c r="C80" s="202" t="str">
        <f>CONCATENATE(D80," ", B80)</f>
        <v>Cung cấp chức năng cho người dùng Xem chi tiết nội dung góp ý, trả lời góp ý</v>
      </c>
      <c r="D80" s="55" t="s">
        <v>2156</v>
      </c>
    </row>
    <row r="81" spans="1:4" ht="33.6">
      <c r="A81" s="208"/>
      <c r="B81" s="202" t="s">
        <v>1391</v>
      </c>
      <c r="C81" s="202" t="str">
        <f>CONCATENATE(D81," ", B81)</f>
        <v>Cung cấp chức năng cho người dùng Xem danh sách các nội dung đã trả lời góp ý</v>
      </c>
      <c r="D81" s="55" t="s">
        <v>2156</v>
      </c>
    </row>
    <row r="82" spans="1:4" ht="50.4">
      <c r="A82" s="209"/>
      <c r="B82" s="202" t="s">
        <v>1392</v>
      </c>
      <c r="C82" s="202" t="str">
        <f>CONCATENATE(D82," ", B82)</f>
        <v>Cung cấp chức năng cho người dùng Xem danh sách những nội dung chưa trả lời góp ý</v>
      </c>
      <c r="D82" s="55" t="s">
        <v>2156</v>
      </c>
    </row>
    <row r="83" spans="1:4" ht="33.6">
      <c r="A83" s="208" t="s">
        <v>1402</v>
      </c>
      <c r="B83" s="197" t="s">
        <v>1373</v>
      </c>
      <c r="C83" s="202"/>
      <c r="D83" s="55" t="s">
        <v>2156</v>
      </c>
    </row>
    <row r="84" spans="1:4" ht="33.6">
      <c r="A84" s="209"/>
      <c r="B84" s="202" t="s">
        <v>1393</v>
      </c>
      <c r="C84" s="202" t="str">
        <f>CONCATENATE(D84," ", B84)</f>
        <v>Cung cấp chức năng cho người dùng Tìm kiếm nội dung góp ý theo từ khóa</v>
      </c>
      <c r="D84" s="55" t="s">
        <v>2156</v>
      </c>
    </row>
    <row r="85" spans="1:4" ht="33.6">
      <c r="A85" s="208"/>
      <c r="B85" s="202" t="s">
        <v>1394</v>
      </c>
      <c r="C85" s="202" t="str">
        <f>CONCATENATE(D85," ", B85)</f>
        <v>Cung cấp chức năng cho người dùng Tìm kiếm nội dung góp ý theo chuyên mục</v>
      </c>
      <c r="D85" s="55" t="s">
        <v>2156</v>
      </c>
    </row>
    <row r="86" spans="1:4" ht="33.6">
      <c r="A86" s="208"/>
      <c r="B86" s="202" t="s">
        <v>1390</v>
      </c>
      <c r="C86" s="202" t="str">
        <f>CONCATENATE(D86," ", B86)</f>
        <v>Cung cấp chức năng cho người dùng Xem chi tiết nội dung góp ý, trả lời góp ý</v>
      </c>
      <c r="D86" s="55" t="s">
        <v>2156</v>
      </c>
    </row>
    <row r="87" spans="1:4" ht="33.6">
      <c r="A87" s="209"/>
      <c r="B87" s="202" t="s">
        <v>1395</v>
      </c>
      <c r="C87" s="202" t="str">
        <f>CONCATENATE(D87," ", B87)</f>
        <v>Cung cấp chức năng cho người dùng Chia sẻ nội dung góp ý, trả lời góp ý</v>
      </c>
      <c r="D87" s="55" t="s">
        <v>2156</v>
      </c>
    </row>
    <row r="88" spans="1:4">
      <c r="A88" s="208" t="s">
        <v>1443</v>
      </c>
      <c r="B88" s="197" t="s">
        <v>1426</v>
      </c>
      <c r="C88" s="202"/>
      <c r="D88" s="55" t="s">
        <v>2156</v>
      </c>
    </row>
    <row r="89" spans="1:4" ht="33.6">
      <c r="A89" s="209"/>
      <c r="B89" s="202" t="s">
        <v>1427</v>
      </c>
      <c r="C89" s="202" t="str">
        <f t="shared" ref="C89:C94" si="1">CONCATENATE(D89," ", B89)</f>
        <v>Cung cấp chức năng cho người dùng Hiển thị tổng số lượng tài liệu</v>
      </c>
      <c r="D89" s="55" t="s">
        <v>2156</v>
      </c>
    </row>
    <row r="90" spans="1:4" ht="33.6">
      <c r="A90" s="208"/>
      <c r="B90" s="202" t="s">
        <v>1428</v>
      </c>
      <c r="C90" s="202" t="str">
        <f t="shared" si="1"/>
        <v xml:space="preserve">Cung cấp chức năng cho người dùng Hiển thị số lượng tài liệu sách giáo khoa </v>
      </c>
      <c r="D90" s="55" t="s">
        <v>2156</v>
      </c>
    </row>
    <row r="91" spans="1:4" ht="33.6">
      <c r="A91" s="208"/>
      <c r="B91" s="202" t="s">
        <v>1429</v>
      </c>
      <c r="C91" s="202" t="str">
        <f t="shared" si="1"/>
        <v>Cung cấp chức năng cho người dùng Hiển thị số lượng tài liệu sách nghiệp vụ</v>
      </c>
      <c r="D91" s="55" t="s">
        <v>2156</v>
      </c>
    </row>
    <row r="92" spans="1:4" ht="33.6">
      <c r="A92" s="209"/>
      <c r="B92" s="202" t="s">
        <v>1430</v>
      </c>
      <c r="C92" s="202" t="str">
        <f t="shared" si="1"/>
        <v>Cung cấp chức năng cho người dùng Hiển thị số lượng tài liệu sách tham khảo</v>
      </c>
      <c r="D92" s="55" t="s">
        <v>2156</v>
      </c>
    </row>
    <row r="93" spans="1:4" ht="33.6">
      <c r="A93" s="208"/>
      <c r="B93" s="202" t="s">
        <v>1431</v>
      </c>
      <c r="C93" s="202" t="str">
        <f t="shared" si="1"/>
        <v>Cung cấp chức năng cho người dùng Hiển thị số lượng tài liệu sách chuyện thiếu nhi</v>
      </c>
      <c r="D93" s="55" t="s">
        <v>2156</v>
      </c>
    </row>
    <row r="94" spans="1:4" ht="33.6">
      <c r="A94" s="208"/>
      <c r="B94" s="202" t="s">
        <v>1432</v>
      </c>
      <c r="C94" s="202" t="str">
        <f t="shared" si="1"/>
        <v>Cung cấp chức năng cho người dùng Hiển thị số lượng tài liệu báo, tạp chí</v>
      </c>
      <c r="D94" s="55" t="s">
        <v>2156</v>
      </c>
    </row>
    <row r="95" spans="1:4" ht="50.4">
      <c r="A95" s="208" t="s">
        <v>1444</v>
      </c>
      <c r="B95" s="197" t="s">
        <v>1438</v>
      </c>
      <c r="C95" s="202"/>
      <c r="D95" s="55" t="s">
        <v>2156</v>
      </c>
    </row>
    <row r="96" spans="1:4" ht="33.6">
      <c r="A96" s="209"/>
      <c r="B96" s="202" t="s">
        <v>1433</v>
      </c>
      <c r="C96" s="202" t="str">
        <f>CONCATENATE(D96," ", B96)</f>
        <v>Cung cấp chức năng cho người dùng Hiển thị số lượng tất cả tài liệu số</v>
      </c>
      <c r="D96" s="55" t="s">
        <v>2156</v>
      </c>
    </row>
    <row r="97" spans="1:4" ht="67.2">
      <c r="A97" s="208"/>
      <c r="B97" s="202" t="s">
        <v>1434</v>
      </c>
      <c r="C97" s="202" t="str">
        <f>CONCATENATE(D97," ", B97)</f>
        <v>Cung cấp chức năng cho người dùng Hiển thị số lượng tài liệu số theo danh mục (sách giáo khoa, sách tham khảo,…)</v>
      </c>
      <c r="D97" s="55" t="s">
        <v>2156</v>
      </c>
    </row>
    <row r="98" spans="1:4" ht="33.6">
      <c r="A98" s="208"/>
      <c r="B98" s="202" t="s">
        <v>1435</v>
      </c>
      <c r="C98" s="202" t="str">
        <f>CONCATENATE(D98," ", B98)</f>
        <v>Cung cấp chức năng cho người dùng Xem danh sách tài liệu số theo danh mục</v>
      </c>
      <c r="D98" s="55" t="s">
        <v>2156</v>
      </c>
    </row>
    <row r="99" spans="1:4" ht="33.6">
      <c r="A99" s="209"/>
      <c r="B99" s="202" t="s">
        <v>1436</v>
      </c>
      <c r="C99" s="202" t="str">
        <f>CONCATENATE(D99," ", B99)</f>
        <v>Cung cấp chức năng cho người dùng Xem chi tiết tài liệu số</v>
      </c>
      <c r="D99" s="55" t="s">
        <v>2156</v>
      </c>
    </row>
    <row r="100" spans="1:4" ht="50.4">
      <c r="A100" s="208" t="s">
        <v>1445</v>
      </c>
      <c r="B100" s="197" t="s">
        <v>1437</v>
      </c>
      <c r="C100" s="202"/>
      <c r="D100" s="55" t="s">
        <v>2156</v>
      </c>
    </row>
    <row r="101" spans="1:4" ht="33.6">
      <c r="A101" s="209"/>
      <c r="B101" s="202" t="s">
        <v>1439</v>
      </c>
      <c r="C101" s="202" t="str">
        <f>CONCATENATE(D101," ", B101)</f>
        <v>Cung cấp chức năng cho người dùng Hiển thị số lượng tất cả tài liệu in</v>
      </c>
      <c r="D101" s="55" t="s">
        <v>2156</v>
      </c>
    </row>
    <row r="102" spans="1:4" ht="67.2">
      <c r="A102" s="208"/>
      <c r="B102" s="202" t="s">
        <v>1440</v>
      </c>
      <c r="C102" s="202" t="str">
        <f>CONCATENATE(D102," ", B102)</f>
        <v>Cung cấp chức năng cho người dùng Hiển thị số lượng tài liệu in theo danh mục (sách giáo khoa, sách tham khảo,…)</v>
      </c>
      <c r="D102" s="55" t="s">
        <v>2156</v>
      </c>
    </row>
    <row r="103" spans="1:4" ht="33.6">
      <c r="A103" s="208"/>
      <c r="B103" s="202" t="s">
        <v>1441</v>
      </c>
      <c r="C103" s="202" t="str">
        <f>CONCATENATE(D103," ", B103)</f>
        <v>Cung cấp chức năng cho người dùng Xem danh sách tài liệu in theo danh mục</v>
      </c>
      <c r="D103" s="55" t="s">
        <v>2156</v>
      </c>
    </row>
    <row r="104" spans="1:4" ht="33.6">
      <c r="A104" s="209"/>
      <c r="B104" s="202" t="s">
        <v>1442</v>
      </c>
      <c r="C104" s="202" t="str">
        <f>CONCATENATE(D104," ", B104)</f>
        <v>Cung cấp chức năng cho người dùng Xem thông tin lưu trữ tài liệu</v>
      </c>
      <c r="D104" s="55" t="s">
        <v>2156</v>
      </c>
    </row>
    <row r="105" spans="1:4">
      <c r="A105" s="208" t="s">
        <v>1403</v>
      </c>
      <c r="B105" s="197" t="s">
        <v>1404</v>
      </c>
      <c r="C105" s="202"/>
      <c r="D105" s="55" t="s">
        <v>2156</v>
      </c>
    </row>
    <row r="106" spans="1:4" ht="33.6">
      <c r="A106" s="208" t="s">
        <v>1405</v>
      </c>
      <c r="B106" s="197" t="s">
        <v>1407</v>
      </c>
      <c r="C106" s="202"/>
      <c r="D106" s="55" t="s">
        <v>2156</v>
      </c>
    </row>
    <row r="107" spans="1:4" ht="33.6">
      <c r="A107" s="209"/>
      <c r="B107" s="202" t="s">
        <v>1406</v>
      </c>
      <c r="C107" s="202" t="str">
        <f>CONCATENATE(D107," ", B107)</f>
        <v xml:space="preserve">Cung cấp chức năng cho người dùng Thêm mới nội dung giới thiệu tổng quan </v>
      </c>
      <c r="D107" s="55" t="s">
        <v>2156</v>
      </c>
    </row>
    <row r="108" spans="1:4" ht="33.6">
      <c r="A108" s="208"/>
      <c r="B108" s="202" t="s">
        <v>1408</v>
      </c>
      <c r="C108" s="202" t="str">
        <f>CONCATENATE(D108," ", B108)</f>
        <v>Cung cấp chức năng cho người dùng Sửa nội dung giới thiệu tổng quan</v>
      </c>
      <c r="D108" s="55" t="s">
        <v>2156</v>
      </c>
    </row>
    <row r="109" spans="1:4" ht="33.6">
      <c r="A109" s="208"/>
      <c r="B109" s="202" t="s">
        <v>1409</v>
      </c>
      <c r="C109" s="202" t="str">
        <f>CONCATENATE(D109," ", B109)</f>
        <v>Cung cấp chức năng cho người dùng Xóa nội dung giới thiệu tổng quan</v>
      </c>
      <c r="D109" s="55" t="s">
        <v>2156</v>
      </c>
    </row>
    <row r="110" spans="1:4" ht="33.6">
      <c r="A110" s="208"/>
      <c r="B110" s="202" t="s">
        <v>1411</v>
      </c>
      <c r="C110" s="202" t="str">
        <f>CONCATENATE(D110," ", B110)</f>
        <v>Cung cấp chức năng cho người dùng Duyệt nội dung giới thiệu</v>
      </c>
      <c r="D110" s="55" t="s">
        <v>2156</v>
      </c>
    </row>
    <row r="111" spans="1:4" s="200" customFormat="1" ht="33.6">
      <c r="A111" s="208" t="s">
        <v>1414</v>
      </c>
      <c r="B111" s="197" t="s">
        <v>1412</v>
      </c>
      <c r="C111" s="202"/>
      <c r="D111" s="55" t="s">
        <v>2156</v>
      </c>
    </row>
    <row r="112" spans="1:4" ht="33.6">
      <c r="A112" s="209"/>
      <c r="B112" s="202" t="s">
        <v>1410</v>
      </c>
      <c r="C112" s="202" t="str">
        <f>CONCATENATE(D112," ", B112)</f>
        <v>Cung cấp chức năng cho người dùng Xem nội dung giới thiệu tổng quan</v>
      </c>
      <c r="D112" s="55" t="s">
        <v>2156</v>
      </c>
    </row>
    <row r="113" spans="1:4" ht="33.6">
      <c r="A113" s="208"/>
      <c r="B113" s="202" t="s">
        <v>1413</v>
      </c>
      <c r="C113" s="202" t="str">
        <f>CONCATENATE(D113," ", B113)</f>
        <v>Cung cấp chức năng cho người dùng Chia sẻ nội dung giới thiệu tổng quan</v>
      </c>
      <c r="D113" s="55" t="s">
        <v>2156</v>
      </c>
    </row>
    <row r="114" spans="1:4" ht="33.6">
      <c r="A114" s="208" t="s">
        <v>1423</v>
      </c>
      <c r="B114" s="197" t="s">
        <v>1415</v>
      </c>
      <c r="C114" s="202"/>
      <c r="D114" s="55" t="s">
        <v>2156</v>
      </c>
    </row>
    <row r="115" spans="1:4" ht="33.6">
      <c r="A115" s="209"/>
      <c r="B115" s="202" t="s">
        <v>1416</v>
      </c>
      <c r="C115" s="202" t="str">
        <f>CONCATENATE(D115," ", B115)</f>
        <v xml:space="preserve">Cung cấp chức năng cho người dùng Thêm mới mô hình thư viện ngành giáo dục </v>
      </c>
      <c r="D115" s="55" t="s">
        <v>2156</v>
      </c>
    </row>
    <row r="116" spans="1:4" ht="33.6">
      <c r="A116" s="208"/>
      <c r="B116" s="202" t="s">
        <v>1418</v>
      </c>
      <c r="C116" s="202" t="str">
        <f>CONCATENATE(D116," ", B116)</f>
        <v>Cung cấp chức năng cho người dùng Sửa mô hình thư viện ngành giáo dục</v>
      </c>
      <c r="D116" s="55" t="s">
        <v>2156</v>
      </c>
    </row>
    <row r="117" spans="1:4" ht="33.6">
      <c r="A117" s="208"/>
      <c r="B117" s="202" t="s">
        <v>1417</v>
      </c>
      <c r="C117" s="202" t="str">
        <f>CONCATENATE(D117," ", B117)</f>
        <v>Cung cấp chức năng cho người dùng Xóa mô hình thư viện ngành giáo dục</v>
      </c>
      <c r="D117" s="55" t="s">
        <v>2156</v>
      </c>
    </row>
    <row r="118" spans="1:4" ht="33.6">
      <c r="A118" s="208"/>
      <c r="B118" s="202" t="s">
        <v>1419</v>
      </c>
      <c r="C118" s="202" t="str">
        <f>CONCATENATE(D118," ", B118)</f>
        <v>Cung cấp chức năng cho người dùng Duyệt mô hình thư viện ngành giáo dục</v>
      </c>
      <c r="D118" s="55" t="s">
        <v>2156</v>
      </c>
    </row>
    <row r="119" spans="1:4" s="200" customFormat="1" ht="33.6">
      <c r="A119" s="208" t="s">
        <v>1424</v>
      </c>
      <c r="B119" s="197" t="s">
        <v>1420</v>
      </c>
      <c r="C119" s="202"/>
      <c r="D119" s="55" t="s">
        <v>2156</v>
      </c>
    </row>
    <row r="120" spans="1:4" ht="33.6">
      <c r="A120" s="209"/>
      <c r="B120" s="202" t="s">
        <v>1421</v>
      </c>
      <c r="C120" s="202" t="str">
        <f>CONCATENATE(D120," ", B120)</f>
        <v>Cung cấp chức năng cho người dùng Xem chi tiết mô hình thư viện ngành giáo dục</v>
      </c>
      <c r="D120" s="55" t="s">
        <v>2156</v>
      </c>
    </row>
    <row r="121" spans="1:4" ht="33.6">
      <c r="A121" s="208"/>
      <c r="B121" s="202" t="s">
        <v>1422</v>
      </c>
      <c r="C121" s="202" t="str">
        <f>CONCATENATE(D121," ", B121)</f>
        <v>Cung cấp chức năng cho người dùng Chia sẻ mô hình thư viện ngành giáo dục</v>
      </c>
      <c r="D121" s="55" t="s">
        <v>2156</v>
      </c>
    </row>
    <row r="122" spans="1:4" ht="33.6">
      <c r="A122" s="208" t="s">
        <v>1425</v>
      </c>
      <c r="B122" s="197" t="s">
        <v>1446</v>
      </c>
      <c r="C122" s="202"/>
      <c r="D122" s="55" t="s">
        <v>2156</v>
      </c>
    </row>
    <row r="123" spans="1:4" ht="33.6">
      <c r="A123" s="209"/>
      <c r="B123" s="202" t="s">
        <v>1447</v>
      </c>
      <c r="C123" s="202" t="str">
        <f>CONCATENATE(D123," ", B123)</f>
        <v>Cung cấp chức năng cho người dùng Thêm mới nội quy thư viện truyền thống</v>
      </c>
      <c r="D123" s="55" t="s">
        <v>2156</v>
      </c>
    </row>
    <row r="124" spans="1:4" ht="33.6">
      <c r="A124" s="208"/>
      <c r="B124" s="202" t="s">
        <v>1448</v>
      </c>
      <c r="C124" s="202" t="str">
        <f>CONCATENATE(D124," ", B124)</f>
        <v>Cung cấp chức năng cho người dùng Sửa nội quy thư viện truyền thống</v>
      </c>
      <c r="D124" s="55" t="s">
        <v>2156</v>
      </c>
    </row>
    <row r="125" spans="1:4" ht="33.6">
      <c r="A125" s="208"/>
      <c r="B125" s="202" t="s">
        <v>1449</v>
      </c>
      <c r="C125" s="202" t="str">
        <f>CONCATENATE(D125," ", B125)</f>
        <v>Cung cấp chức năng cho người dùng Xóa nội quy thư viện truyền thống</v>
      </c>
      <c r="D125" s="55" t="s">
        <v>2156</v>
      </c>
    </row>
    <row r="126" spans="1:4" ht="33.6">
      <c r="A126" s="208"/>
      <c r="B126" s="202" t="s">
        <v>1451</v>
      </c>
      <c r="C126" s="202" t="str">
        <f>CONCATENATE(D126," ", B126)</f>
        <v>Cung cấp chức năng cho người dùng Duyệt nội quy thư viện truyền thống</v>
      </c>
      <c r="D126" s="55" t="s">
        <v>2156</v>
      </c>
    </row>
    <row r="127" spans="1:4" s="200" customFormat="1" ht="33.6">
      <c r="A127" s="208" t="s">
        <v>1462</v>
      </c>
      <c r="B127" s="197" t="s">
        <v>1452</v>
      </c>
      <c r="C127" s="202"/>
      <c r="D127" s="55" t="s">
        <v>2156</v>
      </c>
    </row>
    <row r="128" spans="1:4" ht="33.6">
      <c r="A128" s="209"/>
      <c r="B128" s="202" t="s">
        <v>1450</v>
      </c>
      <c r="C128" s="202" t="str">
        <f>CONCATENATE(D128," ", B128)</f>
        <v>Cung cấp chức năng cho người dùng Xem chi tiết nội quy thư viện truyền thống</v>
      </c>
      <c r="D128" s="55" t="s">
        <v>2156</v>
      </c>
    </row>
    <row r="129" spans="1:4" ht="33.6">
      <c r="A129" s="208"/>
      <c r="B129" s="202" t="s">
        <v>1453</v>
      </c>
      <c r="C129" s="202" t="str">
        <f>CONCATENATE(D129," ", B129)</f>
        <v>Cung cấp chức năng cho người dùng Chia sẻ nội quy thư viện truyền thống</v>
      </c>
      <c r="D129" s="55" t="s">
        <v>2156</v>
      </c>
    </row>
    <row r="130" spans="1:4" ht="33.6">
      <c r="A130" s="208" t="s">
        <v>1463</v>
      </c>
      <c r="B130" s="197" t="s">
        <v>1454</v>
      </c>
      <c r="C130" s="202"/>
      <c r="D130" s="55" t="s">
        <v>2156</v>
      </c>
    </row>
    <row r="131" spans="1:4" ht="33.6">
      <c r="A131" s="209"/>
      <c r="B131" s="202" t="s">
        <v>1455</v>
      </c>
      <c r="C131" s="202" t="str">
        <f>CONCATENATE(D131," ", B131)</f>
        <v>Cung cấp chức năng cho người dùng Thêm mới nội quy thư viện số</v>
      </c>
      <c r="D131" s="55" t="s">
        <v>2156</v>
      </c>
    </row>
    <row r="132" spans="1:4" ht="33.6">
      <c r="A132" s="208"/>
      <c r="B132" s="202" t="s">
        <v>1456</v>
      </c>
      <c r="C132" s="202" t="str">
        <f>CONCATENATE(D132," ", B132)</f>
        <v>Cung cấp chức năng cho người dùng Sửa nội quy thư viện số</v>
      </c>
      <c r="D132" s="55" t="s">
        <v>2156</v>
      </c>
    </row>
    <row r="133" spans="1:4" ht="33.6">
      <c r="A133" s="208"/>
      <c r="B133" s="202" t="s">
        <v>1457</v>
      </c>
      <c r="C133" s="202" t="str">
        <f>CONCATENATE(D133," ", B133)</f>
        <v>Cung cấp chức năng cho người dùng Xóa nội quy thư viện số</v>
      </c>
      <c r="D133" s="55" t="s">
        <v>2156</v>
      </c>
    </row>
    <row r="134" spans="1:4" ht="33.6">
      <c r="A134" s="208"/>
      <c r="B134" s="202" t="s">
        <v>1458</v>
      </c>
      <c r="C134" s="202" t="str">
        <f>CONCATENATE(D134," ", B134)</f>
        <v>Cung cấp chức năng cho người dùng Duyệt nội quy thư viện số</v>
      </c>
      <c r="D134" s="55" t="s">
        <v>2156</v>
      </c>
    </row>
    <row r="135" spans="1:4" s="200" customFormat="1" ht="33.6">
      <c r="A135" s="208" t="s">
        <v>1464</v>
      </c>
      <c r="B135" s="197" t="s">
        <v>1459</v>
      </c>
      <c r="C135" s="202"/>
      <c r="D135" s="55" t="s">
        <v>2156</v>
      </c>
    </row>
    <row r="136" spans="1:4" ht="33.6">
      <c r="A136" s="209"/>
      <c r="B136" s="202" t="s">
        <v>1460</v>
      </c>
      <c r="C136" s="202" t="str">
        <f>CONCATENATE(D136," ", B136)</f>
        <v>Cung cấp chức năng cho người dùng Xem chi tiết nội quy thư viện số</v>
      </c>
      <c r="D136" s="55" t="s">
        <v>2156</v>
      </c>
    </row>
    <row r="137" spans="1:4" ht="33.6">
      <c r="A137" s="208"/>
      <c r="B137" s="202" t="s">
        <v>1461</v>
      </c>
      <c r="C137" s="202" t="str">
        <f>CONCATENATE(D137," ", B137)</f>
        <v>Cung cấp chức năng cho người dùng Chia sẻ nội quy thư viện số</v>
      </c>
      <c r="D137" s="55" t="s">
        <v>2156</v>
      </c>
    </row>
    <row r="138" spans="1:4" ht="33.6">
      <c r="A138" s="208" t="s">
        <v>1465</v>
      </c>
      <c r="B138" s="197" t="s">
        <v>1466</v>
      </c>
      <c r="C138" s="202" t="str">
        <f>CONCATENATE(D138," ", B138)</f>
        <v>Cung cấp chức năng cho người dùng Tra cứu</v>
      </c>
      <c r="D138" s="55" t="s">
        <v>2156</v>
      </c>
    </row>
    <row r="139" spans="1:4" ht="33.6">
      <c r="A139" s="208" t="s">
        <v>1502</v>
      </c>
      <c r="B139" s="197" t="s">
        <v>1467</v>
      </c>
      <c r="C139" s="202"/>
      <c r="D139" s="55" t="s">
        <v>2156</v>
      </c>
    </row>
    <row r="140" spans="1:4" ht="33.6">
      <c r="A140" s="209"/>
      <c r="B140" s="202" t="s">
        <v>1468</v>
      </c>
      <c r="C140" s="202" t="str">
        <f>CONCATENATE(D140," ", B140)</f>
        <v>Cung cấp chức năng cho người dùng Nhập nội dung tìm kiếm nhanh</v>
      </c>
      <c r="D140" s="55" t="s">
        <v>2156</v>
      </c>
    </row>
    <row r="141" spans="1:4" ht="33.6">
      <c r="A141" s="208"/>
      <c r="B141" s="202" t="s">
        <v>1469</v>
      </c>
      <c r="C141" s="202" t="str">
        <f>CONCATENATE(D141," ", B141)</f>
        <v>Cung cấp chức năng cho người dùng Thực hiện tìm kiếm</v>
      </c>
      <c r="D141" s="55" t="s">
        <v>2156</v>
      </c>
    </row>
    <row r="142" spans="1:4" ht="33.6">
      <c r="A142" s="208"/>
      <c r="B142" s="202" t="s">
        <v>1470</v>
      </c>
      <c r="C142" s="202" t="str">
        <f>CONCATENATE(D142," ", B142)</f>
        <v>Cung cấp chức năng cho người dùng Hiển thị danh sách kết quả</v>
      </c>
      <c r="D142" s="55" t="s">
        <v>2156</v>
      </c>
    </row>
    <row r="143" spans="1:4" ht="33.6">
      <c r="A143" s="208"/>
      <c r="B143" s="202" t="s">
        <v>1471</v>
      </c>
      <c r="C143" s="202" t="str">
        <f>CONCATENATE(D143," ", B143)</f>
        <v>Cung cấp chức năng cho người dùng Xem chi tiết kết quả tìm kiếm</v>
      </c>
      <c r="D143" s="55" t="s">
        <v>2156</v>
      </c>
    </row>
    <row r="144" spans="1:4">
      <c r="A144" s="208" t="s">
        <v>1503</v>
      </c>
      <c r="B144" s="197" t="s">
        <v>1472</v>
      </c>
      <c r="C144" s="202"/>
      <c r="D144" s="55" t="s">
        <v>2156</v>
      </c>
    </row>
    <row r="145" spans="1:4" ht="33.6">
      <c r="A145" s="209"/>
      <c r="B145" s="202" t="s">
        <v>1476</v>
      </c>
      <c r="C145" s="202" t="str">
        <f t="shared" ref="C145:C150" si="2">CONCATENATE(D145," ", B145)</f>
        <v>Cung cấp chức năng cho người dùng Tìm kiếm theo một hoặc nhiều từ khóa</v>
      </c>
      <c r="D145" s="55" t="s">
        <v>2156</v>
      </c>
    </row>
    <row r="146" spans="1:4" ht="33.6">
      <c r="A146" s="208"/>
      <c r="B146" s="202" t="s">
        <v>1473</v>
      </c>
      <c r="C146" s="202" t="str">
        <f t="shared" si="2"/>
        <v>Cung cấp chức năng cho người dùng Tìm kiếm kết hợp nhiều từ khóa "và"</v>
      </c>
      <c r="D146" s="55" t="s">
        <v>2156</v>
      </c>
    </row>
    <row r="147" spans="1:4" ht="33.6">
      <c r="A147" s="208"/>
      <c r="B147" s="202" t="s">
        <v>1474</v>
      </c>
      <c r="C147" s="202" t="str">
        <f t="shared" si="2"/>
        <v>Cung cấp chức năng cho người dùng Tìm kiếm kết hợp nhiều từ khóa "hoặc"</v>
      </c>
      <c r="D147" s="55" t="s">
        <v>2156</v>
      </c>
    </row>
    <row r="148" spans="1:4" ht="33.6">
      <c r="A148" s="208"/>
      <c r="B148" s="202" t="s">
        <v>1475</v>
      </c>
      <c r="C148" s="202" t="str">
        <f t="shared" si="2"/>
        <v>Cung cấp chức năng cho người dùng Tìm kiếm kết hợp nhiều từ khóa "không"</v>
      </c>
      <c r="D148" s="55" t="s">
        <v>2156</v>
      </c>
    </row>
    <row r="149" spans="1:4" ht="33.6">
      <c r="A149" s="208"/>
      <c r="B149" s="202" t="s">
        <v>1470</v>
      </c>
      <c r="C149" s="202" t="str">
        <f t="shared" si="2"/>
        <v>Cung cấp chức năng cho người dùng Hiển thị danh sách kết quả</v>
      </c>
      <c r="D149" s="55" t="s">
        <v>2156</v>
      </c>
    </row>
    <row r="150" spans="1:4" ht="33.6">
      <c r="A150" s="208"/>
      <c r="B150" s="202" t="s">
        <v>1471</v>
      </c>
      <c r="C150" s="202" t="str">
        <f t="shared" si="2"/>
        <v>Cung cấp chức năng cho người dùng Xem chi tiết kết quả tìm kiếm</v>
      </c>
      <c r="D150" s="55" t="s">
        <v>2156</v>
      </c>
    </row>
    <row r="151" spans="1:4" ht="33.6">
      <c r="A151" s="208" t="s">
        <v>1504</v>
      </c>
      <c r="B151" s="197" t="s">
        <v>1477</v>
      </c>
      <c r="C151" s="202"/>
      <c r="D151" s="55" t="s">
        <v>2156</v>
      </c>
    </row>
    <row r="152" spans="1:4" ht="67.2">
      <c r="A152" s="209"/>
      <c r="B152" s="202" t="s">
        <v>1478</v>
      </c>
      <c r="C152" s="202" t="str">
        <f>CONCATENATE(D152," ", B152)</f>
        <v>Cung cấp chức năng cho người dùng Tìm kiếm bộ sưu tập (sách giáo khoa, sách tham khảo, báo tạp chí,…)</v>
      </c>
      <c r="D152" s="55" t="s">
        <v>2156</v>
      </c>
    </row>
    <row r="153" spans="1:4" ht="33.6">
      <c r="A153" s="208"/>
      <c r="B153" s="202" t="s">
        <v>1479</v>
      </c>
      <c r="C153" s="202" t="str">
        <f>CONCATENATE(D153," ", B153)</f>
        <v>Cung cấp chức năng cho người dùng Nhập từ khóa tìm kiếm</v>
      </c>
      <c r="D153" s="55" t="s">
        <v>2156</v>
      </c>
    </row>
    <row r="154" spans="1:4" ht="33.6">
      <c r="A154" s="208"/>
      <c r="B154" s="202" t="s">
        <v>1470</v>
      </c>
      <c r="C154" s="202" t="str">
        <f>CONCATENATE(D154," ", B154)</f>
        <v>Cung cấp chức năng cho người dùng Hiển thị danh sách kết quả</v>
      </c>
      <c r="D154" s="55" t="s">
        <v>2156</v>
      </c>
    </row>
    <row r="155" spans="1:4" ht="33.6">
      <c r="A155" s="208"/>
      <c r="B155" s="202" t="s">
        <v>1471</v>
      </c>
      <c r="C155" s="202" t="str">
        <f>CONCATENATE(D155," ", B155)</f>
        <v>Cung cấp chức năng cho người dùng Xem chi tiết kết quả tìm kiếm</v>
      </c>
      <c r="D155" s="55" t="s">
        <v>2156</v>
      </c>
    </row>
    <row r="156" spans="1:4">
      <c r="A156" s="208" t="s">
        <v>1505</v>
      </c>
      <c r="B156" s="197" t="s">
        <v>1480</v>
      </c>
      <c r="C156" s="202"/>
      <c r="D156" s="55" t="s">
        <v>2156</v>
      </c>
    </row>
    <row r="157" spans="1:4" ht="33.6">
      <c r="A157" s="209"/>
      <c r="B157" s="202" t="s">
        <v>1481</v>
      </c>
      <c r="C157" s="202" t="str">
        <f>CONCATENATE(D157," ", B157)</f>
        <v>Cung cấp chức năng cho người dùng Nhập nội dung tên tác giả cần tìm kiếm</v>
      </c>
      <c r="D157" s="55" t="s">
        <v>2156</v>
      </c>
    </row>
    <row r="158" spans="1:4" ht="33.6">
      <c r="A158" s="208"/>
      <c r="B158" s="202" t="s">
        <v>1482</v>
      </c>
      <c r="C158" s="202" t="str">
        <f>CONCATENATE(D158," ", B158)</f>
        <v>Cung cấp chức năng cho người dùng Thực hiện tìm kiếm theo tác giả</v>
      </c>
      <c r="D158" s="55" t="s">
        <v>2156</v>
      </c>
    </row>
    <row r="159" spans="1:4" ht="33.6">
      <c r="A159" s="208"/>
      <c r="B159" s="202" t="s">
        <v>1483</v>
      </c>
      <c r="C159" s="202" t="str">
        <f>CONCATENATE(D159," ", B159)</f>
        <v>Cung cấp chức năng cho người dùng Hiển thị danh sách kết quả theo tác giả</v>
      </c>
      <c r="D159" s="55" t="s">
        <v>2156</v>
      </c>
    </row>
    <row r="160" spans="1:4" ht="33.6">
      <c r="A160" s="208"/>
      <c r="B160" s="202" t="s">
        <v>1471</v>
      </c>
      <c r="C160" s="202" t="str">
        <f>CONCATENATE(D160," ", B160)</f>
        <v>Cung cấp chức năng cho người dùng Xem chi tiết kết quả tìm kiếm</v>
      </c>
      <c r="D160" s="55" t="s">
        <v>2156</v>
      </c>
    </row>
    <row r="161" spans="1:4">
      <c r="A161" s="208" t="s">
        <v>1506</v>
      </c>
      <c r="B161" s="197" t="s">
        <v>1484</v>
      </c>
      <c r="C161" s="202"/>
      <c r="D161" s="55" t="s">
        <v>2156</v>
      </c>
    </row>
    <row r="162" spans="1:4" ht="67.2">
      <c r="A162" s="209"/>
      <c r="B162" s="202" t="s">
        <v>1485</v>
      </c>
      <c r="C162" s="202" t="str">
        <f t="shared" ref="C162:C170" si="3">CONCATENATE(D162," ", B162)</f>
        <v>Cung cấp chức năng cho người dùng Tìm kiếm kết hợp nhiều tiêu chí đồng thời (theo bộ sưu tập, loại hình, kết hợp nhiều từ khóa,…)</v>
      </c>
      <c r="D162" s="55" t="s">
        <v>2156</v>
      </c>
    </row>
    <row r="163" spans="1:4" ht="50.4">
      <c r="A163" s="208"/>
      <c r="B163" s="202" t="s">
        <v>1486</v>
      </c>
      <c r="C163" s="202" t="str">
        <f t="shared" si="3"/>
        <v>Cung cấp chức năng cho người dùng Thực hiện tìm kiếm kết hợp nhiều tiêu chí đồng thời</v>
      </c>
      <c r="D163" s="55" t="s">
        <v>2156</v>
      </c>
    </row>
    <row r="164" spans="1:4" ht="33.6">
      <c r="A164" s="208"/>
      <c r="B164" s="202" t="s">
        <v>1487</v>
      </c>
      <c r="C164" s="202" t="str">
        <f t="shared" si="3"/>
        <v>Cung cấp chức năng cho người dùng Hiển thị danh sách kết quả tìm kiếm</v>
      </c>
      <c r="D164" s="55" t="s">
        <v>2156</v>
      </c>
    </row>
    <row r="165" spans="1:4" ht="33.6">
      <c r="A165" s="208"/>
      <c r="B165" s="202" t="s">
        <v>1471</v>
      </c>
      <c r="C165" s="202" t="str">
        <f t="shared" si="3"/>
        <v>Cung cấp chức năng cho người dùng Xem chi tiết kết quả tìm kiếm</v>
      </c>
      <c r="D165" s="55" t="s">
        <v>2156</v>
      </c>
    </row>
    <row r="166" spans="1:4" ht="33.6">
      <c r="A166" s="208" t="s">
        <v>1507</v>
      </c>
      <c r="B166" s="197" t="s">
        <v>1499</v>
      </c>
      <c r="C166" s="202" t="str">
        <f t="shared" si="3"/>
        <v>Cung cấp chức năng cho người dùng Tìm kiếm tài liệu mới</v>
      </c>
      <c r="D166" s="55" t="s">
        <v>2156</v>
      </c>
    </row>
    <row r="167" spans="1:4" ht="33.6">
      <c r="A167" s="209"/>
      <c r="B167" s="202" t="s">
        <v>1500</v>
      </c>
      <c r="C167" s="202" t="str">
        <f t="shared" si="3"/>
        <v>Cung cấp chức năng cho người dùng Xem danh sách tài liệu mới</v>
      </c>
      <c r="D167" s="55" t="s">
        <v>2156</v>
      </c>
    </row>
    <row r="168" spans="1:4" ht="50.4">
      <c r="A168" s="208"/>
      <c r="B168" s="202" t="s">
        <v>1501</v>
      </c>
      <c r="C168" s="202" t="str">
        <f t="shared" si="3"/>
        <v>Cung cấp chức năng cho người dùng Tìm kiếm tài liệu mới theo theo một hoặc kết hợp nhiều tiêu chí</v>
      </c>
      <c r="D168" s="55" t="s">
        <v>2156</v>
      </c>
    </row>
    <row r="169" spans="1:4" ht="33.6">
      <c r="A169" s="208"/>
      <c r="B169" s="202" t="s">
        <v>1487</v>
      </c>
      <c r="C169" s="202" t="str">
        <f t="shared" si="3"/>
        <v>Cung cấp chức năng cho người dùng Hiển thị danh sách kết quả tìm kiếm</v>
      </c>
      <c r="D169" s="55" t="s">
        <v>2156</v>
      </c>
    </row>
    <row r="170" spans="1:4" ht="33.6">
      <c r="A170" s="208"/>
      <c r="B170" s="202" t="s">
        <v>1471</v>
      </c>
      <c r="C170" s="202" t="str">
        <f t="shared" si="3"/>
        <v>Cung cấp chức năng cho người dùng Xem chi tiết kết quả tìm kiếm</v>
      </c>
      <c r="D170" s="55" t="s">
        <v>2156</v>
      </c>
    </row>
    <row r="171" spans="1:4" ht="33.6">
      <c r="A171" s="208" t="s">
        <v>1508</v>
      </c>
      <c r="B171" s="197" t="s">
        <v>1488</v>
      </c>
      <c r="C171" s="202"/>
      <c r="D171" s="55" t="s">
        <v>2156</v>
      </c>
    </row>
    <row r="172" spans="1:4" ht="33.6">
      <c r="A172" s="209"/>
      <c r="B172" s="202" t="s">
        <v>1489</v>
      </c>
      <c r="C172" s="202" t="str">
        <f>CONCATENATE(D172," ", B172)</f>
        <v>Cung cấp chức năng cho người dùng Sắp xếp kết quả tìm kiếm theo nhan đề</v>
      </c>
      <c r="D172" s="55" t="s">
        <v>2156</v>
      </c>
    </row>
    <row r="173" spans="1:4" ht="33.6">
      <c r="A173" s="208"/>
      <c r="B173" s="202" t="s">
        <v>1490</v>
      </c>
      <c r="C173" s="202" t="str">
        <f>CONCATENATE(D173," ", B173)</f>
        <v>Cung cấp chức năng cho người dùng Sắp xếp kết quả tìm kiếm theo tên tác giả</v>
      </c>
      <c r="D173" s="55" t="s">
        <v>2156</v>
      </c>
    </row>
    <row r="174" spans="1:4" ht="50.4">
      <c r="A174" s="208"/>
      <c r="B174" s="202" t="s">
        <v>1491</v>
      </c>
      <c r="C174" s="202" t="str">
        <f>CONCATENATE(D174," ", B174)</f>
        <v>Cung cấp chức năng cho người dùng Sắp xếp kết quả tìm kiếm theo năm xuất bản và nhan đề</v>
      </c>
      <c r="D174" s="55" t="s">
        <v>2156</v>
      </c>
    </row>
    <row r="175" spans="1:4" ht="50.4">
      <c r="A175" s="208"/>
      <c r="B175" s="202" t="s">
        <v>1492</v>
      </c>
      <c r="C175" s="202" t="str">
        <f>CONCATENATE(D175," ", B175)</f>
        <v>Cung cấp chức năng cho người dùng Sắp xếp kết quả tìm kiếm theo năm xuất bản và tác giả</v>
      </c>
      <c r="D175" s="55" t="s">
        <v>2156</v>
      </c>
    </row>
    <row r="176" spans="1:4" ht="33.6">
      <c r="A176" s="208" t="s">
        <v>1509</v>
      </c>
      <c r="B176" s="197" t="s">
        <v>1495</v>
      </c>
      <c r="C176" s="202"/>
      <c r="D176" s="55" t="s">
        <v>2156</v>
      </c>
    </row>
    <row r="177" spans="1:4" ht="33.6">
      <c r="A177" s="209"/>
      <c r="B177" s="202" t="s">
        <v>1493</v>
      </c>
      <c r="C177" s="202" t="str">
        <f>CONCATENATE(D177," ", B177)</f>
        <v>Cung cấp chức năng cho người dùng Tìm kiếm nhanh liên thư viện</v>
      </c>
      <c r="D177" s="55" t="s">
        <v>2156</v>
      </c>
    </row>
    <row r="178" spans="1:4" ht="33.6">
      <c r="A178" s="208"/>
      <c r="B178" s="202" t="s">
        <v>1487</v>
      </c>
      <c r="C178" s="202" t="str">
        <f>CONCATENATE(D178," ", B178)</f>
        <v>Cung cấp chức năng cho người dùng Hiển thị danh sách kết quả tìm kiếm</v>
      </c>
      <c r="D178" s="55" t="s">
        <v>2156</v>
      </c>
    </row>
    <row r="179" spans="1:4" ht="33.6">
      <c r="A179" s="208"/>
      <c r="B179" s="202" t="s">
        <v>1494</v>
      </c>
      <c r="C179" s="202" t="str">
        <f>CONCATENATE(D179," ", B179)</f>
        <v>Cung cấp chức năng cho người dùng Sắp xếp danh sách kết quả tìm kiếm</v>
      </c>
      <c r="D179" s="55" t="s">
        <v>2156</v>
      </c>
    </row>
    <row r="180" spans="1:4" ht="33.6">
      <c r="A180" s="208"/>
      <c r="B180" s="202" t="s">
        <v>1471</v>
      </c>
      <c r="C180" s="202" t="str">
        <f>CONCATENATE(D180," ", B180)</f>
        <v>Cung cấp chức năng cho người dùng Xem chi tiết kết quả tìm kiếm</v>
      </c>
      <c r="D180" s="55" t="s">
        <v>2156</v>
      </c>
    </row>
    <row r="181" spans="1:4" ht="33.6">
      <c r="A181" s="208" t="s">
        <v>1510</v>
      </c>
      <c r="B181" s="197" t="s">
        <v>1496</v>
      </c>
      <c r="C181" s="202"/>
      <c r="D181" s="55" t="s">
        <v>2156</v>
      </c>
    </row>
    <row r="182" spans="1:4" ht="50.4">
      <c r="A182" s="209"/>
      <c r="B182" s="202" t="s">
        <v>1497</v>
      </c>
      <c r="C182" s="202" t="str">
        <f>CONCATENATE(D182," ", B182)</f>
        <v>Cung cấp chức năng cho người dùng Tìm kiếm liên thư viện kết hợp nhiều tiêu chí đồng thời</v>
      </c>
      <c r="D182" s="55" t="s">
        <v>2156</v>
      </c>
    </row>
    <row r="183" spans="1:4" ht="33.6">
      <c r="A183" s="208"/>
      <c r="B183" s="202" t="s">
        <v>1487</v>
      </c>
      <c r="C183" s="202" t="str">
        <f>CONCATENATE(D183," ", B183)</f>
        <v>Cung cấp chức năng cho người dùng Hiển thị danh sách kết quả tìm kiếm</v>
      </c>
      <c r="D183" s="55" t="s">
        <v>2156</v>
      </c>
    </row>
    <row r="184" spans="1:4" ht="33.6">
      <c r="A184" s="208"/>
      <c r="B184" s="202" t="s">
        <v>1494</v>
      </c>
      <c r="C184" s="202" t="str">
        <f>CONCATENATE(D184," ", B184)</f>
        <v>Cung cấp chức năng cho người dùng Sắp xếp danh sách kết quả tìm kiếm</v>
      </c>
      <c r="D184" s="55" t="s">
        <v>2156</v>
      </c>
    </row>
    <row r="185" spans="1:4" ht="33.6">
      <c r="A185" s="208"/>
      <c r="B185" s="202" t="s">
        <v>1471</v>
      </c>
      <c r="C185" s="202" t="str">
        <f>CONCATENATE(D185," ", B185)</f>
        <v>Cung cấp chức năng cho người dùng Xem chi tiết kết quả tìm kiếm</v>
      </c>
      <c r="D185" s="55" t="s">
        <v>2156</v>
      </c>
    </row>
    <row r="186" spans="1:4" ht="33.6">
      <c r="A186" s="208"/>
      <c r="B186" s="202" t="s">
        <v>1498</v>
      </c>
      <c r="C186" s="202" t="str">
        <f>CONCATENATE(D186," ", B186)</f>
        <v>Cung cấp chức năng cho người dùng Xóa tài liệu tra cứu truyền thống</v>
      </c>
      <c r="D186" s="55" t="s">
        <v>2156</v>
      </c>
    </row>
    <row r="187" spans="1:4">
      <c r="A187" s="208" t="s">
        <v>1511</v>
      </c>
      <c r="B187" s="197" t="s">
        <v>1512</v>
      </c>
      <c r="C187" s="202"/>
      <c r="D187" s="55" t="s">
        <v>2156</v>
      </c>
    </row>
    <row r="188" spans="1:4">
      <c r="A188" s="208" t="s">
        <v>1513</v>
      </c>
      <c r="B188" s="197" t="s">
        <v>1514</v>
      </c>
      <c r="C188" s="202"/>
      <c r="D188" s="55" t="s">
        <v>2156</v>
      </c>
    </row>
    <row r="189" spans="1:4" ht="33.6">
      <c r="A189" s="209"/>
      <c r="B189" s="202" t="s">
        <v>1515</v>
      </c>
      <c r="C189" s="202" t="str">
        <f t="shared" ref="C189:C194" si="4">CONCATENATE(D189," ", B189)</f>
        <v>Cung cấp chức năng cho người dùng Thêm mới đăng ký bạn đọc</v>
      </c>
      <c r="D189" s="55" t="s">
        <v>2156</v>
      </c>
    </row>
    <row r="190" spans="1:4" ht="50.4">
      <c r="A190" s="209"/>
      <c r="B190" s="202" t="s">
        <v>1518</v>
      </c>
      <c r="C190" s="202" t="str">
        <f t="shared" si="4"/>
        <v>Cung cấp chức năng cho người dùng Đính kèm hồ sơ đăng ký bạn đọc (thẻ học sinh,…)</v>
      </c>
      <c r="D190" s="55" t="s">
        <v>2156</v>
      </c>
    </row>
    <row r="191" spans="1:4" ht="33.6">
      <c r="A191" s="208"/>
      <c r="B191" s="202" t="s">
        <v>1516</v>
      </c>
      <c r="C191" s="202" t="str">
        <f t="shared" si="4"/>
        <v>Cung cấp chức năng cho người dùng Sửa thông tin đăng ký bạn đọc</v>
      </c>
      <c r="D191" s="55" t="s">
        <v>2156</v>
      </c>
    </row>
    <row r="192" spans="1:4" ht="33.6">
      <c r="A192" s="208"/>
      <c r="B192" s="202" t="s">
        <v>1517</v>
      </c>
      <c r="C192" s="202" t="str">
        <f t="shared" si="4"/>
        <v>Cung cấp chức năng cho người dùng Xóa đăng ký bạn đọc</v>
      </c>
      <c r="D192" s="55" t="s">
        <v>2156</v>
      </c>
    </row>
    <row r="193" spans="1:4" ht="33.6">
      <c r="A193" s="208"/>
      <c r="B193" s="202" t="s">
        <v>1519</v>
      </c>
      <c r="C193" s="202" t="str">
        <f t="shared" si="4"/>
        <v>Cung cấp chức năng cho người dùng Xem thông tin đăng ký bạn đọc</v>
      </c>
      <c r="D193" s="55" t="s">
        <v>2156</v>
      </c>
    </row>
    <row r="194" spans="1:4" ht="33.6">
      <c r="A194" s="208"/>
      <c r="B194" s="202" t="s">
        <v>1520</v>
      </c>
      <c r="C194" s="202" t="str">
        <f t="shared" si="4"/>
        <v>Cung cấp chức năng cho người dùng Gửi thông tin đăng ký bạn đọc</v>
      </c>
      <c r="D194" s="55" t="s">
        <v>2156</v>
      </c>
    </row>
    <row r="195" spans="1:4" ht="33.6">
      <c r="A195" s="208" t="s">
        <v>1548</v>
      </c>
      <c r="B195" s="197" t="s">
        <v>1521</v>
      </c>
      <c r="C195" s="202"/>
      <c r="D195" s="55" t="s">
        <v>2156</v>
      </c>
    </row>
    <row r="196" spans="1:4" ht="33.6">
      <c r="A196" s="209"/>
      <c r="B196" s="202" t="s">
        <v>1522</v>
      </c>
      <c r="C196" s="202" t="str">
        <f t="shared" ref="C196:C204" si="5">CONCATENATE(D196," ", B196)</f>
        <v>Cung cấp chức năng cho người dùng Xem danh sách thông tin đăng ký bạn đọc gửi tới</v>
      </c>
      <c r="D196" s="55" t="s">
        <v>2156</v>
      </c>
    </row>
    <row r="197" spans="1:4" ht="33.6">
      <c r="A197" s="208"/>
      <c r="B197" s="202" t="s">
        <v>1523</v>
      </c>
      <c r="C197" s="202" t="str">
        <f t="shared" si="5"/>
        <v>Cung cấp chức năng cho người dùng Xem chi tiết thông tin đăng ký bạn đọc</v>
      </c>
      <c r="D197" s="55" t="s">
        <v>2156</v>
      </c>
    </row>
    <row r="198" spans="1:4" ht="33.6">
      <c r="A198" s="208"/>
      <c r="B198" s="202" t="s">
        <v>1525</v>
      </c>
      <c r="C198" s="202" t="str">
        <f t="shared" si="5"/>
        <v>Cung cấp chức năng cho người dùng Xem file đính kèm đăng ký</v>
      </c>
      <c r="D198" s="55" t="s">
        <v>2156</v>
      </c>
    </row>
    <row r="199" spans="1:4" ht="33.6">
      <c r="A199" s="208"/>
      <c r="B199" s="202" t="s">
        <v>1524</v>
      </c>
      <c r="C199" s="202" t="str">
        <f t="shared" si="5"/>
        <v>Cung cấp chức năng cho người dùng Xác nhận, phản hồi thông tin đăng ký</v>
      </c>
      <c r="D199" s="55" t="s">
        <v>2156</v>
      </c>
    </row>
    <row r="200" spans="1:4" ht="33.6">
      <c r="A200" s="208" t="s">
        <v>1549</v>
      </c>
      <c r="B200" s="197" t="s">
        <v>1531</v>
      </c>
      <c r="C200" s="202" t="str">
        <f t="shared" si="5"/>
        <v>Cung cấp chức năng cho người dùng Tạo đăng ký mượn sách truyền thống</v>
      </c>
      <c r="D200" s="55" t="s">
        <v>2156</v>
      </c>
    </row>
    <row r="201" spans="1:4" ht="33.6">
      <c r="A201" s="209"/>
      <c r="B201" s="202" t="s">
        <v>1526</v>
      </c>
      <c r="C201" s="202" t="str">
        <f t="shared" si="5"/>
        <v>Cung cấp chức năng cho người dùng Thêm mới đăng ký mượn sách truyền thống</v>
      </c>
      <c r="D201" s="55" t="s">
        <v>2156</v>
      </c>
    </row>
    <row r="202" spans="1:4" ht="33.6">
      <c r="A202" s="208"/>
      <c r="B202" s="202" t="s">
        <v>1527</v>
      </c>
      <c r="C202" s="202" t="str">
        <f t="shared" si="5"/>
        <v>Cung cấp chức năng cho người dùng Sửa đăng ký mượn sách truyền thống</v>
      </c>
      <c r="D202" s="55" t="s">
        <v>2156</v>
      </c>
    </row>
    <row r="203" spans="1:4" ht="33.6">
      <c r="A203" s="208"/>
      <c r="B203" s="202" t="s">
        <v>1528</v>
      </c>
      <c r="C203" s="202" t="str">
        <f t="shared" si="5"/>
        <v>Cung cấp chức năng cho người dùng Xóa đăng ký mượn sách truyền thống</v>
      </c>
      <c r="D203" s="55" t="s">
        <v>2156</v>
      </c>
    </row>
    <row r="204" spans="1:4" ht="33.6">
      <c r="A204" s="208"/>
      <c r="B204" s="202" t="s">
        <v>1530</v>
      </c>
      <c r="C204" s="202" t="str">
        <f t="shared" si="5"/>
        <v>Cung cấp chức năng cho người dùng Xem đăng ký mượn sách truyền thống</v>
      </c>
      <c r="D204" s="55" t="s">
        <v>2156</v>
      </c>
    </row>
    <row r="205" spans="1:4" ht="33.6">
      <c r="A205" s="208" t="s">
        <v>1550</v>
      </c>
      <c r="B205" s="197" t="s">
        <v>1529</v>
      </c>
      <c r="C205" s="202"/>
      <c r="D205" s="55" t="s">
        <v>2156</v>
      </c>
    </row>
    <row r="206" spans="1:4" ht="33.6">
      <c r="A206" s="209"/>
      <c r="B206" s="202" t="s">
        <v>1529</v>
      </c>
      <c r="C206" s="202" t="str">
        <f>CONCATENATE(D206," ", B206)</f>
        <v>Cung cấp chức năng cho người dùng Gửi đăng ký mượn sách truyền thống</v>
      </c>
      <c r="D206" s="55" t="s">
        <v>2156</v>
      </c>
    </row>
    <row r="207" spans="1:4" ht="33.6">
      <c r="A207" s="208"/>
      <c r="B207" s="202" t="s">
        <v>1532</v>
      </c>
      <c r="C207" s="202" t="str">
        <f>CONCATENATE(D207," ", B207)</f>
        <v>Cung cấp chức năng cho người dùng Xem đăng ký mượn sách truyền thống đã gửi</v>
      </c>
      <c r="D207" s="55" t="s">
        <v>2156</v>
      </c>
    </row>
    <row r="208" spans="1:4" ht="33.6">
      <c r="A208" s="208" t="s">
        <v>1551</v>
      </c>
      <c r="B208" s="197" t="s">
        <v>1533</v>
      </c>
      <c r="C208" s="202"/>
      <c r="D208" s="55" t="s">
        <v>2156</v>
      </c>
    </row>
    <row r="209" spans="1:4" ht="33.6">
      <c r="A209" s="209"/>
      <c r="B209" s="202" t="s">
        <v>1533</v>
      </c>
      <c r="C209" s="202" t="str">
        <f>CONCATENATE(D209," ", B209)</f>
        <v>Cung cấp chức năng cho người dùng Hủy đăng ký mượn sách truyền thống</v>
      </c>
      <c r="D209" s="55" t="s">
        <v>2156</v>
      </c>
    </row>
    <row r="210" spans="1:4" ht="33.6">
      <c r="A210" s="208"/>
      <c r="B210" s="202" t="s">
        <v>1534</v>
      </c>
      <c r="C210" s="202" t="str">
        <f>CONCATENATE(D210," ", B210)</f>
        <v>Cung cấp chức năng cho người dùng Xem đăng ký mượn sách đã hủy</v>
      </c>
      <c r="D210" s="55" t="s">
        <v>2156</v>
      </c>
    </row>
    <row r="211" spans="1:4" ht="33.6">
      <c r="A211" s="208" t="s">
        <v>1552</v>
      </c>
      <c r="B211" s="197" t="s">
        <v>1535</v>
      </c>
      <c r="C211" s="202"/>
      <c r="D211" s="55" t="s">
        <v>2156</v>
      </c>
    </row>
    <row r="212" spans="1:4" ht="33.6">
      <c r="A212" s="209"/>
      <c r="B212" s="202" t="s">
        <v>1536</v>
      </c>
      <c r="C212" s="202" t="str">
        <f>CONCATENATE(D212," ", B212)</f>
        <v>Cung cấp chức năng cho người dùng Xem danh sách đăng ký mượn sách truyền thống</v>
      </c>
      <c r="D212" s="55" t="s">
        <v>2156</v>
      </c>
    </row>
    <row r="213" spans="1:4" ht="33.6">
      <c r="A213" s="208"/>
      <c r="B213" s="202" t="s">
        <v>1537</v>
      </c>
      <c r="C213" s="202" t="str">
        <f>CONCATENATE(D213," ", B213)</f>
        <v>Cung cấp chức năng cho người dùng Xem chi tiết đăng ký mượn sách truyền thống</v>
      </c>
      <c r="D213" s="55" t="s">
        <v>2156</v>
      </c>
    </row>
    <row r="214" spans="1:4" ht="33.6">
      <c r="A214" s="208"/>
      <c r="B214" s="202" t="s">
        <v>1538</v>
      </c>
      <c r="C214" s="202" t="str">
        <f>CONCATENATE(D214," ", B214)</f>
        <v>Cung cấp chức năng cho người dùng Cảnh báo trùng đăng ký mượn sách</v>
      </c>
      <c r="D214" s="55" t="s">
        <v>2156</v>
      </c>
    </row>
    <row r="215" spans="1:4" ht="33.6">
      <c r="A215" s="208"/>
      <c r="B215" s="202" t="s">
        <v>1539</v>
      </c>
      <c r="C215" s="202" t="str">
        <f>CONCATENATE(D215," ", B215)</f>
        <v>Cung cấp chức năng cho người dùng Cảnh báo trùng sách đăng ký mượn</v>
      </c>
      <c r="D215" s="55" t="s">
        <v>2156</v>
      </c>
    </row>
    <row r="216" spans="1:4" ht="33.6">
      <c r="A216" s="208" t="s">
        <v>1553</v>
      </c>
      <c r="B216" s="197" t="s">
        <v>1544</v>
      </c>
      <c r="C216" s="202"/>
      <c r="D216" s="55" t="s">
        <v>2156</v>
      </c>
    </row>
    <row r="217" spans="1:4" ht="33.6">
      <c r="A217" s="209"/>
      <c r="B217" s="202" t="s">
        <v>1545</v>
      </c>
      <c r="C217" s="202" t="str">
        <f>CONCATENATE(D217," ", B217)</f>
        <v>Cung cấp chức năng cho người dùng Kiểm tra thông tin đăng ký mượn sách</v>
      </c>
      <c r="D217" s="55" t="s">
        <v>2156</v>
      </c>
    </row>
    <row r="218" spans="1:4" ht="33.6">
      <c r="A218" s="208"/>
      <c r="B218" s="202" t="s">
        <v>1546</v>
      </c>
      <c r="C218" s="202" t="str">
        <f>CONCATENATE(D218," ", B218)</f>
        <v>Cung cấp chức năng cho người dùng Kiểm tra hiện trạng sách đăng ký mượn</v>
      </c>
      <c r="D218" s="55" t="s">
        <v>2156</v>
      </c>
    </row>
    <row r="219" spans="1:4" ht="33.6">
      <c r="A219" s="208" t="s">
        <v>1554</v>
      </c>
      <c r="B219" s="197" t="s">
        <v>1540</v>
      </c>
      <c r="C219" s="202"/>
      <c r="D219" s="55" t="s">
        <v>2156</v>
      </c>
    </row>
    <row r="220" spans="1:4" ht="33.6">
      <c r="A220" s="209"/>
      <c r="B220" s="202" t="s">
        <v>1540</v>
      </c>
      <c r="C220" s="202" t="str">
        <f>CONCATENATE(D220," ", B220)</f>
        <v>Cung cấp chức năng cho người dùng Duyệt đăng ký mượn sách truyền thống</v>
      </c>
      <c r="D220" s="55" t="s">
        <v>2156</v>
      </c>
    </row>
    <row r="221" spans="1:4" ht="33.6">
      <c r="A221" s="208"/>
      <c r="B221" s="202" t="s">
        <v>1541</v>
      </c>
      <c r="C221" s="202" t="str">
        <f>CONCATENATE(D221," ", B221)</f>
        <v>Cung cấp chức năng cho người dùng Không duyệt đăng ký mượn sách truyền thống</v>
      </c>
      <c r="D221" s="55" t="s">
        <v>2156</v>
      </c>
    </row>
    <row r="222" spans="1:4" ht="33.6">
      <c r="A222" s="208"/>
      <c r="B222" s="202" t="s">
        <v>1542</v>
      </c>
      <c r="C222" s="202" t="str">
        <f>CONCATENATE(D222," ", B222)</f>
        <v>Cung cấp chức năng cho người dùng Phản hồi đăng ký mượn sách truyền thống</v>
      </c>
      <c r="D222" s="55" t="s">
        <v>2156</v>
      </c>
    </row>
    <row r="223" spans="1:4" ht="50.4">
      <c r="A223" s="208"/>
      <c r="B223" s="202" t="s">
        <v>1543</v>
      </c>
      <c r="C223" s="202" t="str">
        <f>CONCATENATE(D223," ", B223)</f>
        <v>Cung cấp chức năng cho người dùng Xem danh sách đăng ký mượn sách đã duyệt, không duyệt, chưa duyệt</v>
      </c>
      <c r="D223" s="55" t="s">
        <v>2156</v>
      </c>
    </row>
    <row r="224" spans="1:4" ht="33.6">
      <c r="A224" s="208" t="s">
        <v>1555</v>
      </c>
      <c r="B224" s="197" t="s">
        <v>1547</v>
      </c>
      <c r="C224" s="202"/>
      <c r="D224" s="55" t="s">
        <v>2156</v>
      </c>
    </row>
    <row r="225" spans="1:4" ht="33.6">
      <c r="A225" s="209"/>
      <c r="B225" s="202" t="s">
        <v>1561</v>
      </c>
      <c r="C225" s="202" t="str">
        <f>CONCATENATE(D225," ", B225)</f>
        <v>Cung cấp chức năng cho người dùng Thêm mới đăng ký mua sách truyền thống</v>
      </c>
      <c r="D225" s="55" t="s">
        <v>2156</v>
      </c>
    </row>
    <row r="226" spans="1:4" ht="33.6">
      <c r="A226" s="208"/>
      <c r="B226" s="202" t="s">
        <v>1562</v>
      </c>
      <c r="C226" s="202" t="str">
        <f>CONCATENATE(D226," ", B226)</f>
        <v>Cung cấp chức năng cho người dùng Sửa đăng ký mua sách truyền thống</v>
      </c>
      <c r="D226" s="55" t="s">
        <v>2156</v>
      </c>
    </row>
    <row r="227" spans="1:4" ht="33.6">
      <c r="A227" s="208"/>
      <c r="B227" s="202" t="s">
        <v>1563</v>
      </c>
      <c r="C227" s="202" t="str">
        <f>CONCATENATE(D227," ", B227)</f>
        <v>Cung cấp chức năng cho người dùng Xóa đăng ký mua sách truyền thống</v>
      </c>
      <c r="D227" s="55" t="s">
        <v>2156</v>
      </c>
    </row>
    <row r="228" spans="1:4" ht="33.6">
      <c r="A228" s="208"/>
      <c r="B228" s="202" t="s">
        <v>1564</v>
      </c>
      <c r="C228" s="202" t="str">
        <f>CONCATENATE(D228," ", B228)</f>
        <v>Cung cấp chức năng cho người dùng Xem đăng ký mua sách truyền thống</v>
      </c>
      <c r="D228" s="55" t="s">
        <v>2156</v>
      </c>
    </row>
    <row r="229" spans="1:4" ht="33.6">
      <c r="A229" s="208" t="s">
        <v>1556</v>
      </c>
      <c r="B229" s="197" t="s">
        <v>1565</v>
      </c>
      <c r="C229" s="202"/>
      <c r="D229" s="55" t="s">
        <v>2156</v>
      </c>
    </row>
    <row r="230" spans="1:4" ht="33.6">
      <c r="A230" s="209"/>
      <c r="B230" s="202" t="s">
        <v>1565</v>
      </c>
      <c r="C230" s="202" t="str">
        <f>CONCATENATE(D230," ", B230)</f>
        <v>Cung cấp chức năng cho người dùng Gửi đăng ký mua sách truyền thống</v>
      </c>
      <c r="D230" s="55" t="s">
        <v>2156</v>
      </c>
    </row>
    <row r="231" spans="1:4" ht="33.6">
      <c r="A231" s="208"/>
      <c r="B231" s="202" t="s">
        <v>1566</v>
      </c>
      <c r="C231" s="202" t="str">
        <f>CONCATENATE(D231," ", B231)</f>
        <v>Cung cấp chức năng cho người dùng Xem đăng ký mua sách truyền thống đã gửi</v>
      </c>
      <c r="D231" s="55" t="s">
        <v>2156</v>
      </c>
    </row>
    <row r="232" spans="1:4" ht="33.6">
      <c r="A232" s="208" t="s">
        <v>1557</v>
      </c>
      <c r="B232" s="197" t="s">
        <v>1567</v>
      </c>
      <c r="C232" s="202"/>
      <c r="D232" s="55" t="s">
        <v>2156</v>
      </c>
    </row>
    <row r="233" spans="1:4" ht="33.6">
      <c r="A233" s="209"/>
      <c r="B233" s="202" t="s">
        <v>1567</v>
      </c>
      <c r="C233" s="202" t="str">
        <f>CONCATENATE(D233," ", B233)</f>
        <v>Cung cấp chức năng cho người dùng Hủy đăng ký mua sách truyền thống</v>
      </c>
      <c r="D233" s="55" t="s">
        <v>2156</v>
      </c>
    </row>
    <row r="234" spans="1:4" ht="33.6">
      <c r="A234" s="208"/>
      <c r="B234" s="202" t="s">
        <v>1568</v>
      </c>
      <c r="C234" s="202" t="str">
        <f>CONCATENATE(D234," ", B234)</f>
        <v>Cung cấp chức năng cho người dùng Xem đăng ký mua sách đã hủy</v>
      </c>
      <c r="D234" s="55" t="s">
        <v>2156</v>
      </c>
    </row>
    <row r="235" spans="1:4" ht="33.6">
      <c r="A235" s="208" t="s">
        <v>1558</v>
      </c>
      <c r="B235" s="197" t="s">
        <v>1569</v>
      </c>
      <c r="C235" s="202"/>
      <c r="D235" s="55" t="s">
        <v>2156</v>
      </c>
    </row>
    <row r="236" spans="1:4" ht="33.6">
      <c r="A236" s="209"/>
      <c r="B236" s="202" t="s">
        <v>1570</v>
      </c>
      <c r="C236" s="202" t="str">
        <f>CONCATENATE(D236," ", B236)</f>
        <v>Cung cấp chức năng cho người dùng Xem danh sách đăng ký mua sách truyền thống</v>
      </c>
      <c r="D236" s="55" t="s">
        <v>2156</v>
      </c>
    </row>
    <row r="237" spans="1:4" ht="33.6">
      <c r="A237" s="208"/>
      <c r="B237" s="202" t="s">
        <v>1571</v>
      </c>
      <c r="C237" s="202" t="str">
        <f>CONCATENATE(D237," ", B237)</f>
        <v>Cung cấp chức năng cho người dùng Xem chi tiết đăng ký mua sách truyền thống</v>
      </c>
      <c r="D237" s="55" t="s">
        <v>2156</v>
      </c>
    </row>
    <row r="238" spans="1:4" ht="33.6">
      <c r="A238" s="208"/>
      <c r="B238" s="202" t="s">
        <v>1572</v>
      </c>
      <c r="C238" s="202" t="str">
        <f>CONCATENATE(D238," ", B238)</f>
        <v>Cung cấp chức năng cho người dùng Cảnh báo trùng đăng ký mua sách</v>
      </c>
      <c r="D238" s="55" t="s">
        <v>2156</v>
      </c>
    </row>
    <row r="239" spans="1:4" ht="33.6">
      <c r="A239" s="208" t="s">
        <v>1559</v>
      </c>
      <c r="B239" s="197" t="s">
        <v>1573</v>
      </c>
      <c r="C239" s="202"/>
      <c r="D239" s="55" t="s">
        <v>2156</v>
      </c>
    </row>
    <row r="240" spans="1:4" ht="33.6">
      <c r="A240" s="209"/>
      <c r="B240" s="202" t="s">
        <v>1573</v>
      </c>
      <c r="C240" s="202" t="str">
        <f>CONCATENATE(D240," ", B240)</f>
        <v>Cung cấp chức năng cho người dùng Duyệt đăng ký mua sách truyền thống</v>
      </c>
      <c r="D240" s="55" t="s">
        <v>2156</v>
      </c>
    </row>
    <row r="241" spans="1:4" ht="33.6">
      <c r="A241" s="208"/>
      <c r="B241" s="202" t="s">
        <v>1574</v>
      </c>
      <c r="C241" s="202" t="str">
        <f>CONCATENATE(D241," ", B241)</f>
        <v>Cung cấp chức năng cho người dùng Không duyệt đăng ký mua sách truyền thống</v>
      </c>
      <c r="D241" s="55" t="s">
        <v>2156</v>
      </c>
    </row>
    <row r="242" spans="1:4" ht="33.6">
      <c r="A242" s="208"/>
      <c r="B242" s="202" t="s">
        <v>1575</v>
      </c>
      <c r="C242" s="202" t="str">
        <f>CONCATENATE(D242," ", B242)</f>
        <v>Cung cấp chức năng cho người dùng Phản hồi đăng ký mua sách truyền thống</v>
      </c>
      <c r="D242" s="55" t="s">
        <v>2156</v>
      </c>
    </row>
    <row r="243" spans="1:4" ht="50.4">
      <c r="A243" s="208"/>
      <c r="B243" s="202" t="s">
        <v>1576</v>
      </c>
      <c r="C243" s="202" t="str">
        <f>CONCATENATE(D243," ", B243)</f>
        <v>Cung cấp chức năng cho người dùng Xem danh sách đăng ký mua sách đã duyệt, không duyệt, chưa duyệt</v>
      </c>
      <c r="D243" s="55" t="s">
        <v>2156</v>
      </c>
    </row>
    <row r="244" spans="1:4">
      <c r="A244" s="208" t="s">
        <v>1560</v>
      </c>
      <c r="B244" s="197" t="s">
        <v>1577</v>
      </c>
      <c r="C244" s="202"/>
      <c r="D244" s="55" t="s">
        <v>2156</v>
      </c>
    </row>
    <row r="245" spans="1:4" ht="33.6">
      <c r="A245" s="209"/>
      <c r="B245" s="202" t="s">
        <v>1578</v>
      </c>
      <c r="C245" s="202" t="str">
        <f>CONCATENATE(D245," ", B245)</f>
        <v>Cung cấp chức năng cho người dùng Thêm mới đăng ký tiết đọc</v>
      </c>
      <c r="D245" s="55" t="s">
        <v>2156</v>
      </c>
    </row>
    <row r="246" spans="1:4" ht="33.6">
      <c r="A246" s="208"/>
      <c r="B246" s="202" t="s">
        <v>1579</v>
      </c>
      <c r="C246" s="202" t="str">
        <f>CONCATENATE(D246," ", B246)</f>
        <v>Cung cấp chức năng cho người dùng Sửa đăng ký tiết đọc</v>
      </c>
      <c r="D246" s="55" t="s">
        <v>2156</v>
      </c>
    </row>
    <row r="247" spans="1:4" ht="33.6">
      <c r="A247" s="208"/>
      <c r="B247" s="202" t="s">
        <v>1580</v>
      </c>
      <c r="C247" s="202" t="str">
        <f>CONCATENATE(D247," ", B247)</f>
        <v>Cung cấp chức năng cho người dùng Xóa đăng ký tiết đọc</v>
      </c>
      <c r="D247" s="55" t="s">
        <v>2156</v>
      </c>
    </row>
    <row r="248" spans="1:4" ht="33.6">
      <c r="A248" s="208"/>
      <c r="B248" s="202" t="s">
        <v>1581</v>
      </c>
      <c r="C248" s="202" t="str">
        <f>CONCATENATE(D248," ", B248)</f>
        <v>Cung cấp chức năng cho người dùng Xem đăng ký tiết đọc</v>
      </c>
      <c r="D248" s="55" t="s">
        <v>2156</v>
      </c>
    </row>
    <row r="249" spans="1:4">
      <c r="A249" s="208" t="s">
        <v>1628</v>
      </c>
      <c r="B249" s="197" t="s">
        <v>1582</v>
      </c>
      <c r="C249" s="202"/>
      <c r="D249" s="55" t="s">
        <v>2156</v>
      </c>
    </row>
    <row r="250" spans="1:4" ht="33.6">
      <c r="A250" s="209"/>
      <c r="B250" s="202" t="s">
        <v>1582</v>
      </c>
      <c r="C250" s="202" t="str">
        <f>CONCATENATE(D250," ", B250)</f>
        <v>Cung cấp chức năng cho người dùng Gửi đăng ký tiết đọc</v>
      </c>
      <c r="D250" s="55" t="s">
        <v>2156</v>
      </c>
    </row>
    <row r="251" spans="1:4" ht="33.6">
      <c r="A251" s="208"/>
      <c r="B251" s="202" t="s">
        <v>1581</v>
      </c>
      <c r="C251" s="202" t="str">
        <f>CONCATENATE(D251," ", B251)</f>
        <v>Cung cấp chức năng cho người dùng Xem đăng ký tiết đọc</v>
      </c>
      <c r="D251" s="55" t="s">
        <v>2156</v>
      </c>
    </row>
    <row r="252" spans="1:4" ht="33.6">
      <c r="A252" s="208" t="s">
        <v>1629</v>
      </c>
      <c r="B252" s="197" t="s">
        <v>1583</v>
      </c>
      <c r="C252" s="202" t="str">
        <f>CONCATENATE(D252," ", B252)</f>
        <v>Cung cấp chức năng cho người dùng Hủy đăng ký tiết đọc</v>
      </c>
      <c r="D252" s="55" t="s">
        <v>2156</v>
      </c>
    </row>
    <row r="253" spans="1:4" ht="33.6">
      <c r="A253" s="209"/>
      <c r="B253" s="202" t="s">
        <v>1583</v>
      </c>
      <c r="C253" s="202" t="str">
        <f>CONCATENATE(D253," ", B253)</f>
        <v>Cung cấp chức năng cho người dùng Hủy đăng ký tiết đọc</v>
      </c>
      <c r="D253" s="55" t="s">
        <v>2156</v>
      </c>
    </row>
    <row r="254" spans="1:4" ht="33.6">
      <c r="A254" s="208"/>
      <c r="B254" s="202" t="s">
        <v>1584</v>
      </c>
      <c r="C254" s="202" t="str">
        <f>CONCATENATE(D254," ", B254)</f>
        <v>Cung cấp chức năng cho người dùng Xem đăng ký tiết đọc đã hủy</v>
      </c>
      <c r="D254" s="55" t="s">
        <v>2156</v>
      </c>
    </row>
    <row r="255" spans="1:4">
      <c r="A255" s="208" t="s">
        <v>1630</v>
      </c>
      <c r="B255" s="197" t="s">
        <v>1585</v>
      </c>
      <c r="C255" s="202"/>
      <c r="D255" s="55" t="s">
        <v>2156</v>
      </c>
    </row>
    <row r="256" spans="1:4" ht="33.6">
      <c r="A256" s="209"/>
      <c r="B256" s="202" t="s">
        <v>1586</v>
      </c>
      <c r="C256" s="202" t="str">
        <f>CONCATENATE(D256," ", B256)</f>
        <v>Cung cấp chức năng cho người dùng Xem danh sách đăng ký tiết đọc</v>
      </c>
      <c r="D256" s="55" t="s">
        <v>2156</v>
      </c>
    </row>
    <row r="257" spans="1:4" ht="33.6">
      <c r="A257" s="208"/>
      <c r="B257" s="202" t="s">
        <v>1587</v>
      </c>
      <c r="C257" s="202" t="str">
        <f>CONCATENATE(D257," ", B257)</f>
        <v>Cung cấp chức năng cho người dùng Xem chi tiết đăng ký tiết đọc</v>
      </c>
      <c r="D257" s="55" t="s">
        <v>2156</v>
      </c>
    </row>
    <row r="258" spans="1:4" ht="33.6">
      <c r="A258" s="208"/>
      <c r="B258" s="202" t="s">
        <v>1588</v>
      </c>
      <c r="C258" s="202" t="str">
        <f>CONCATENATE(D258," ", B258)</f>
        <v>Cung cấp chức năng cho người dùng Cảnh báo trùng đăng ký tiết đọc</v>
      </c>
      <c r="D258" s="55" t="s">
        <v>2156</v>
      </c>
    </row>
    <row r="259" spans="1:4">
      <c r="A259" s="208" t="s">
        <v>1631</v>
      </c>
      <c r="B259" s="197" t="s">
        <v>1589</v>
      </c>
      <c r="C259" s="202"/>
      <c r="D259" s="55" t="s">
        <v>2156</v>
      </c>
    </row>
    <row r="260" spans="1:4" ht="33.6">
      <c r="A260" s="209"/>
      <c r="B260" s="202" t="s">
        <v>1589</v>
      </c>
      <c r="C260" s="202" t="str">
        <f>CONCATENATE(D260," ", B260)</f>
        <v>Cung cấp chức năng cho người dùng Duyệt đăng ký tiết đọc</v>
      </c>
      <c r="D260" s="55" t="s">
        <v>2156</v>
      </c>
    </row>
    <row r="261" spans="1:4" ht="33.6">
      <c r="A261" s="208"/>
      <c r="B261" s="202" t="s">
        <v>1590</v>
      </c>
      <c r="C261" s="202" t="str">
        <f>CONCATENATE(D261," ", B261)</f>
        <v>Cung cấp chức năng cho người dùng Không đăng ký tiết đọc</v>
      </c>
      <c r="D261" s="55" t="s">
        <v>2156</v>
      </c>
    </row>
    <row r="262" spans="1:4" ht="33.6">
      <c r="A262" s="208"/>
      <c r="B262" s="202" t="s">
        <v>1591</v>
      </c>
      <c r="C262" s="202" t="str">
        <f>CONCATENATE(D262," ", B262)</f>
        <v>Cung cấp chức năng cho người dùng Phản hồi đăng ký tiết đọc</v>
      </c>
      <c r="D262" s="55" t="s">
        <v>2156</v>
      </c>
    </row>
    <row r="263" spans="1:4" ht="50.4">
      <c r="A263" s="208"/>
      <c r="B263" s="202" t="s">
        <v>1592</v>
      </c>
      <c r="C263" s="202" t="str">
        <f>CONCATENATE(D263," ", B263)</f>
        <v>Cung cấp chức năng cho người dùng Xem danh sách đăng ký tiết đọc đã duyệt, không duyệt, chưa duyệt</v>
      </c>
      <c r="D263" s="55" t="s">
        <v>2156</v>
      </c>
    </row>
    <row r="264" spans="1:4" ht="33.6">
      <c r="A264" s="208" t="s">
        <v>1632</v>
      </c>
      <c r="B264" s="197" t="s">
        <v>1593</v>
      </c>
      <c r="C264" s="202"/>
      <c r="D264" s="55" t="s">
        <v>2156</v>
      </c>
    </row>
    <row r="265" spans="1:4" ht="33.6">
      <c r="A265" s="209"/>
      <c r="B265" s="202" t="s">
        <v>1594</v>
      </c>
      <c r="C265" s="202" t="str">
        <f t="shared" ref="C265:C271" si="6">CONCATENATE(D265," ", B265)</f>
        <v>Cung cấp chức năng cho người dùng Thêm mới đăng ký mượn sách điện tử</v>
      </c>
      <c r="D265" s="55" t="s">
        <v>2156</v>
      </c>
    </row>
    <row r="266" spans="1:4" ht="33.6">
      <c r="A266" s="208"/>
      <c r="B266" s="202" t="s">
        <v>1595</v>
      </c>
      <c r="C266" s="202" t="str">
        <f t="shared" si="6"/>
        <v>Cung cấp chức năng cho người dùng Sửa đăng ký mượn sách điện tử</v>
      </c>
      <c r="D266" s="55" t="s">
        <v>2156</v>
      </c>
    </row>
    <row r="267" spans="1:4" ht="33.6">
      <c r="A267" s="208"/>
      <c r="B267" s="202" t="s">
        <v>1596</v>
      </c>
      <c r="C267" s="202" t="str">
        <f t="shared" si="6"/>
        <v>Cung cấp chức năng cho người dùng Xóa đăng ký mượn sách điện tử</v>
      </c>
      <c r="D267" s="55" t="s">
        <v>2156</v>
      </c>
    </row>
    <row r="268" spans="1:4" ht="33.6">
      <c r="A268" s="208"/>
      <c r="B268" s="202" t="s">
        <v>1597</v>
      </c>
      <c r="C268" s="202" t="str">
        <f t="shared" si="6"/>
        <v>Cung cấp chức năng cho người dùng Xem đăng ký mượn sách điện tử</v>
      </c>
      <c r="D268" s="55" t="s">
        <v>2156</v>
      </c>
    </row>
    <row r="269" spans="1:4" ht="33.6">
      <c r="A269" s="208" t="s">
        <v>1633</v>
      </c>
      <c r="B269" s="197" t="s">
        <v>1598</v>
      </c>
      <c r="C269" s="202" t="str">
        <f t="shared" si="6"/>
        <v>Cung cấp chức năng cho người dùng Gửi đăng ký mượn sách điện tử</v>
      </c>
      <c r="D269" s="55" t="s">
        <v>2156</v>
      </c>
    </row>
    <row r="270" spans="1:4" ht="33.6">
      <c r="A270" s="209"/>
      <c r="B270" s="202" t="s">
        <v>1598</v>
      </c>
      <c r="C270" s="202" t="str">
        <f t="shared" si="6"/>
        <v>Cung cấp chức năng cho người dùng Gửi đăng ký mượn sách điện tử</v>
      </c>
      <c r="D270" s="55" t="s">
        <v>2156</v>
      </c>
    </row>
    <row r="271" spans="1:4" ht="33.6">
      <c r="A271" s="208"/>
      <c r="B271" s="202" t="s">
        <v>1599</v>
      </c>
      <c r="C271" s="202" t="str">
        <f t="shared" si="6"/>
        <v>Cung cấp chức năng cho người dùng Xem đăng ký mượn sách điện tử đã gửi</v>
      </c>
      <c r="D271" s="55" t="s">
        <v>2156</v>
      </c>
    </row>
    <row r="272" spans="1:4" ht="33.6">
      <c r="A272" s="208" t="s">
        <v>1634</v>
      </c>
      <c r="B272" s="197" t="s">
        <v>1600</v>
      </c>
      <c r="C272" s="202"/>
      <c r="D272" s="55" t="s">
        <v>2156</v>
      </c>
    </row>
    <row r="273" spans="1:4" ht="33.6">
      <c r="A273" s="209"/>
      <c r="B273" s="202" t="s">
        <v>1600</v>
      </c>
      <c r="C273" s="202" t="str">
        <f>CONCATENATE(D273," ", B273)</f>
        <v>Cung cấp chức năng cho người dùng Hủy đăng ký mượn sách điện tử</v>
      </c>
      <c r="D273" s="55" t="s">
        <v>2156</v>
      </c>
    </row>
    <row r="274" spans="1:4" ht="33.6">
      <c r="A274" s="208"/>
      <c r="B274" s="202" t="s">
        <v>1601</v>
      </c>
      <c r="C274" s="202" t="str">
        <f>CONCATENATE(D274," ", B274)</f>
        <v>Cung cấp chức năng cho người dùng Xem đăng ký mượn sách điện tử đã hủy</v>
      </c>
      <c r="D274" s="55" t="s">
        <v>2156</v>
      </c>
    </row>
    <row r="275" spans="1:4" ht="33.6">
      <c r="A275" s="208" t="s">
        <v>1635</v>
      </c>
      <c r="B275" s="197" t="s">
        <v>1602</v>
      </c>
      <c r="C275" s="202"/>
      <c r="D275" s="55" t="s">
        <v>2156</v>
      </c>
    </row>
    <row r="276" spans="1:4" ht="33.6">
      <c r="A276" s="209"/>
      <c r="B276" s="202" t="s">
        <v>1603</v>
      </c>
      <c r="C276" s="202" t="str">
        <f>CONCATENATE(D276," ", B276)</f>
        <v>Cung cấp chức năng cho người dùng Xem danh sách đăng ký mượn sách điện tử</v>
      </c>
      <c r="D276" s="55" t="s">
        <v>2156</v>
      </c>
    </row>
    <row r="277" spans="1:4" ht="33.6">
      <c r="A277" s="208"/>
      <c r="B277" s="202" t="s">
        <v>1604</v>
      </c>
      <c r="C277" s="202" t="str">
        <f>CONCATENATE(D277," ", B277)</f>
        <v>Cung cấp chức năng cho người dùng Xem chi tiết đăng ký mượn sách điện tử</v>
      </c>
      <c r="D277" s="55" t="s">
        <v>2156</v>
      </c>
    </row>
    <row r="278" spans="1:4" ht="33.6">
      <c r="A278" s="208"/>
      <c r="B278" s="202" t="s">
        <v>1605</v>
      </c>
      <c r="C278" s="202" t="str">
        <f>CONCATENATE(D278," ", B278)</f>
        <v>Cung cấp chức năng cho người dùng Cảnh báo trùng đăng ký mượn sách điện tử</v>
      </c>
      <c r="D278" s="55" t="s">
        <v>2156</v>
      </c>
    </row>
    <row r="279" spans="1:4" ht="33.6">
      <c r="A279" s="208"/>
      <c r="B279" s="202" t="s">
        <v>1606</v>
      </c>
      <c r="C279" s="202" t="str">
        <f>CONCATENATE(D279," ", B279)</f>
        <v>Cung cấp chức năng cho người dùng Cảnh báo trùng sách điện tử đăng ký mượn</v>
      </c>
      <c r="D279" s="55" t="s">
        <v>2156</v>
      </c>
    </row>
    <row r="280" spans="1:4" ht="33.6">
      <c r="A280" s="208" t="s">
        <v>1636</v>
      </c>
      <c r="B280" s="197" t="s">
        <v>1607</v>
      </c>
      <c r="C280" s="202"/>
      <c r="D280" s="55" t="s">
        <v>2156</v>
      </c>
    </row>
    <row r="281" spans="1:4" ht="33.6">
      <c r="A281" s="209"/>
      <c r="B281" s="202" t="s">
        <v>1608</v>
      </c>
      <c r="C281" s="202" t="str">
        <f>CONCATENATE(D281," ", B281)</f>
        <v>Cung cấp chức năng cho người dùng Kiểm tra thông tin đăng ký mượn sách điện tử</v>
      </c>
      <c r="D281" s="55" t="s">
        <v>2156</v>
      </c>
    </row>
    <row r="282" spans="1:4" ht="50.4">
      <c r="A282" s="208"/>
      <c r="B282" s="202" t="s">
        <v>1609</v>
      </c>
      <c r="C282" s="202" t="str">
        <f>CONCATENATE(D282," ", B282)</f>
        <v>Cung cấp chức năng cho người dùng Kiểm tra hiện trạng sách điện tử được đăng ký mượn</v>
      </c>
      <c r="D282" s="55" t="s">
        <v>2156</v>
      </c>
    </row>
    <row r="283" spans="1:4" ht="33.6">
      <c r="A283" s="208" t="s">
        <v>1637</v>
      </c>
      <c r="B283" s="197" t="s">
        <v>1610</v>
      </c>
      <c r="C283" s="202"/>
      <c r="D283" s="55" t="s">
        <v>2156</v>
      </c>
    </row>
    <row r="284" spans="1:4" ht="33.6">
      <c r="A284" s="209"/>
      <c r="B284" s="202" t="s">
        <v>1610</v>
      </c>
      <c r="C284" s="202" t="str">
        <f>CONCATENATE(D284," ", B284)</f>
        <v>Cung cấp chức năng cho người dùng Duyệt đăng ký mượn sách điện tử</v>
      </c>
      <c r="D284" s="55" t="s">
        <v>2156</v>
      </c>
    </row>
    <row r="285" spans="1:4" ht="33.6">
      <c r="A285" s="208"/>
      <c r="B285" s="202" t="s">
        <v>1611</v>
      </c>
      <c r="C285" s="202" t="str">
        <f>CONCATENATE(D285," ", B285)</f>
        <v>Cung cấp chức năng cho người dùng Không duyệt đăng ký mượn sách điện tử</v>
      </c>
      <c r="D285" s="55" t="s">
        <v>2156</v>
      </c>
    </row>
    <row r="286" spans="1:4" ht="33.6">
      <c r="A286" s="208"/>
      <c r="B286" s="202" t="s">
        <v>1612</v>
      </c>
      <c r="C286" s="202" t="str">
        <f>CONCATENATE(D286," ", B286)</f>
        <v>Cung cấp chức năng cho người dùng Phản hồi đăng ký mượn sách điện tử</v>
      </c>
      <c r="D286" s="55" t="s">
        <v>2156</v>
      </c>
    </row>
    <row r="287" spans="1:4" ht="67.2">
      <c r="A287" s="208"/>
      <c r="B287" s="202" t="s">
        <v>1613</v>
      </c>
      <c r="C287" s="202" t="str">
        <f>CONCATENATE(D287," ", B287)</f>
        <v>Cung cấp chức năng cho người dùng Xem danh sách đăng ký mượn sách điện tử đã duyệt, không duyệt, chưa duyệt</v>
      </c>
      <c r="D287" s="55" t="s">
        <v>2156</v>
      </c>
    </row>
    <row r="288" spans="1:4" ht="33.6">
      <c r="A288" s="208" t="s">
        <v>1638</v>
      </c>
      <c r="B288" s="197" t="s">
        <v>1614</v>
      </c>
      <c r="C288" s="202"/>
      <c r="D288" s="55" t="s">
        <v>2156</v>
      </c>
    </row>
    <row r="289" spans="1:4" ht="33.6">
      <c r="A289" s="209"/>
      <c r="B289" s="202" t="s">
        <v>1615</v>
      </c>
      <c r="C289" s="202" t="str">
        <f>CONCATENATE(D289," ", B289)</f>
        <v>Cung cấp chức năng cho người dùng Thêm mới đăng ký mua sách điện tử</v>
      </c>
      <c r="D289" s="55" t="s">
        <v>2156</v>
      </c>
    </row>
    <row r="290" spans="1:4" ht="33.6">
      <c r="A290" s="208"/>
      <c r="B290" s="202" t="s">
        <v>1616</v>
      </c>
      <c r="C290" s="202" t="str">
        <f>CONCATENATE(D290," ", B290)</f>
        <v>Cung cấp chức năng cho người dùng Sửa đăng ký mua sách điện tử</v>
      </c>
      <c r="D290" s="55" t="s">
        <v>2156</v>
      </c>
    </row>
    <row r="291" spans="1:4" ht="33.6">
      <c r="A291" s="208"/>
      <c r="B291" s="202" t="s">
        <v>1617</v>
      </c>
      <c r="C291" s="202" t="str">
        <f>CONCATENATE(D291," ", B291)</f>
        <v>Cung cấp chức năng cho người dùng Xóa đăng ký mua sách điện tử</v>
      </c>
      <c r="D291" s="55" t="s">
        <v>2156</v>
      </c>
    </row>
    <row r="292" spans="1:4" ht="33.6">
      <c r="A292" s="208"/>
      <c r="B292" s="202" t="s">
        <v>1618</v>
      </c>
      <c r="C292" s="202" t="str">
        <f>CONCATENATE(D292," ", B292)</f>
        <v>Cung cấp chức năng cho người dùng Xem đăng ký mua sách điện tử</v>
      </c>
      <c r="D292" s="55" t="s">
        <v>2156</v>
      </c>
    </row>
    <row r="293" spans="1:4" ht="33.6">
      <c r="A293" s="208" t="s">
        <v>1639</v>
      </c>
      <c r="B293" s="197" t="s">
        <v>1619</v>
      </c>
      <c r="C293" s="202"/>
      <c r="D293" s="55" t="s">
        <v>2156</v>
      </c>
    </row>
    <row r="294" spans="1:4" ht="33.6">
      <c r="A294" s="209"/>
      <c r="B294" s="202" t="s">
        <v>1619</v>
      </c>
      <c r="C294" s="202" t="str">
        <f>CONCATENATE(D294," ", B294)</f>
        <v>Cung cấp chức năng cho người dùng Gửi đăng ký mua sách điện tử</v>
      </c>
      <c r="D294" s="55" t="s">
        <v>2156</v>
      </c>
    </row>
    <row r="295" spans="1:4" ht="33.6">
      <c r="A295" s="208"/>
      <c r="B295" s="202" t="s">
        <v>1620</v>
      </c>
      <c r="C295" s="202" t="str">
        <f>CONCATENATE(D295," ", B295)</f>
        <v>Cung cấp chức năng cho người dùng Xem đăng ký mua sách điện tử đã gửi</v>
      </c>
      <c r="D295" s="55" t="s">
        <v>2156</v>
      </c>
    </row>
    <row r="296" spans="1:4" ht="33.6">
      <c r="A296" s="208" t="s">
        <v>1640</v>
      </c>
      <c r="B296" s="197" t="s">
        <v>1621</v>
      </c>
      <c r="C296" s="202"/>
      <c r="D296" s="55" t="s">
        <v>2156</v>
      </c>
    </row>
    <row r="297" spans="1:4" ht="33.6">
      <c r="A297" s="209"/>
      <c r="B297" s="202" t="s">
        <v>1621</v>
      </c>
      <c r="C297" s="202" t="str">
        <f>CONCATENATE(D297," ", B297)</f>
        <v>Cung cấp chức năng cho người dùng Hủy đăng ký mua sách điện tử</v>
      </c>
      <c r="D297" s="55" t="s">
        <v>2156</v>
      </c>
    </row>
    <row r="298" spans="1:4" ht="33.6">
      <c r="A298" s="208"/>
      <c r="B298" s="202" t="s">
        <v>1568</v>
      </c>
      <c r="C298" s="202" t="str">
        <f>CONCATENATE(D298," ", B298)</f>
        <v>Cung cấp chức năng cho người dùng Xem đăng ký mua sách đã hủy</v>
      </c>
      <c r="D298" s="55" t="s">
        <v>2156</v>
      </c>
    </row>
    <row r="299" spans="1:4" ht="33.6">
      <c r="A299" s="208" t="s">
        <v>1641</v>
      </c>
      <c r="B299" s="197" t="s">
        <v>1622</v>
      </c>
      <c r="C299" s="202"/>
      <c r="D299" s="55" t="s">
        <v>2156</v>
      </c>
    </row>
    <row r="300" spans="1:4" ht="33.6">
      <c r="A300" s="209"/>
      <c r="B300" s="202" t="s">
        <v>1623</v>
      </c>
      <c r="C300" s="202" t="str">
        <f>CONCATENATE(D300," ", B300)</f>
        <v>Cung cấp chức năng cho người dùng Xem danh sách đăng ký mua sách điện tử</v>
      </c>
      <c r="D300" s="55" t="s">
        <v>2156</v>
      </c>
    </row>
    <row r="301" spans="1:4" ht="33.6">
      <c r="A301" s="208"/>
      <c r="B301" s="202" t="s">
        <v>1624</v>
      </c>
      <c r="C301" s="202" t="str">
        <f>CONCATENATE(D301," ", B301)</f>
        <v>Cung cấp chức năng cho người dùng Xem chi tiết đăng ký mua sách điện tử</v>
      </c>
      <c r="D301" s="55" t="s">
        <v>2156</v>
      </c>
    </row>
    <row r="302" spans="1:4" ht="33.6">
      <c r="A302" s="208"/>
      <c r="B302" s="202" t="s">
        <v>1572</v>
      </c>
      <c r="C302" s="202" t="str">
        <f>CONCATENATE(D302," ", B302)</f>
        <v>Cung cấp chức năng cho người dùng Cảnh báo trùng đăng ký mua sách</v>
      </c>
      <c r="D302" s="55" t="s">
        <v>2156</v>
      </c>
    </row>
    <row r="303" spans="1:4" ht="33.6">
      <c r="A303" s="208" t="s">
        <v>1642</v>
      </c>
      <c r="B303" s="197" t="s">
        <v>1625</v>
      </c>
      <c r="C303" s="202"/>
      <c r="D303" s="55" t="s">
        <v>2156</v>
      </c>
    </row>
    <row r="304" spans="1:4" ht="33.6">
      <c r="A304" s="209"/>
      <c r="B304" s="202" t="s">
        <v>1625</v>
      </c>
      <c r="C304" s="202" t="str">
        <f>CONCATENATE(D304," ", B304)</f>
        <v>Cung cấp chức năng cho người dùng Duyệt đăng ký mua sách điện tử</v>
      </c>
      <c r="D304" s="55" t="s">
        <v>2156</v>
      </c>
    </row>
    <row r="305" spans="1:4" ht="33.6">
      <c r="A305" s="208"/>
      <c r="B305" s="202" t="s">
        <v>1626</v>
      </c>
      <c r="C305" s="202" t="str">
        <f>CONCATENATE(D305," ", B305)</f>
        <v>Cung cấp chức năng cho người dùng Không duyệt đăng ký mua sách điện tử</v>
      </c>
      <c r="D305" s="55" t="s">
        <v>2156</v>
      </c>
    </row>
    <row r="306" spans="1:4" ht="33.6">
      <c r="A306" s="208"/>
      <c r="B306" s="202" t="s">
        <v>1627</v>
      </c>
      <c r="C306" s="202" t="str">
        <f>CONCATENATE(D306," ", B306)</f>
        <v>Cung cấp chức năng cho người dùng Phản hồi đăng ký mua sách điện tử</v>
      </c>
      <c r="D306" s="55" t="s">
        <v>2156</v>
      </c>
    </row>
    <row r="307" spans="1:4" ht="50.4">
      <c r="A307" s="208"/>
      <c r="B307" s="202" t="s">
        <v>1576</v>
      </c>
      <c r="C307" s="202" t="str">
        <f>CONCATENATE(D307," ", B307)</f>
        <v>Cung cấp chức năng cho người dùng Xem danh sách đăng ký mua sách đã duyệt, không duyệt, chưa duyệt</v>
      </c>
      <c r="D307" s="55" t="s">
        <v>2156</v>
      </c>
    </row>
    <row r="308" spans="1:4">
      <c r="A308" s="208" t="s">
        <v>1643</v>
      </c>
      <c r="B308" s="197" t="s">
        <v>1644</v>
      </c>
      <c r="C308" s="202"/>
      <c r="D308" s="55" t="s">
        <v>2156</v>
      </c>
    </row>
    <row r="309" spans="1:4" ht="33.6">
      <c r="A309" s="208" t="s">
        <v>1674</v>
      </c>
      <c r="B309" s="197" t="s">
        <v>1645</v>
      </c>
      <c r="C309" s="202"/>
      <c r="D309" s="55" t="s">
        <v>2156</v>
      </c>
    </row>
    <row r="310" spans="1:4" ht="33.6">
      <c r="A310" s="209"/>
      <c r="B310" s="202" t="s">
        <v>1646</v>
      </c>
      <c r="C310" s="202" t="str">
        <f>CONCATENATE(D310," ", B310)</f>
        <v>Cung cấp chức năng cho người dùng Thêm mới danh mục tủ sách cá nhân</v>
      </c>
      <c r="D310" s="55" t="s">
        <v>2156</v>
      </c>
    </row>
    <row r="311" spans="1:4" ht="33.6">
      <c r="A311" s="209"/>
      <c r="B311" s="202" t="s">
        <v>1647</v>
      </c>
      <c r="C311" s="202" t="str">
        <f>CONCATENATE(D311," ", B311)</f>
        <v>Cung cấp chức năng cho người dùng Sửa danh mục tủ sách cá nhân</v>
      </c>
      <c r="D311" s="55" t="s">
        <v>2156</v>
      </c>
    </row>
    <row r="312" spans="1:4" ht="33.6">
      <c r="A312" s="208"/>
      <c r="B312" s="202" t="s">
        <v>1648</v>
      </c>
      <c r="C312" s="202" t="str">
        <f>CONCATENATE(D312," ", B312)</f>
        <v>Cung cấp chức năng cho người dùng Xóa danh mục tủ sách cá nhân</v>
      </c>
      <c r="D312" s="55" t="s">
        <v>2156</v>
      </c>
    </row>
    <row r="313" spans="1:4" ht="33.6">
      <c r="A313" s="208"/>
      <c r="B313" s="202" t="s">
        <v>1649</v>
      </c>
      <c r="C313" s="202" t="str">
        <f>CONCATENATE(D313," ", B313)</f>
        <v>Cung cấp chức năng cho người dùng Xem danh mục tủ sách cá nhân</v>
      </c>
      <c r="D313" s="55" t="s">
        <v>2156</v>
      </c>
    </row>
    <row r="314" spans="1:4" ht="33.6">
      <c r="A314" s="208"/>
      <c r="B314" s="202" t="s">
        <v>1650</v>
      </c>
      <c r="C314" s="202" t="str">
        <f>CONCATENATE(D314," ", B314)</f>
        <v>Cung cấp chức năng cho người dùng Tìm kiếm danh mục tủ sách cá nhân</v>
      </c>
      <c r="D314" s="55" t="s">
        <v>2156</v>
      </c>
    </row>
    <row r="315" spans="1:4" ht="33.6">
      <c r="A315" s="208" t="s">
        <v>1675</v>
      </c>
      <c r="B315" s="197" t="s">
        <v>1651</v>
      </c>
      <c r="C315" s="202"/>
      <c r="D315" s="55" t="s">
        <v>2156</v>
      </c>
    </row>
    <row r="316" spans="1:4" ht="50.4">
      <c r="A316" s="209"/>
      <c r="B316" s="202" t="s">
        <v>1655</v>
      </c>
      <c r="C316" s="202" t="str">
        <f>CONCATENATE(D316," ", B316)</f>
        <v>Cung cấp chức năng cho người dùng Thu thập tài liệu mới vào danh mục tủ sách cá nhân</v>
      </c>
      <c r="D316" s="55" t="s">
        <v>2156</v>
      </c>
    </row>
    <row r="317" spans="1:4" ht="33.6">
      <c r="A317" s="208"/>
      <c r="B317" s="202" t="s">
        <v>1652</v>
      </c>
      <c r="C317" s="202" t="str">
        <f>CONCATENATE(D317," ", B317)</f>
        <v>Cung cấp chức năng cho người dùng Gỡ bỏ tài liệu khỏi danh mục tủ sách cá nhân</v>
      </c>
      <c r="D317" s="55" t="s">
        <v>2156</v>
      </c>
    </row>
    <row r="318" spans="1:4" ht="33.6">
      <c r="A318" s="208"/>
      <c r="B318" s="202" t="s">
        <v>1653</v>
      </c>
      <c r="C318" s="202" t="str">
        <f>CONCATENATE(D318," ", B318)</f>
        <v>Cung cấp chức năng cho người dùng Xem danh sách tài liệu tủ sách cá nhân</v>
      </c>
      <c r="D318" s="55" t="s">
        <v>2156</v>
      </c>
    </row>
    <row r="319" spans="1:4" ht="33.6">
      <c r="A319" s="208"/>
      <c r="B319" s="202" t="s">
        <v>1654</v>
      </c>
      <c r="C319" s="202" t="str">
        <f>CONCATENATE(D319," ", B319)</f>
        <v>Cung cấp chức năng cho người dùng Xem chi tiết tài liệu trong tủ sách cá nhân</v>
      </c>
      <c r="D319" s="55" t="s">
        <v>2156</v>
      </c>
    </row>
    <row r="320" spans="1:4">
      <c r="A320" s="208" t="s">
        <v>1676</v>
      </c>
      <c r="B320" s="197" t="s">
        <v>1656</v>
      </c>
      <c r="C320" s="202"/>
      <c r="D320" s="55" t="s">
        <v>2156</v>
      </c>
    </row>
    <row r="321" spans="1:4" ht="33.6">
      <c r="A321" s="209"/>
      <c r="B321" s="202" t="s">
        <v>1657</v>
      </c>
      <c r="C321" s="202" t="str">
        <f t="shared" ref="C321:C327" si="7">CONCATENATE(D321," ", B321)</f>
        <v>Cung cấp chức năng cho người dùng Xem danh sách tài liệu đang đọc</v>
      </c>
      <c r="D321" s="55" t="s">
        <v>2156</v>
      </c>
    </row>
    <row r="322" spans="1:4" ht="33.6">
      <c r="A322" s="208"/>
      <c r="B322" s="202" t="s">
        <v>1658</v>
      </c>
      <c r="C322" s="202" t="str">
        <f t="shared" si="7"/>
        <v>Cung cấp chức năng cho người dùng Xem chi tiết tài liệu đang đọc</v>
      </c>
      <c r="D322" s="55" t="s">
        <v>2156</v>
      </c>
    </row>
    <row r="323" spans="1:4" ht="33.6">
      <c r="A323" s="208"/>
      <c r="B323" s="202" t="s">
        <v>1659</v>
      </c>
      <c r="C323" s="202" t="str">
        <f t="shared" si="7"/>
        <v>Cung cấp chức năng cho người dùng Tìm kiếm tài liệu đang đọc</v>
      </c>
      <c r="D323" s="55" t="s">
        <v>2156</v>
      </c>
    </row>
    <row r="324" spans="1:4" ht="33.6">
      <c r="A324" s="208" t="s">
        <v>1677</v>
      </c>
      <c r="B324" s="197" t="s">
        <v>1661</v>
      </c>
      <c r="C324" s="202" t="str">
        <f t="shared" si="7"/>
        <v>Cung cấp chức năng cho người dùng Xem danh sách tài liệu sách ưa thích</v>
      </c>
      <c r="D324" s="55" t="s">
        <v>2156</v>
      </c>
    </row>
    <row r="325" spans="1:4" ht="33.6">
      <c r="A325" s="209"/>
      <c r="B325" s="202" t="s">
        <v>1660</v>
      </c>
      <c r="C325" s="202" t="str">
        <f t="shared" si="7"/>
        <v>Cung cấp chức năng cho người dùng Xem danh sách các sách, tài liệu ưu thích</v>
      </c>
      <c r="D325" s="55" t="s">
        <v>2156</v>
      </c>
    </row>
    <row r="326" spans="1:4" ht="33.6">
      <c r="A326" s="208"/>
      <c r="B326" s="202" t="s">
        <v>1662</v>
      </c>
      <c r="C326" s="202" t="str">
        <f t="shared" si="7"/>
        <v>Cung cấp chức năng cho người dùng Xem chi tiết sách, tài liệu ưu thích</v>
      </c>
      <c r="D326" s="55" t="s">
        <v>2156</v>
      </c>
    </row>
    <row r="327" spans="1:4" ht="33.6">
      <c r="A327" s="208"/>
      <c r="B327" s="202" t="s">
        <v>1663</v>
      </c>
      <c r="C327" s="202" t="str">
        <f t="shared" si="7"/>
        <v>Cung cấp chức năng cho người dùng Tìm kiếm sách tài liệu ưu thích</v>
      </c>
      <c r="D327" s="55" t="s">
        <v>2156</v>
      </c>
    </row>
    <row r="328" spans="1:4">
      <c r="A328" s="208" t="s">
        <v>1678</v>
      </c>
      <c r="B328" s="197" t="s">
        <v>1664</v>
      </c>
      <c r="C328" s="202"/>
      <c r="D328" s="55" t="s">
        <v>2156</v>
      </c>
    </row>
    <row r="329" spans="1:4" ht="33.6">
      <c r="A329" s="209"/>
      <c r="B329" s="202" t="s">
        <v>1665</v>
      </c>
      <c r="C329" s="202" t="str">
        <f>CONCATENATE(D329," ", B329)</f>
        <v>Cung cấp chức năng cho người dùng Chia sẻ danh mục tủ sách cá nhân</v>
      </c>
      <c r="D329" s="55" t="s">
        <v>2156</v>
      </c>
    </row>
    <row r="330" spans="1:4" ht="33.6">
      <c r="A330" s="208"/>
      <c r="B330" s="202" t="s">
        <v>1666</v>
      </c>
      <c r="C330" s="202" t="str">
        <f>CONCATENATE(D330," ", B330)</f>
        <v>Cung cấp chức năng cho người dùng Chia sẻ sách, tài liệu</v>
      </c>
      <c r="D330" s="55" t="s">
        <v>2156</v>
      </c>
    </row>
    <row r="331" spans="1:4" ht="33.6">
      <c r="A331" s="208"/>
      <c r="B331" s="202" t="s">
        <v>1667</v>
      </c>
      <c r="C331" s="202" t="str">
        <f>CONCATENATE(D331," ", B331)</f>
        <v>Cung cấp chức năng cho người dùng Phân quyền xem danh mục, tài liệu được chia sẻ</v>
      </c>
      <c r="D331" s="55" t="s">
        <v>2156</v>
      </c>
    </row>
    <row r="332" spans="1:4" ht="33.6">
      <c r="A332" s="208"/>
      <c r="B332" s="202" t="s">
        <v>1670</v>
      </c>
      <c r="C332" s="202" t="str">
        <f>CONCATENATE(D332," ", B332)</f>
        <v>Cung cấp chức năng cho người dùng Xem danh sách tài liệu đã chia sẻ</v>
      </c>
      <c r="D332" s="55" t="s">
        <v>2156</v>
      </c>
    </row>
    <row r="333" spans="1:4" ht="33.6">
      <c r="A333" s="208" t="s">
        <v>1679</v>
      </c>
      <c r="B333" s="197" t="s">
        <v>1669</v>
      </c>
      <c r="C333" s="202"/>
      <c r="D333" s="55" t="s">
        <v>2156</v>
      </c>
    </row>
    <row r="334" spans="1:4" ht="33.6">
      <c r="A334" s="209"/>
      <c r="B334" s="202" t="s">
        <v>1668</v>
      </c>
      <c r="C334" s="202" t="str">
        <f>CONCATENATE(D334," ", B334)</f>
        <v>Cung cấp chức năng cho người dùng Xem danh sách tài liệu được chia sẻ</v>
      </c>
      <c r="D334" s="55" t="s">
        <v>2156</v>
      </c>
    </row>
    <row r="335" spans="1:4" ht="33.6">
      <c r="A335" s="208"/>
      <c r="B335" s="202" t="s">
        <v>1671</v>
      </c>
      <c r="C335" s="202" t="str">
        <f>CONCATENATE(D335," ", B335)</f>
        <v>Cung cấp chức năng cho người dùng Xem chi tiết tài liệu được chia sẻ</v>
      </c>
      <c r="D335" s="55" t="s">
        <v>2156</v>
      </c>
    </row>
    <row r="336" spans="1:4" ht="33.6">
      <c r="A336" s="208"/>
      <c r="B336" s="202" t="s">
        <v>1672</v>
      </c>
      <c r="C336" s="202" t="str">
        <f>CONCATENATE(D336," ", B336)</f>
        <v>Cung cấp chức năng cho người dùng Bình luận, phản hồi về tài liệu được chia sẻ</v>
      </c>
      <c r="D336" s="55" t="s">
        <v>2156</v>
      </c>
    </row>
    <row r="337" spans="1:4" ht="33.6">
      <c r="A337" s="208"/>
      <c r="B337" s="202" t="s">
        <v>1673</v>
      </c>
      <c r="C337" s="202" t="str">
        <f>CONCATENATE(D337," ", B337)</f>
        <v>Cung cấp chức năng cho người dùng Tìm kiếm tài liệu được chia sẻ</v>
      </c>
      <c r="D337" s="55" t="s">
        <v>2156</v>
      </c>
    </row>
    <row r="338" spans="1:4">
      <c r="A338" s="208" t="s">
        <v>1680</v>
      </c>
      <c r="B338" s="197" t="s">
        <v>1681</v>
      </c>
      <c r="C338" s="202"/>
      <c r="D338" s="55" t="s">
        <v>2156</v>
      </c>
    </row>
    <row r="339" spans="1:4" ht="50.4">
      <c r="A339" s="208" t="s">
        <v>1701</v>
      </c>
      <c r="B339" s="197" t="s">
        <v>1682</v>
      </c>
      <c r="C339" s="202"/>
      <c r="D339" s="55" t="s">
        <v>2156</v>
      </c>
    </row>
    <row r="340" spans="1:4" ht="50.4">
      <c r="A340" s="209"/>
      <c r="B340" s="202" t="s">
        <v>1682</v>
      </c>
      <c r="C340" s="202" t="str">
        <f>CONCATENATE(D340," ", B340)</f>
        <v>Cung cấp chức năng cho người dùng Xem tài liệu hướng dẫn tra cứu thư viện truyền thống</v>
      </c>
      <c r="D340" s="55" t="s">
        <v>2156</v>
      </c>
    </row>
    <row r="341" spans="1:4" ht="50.4">
      <c r="A341" s="208"/>
      <c r="B341" s="202" t="s">
        <v>1683</v>
      </c>
      <c r="C341" s="202" t="str">
        <f>CONCATENATE(D341," ", B341)</f>
        <v>Cung cấp chức năng cho người dùng Tải tài liệu hướng dẫn tra cứu thư viện truyền thống</v>
      </c>
      <c r="D341" s="55" t="s">
        <v>2156</v>
      </c>
    </row>
    <row r="342" spans="1:4" ht="50.4">
      <c r="A342" s="208"/>
      <c r="B342" s="202" t="s">
        <v>1684</v>
      </c>
      <c r="C342" s="202" t="str">
        <f>CONCATENATE(D342," ", B342)</f>
        <v>Cung cấp chức năng cho người dùng In tài liệu hướng dẫn tra cứu thư viện truyền thống</v>
      </c>
      <c r="D342" s="55" t="s">
        <v>2156</v>
      </c>
    </row>
    <row r="343" spans="1:4" ht="50.4">
      <c r="A343" s="208"/>
      <c r="B343" s="202" t="s">
        <v>1685</v>
      </c>
      <c r="C343" s="202" t="str">
        <f>CONCATENATE(D343," ", B343)</f>
        <v>Cung cấp chức năng cho người dùng Chia sẻ tài liệu hướng dẫn tra cứu thư viện truyền thống</v>
      </c>
      <c r="D343" s="55" t="s">
        <v>2156</v>
      </c>
    </row>
    <row r="344" spans="1:4" ht="50.4">
      <c r="A344" s="208" t="s">
        <v>1702</v>
      </c>
      <c r="B344" s="197" t="s">
        <v>1686</v>
      </c>
      <c r="C344" s="202"/>
      <c r="D344" s="55" t="s">
        <v>2156</v>
      </c>
    </row>
    <row r="345" spans="1:4" ht="50.4">
      <c r="A345" s="209"/>
      <c r="B345" s="202" t="s">
        <v>1687</v>
      </c>
      <c r="C345" s="202" t="str">
        <f>CONCATENATE(D345," ", B345)</f>
        <v>Cung cấp chức năng cho người dùng Thêm mới tài liệu hướng dẫn tra cứu thư viện truyền thống</v>
      </c>
      <c r="D345" s="55" t="s">
        <v>2156</v>
      </c>
    </row>
    <row r="346" spans="1:4" ht="50.4">
      <c r="A346" s="208"/>
      <c r="B346" s="202" t="s">
        <v>1688</v>
      </c>
      <c r="C346" s="202" t="str">
        <f>CONCATENATE(D346," ", B346)</f>
        <v>Cung cấp chức năng cho người dùng Sửa tài liệu hướng dẫn tra cứu thư viện truyền thống</v>
      </c>
      <c r="D346" s="55" t="s">
        <v>2156</v>
      </c>
    </row>
    <row r="347" spans="1:4" ht="50.4">
      <c r="A347" s="208"/>
      <c r="B347" s="202" t="s">
        <v>1689</v>
      </c>
      <c r="C347" s="202" t="str">
        <f>CONCATENATE(D347," ", B347)</f>
        <v>Cung cấp chức năng cho người dùng Đính kèm tài liệu hướng dẫn tra cứu thư viện truyền thống</v>
      </c>
      <c r="D347" s="55" t="s">
        <v>2156</v>
      </c>
    </row>
    <row r="348" spans="1:4" ht="50.4">
      <c r="A348" s="208"/>
      <c r="B348" s="202" t="s">
        <v>1690</v>
      </c>
      <c r="C348" s="202" t="str">
        <f>CONCATENATE(D348," ", B348)</f>
        <v>Cung cấp chức năng cho người dùng Xem, hiển thị tài liệu hướng dẫn tra cứu thư viện truyền thống</v>
      </c>
      <c r="D348" s="55" t="s">
        <v>2156</v>
      </c>
    </row>
    <row r="349" spans="1:4" ht="33.6">
      <c r="A349" s="208" t="s">
        <v>1703</v>
      </c>
      <c r="B349" s="197" t="s">
        <v>1691</v>
      </c>
      <c r="C349" s="202"/>
      <c r="D349" s="55" t="s">
        <v>2156</v>
      </c>
    </row>
    <row r="350" spans="1:4" ht="33.6">
      <c r="A350" s="209"/>
      <c r="B350" s="202" t="s">
        <v>1691</v>
      </c>
      <c r="C350" s="202" t="str">
        <f>CONCATENATE(D350," ", B350)</f>
        <v>Cung cấp chức năng cho người dùng Xem tài liệu hướng dẫn tra cứu thư viện số</v>
      </c>
      <c r="D350" s="55" t="s">
        <v>2156</v>
      </c>
    </row>
    <row r="351" spans="1:4" ht="33.6">
      <c r="A351" s="208"/>
      <c r="B351" s="202" t="s">
        <v>1692</v>
      </c>
      <c r="C351" s="202" t="str">
        <f>CONCATENATE(D351," ", B351)</f>
        <v>Cung cấp chức năng cho người dùng Tải tài liệu hướng dẫn tra cứu thư viện số</v>
      </c>
      <c r="D351" s="55" t="s">
        <v>2156</v>
      </c>
    </row>
    <row r="352" spans="1:4" ht="33.6">
      <c r="A352" s="208"/>
      <c r="B352" s="202" t="s">
        <v>1693</v>
      </c>
      <c r="C352" s="202" t="str">
        <f>CONCATENATE(D352," ", B352)</f>
        <v>Cung cấp chức năng cho người dùng In tài liệu hướng dẫn tra cứu thư viện số</v>
      </c>
      <c r="D352" s="55" t="s">
        <v>2156</v>
      </c>
    </row>
    <row r="353" spans="1:4" ht="33.6">
      <c r="A353" s="208"/>
      <c r="B353" s="202" t="s">
        <v>1694</v>
      </c>
      <c r="C353" s="202" t="str">
        <f>CONCATENATE(D353," ", B353)</f>
        <v>Cung cấp chức năng cho người dùng Chia sẻ tài liệu hướng dẫn tra cứu thư viện số</v>
      </c>
      <c r="D353" s="55" t="s">
        <v>2156</v>
      </c>
    </row>
    <row r="354" spans="1:4" ht="33.6">
      <c r="A354" s="208" t="s">
        <v>1704</v>
      </c>
      <c r="B354" s="197" t="s">
        <v>1695</v>
      </c>
      <c r="C354" s="202"/>
      <c r="D354" s="55" t="s">
        <v>2156</v>
      </c>
    </row>
    <row r="355" spans="1:4" ht="33.6">
      <c r="A355" s="209"/>
      <c r="B355" s="202" t="s">
        <v>1696</v>
      </c>
      <c r="C355" s="202" t="str">
        <f>CONCATENATE(D355," ", B355)</f>
        <v>Cung cấp chức năng cho người dùng Thêm mới  tài liệu hướng dẫn tra cứu thư viện số</v>
      </c>
      <c r="D355" s="55" t="s">
        <v>2156</v>
      </c>
    </row>
    <row r="356" spans="1:4" ht="33.6">
      <c r="A356" s="208"/>
      <c r="B356" s="202" t="s">
        <v>1697</v>
      </c>
      <c r="C356" s="202" t="str">
        <f>CONCATENATE(D356," ", B356)</f>
        <v>Cung cấp chức năng cho người dùng Sửa  tài liệu hướng dẫn tra cứu thư viện số</v>
      </c>
      <c r="D356" s="55" t="s">
        <v>2156</v>
      </c>
    </row>
    <row r="357" spans="1:4" ht="33.6">
      <c r="A357" s="208"/>
      <c r="B357" s="202" t="s">
        <v>1698</v>
      </c>
      <c r="C357" s="202" t="str">
        <f>CONCATENATE(D357," ", B357)</f>
        <v>Cung cấp chức năng cho người dùng Đính kèm  tài liệu hướng dẫn tra cứu thư viện số</v>
      </c>
      <c r="D357" s="55" t="s">
        <v>2156</v>
      </c>
    </row>
    <row r="358" spans="1:4" ht="50.4">
      <c r="A358" s="208"/>
      <c r="B358" s="202" t="s">
        <v>1699</v>
      </c>
      <c r="C358" s="202" t="str">
        <f>CONCATENATE(D358," ", B358)</f>
        <v>Cung cấp chức năng cho người dùng Xem, hiển thị  tài liệu hướng dẫn tra cứu thư viện số</v>
      </c>
      <c r="D358" s="55" t="s">
        <v>2156</v>
      </c>
    </row>
    <row r="359" spans="1:4" ht="50.4">
      <c r="A359" s="208"/>
      <c r="B359" s="202" t="s">
        <v>1700</v>
      </c>
      <c r="C359" s="202" t="str">
        <f>CONCATENATE(D359," ", B359)</f>
        <v>Cung cấp chức năng cho người dùng Xóa tài liệu  tài liệu hướng dẫn tra cứu thư viện số</v>
      </c>
      <c r="D359" s="55" t="s">
        <v>2156</v>
      </c>
    </row>
    <row r="360" spans="1:4" s="212" customFormat="1">
      <c r="A360" s="226" t="s">
        <v>16</v>
      </c>
      <c r="B360" s="944" t="s">
        <v>2438</v>
      </c>
      <c r="C360" s="945"/>
      <c r="D360" s="55" t="s">
        <v>2156</v>
      </c>
    </row>
    <row r="361" spans="1:4">
      <c r="A361" s="208" t="s">
        <v>1706</v>
      </c>
      <c r="B361" s="197" t="s">
        <v>1811</v>
      </c>
      <c r="C361" s="202"/>
      <c r="D361" s="55" t="s">
        <v>2156</v>
      </c>
    </row>
    <row r="362" spans="1:4" ht="33.6">
      <c r="A362" s="208" t="s">
        <v>1707</v>
      </c>
      <c r="B362" s="197" t="s">
        <v>1708</v>
      </c>
      <c r="C362" s="202" t="str">
        <f t="shared" ref="C362:C367" si="8">CONCATENATE(D362," ", B362)</f>
        <v>Cung cấp chức năng cho người dùng Quản lý danh mục loại sách</v>
      </c>
      <c r="D362" s="55" t="s">
        <v>2156</v>
      </c>
    </row>
    <row r="363" spans="1:4" ht="33.6">
      <c r="A363" s="209"/>
      <c r="B363" s="202" t="s">
        <v>1710</v>
      </c>
      <c r="C363" s="202" t="str">
        <f t="shared" si="8"/>
        <v>Cung cấp chức năng cho người dùng Thêm mới danh mục loại sách</v>
      </c>
      <c r="D363" s="55" t="s">
        <v>2156</v>
      </c>
    </row>
    <row r="364" spans="1:4" ht="33.6">
      <c r="A364" s="208"/>
      <c r="B364" s="202" t="s">
        <v>1709</v>
      </c>
      <c r="C364" s="202" t="str">
        <f t="shared" si="8"/>
        <v>Cung cấp chức năng cho người dùng Sửa danh mục loại sách</v>
      </c>
      <c r="D364" s="55" t="s">
        <v>2156</v>
      </c>
    </row>
    <row r="365" spans="1:4" ht="33.6">
      <c r="A365" s="208"/>
      <c r="B365" s="202" t="s">
        <v>1711</v>
      </c>
      <c r="C365" s="202" t="str">
        <f t="shared" si="8"/>
        <v>Cung cấp chức năng cho người dùng Xóa danh mục loại sách</v>
      </c>
      <c r="D365" s="55" t="s">
        <v>2156</v>
      </c>
    </row>
    <row r="366" spans="1:4" ht="33.6">
      <c r="A366" s="208"/>
      <c r="B366" s="202" t="s">
        <v>1712</v>
      </c>
      <c r="C366" s="202" t="str">
        <f t="shared" si="8"/>
        <v>Cung cấp chức năng cho người dùng Tìm kiếm danh mục loại sách</v>
      </c>
      <c r="D366" s="55" t="s">
        <v>2156</v>
      </c>
    </row>
    <row r="367" spans="1:4" ht="33.6">
      <c r="A367" s="208"/>
      <c r="B367" s="202" t="s">
        <v>1713</v>
      </c>
      <c r="C367" s="202" t="str">
        <f t="shared" si="8"/>
        <v>Cung cấp chức năng cho người dùng Xem danh mục loại sách</v>
      </c>
      <c r="D367" s="55" t="s">
        <v>2156</v>
      </c>
    </row>
    <row r="368" spans="1:4">
      <c r="A368" s="208" t="s">
        <v>1714</v>
      </c>
      <c r="B368" s="197" t="s">
        <v>1715</v>
      </c>
      <c r="C368" s="202"/>
      <c r="D368" s="55" t="s">
        <v>2156</v>
      </c>
    </row>
    <row r="369" spans="1:4" ht="33.6">
      <c r="A369" s="209"/>
      <c r="B369" s="202" t="s">
        <v>1716</v>
      </c>
      <c r="C369" s="202" t="str">
        <f>CONCATENATE(D369," ", B369)</f>
        <v>Cung cấp chức năng cho người dùng Thêm mới sách</v>
      </c>
      <c r="D369" s="55" t="s">
        <v>2156</v>
      </c>
    </row>
    <row r="370" spans="1:4" ht="33.6">
      <c r="A370" s="208"/>
      <c r="B370" s="202" t="s">
        <v>1717</v>
      </c>
      <c r="C370" s="202" t="str">
        <f>CONCATENATE(D370," ", B370)</f>
        <v>Cung cấp chức năng cho người dùng Sửa thông tin sách</v>
      </c>
      <c r="D370" s="55" t="s">
        <v>2156</v>
      </c>
    </row>
    <row r="371" spans="1:4" ht="33.6">
      <c r="A371" s="208"/>
      <c r="B371" s="202" t="s">
        <v>1718</v>
      </c>
      <c r="C371" s="202" t="str">
        <f>CONCATENATE(D371," ", B371)</f>
        <v>Cung cấp chức năng cho người dùng Xóa thông tin sách</v>
      </c>
      <c r="D371" s="55" t="s">
        <v>2156</v>
      </c>
    </row>
    <row r="372" spans="1:4" ht="33.6">
      <c r="A372" s="208"/>
      <c r="B372" s="202" t="s">
        <v>1720</v>
      </c>
      <c r="C372" s="202" t="str">
        <f>CONCATENATE(D372," ", B372)</f>
        <v>Cung cấp chức năng cho người dùng Xem danh sách sách, tài liệu</v>
      </c>
      <c r="D372" s="55" t="s">
        <v>2156</v>
      </c>
    </row>
    <row r="373" spans="1:4" ht="33.6">
      <c r="A373" s="208"/>
      <c r="B373" s="202" t="s">
        <v>1719</v>
      </c>
      <c r="C373" s="202" t="str">
        <f>CONCATENATE(D373," ", B373)</f>
        <v>Cung cấp chức năng cho người dùng Xem thông tin sách</v>
      </c>
      <c r="D373" s="55" t="s">
        <v>2156</v>
      </c>
    </row>
    <row r="374" spans="1:4">
      <c r="A374" s="208" t="s">
        <v>1784</v>
      </c>
      <c r="B374" s="197" t="s">
        <v>1722</v>
      </c>
      <c r="C374" s="202"/>
      <c r="D374" s="55" t="s">
        <v>2156</v>
      </c>
    </row>
    <row r="375" spans="1:4" ht="33.6">
      <c r="A375" s="209"/>
      <c r="B375" s="202" t="s">
        <v>1721</v>
      </c>
      <c r="C375" s="202" t="str">
        <f>CONCATENATE(D375," ", B375)</f>
        <v>Cung cấp chức năng cho người dùng Lập phiếu nhập sách</v>
      </c>
      <c r="D375" s="55" t="s">
        <v>2156</v>
      </c>
    </row>
    <row r="376" spans="1:4" ht="33.6">
      <c r="A376" s="208"/>
      <c r="B376" s="202" t="s">
        <v>1723</v>
      </c>
      <c r="C376" s="202" t="str">
        <f>CONCATENATE(D376," ", B376)</f>
        <v>Cung cấp chức năng cho người dùng Bảng kê phiếu nhập</v>
      </c>
      <c r="D376" s="55" t="s">
        <v>2156</v>
      </c>
    </row>
    <row r="377" spans="1:4" ht="33.6">
      <c r="A377" s="208"/>
      <c r="B377" s="202" t="s">
        <v>1724</v>
      </c>
      <c r="C377" s="202" t="str">
        <f>CONCATENATE(D377," ", B377)</f>
        <v>Cung cấp chức năng cho người dùng Xóa phiếu nhập</v>
      </c>
      <c r="D377" s="55" t="s">
        <v>2156</v>
      </c>
    </row>
    <row r="378" spans="1:4" ht="33.6">
      <c r="A378" s="208"/>
      <c r="B378" s="202" t="s">
        <v>1725</v>
      </c>
      <c r="C378" s="202" t="str">
        <f>CONCATENATE(D378," ", B378)</f>
        <v>Cung cấp chức năng cho người dùng Kết xuất phiếu nhập</v>
      </c>
      <c r="D378" s="55" t="s">
        <v>2156</v>
      </c>
    </row>
    <row r="379" spans="1:4" ht="33.6">
      <c r="A379" s="208"/>
      <c r="B379" s="202" t="s">
        <v>1726</v>
      </c>
      <c r="C379" s="202" t="str">
        <f>CONCATENATE(D379," ", B379)</f>
        <v>Cung cấp chức năng cho người dùng In phiếu nhập</v>
      </c>
      <c r="D379" s="55" t="s">
        <v>2156</v>
      </c>
    </row>
    <row r="380" spans="1:4">
      <c r="A380" s="208" t="s">
        <v>1785</v>
      </c>
      <c r="B380" s="197" t="s">
        <v>1727</v>
      </c>
      <c r="C380" s="202"/>
      <c r="D380" s="55" t="s">
        <v>2156</v>
      </c>
    </row>
    <row r="381" spans="1:4" ht="33.6">
      <c r="A381" s="209"/>
      <c r="B381" s="202" t="s">
        <v>1728</v>
      </c>
      <c r="C381" s="202" t="str">
        <f>CONCATENATE(D381," ", B381)</f>
        <v>Cung cấp chức năng cho người dùng Lập danh sách biên bản kiểm kê</v>
      </c>
      <c r="D381" s="55" t="s">
        <v>2156</v>
      </c>
    </row>
    <row r="382" spans="1:4" ht="33.6">
      <c r="A382" s="208"/>
      <c r="B382" s="202" t="s">
        <v>1729</v>
      </c>
      <c r="C382" s="202" t="str">
        <f>CONCATENATE(D382," ", B382)</f>
        <v>Cung cấp chức năng cho người dùng Thêm ban kiểm kê</v>
      </c>
      <c r="D382" s="55" t="s">
        <v>2156</v>
      </c>
    </row>
    <row r="383" spans="1:4" ht="33.6">
      <c r="A383" s="208"/>
      <c r="B383" s="202" t="s">
        <v>1730</v>
      </c>
      <c r="C383" s="202" t="str">
        <f>CONCATENATE(D383," ", B383)</f>
        <v>Cung cấp chức năng cho người dùng Xem danh sách kiểm kê</v>
      </c>
      <c r="D383" s="55" t="s">
        <v>2156</v>
      </c>
    </row>
    <row r="384" spans="1:4" ht="33.6">
      <c r="A384" s="208"/>
      <c r="B384" s="202" t="s">
        <v>1731</v>
      </c>
      <c r="C384" s="202" t="str">
        <f>CONCATENATE(D384," ", B384)</f>
        <v>Cung cấp chức năng cho người dùng In danh sách kiểm kê</v>
      </c>
      <c r="D384" s="55" t="s">
        <v>2156</v>
      </c>
    </row>
    <row r="385" spans="1:4" ht="33.6">
      <c r="A385" s="208"/>
      <c r="B385" s="202" t="s">
        <v>1732</v>
      </c>
      <c r="C385" s="202" t="str">
        <f>CONCATENATE(D385," ", B385)</f>
        <v>Cung cấp chức năng cho người dùng Xóa phiếu kiểm kê</v>
      </c>
      <c r="D385" s="55" t="s">
        <v>2156</v>
      </c>
    </row>
    <row r="386" spans="1:4">
      <c r="A386" s="208" t="s">
        <v>1786</v>
      </c>
      <c r="B386" s="197" t="s">
        <v>1733</v>
      </c>
      <c r="C386" s="202"/>
      <c r="D386" s="55" t="s">
        <v>2156</v>
      </c>
    </row>
    <row r="387" spans="1:4" ht="33.6">
      <c r="A387" s="209"/>
      <c r="B387" s="202" t="s">
        <v>1734</v>
      </c>
      <c r="C387" s="202" t="str">
        <f>CONCATENATE(D387," ", B387)</f>
        <v>Cung cấp chức năng cho người dùng Lập phiếu xuất</v>
      </c>
      <c r="D387" s="55" t="s">
        <v>2156</v>
      </c>
    </row>
    <row r="388" spans="1:4" ht="33.6">
      <c r="A388" s="208"/>
      <c r="B388" s="202" t="s">
        <v>1736</v>
      </c>
      <c r="C388" s="202" t="str">
        <f>CONCATENATE(D388," ", B388)</f>
        <v>Cung cấp chức năng cho người dùng Xem danh sách phiếu xuất</v>
      </c>
      <c r="D388" s="55" t="s">
        <v>2156</v>
      </c>
    </row>
    <row r="389" spans="1:4" ht="33.6">
      <c r="A389" s="208"/>
      <c r="B389" s="202" t="s">
        <v>1735</v>
      </c>
      <c r="C389" s="202" t="str">
        <f>CONCATENATE(D389," ", B389)</f>
        <v>Cung cấp chức năng cho người dùng Xóa phiếu xuất</v>
      </c>
      <c r="D389" s="55" t="s">
        <v>2156</v>
      </c>
    </row>
    <row r="390" spans="1:4" ht="33.6">
      <c r="A390" s="208"/>
      <c r="B390" s="202" t="s">
        <v>1737</v>
      </c>
      <c r="C390" s="202" t="str">
        <f>CONCATENATE(D390," ", B390)</f>
        <v>Cung cấp chức năng cho người dùng In phiếu xuất và biên bản xuất sách</v>
      </c>
      <c r="D390" s="55" t="s">
        <v>2156</v>
      </c>
    </row>
    <row r="391" spans="1:4">
      <c r="A391" s="208" t="s">
        <v>1812</v>
      </c>
      <c r="B391" s="197" t="s">
        <v>1813</v>
      </c>
      <c r="C391" s="202"/>
      <c r="D391" s="55" t="s">
        <v>2156</v>
      </c>
    </row>
    <row r="392" spans="1:4" ht="33.6">
      <c r="A392" s="209"/>
      <c r="B392" s="202" t="s">
        <v>1814</v>
      </c>
      <c r="C392" s="202" t="str">
        <f>CONCATENATE(D392," ", B392)</f>
        <v>Cung cấp chức năng cho người dùng Thêm mới kệ sách</v>
      </c>
      <c r="D392" s="55" t="s">
        <v>2156</v>
      </c>
    </row>
    <row r="393" spans="1:4" ht="33.6">
      <c r="A393" s="208"/>
      <c r="B393" s="202" t="s">
        <v>1815</v>
      </c>
      <c r="C393" s="202" t="str">
        <f>CONCATENATE(D393," ", B393)</f>
        <v>Cung cấp chức năng cho người dùng Sửa kệ sách</v>
      </c>
      <c r="D393" s="55" t="s">
        <v>2156</v>
      </c>
    </row>
    <row r="394" spans="1:4" ht="33.6">
      <c r="A394" s="208"/>
      <c r="B394" s="202" t="s">
        <v>1816</v>
      </c>
      <c r="C394" s="202" t="str">
        <f>CONCATENATE(D394," ", B394)</f>
        <v>Cung cấp chức năng cho người dùng Xóa kệ sách</v>
      </c>
      <c r="D394" s="55" t="s">
        <v>2156</v>
      </c>
    </row>
    <row r="395" spans="1:4" ht="33.6">
      <c r="A395" s="208"/>
      <c r="B395" s="202" t="s">
        <v>1817</v>
      </c>
      <c r="C395" s="202" t="str">
        <f>CONCATENATE(D395," ", B395)</f>
        <v>Cung cấp chức năng cho người dùng Kích hoạt/Ngưng hoạt động kệ sách</v>
      </c>
      <c r="D395" s="55" t="s">
        <v>2156</v>
      </c>
    </row>
    <row r="396" spans="1:4" ht="33.6">
      <c r="A396" s="208"/>
      <c r="B396" s="202" t="s">
        <v>1818</v>
      </c>
      <c r="C396" s="202" t="str">
        <f>CONCATENATE(D396," ", B396)</f>
        <v>Cung cấp chức năng cho người dùng Tìm kiếm kệ sách</v>
      </c>
      <c r="D396" s="55" t="s">
        <v>2156</v>
      </c>
    </row>
    <row r="397" spans="1:4">
      <c r="A397" s="208" t="s">
        <v>1819</v>
      </c>
      <c r="B397" s="197" t="s">
        <v>1820</v>
      </c>
      <c r="C397" s="202"/>
      <c r="D397" s="55" t="s">
        <v>2156</v>
      </c>
    </row>
    <row r="398" spans="1:4" ht="33.6">
      <c r="A398" s="209"/>
      <c r="B398" s="202" t="s">
        <v>1821</v>
      </c>
      <c r="C398" s="202" t="str">
        <f>CONCATENATE(D398," ", B398)</f>
        <v>Cung cấp chức năng cho người dùng Thêm sách vào kệ sách</v>
      </c>
      <c r="D398" s="55" t="s">
        <v>2156</v>
      </c>
    </row>
    <row r="399" spans="1:4" ht="33.6">
      <c r="A399" s="208"/>
      <c r="B399" s="202" t="s">
        <v>1822</v>
      </c>
      <c r="C399" s="202" t="str">
        <f>CONCATENATE(D399," ", B399)</f>
        <v>Cung cấp chức năng cho người dùng Sửa sách trên kệ</v>
      </c>
      <c r="D399" s="55" t="s">
        <v>2156</v>
      </c>
    </row>
    <row r="400" spans="1:4" ht="33.6">
      <c r="A400" s="208"/>
      <c r="B400" s="202" t="s">
        <v>1823</v>
      </c>
      <c r="C400" s="202" t="str">
        <f>CONCATENATE(D400," ", B400)</f>
        <v>Cung cấp chức năng cho người dùng Di chuyển sách trên kệ</v>
      </c>
      <c r="D400" s="55" t="s">
        <v>2156</v>
      </c>
    </row>
    <row r="401" spans="1:4" ht="33.6">
      <c r="A401" s="208"/>
      <c r="B401" s="202" t="s">
        <v>1824</v>
      </c>
      <c r="C401" s="202" t="str">
        <f>CONCATENATE(D401," ", B401)</f>
        <v>Cung cấp chức năng cho người dùng Tìm kiếm sách trên kệ</v>
      </c>
      <c r="D401" s="55" t="s">
        <v>2156</v>
      </c>
    </row>
    <row r="402" spans="1:4" ht="33.6">
      <c r="A402" s="208" t="s">
        <v>1403</v>
      </c>
      <c r="B402" s="197" t="s">
        <v>1738</v>
      </c>
      <c r="C402" s="202" t="str">
        <f>CONCATENATE(D402," ", B402)</f>
        <v>Cung cấp chức năng cho người dùng Quản lý lưu thông</v>
      </c>
      <c r="D402" s="55" t="s">
        <v>2156</v>
      </c>
    </row>
    <row r="403" spans="1:4" ht="33.6">
      <c r="A403" s="208" t="s">
        <v>1405</v>
      </c>
      <c r="B403" s="197" t="s">
        <v>1739</v>
      </c>
      <c r="C403" s="202"/>
      <c r="D403" s="55" t="s">
        <v>2156</v>
      </c>
    </row>
    <row r="404" spans="1:4" ht="33.6">
      <c r="A404" s="209"/>
      <c r="B404" s="202" t="s">
        <v>1740</v>
      </c>
      <c r="C404" s="202" t="str">
        <f>CONCATENATE(D404," ", B404)</f>
        <v>Cung cấp chức năng cho người dùng Lập phiếu mượn sách mang về</v>
      </c>
      <c r="D404" s="55" t="s">
        <v>2156</v>
      </c>
    </row>
    <row r="405" spans="1:4" ht="33.6">
      <c r="A405" s="208"/>
      <c r="B405" s="202" t="s">
        <v>1741</v>
      </c>
      <c r="C405" s="202" t="str">
        <f>CONCATENATE(D405," ", B405)</f>
        <v>Cung cấp chức năng cho người dùng Sửa phiếu mượn sách mang về</v>
      </c>
      <c r="D405" s="55" t="s">
        <v>2156</v>
      </c>
    </row>
    <row r="406" spans="1:4" ht="33.6">
      <c r="A406" s="208"/>
      <c r="B406" s="202" t="s">
        <v>1742</v>
      </c>
      <c r="C406" s="202" t="str">
        <f>CONCATENATE(D406," ", B406)</f>
        <v>Cung cấp chức năng cho người dùng Xóa phiếu mượn sách mang về</v>
      </c>
      <c r="D406" s="55" t="s">
        <v>2156</v>
      </c>
    </row>
    <row r="407" spans="1:4" ht="33.6">
      <c r="A407" s="208"/>
      <c r="B407" s="202" t="s">
        <v>1743</v>
      </c>
      <c r="C407" s="202" t="str">
        <f>CONCATENATE(D407," ", B407)</f>
        <v>Cung cấp chức năng cho người dùng Tìm kiếm phiếu mượn sách mang về</v>
      </c>
      <c r="D407" s="55" t="s">
        <v>2156</v>
      </c>
    </row>
    <row r="408" spans="1:4" ht="33.6">
      <c r="A408" s="208"/>
      <c r="B408" s="202" t="s">
        <v>1744</v>
      </c>
      <c r="C408" s="202" t="str">
        <f>CONCATENATE(D408," ", B408)</f>
        <v>Cung cấp chức năng cho người dùng Xem phiếu mượn sách mang về</v>
      </c>
      <c r="D408" s="55" t="s">
        <v>2156</v>
      </c>
    </row>
    <row r="409" spans="1:4" ht="33.6">
      <c r="A409" s="208" t="s">
        <v>1414</v>
      </c>
      <c r="B409" s="197" t="s">
        <v>1745</v>
      </c>
      <c r="C409" s="202"/>
      <c r="D409" s="55" t="s">
        <v>2156</v>
      </c>
    </row>
    <row r="410" spans="1:4" ht="33.6">
      <c r="A410" s="209"/>
      <c r="B410" s="202" t="s">
        <v>1746</v>
      </c>
      <c r="C410" s="202" t="str">
        <f>CONCATENATE(D410," ", B410)</f>
        <v>Cung cấp chức năng cho người dùng Xem danh sách sách mượn mang về</v>
      </c>
      <c r="D410" s="55" t="s">
        <v>2156</v>
      </c>
    </row>
    <row r="411" spans="1:4" ht="33.6">
      <c r="A411" s="208"/>
      <c r="B411" s="202" t="s">
        <v>1747</v>
      </c>
      <c r="C411" s="202" t="str">
        <f>CONCATENATE(D411," ", B411)</f>
        <v>Cung cấp chức năng cho người dùng Xem chi tiết thông tin sách mượn mang về</v>
      </c>
      <c r="D411" s="55" t="s">
        <v>2156</v>
      </c>
    </row>
    <row r="412" spans="1:4" ht="33.6">
      <c r="A412" s="208"/>
      <c r="B412" s="202" t="s">
        <v>1744</v>
      </c>
      <c r="C412" s="202" t="str">
        <f>CONCATENATE(D412," ", B412)</f>
        <v>Cung cấp chức năng cho người dùng Xem phiếu mượn sách mang về</v>
      </c>
      <c r="D412" s="55" t="s">
        <v>2156</v>
      </c>
    </row>
    <row r="413" spans="1:4" ht="33.6">
      <c r="A413" s="208"/>
      <c r="B413" s="202" t="s">
        <v>1748</v>
      </c>
      <c r="C413" s="202" t="str">
        <f>CONCATENATE(D413," ", B413)</f>
        <v>Cung cấp chức năng cho người dùng In danh sách sách mượn mang về</v>
      </c>
      <c r="D413" s="55" t="s">
        <v>2156</v>
      </c>
    </row>
    <row r="414" spans="1:4" ht="33.6">
      <c r="A414" s="208" t="s">
        <v>1423</v>
      </c>
      <c r="B414" s="197" t="s">
        <v>1749</v>
      </c>
      <c r="C414" s="202"/>
      <c r="D414" s="55" t="s">
        <v>2156</v>
      </c>
    </row>
    <row r="415" spans="1:4" ht="33.6">
      <c r="A415" s="209"/>
      <c r="B415" s="202" t="s">
        <v>1750</v>
      </c>
      <c r="C415" s="202" t="str">
        <f>CONCATENATE(D415," ", B415)</f>
        <v>Cung cấp chức năng cho người dùng Xem danh sách sách mượn quá hạn</v>
      </c>
      <c r="D415" s="55" t="s">
        <v>2156</v>
      </c>
    </row>
    <row r="416" spans="1:4" ht="33.6">
      <c r="A416" s="208"/>
      <c r="B416" s="202" t="s">
        <v>1751</v>
      </c>
      <c r="C416" s="202" t="str">
        <f>CONCATENATE(D416," ", B416)</f>
        <v>Cung cấp chức năng cho người dùng Xem chi tiết thông tin sách mượn quá hạn</v>
      </c>
      <c r="D416" s="55" t="s">
        <v>2156</v>
      </c>
    </row>
    <row r="417" spans="1:4" ht="33.6">
      <c r="A417" s="208"/>
      <c r="B417" s="202" t="s">
        <v>1752</v>
      </c>
      <c r="C417" s="202" t="str">
        <f>CONCATENATE(D417," ", B417)</f>
        <v>Cung cấp chức năng cho người dùng Xem thông tin người mượn quá hạn</v>
      </c>
      <c r="D417" s="55" t="s">
        <v>2156</v>
      </c>
    </row>
    <row r="418" spans="1:4" ht="33.6">
      <c r="A418" s="208"/>
      <c r="B418" s="202" t="s">
        <v>1753</v>
      </c>
      <c r="C418" s="202" t="str">
        <f>CONCATENATE(D418," ", B418)</f>
        <v>Cung cấp chức năng cho người dùng In danh sách sáng mượn quá hạn</v>
      </c>
      <c r="D418" s="55" t="s">
        <v>2156</v>
      </c>
    </row>
    <row r="419" spans="1:4" ht="33.6">
      <c r="A419" s="208" t="s">
        <v>1424</v>
      </c>
      <c r="B419" s="197" t="s">
        <v>1754</v>
      </c>
      <c r="C419" s="202"/>
      <c r="D419" s="55" t="s">
        <v>2156</v>
      </c>
    </row>
    <row r="420" spans="1:4" ht="33.6">
      <c r="A420" s="209"/>
      <c r="B420" s="202" t="s">
        <v>1755</v>
      </c>
      <c r="C420" s="202" t="str">
        <f>CONCATENATE(D420," ", B420)</f>
        <v>Cung cấp chức năng cho người dùng Soạn thông báo mượn sách quá hạn</v>
      </c>
      <c r="D420" s="55" t="s">
        <v>2156</v>
      </c>
    </row>
    <row r="421" spans="1:4" ht="50.4">
      <c r="A421" s="208"/>
      <c r="B421" s="202" t="s">
        <v>1756</v>
      </c>
      <c r="C421" s="202" t="str">
        <f>CONCATENATE(D421," ", B421)</f>
        <v>Cung cấp chức năng cho người dùng Chọn mẫu thông báo mượn sách quá hạn từ hệ thống</v>
      </c>
      <c r="D421" s="55" t="s">
        <v>2156</v>
      </c>
    </row>
    <row r="422" spans="1:4" ht="33.6">
      <c r="A422" s="208"/>
      <c r="B422" s="202" t="s">
        <v>1757</v>
      </c>
      <c r="C422" s="202" t="str">
        <f>CONCATENATE(D422," ", B422)</f>
        <v>Cung cấp chức năng cho người dùng Gửi thông báo mượn sách quá hạn</v>
      </c>
      <c r="D422" s="55" t="s">
        <v>2156</v>
      </c>
    </row>
    <row r="423" spans="1:4" ht="33.6">
      <c r="A423" s="208"/>
      <c r="B423" s="202" t="s">
        <v>1758</v>
      </c>
      <c r="C423" s="202" t="str">
        <f>CONCATENATE(D423," ", B423)</f>
        <v>Cung cấp chức năng cho người dùng Xem thông báo mượn sách quá hạn đã gửi</v>
      </c>
      <c r="D423" s="55" t="s">
        <v>2156</v>
      </c>
    </row>
    <row r="424" spans="1:4" ht="33.6">
      <c r="A424" s="208" t="s">
        <v>1425</v>
      </c>
      <c r="B424" s="197" t="s">
        <v>1759</v>
      </c>
      <c r="C424" s="202"/>
      <c r="D424" s="55" t="s">
        <v>2156</v>
      </c>
    </row>
    <row r="425" spans="1:4" ht="33.6">
      <c r="A425" s="209"/>
      <c r="B425" s="202" t="s">
        <v>1746</v>
      </c>
      <c r="C425" s="202" t="str">
        <f>CONCATENATE(D425," ", B425)</f>
        <v>Cung cấp chức năng cho người dùng Xem danh sách sách mượn mang về</v>
      </c>
      <c r="D425" s="55" t="s">
        <v>2156</v>
      </c>
    </row>
    <row r="426" spans="1:4" ht="33.6">
      <c r="A426" s="208"/>
      <c r="B426" s="202" t="s">
        <v>1760</v>
      </c>
      <c r="C426" s="202" t="str">
        <f>CONCATENATE(D426," ", B426)</f>
        <v>Cung cấp chức năng cho người dùng Xem chi tiết sách mượn mang về</v>
      </c>
      <c r="D426" s="55" t="s">
        <v>2156</v>
      </c>
    </row>
    <row r="427" spans="1:4" ht="33.6">
      <c r="A427" s="208"/>
      <c r="B427" s="202" t="s">
        <v>1761</v>
      </c>
      <c r="C427" s="202" t="str">
        <f>CONCATENATE(D427," ", B427)</f>
        <v>Cung cấp chức năng cho người dùng Trả sách mượn</v>
      </c>
      <c r="D427" s="55" t="s">
        <v>2156</v>
      </c>
    </row>
    <row r="428" spans="1:4" ht="33.6">
      <c r="A428" s="208"/>
      <c r="B428" s="202" t="s">
        <v>1762</v>
      </c>
      <c r="C428" s="202" t="str">
        <f>CONCATENATE(D428," ", B428)</f>
        <v>Cung cấp chức năng cho người dùng Xem danh sách trả sách mượn</v>
      </c>
      <c r="D428" s="55" t="s">
        <v>2156</v>
      </c>
    </row>
    <row r="429" spans="1:4" ht="33.6">
      <c r="A429" s="208" t="s">
        <v>1462</v>
      </c>
      <c r="B429" s="197" t="s">
        <v>1763</v>
      </c>
      <c r="C429" s="202"/>
      <c r="D429" s="55" t="s">
        <v>2156</v>
      </c>
    </row>
    <row r="430" spans="1:4" ht="33.6">
      <c r="A430" s="209"/>
      <c r="B430" s="202" t="s">
        <v>1764</v>
      </c>
      <c r="C430" s="202" t="str">
        <f>CONCATENATE(D430," ", B430)</f>
        <v>Cung cấp chức năng cho người dùng Xem danh sách đăng ký trả sách</v>
      </c>
      <c r="D430" s="55" t="s">
        <v>2156</v>
      </c>
    </row>
    <row r="431" spans="1:4" ht="33.6">
      <c r="A431" s="208"/>
      <c r="B431" s="202" t="s">
        <v>1765</v>
      </c>
      <c r="C431" s="202" t="str">
        <f>CONCATENATE(D431," ", B431)</f>
        <v>Cung cấp chức năng cho người dùng Xem chi tiết đăng ký trả sách</v>
      </c>
      <c r="D431" s="55" t="s">
        <v>2156</v>
      </c>
    </row>
    <row r="432" spans="1:4" ht="33.6">
      <c r="A432" s="208"/>
      <c r="B432" s="202" t="s">
        <v>1766</v>
      </c>
      <c r="C432" s="202" t="str">
        <f>CONCATENATE(D432," ", B432)</f>
        <v>Cung cấp chức năng cho người dùng Xác nhận trả sách thành công</v>
      </c>
      <c r="D432" s="55" t="s">
        <v>2156</v>
      </c>
    </row>
    <row r="433" spans="1:4" ht="33.6">
      <c r="A433" s="208"/>
      <c r="B433" s="202" t="s">
        <v>1767</v>
      </c>
      <c r="C433" s="202" t="str">
        <f>CONCATENATE(D433," ", B433)</f>
        <v>Cung cấp chức năng cho người dùng Xem danh sách trả sách thành công</v>
      </c>
      <c r="D433" s="55" t="s">
        <v>2156</v>
      </c>
    </row>
    <row r="434" spans="1:4">
      <c r="A434" s="208" t="s">
        <v>1463</v>
      </c>
      <c r="B434" s="197" t="s">
        <v>1808</v>
      </c>
      <c r="C434" s="202"/>
      <c r="D434" s="55" t="s">
        <v>2156</v>
      </c>
    </row>
    <row r="435" spans="1:4" ht="33.6">
      <c r="A435" s="209"/>
      <c r="B435" s="202" t="s">
        <v>1809</v>
      </c>
      <c r="C435" s="202" t="str">
        <f>CONCATENATE(D435," ", B435)</f>
        <v>Cung cấp chức năng cho người dùng Xem nhật ký lưu thông sách</v>
      </c>
      <c r="D435" s="55" t="s">
        <v>2156</v>
      </c>
    </row>
    <row r="436" spans="1:4" ht="33.6">
      <c r="A436" s="208"/>
      <c r="B436" s="202" t="s">
        <v>1810</v>
      </c>
      <c r="C436" s="202" t="str">
        <f>CONCATENATE(D436," ", B436)</f>
        <v>Cung cấp chức năng cho người dùng Kết xuất nhật ký lưu thông sách</v>
      </c>
      <c r="D436" s="55" t="s">
        <v>2156</v>
      </c>
    </row>
    <row r="437" spans="1:4">
      <c r="A437" s="208" t="s">
        <v>1465</v>
      </c>
      <c r="B437" s="197" t="s">
        <v>1783</v>
      </c>
      <c r="C437" s="202"/>
      <c r="D437" s="55" t="s">
        <v>2156</v>
      </c>
    </row>
    <row r="438" spans="1:4">
      <c r="A438" s="208" t="s">
        <v>1502</v>
      </c>
      <c r="B438" s="197" t="s">
        <v>1768</v>
      </c>
      <c r="C438" s="202"/>
      <c r="D438" s="55" t="s">
        <v>2156</v>
      </c>
    </row>
    <row r="439" spans="1:4" ht="33.6">
      <c r="A439" s="209"/>
      <c r="B439" s="202" t="s">
        <v>1769</v>
      </c>
      <c r="C439" s="202" t="str">
        <f t="shared" ref="C439:C444" si="9">CONCATENATE(D439," ", B439)</f>
        <v>Cung cấp chức năng cho người dùng Thêm mới bạn đọc tại chỗ</v>
      </c>
      <c r="D439" s="55" t="s">
        <v>2156</v>
      </c>
    </row>
    <row r="440" spans="1:4" ht="33.6">
      <c r="A440" s="208"/>
      <c r="B440" s="202" t="s">
        <v>1770</v>
      </c>
      <c r="C440" s="202" t="str">
        <f t="shared" si="9"/>
        <v>Cung cấp chức năng cho người dùng Sửa thông tin bạn đọc tại chỗ</v>
      </c>
      <c r="D440" s="55" t="s">
        <v>2156</v>
      </c>
    </row>
    <row r="441" spans="1:4" ht="33.6">
      <c r="A441" s="208"/>
      <c r="B441" s="202" t="s">
        <v>1771</v>
      </c>
      <c r="C441" s="202" t="str">
        <f t="shared" si="9"/>
        <v>Cung cấp chức năng cho người dùng Xóa thông tin bạn đọc tại chỗ</v>
      </c>
      <c r="D441" s="55" t="s">
        <v>2156</v>
      </c>
    </row>
    <row r="442" spans="1:4" ht="33.6">
      <c r="A442" s="208"/>
      <c r="B442" s="202" t="s">
        <v>1772</v>
      </c>
      <c r="C442" s="202" t="str">
        <f t="shared" si="9"/>
        <v>Cung cấp chức năng cho người dùng Tìm kiếm thông tin bạn đọc tại chỗ</v>
      </c>
      <c r="D442" s="55" t="s">
        <v>2156</v>
      </c>
    </row>
    <row r="443" spans="1:4" ht="33.6">
      <c r="A443" s="208"/>
      <c r="B443" s="202" t="s">
        <v>1773</v>
      </c>
      <c r="C443" s="202" t="str">
        <f t="shared" si="9"/>
        <v>Cung cấp chức năng cho người dùng Xem danh sách bạn đọc tại chỗ</v>
      </c>
      <c r="D443" s="55" t="s">
        <v>2156</v>
      </c>
    </row>
    <row r="444" spans="1:4" ht="33.6">
      <c r="A444" s="208"/>
      <c r="B444" s="202" t="s">
        <v>1774</v>
      </c>
      <c r="C444" s="202" t="str">
        <f t="shared" si="9"/>
        <v>Cung cấp chức năng cho người dùng Xem chi tiết bạn đọc tại chỗ</v>
      </c>
      <c r="D444" s="55" t="s">
        <v>2156</v>
      </c>
    </row>
    <row r="445" spans="1:4">
      <c r="A445" s="208" t="s">
        <v>1503</v>
      </c>
      <c r="B445" s="197" t="s">
        <v>1775</v>
      </c>
      <c r="C445" s="202"/>
      <c r="D445" s="55" t="s">
        <v>2156</v>
      </c>
    </row>
    <row r="446" spans="1:4" ht="33.6">
      <c r="A446" s="209"/>
      <c r="B446" s="202" t="s">
        <v>1776</v>
      </c>
      <c r="C446" s="202" t="str">
        <f t="shared" ref="C446:C452" si="10">CONCATENATE(D446," ", B446)</f>
        <v>Cung cấp chức năng cho người dùng Thêm mới tiết đọc tại chỗ</v>
      </c>
      <c r="D446" s="55" t="s">
        <v>2156</v>
      </c>
    </row>
    <row r="447" spans="1:4" ht="33.6">
      <c r="A447" s="208"/>
      <c r="B447" s="202" t="s">
        <v>1777</v>
      </c>
      <c r="C447" s="202" t="str">
        <f t="shared" si="10"/>
        <v>Cung cấp chức năng cho người dùng Sửa thông tin tiết đọc tại chỗ</v>
      </c>
      <c r="D447" s="55" t="s">
        <v>2156</v>
      </c>
    </row>
    <row r="448" spans="1:4" ht="33.6">
      <c r="A448" s="208"/>
      <c r="B448" s="202" t="s">
        <v>1778</v>
      </c>
      <c r="C448" s="202" t="str">
        <f t="shared" si="10"/>
        <v>Cung cấp chức năng cho người dùng Xóa thông tin tiết đọc tại chỗ</v>
      </c>
      <c r="D448" s="55" t="s">
        <v>2156</v>
      </c>
    </row>
    <row r="449" spans="1:4" ht="33.6">
      <c r="A449" s="208"/>
      <c r="B449" s="202" t="s">
        <v>1779</v>
      </c>
      <c r="C449" s="202" t="str">
        <f t="shared" si="10"/>
        <v>Cung cấp chức năng cho người dùng Tìm kiếm thông tin tiết đọc tại chỗ</v>
      </c>
      <c r="D449" s="55" t="s">
        <v>2156</v>
      </c>
    </row>
    <row r="450" spans="1:4" ht="33.6">
      <c r="A450" s="208"/>
      <c r="B450" s="202" t="s">
        <v>1780</v>
      </c>
      <c r="C450" s="202" t="str">
        <f t="shared" si="10"/>
        <v>Cung cấp chức năng cho người dùng Xem danh sách tiết đọc tại chỗ</v>
      </c>
      <c r="D450" s="55" t="s">
        <v>2156</v>
      </c>
    </row>
    <row r="451" spans="1:4" ht="33.6">
      <c r="A451" s="208"/>
      <c r="B451" s="202" t="s">
        <v>1781</v>
      </c>
      <c r="C451" s="202" t="str">
        <f t="shared" si="10"/>
        <v>Cung cấp chức năng cho người dùng Xem chi tiết tiết đọc tại chỗ</v>
      </c>
      <c r="D451" s="55" t="s">
        <v>2156</v>
      </c>
    </row>
    <row r="452" spans="1:4" ht="33.6">
      <c r="A452" s="208" t="s">
        <v>1511</v>
      </c>
      <c r="B452" s="197" t="s">
        <v>1782</v>
      </c>
      <c r="C452" s="202" t="str">
        <f t="shared" si="10"/>
        <v>Cung cấp chức năng cho người dùng Quản lý bạn đọc</v>
      </c>
      <c r="D452" s="55" t="s">
        <v>2156</v>
      </c>
    </row>
    <row r="453" spans="1:4" ht="33.6">
      <c r="A453" s="208" t="s">
        <v>1513</v>
      </c>
      <c r="B453" s="197" t="s">
        <v>1787</v>
      </c>
      <c r="C453" s="202"/>
      <c r="D453" s="55" t="s">
        <v>2156</v>
      </c>
    </row>
    <row r="454" spans="1:4" ht="33.6">
      <c r="A454" s="209"/>
      <c r="B454" s="202" t="s">
        <v>1788</v>
      </c>
      <c r="C454" s="202" t="str">
        <f>CONCATENATE(D454," ", B454)</f>
        <v>Cung cấp chức năng cho người dùng Thêm mới bạn đọc là học sinh</v>
      </c>
      <c r="D454" s="55" t="s">
        <v>2156</v>
      </c>
    </row>
    <row r="455" spans="1:4" ht="33.6">
      <c r="A455" s="208"/>
      <c r="B455" s="202" t="s">
        <v>1789</v>
      </c>
      <c r="C455" s="202" t="str">
        <f>CONCATENATE(D455," ", B455)</f>
        <v>Cung cấp chức năng cho người dùng Sửa bạn đọc là học sinh</v>
      </c>
      <c r="D455" s="55" t="s">
        <v>2156</v>
      </c>
    </row>
    <row r="456" spans="1:4" ht="33.6">
      <c r="A456" s="208"/>
      <c r="B456" s="202" t="s">
        <v>1790</v>
      </c>
      <c r="C456" s="202" t="str">
        <f>CONCATENATE(D456," ", B456)</f>
        <v>Cung cấp chức năng cho người dùng Xóa bạn đọc là học sinh</v>
      </c>
      <c r="D456" s="55" t="s">
        <v>2156</v>
      </c>
    </row>
    <row r="457" spans="1:4" ht="33.6">
      <c r="A457" s="208"/>
      <c r="B457" s="202" t="s">
        <v>1791</v>
      </c>
      <c r="C457" s="202" t="str">
        <f>CONCATENATE(D457," ", B457)</f>
        <v>Cung cấp chức năng cho người dùng Kích hoạt/Nhưng hoạt động bạn đọc là học sinh</v>
      </c>
      <c r="D457" s="55" t="s">
        <v>2156</v>
      </c>
    </row>
    <row r="458" spans="1:4" ht="33.6">
      <c r="A458" s="208"/>
      <c r="B458" s="202" t="s">
        <v>1792</v>
      </c>
      <c r="C458" s="202" t="str">
        <f>CONCATENATE(D458," ", B458)</f>
        <v>Cung cấp chức năng cho người dùng Tìm kiếm bạn đọc là học sinh</v>
      </c>
      <c r="D458" s="55" t="s">
        <v>2156</v>
      </c>
    </row>
    <row r="459" spans="1:4" ht="33.6">
      <c r="A459" s="208" t="s">
        <v>1513</v>
      </c>
      <c r="B459" s="197" t="s">
        <v>1793</v>
      </c>
      <c r="C459" s="202"/>
      <c r="D459" s="55" t="s">
        <v>2156</v>
      </c>
    </row>
    <row r="460" spans="1:4" ht="33.6">
      <c r="A460" s="209"/>
      <c r="B460" s="202" t="s">
        <v>1794</v>
      </c>
      <c r="C460" s="202" t="str">
        <f>CONCATENATE(D460," ", B460)</f>
        <v>Cung cấp chức năng cho người dùng Xem danh sách bạn đọc là học sinh</v>
      </c>
      <c r="D460" s="55" t="s">
        <v>2156</v>
      </c>
    </row>
    <row r="461" spans="1:4" ht="33.6">
      <c r="A461" s="208"/>
      <c r="B461" s="202" t="s">
        <v>1795</v>
      </c>
      <c r="C461" s="202" t="str">
        <f>CONCATENATE(D461," ", B461)</f>
        <v>Cung cấp chức năng cho người dùng Quản lý thông tin thẻ bạn đọc là học sinh</v>
      </c>
      <c r="D461" s="55" t="s">
        <v>2156</v>
      </c>
    </row>
    <row r="462" spans="1:4" ht="50.4">
      <c r="A462" s="208"/>
      <c r="B462" s="202" t="s">
        <v>1796</v>
      </c>
      <c r="C462" s="202" t="str">
        <f>CONCATENATE(D462," ", B462)</f>
        <v>Cung cấp chức năng cho người dùng Tìm kiếm thông tin bạn đọc qua mã QR code trên thẻ</v>
      </c>
      <c r="D462" s="55" t="s">
        <v>2156</v>
      </c>
    </row>
    <row r="463" spans="1:4" ht="50.4">
      <c r="A463" s="208"/>
      <c r="B463" s="202" t="s">
        <v>1797</v>
      </c>
      <c r="C463" s="202" t="str">
        <f>CONCATENATE(D463," ", B463)</f>
        <v>Cung cấp chức năng cho người dùng Kích hoạt/Nhưng hoạt động thẻ bạn đọc là học sinh</v>
      </c>
      <c r="D463" s="55" t="s">
        <v>2156</v>
      </c>
    </row>
    <row r="464" spans="1:4" ht="33.6">
      <c r="A464" s="208" t="s">
        <v>1513</v>
      </c>
      <c r="B464" s="197" t="s">
        <v>1798</v>
      </c>
      <c r="C464" s="202"/>
      <c r="D464" s="55" t="s">
        <v>2156</v>
      </c>
    </row>
    <row r="465" spans="1:4" ht="33.6">
      <c r="A465" s="209"/>
      <c r="B465" s="202" t="s">
        <v>1799</v>
      </c>
      <c r="C465" s="202" t="str">
        <f t="shared" ref="C465:C475" si="11">CONCATENATE(D465," ", B465)</f>
        <v>Cung cấp chức năng cho người dùng Thêm mới bạn đọc là giáo viên</v>
      </c>
      <c r="D465" s="55" t="s">
        <v>2156</v>
      </c>
    </row>
    <row r="466" spans="1:4" ht="33.6">
      <c r="A466" s="208"/>
      <c r="B466" s="202" t="s">
        <v>1800</v>
      </c>
      <c r="C466" s="202" t="str">
        <f t="shared" si="11"/>
        <v>Cung cấp chức năng cho người dùng Sửa bạn đọc là giáo viên</v>
      </c>
      <c r="D466" s="55" t="s">
        <v>2156</v>
      </c>
    </row>
    <row r="467" spans="1:4" ht="33.6">
      <c r="A467" s="208"/>
      <c r="B467" s="202" t="s">
        <v>1801</v>
      </c>
      <c r="C467" s="202" t="str">
        <f t="shared" si="11"/>
        <v>Cung cấp chức năng cho người dùng Xóa bạn đọc là giáo viên</v>
      </c>
      <c r="D467" s="55" t="s">
        <v>2156</v>
      </c>
    </row>
    <row r="468" spans="1:4" ht="33.6">
      <c r="A468" s="208"/>
      <c r="B468" s="202" t="s">
        <v>1802</v>
      </c>
      <c r="C468" s="202" t="str">
        <f t="shared" si="11"/>
        <v>Cung cấp chức năng cho người dùng Kích hoạt/Nhưng hoạt động bạn đọc là giáo viên</v>
      </c>
      <c r="D468" s="55" t="s">
        <v>2156</v>
      </c>
    </row>
    <row r="469" spans="1:4" ht="33.6">
      <c r="A469" s="208"/>
      <c r="B469" s="202" t="s">
        <v>1803</v>
      </c>
      <c r="C469" s="202" t="str">
        <f t="shared" si="11"/>
        <v>Cung cấp chức năng cho người dùng Tìm kiếm bạn đọc là giáo viên</v>
      </c>
      <c r="D469" s="55" t="s">
        <v>2156</v>
      </c>
    </row>
    <row r="470" spans="1:4" ht="33.6">
      <c r="A470" s="208" t="s">
        <v>1513</v>
      </c>
      <c r="B470" s="197" t="s">
        <v>1804</v>
      </c>
      <c r="C470" s="202" t="str">
        <f t="shared" si="11"/>
        <v>Cung cấp chức năng cho người dùng Quản lý thẻ bạn đọc là giáo viên</v>
      </c>
      <c r="D470" s="55" t="s">
        <v>2156</v>
      </c>
    </row>
    <row r="471" spans="1:4" ht="33.6">
      <c r="A471" s="209"/>
      <c r="B471" s="202" t="s">
        <v>1805</v>
      </c>
      <c r="C471" s="202" t="str">
        <f t="shared" si="11"/>
        <v>Cung cấp chức năng cho người dùng Xem danh sách bạn đọc là giáo viên</v>
      </c>
      <c r="D471" s="55" t="s">
        <v>2156</v>
      </c>
    </row>
    <row r="472" spans="1:4" ht="33.6">
      <c r="A472" s="208"/>
      <c r="B472" s="202" t="s">
        <v>1806</v>
      </c>
      <c r="C472" s="202" t="str">
        <f t="shared" si="11"/>
        <v>Cung cấp chức năng cho người dùng Quản lý thông tin thẻ bạn đọc là giáo viên</v>
      </c>
      <c r="D472" s="55" t="s">
        <v>2156</v>
      </c>
    </row>
    <row r="473" spans="1:4" ht="50.4">
      <c r="A473" s="208"/>
      <c r="B473" s="202" t="s">
        <v>1796</v>
      </c>
      <c r="C473" s="202" t="str">
        <f t="shared" si="11"/>
        <v>Cung cấp chức năng cho người dùng Tìm kiếm thông tin bạn đọc qua mã QR code trên thẻ</v>
      </c>
      <c r="D473" s="55" t="s">
        <v>2156</v>
      </c>
    </row>
    <row r="474" spans="1:4" ht="50.4">
      <c r="A474" s="208"/>
      <c r="B474" s="202" t="s">
        <v>1807</v>
      </c>
      <c r="C474" s="202" t="str">
        <f t="shared" si="11"/>
        <v>Cung cấp chức năng cho người dùng Kích hoạt/Nhưng hoạt động thẻ bạn đọc là giáo viên</v>
      </c>
      <c r="D474" s="55" t="s">
        <v>2156</v>
      </c>
    </row>
    <row r="475" spans="1:4" ht="33.6">
      <c r="A475" s="208" t="s">
        <v>1643</v>
      </c>
      <c r="B475" s="197" t="s">
        <v>1825</v>
      </c>
      <c r="C475" s="202" t="str">
        <f t="shared" si="11"/>
        <v>Cung cấp chức năng cho người dùng Lịch làm việc của thư viện</v>
      </c>
      <c r="D475" s="55" t="s">
        <v>2156</v>
      </c>
    </row>
    <row r="476" spans="1:4" ht="33.6">
      <c r="A476" s="208" t="s">
        <v>1674</v>
      </c>
      <c r="B476" s="197" t="s">
        <v>1826</v>
      </c>
      <c r="C476" s="202"/>
      <c r="D476" s="55" t="s">
        <v>2156</v>
      </c>
    </row>
    <row r="477" spans="1:4" ht="33.6">
      <c r="A477" s="209"/>
      <c r="B477" s="202" t="s">
        <v>1827</v>
      </c>
      <c r="C477" s="202" t="str">
        <f>CONCATENATE(D477," ", B477)</f>
        <v>Cung cấp chức năng cho người dùng Xem lịch làm việc của thư viện</v>
      </c>
      <c r="D477" s="55" t="s">
        <v>2156</v>
      </c>
    </row>
    <row r="478" spans="1:4" ht="33.6">
      <c r="A478" s="208"/>
      <c r="B478" s="202" t="s">
        <v>1828</v>
      </c>
      <c r="C478" s="202" t="str">
        <f>CONCATENATE(D478," ", B478)</f>
        <v>Cung cấp chức năng cho người dùng Chia sẻ lịch làm việc của thư viện</v>
      </c>
      <c r="D478" s="55" t="s">
        <v>2156</v>
      </c>
    </row>
    <row r="479" spans="1:4" ht="33.6">
      <c r="A479" s="208" t="s">
        <v>1675</v>
      </c>
      <c r="B479" s="197" t="s">
        <v>1829</v>
      </c>
      <c r="C479" s="202"/>
      <c r="D479" s="55" t="s">
        <v>2156</v>
      </c>
    </row>
    <row r="480" spans="1:4" ht="33.6">
      <c r="A480" s="209"/>
      <c r="B480" s="202" t="s">
        <v>1830</v>
      </c>
      <c r="C480" s="202" t="str">
        <f>CONCATENATE(D480," ", B480)</f>
        <v>Cung cấp chức năng cho người dùng Thêm mới lịch làm việc của thư viện</v>
      </c>
      <c r="D480" s="55" t="s">
        <v>2156</v>
      </c>
    </row>
    <row r="481" spans="1:4" ht="33.6">
      <c r="A481" s="208"/>
      <c r="B481" s="202" t="s">
        <v>1831</v>
      </c>
      <c r="C481" s="202" t="str">
        <f>CONCATENATE(D481," ", B481)</f>
        <v>Cung cấp chức năng cho người dùng Sửa lịch làm việc của thư viện</v>
      </c>
      <c r="D481" s="55" t="s">
        <v>2156</v>
      </c>
    </row>
    <row r="482" spans="1:4" ht="50.4">
      <c r="A482" s="208"/>
      <c r="B482" s="202" t="s">
        <v>1832</v>
      </c>
      <c r="C482" s="202" t="str">
        <f>CONCATENATE(D482," ", B482)</f>
        <v>Cung cấp chức năng cho người dùng Kích hoạt/Nhưng hoạt động lịch làm việc của thư viện</v>
      </c>
      <c r="D482" s="55" t="s">
        <v>2156</v>
      </c>
    </row>
    <row r="483" spans="1:4" ht="33.6">
      <c r="A483" s="208"/>
      <c r="B483" s="202" t="s">
        <v>1833</v>
      </c>
      <c r="C483" s="202" t="str">
        <f>CONCATENATE(D483," ", B483)</f>
        <v>Cung cấp chức năng cho người dùng Xóa lịch làm việc của thư viện</v>
      </c>
      <c r="D483" s="55" t="s">
        <v>2156</v>
      </c>
    </row>
    <row r="484" spans="1:4" ht="33.6">
      <c r="A484" s="208"/>
      <c r="B484" s="202" t="s">
        <v>1834</v>
      </c>
      <c r="C484" s="202" t="str">
        <f>CONCATENATE(D484," ", B484)</f>
        <v>Cung cấp chức năng cho người dùng Tìm kiếm lịch làm việc của thư viện</v>
      </c>
      <c r="D484" s="55" t="s">
        <v>2156</v>
      </c>
    </row>
    <row r="485" spans="1:4" ht="33.6">
      <c r="A485" s="208" t="s">
        <v>1676</v>
      </c>
      <c r="B485" s="197" t="s">
        <v>1837</v>
      </c>
      <c r="C485" s="202"/>
      <c r="D485" s="55" t="s">
        <v>2156</v>
      </c>
    </row>
    <row r="486" spans="1:4" ht="33.6">
      <c r="A486" s="209"/>
      <c r="B486" s="202" t="s">
        <v>1838</v>
      </c>
      <c r="C486" s="202" t="str">
        <f>CONCATENATE(D486," ", B486)</f>
        <v>Cung cấp chức năng cho người dùng Phân công cán bộ trực thư viện</v>
      </c>
      <c r="D486" s="55" t="s">
        <v>2156</v>
      </c>
    </row>
    <row r="487" spans="1:4" ht="33.6">
      <c r="A487" s="208"/>
      <c r="B487" s="202" t="s">
        <v>1839</v>
      </c>
      <c r="C487" s="202" t="str">
        <f>CONCATENATE(D487," ", B487)</f>
        <v>Cung cấp chức năng cho người dùng Sửa thông tin cán bộ trực thư viện</v>
      </c>
      <c r="D487" s="55" t="s">
        <v>2156</v>
      </c>
    </row>
    <row r="488" spans="1:4" ht="50.4">
      <c r="A488" s="208"/>
      <c r="B488" s="202" t="s">
        <v>1840</v>
      </c>
      <c r="C488" s="202" t="str">
        <f>CONCATENATE(D488," ", B488)</f>
        <v>Cung cấp chức năng cho người dùng Kích hoạt/Nhưng hoạt động lịch cán bộ trực thư viện</v>
      </c>
      <c r="D488" s="55" t="s">
        <v>2156</v>
      </c>
    </row>
    <row r="489" spans="1:4" ht="33.6">
      <c r="A489" s="208"/>
      <c r="B489" s="202" t="s">
        <v>1841</v>
      </c>
      <c r="C489" s="202" t="str">
        <f>CONCATENATE(D489," ", B489)</f>
        <v>Cung cấp chức năng cho người dùng Xóa thông tin cán bộ trực thư viện</v>
      </c>
      <c r="D489" s="55" t="s">
        <v>2156</v>
      </c>
    </row>
    <row r="490" spans="1:4" ht="33.6">
      <c r="A490" s="208" t="s">
        <v>1680</v>
      </c>
      <c r="B490" s="197" t="s">
        <v>1835</v>
      </c>
      <c r="C490" s="202" t="str">
        <f>CONCATENATE(D490," ", B490)</f>
        <v>Cung cấp chức năng cho người dùng Quản lý kế toán</v>
      </c>
      <c r="D490" s="55" t="s">
        <v>2156</v>
      </c>
    </row>
    <row r="491" spans="1:4">
      <c r="A491" s="208" t="s">
        <v>1701</v>
      </c>
      <c r="B491" s="197" t="s">
        <v>1836</v>
      </c>
      <c r="C491" s="202"/>
      <c r="D491" s="55" t="s">
        <v>2156</v>
      </c>
    </row>
    <row r="492" spans="1:4" ht="33.6">
      <c r="A492" s="209"/>
      <c r="B492" s="202" t="s">
        <v>1842</v>
      </c>
      <c r="C492" s="202" t="str">
        <f>CONCATENATE(D492," ", B492)</f>
        <v>Cung cấp chức năng cho người dùng Tạo mới đơn cọc mượn sách</v>
      </c>
      <c r="D492" s="55" t="s">
        <v>2156</v>
      </c>
    </row>
    <row r="493" spans="1:4" ht="33.6">
      <c r="A493" s="208"/>
      <c r="B493" s="202" t="s">
        <v>1843</v>
      </c>
      <c r="C493" s="202" t="str">
        <f>CONCATENATE(D493," ", B493)</f>
        <v>Cung cấp chức năng cho người dùng Sửa thông tin đơn cọc mượn sách</v>
      </c>
      <c r="D493" s="55" t="s">
        <v>2156</v>
      </c>
    </row>
    <row r="494" spans="1:4" ht="33.6">
      <c r="A494" s="208"/>
      <c r="B494" s="202" t="s">
        <v>1844</v>
      </c>
      <c r="C494" s="202" t="str">
        <f>CONCATENATE(D494," ", B494)</f>
        <v>Cung cấp chức năng cho người dùng Xóa đơn cọc mượn sách</v>
      </c>
      <c r="D494" s="55" t="s">
        <v>2156</v>
      </c>
    </row>
    <row r="495" spans="1:4" ht="33.6">
      <c r="A495" s="208"/>
      <c r="B495" s="202" t="s">
        <v>1845</v>
      </c>
      <c r="C495" s="202" t="str">
        <f>CONCATENATE(D495," ", B495)</f>
        <v>Cung cấp chức năng cho người dùng Xem đơn cọc mượn sách</v>
      </c>
      <c r="D495" s="55" t="s">
        <v>2156</v>
      </c>
    </row>
    <row r="496" spans="1:4" ht="33.6">
      <c r="A496" s="208"/>
      <c r="B496" s="202" t="s">
        <v>1846</v>
      </c>
      <c r="C496" s="202" t="str">
        <f>CONCATENATE(D496," ", B496)</f>
        <v>Cung cấp chức năng cho người dùng Kết xuất đơn cọc mượn sách</v>
      </c>
      <c r="D496" s="55" t="s">
        <v>2156</v>
      </c>
    </row>
    <row r="497" spans="1:4">
      <c r="A497" s="208" t="s">
        <v>1702</v>
      </c>
      <c r="B497" s="197" t="s">
        <v>1878</v>
      </c>
      <c r="C497" s="202"/>
      <c r="D497" s="55" t="s">
        <v>2156</v>
      </c>
    </row>
    <row r="498" spans="1:4" ht="33.6">
      <c r="A498" s="209"/>
      <c r="B498" s="202" t="s">
        <v>1879</v>
      </c>
      <c r="C498" s="202" t="str">
        <f>CONCATENATE(D498," ", B498)</f>
        <v>Cung cấp chức năng cho người dùng Xem chi tiết đơn mượn sách</v>
      </c>
      <c r="D498" s="55" t="s">
        <v>2156</v>
      </c>
    </row>
    <row r="499" spans="1:4" ht="33.6">
      <c r="A499" s="208"/>
      <c r="B499" s="202" t="s">
        <v>1880</v>
      </c>
      <c r="C499" s="202" t="str">
        <f>CONCATENATE(D499," ", B499)</f>
        <v>Cung cấp chức năng cho người dùng Thực hiện hoàn cọc</v>
      </c>
      <c r="D499" s="55" t="s">
        <v>2156</v>
      </c>
    </row>
    <row r="500" spans="1:4" ht="33.6">
      <c r="A500" s="208"/>
      <c r="B500" s="202" t="s">
        <v>1881</v>
      </c>
      <c r="C500" s="202" t="str">
        <f>CONCATENATE(D500," ", B500)</f>
        <v>Cung cấp chức năng cho người dùng Xác nhận hoàn cọc</v>
      </c>
      <c r="D500" s="55" t="s">
        <v>2156</v>
      </c>
    </row>
    <row r="501" spans="1:4" ht="33.6">
      <c r="A501" s="208"/>
      <c r="B501" s="202" t="s">
        <v>1882</v>
      </c>
      <c r="C501" s="202" t="str">
        <f>CONCATENATE(D501," ", B501)</f>
        <v>Cung cấp chức năng cho người dùng Xem chi tiết thông tin hoàn cọc</v>
      </c>
      <c r="D501" s="55" t="s">
        <v>2156</v>
      </c>
    </row>
    <row r="502" spans="1:4" ht="33.6">
      <c r="A502" s="208"/>
      <c r="B502" s="202" t="s">
        <v>1883</v>
      </c>
      <c r="C502" s="202" t="str">
        <f>CONCATENATE(D502," ", B502)</f>
        <v>Cung cấp chức năng cho người dùng Xem danh sách đơn hoàn cọc</v>
      </c>
      <c r="D502" s="55" t="s">
        <v>2156</v>
      </c>
    </row>
    <row r="503" spans="1:4">
      <c r="A503" s="208" t="s">
        <v>1703</v>
      </c>
      <c r="B503" s="197" t="s">
        <v>1884</v>
      </c>
      <c r="C503" s="202"/>
      <c r="D503" s="55" t="s">
        <v>2156</v>
      </c>
    </row>
    <row r="504" spans="1:4" ht="33.6">
      <c r="A504" s="209"/>
      <c r="B504" s="202" t="s">
        <v>1885</v>
      </c>
      <c r="C504" s="202" t="str">
        <f>CONCATENATE(D504," ", B504)</f>
        <v>Cung cấp chức năng cho người dùng Xem chi tiết đơn bị phạt</v>
      </c>
      <c r="D504" s="55" t="s">
        <v>2156</v>
      </c>
    </row>
    <row r="505" spans="1:4" ht="33.6">
      <c r="A505" s="208"/>
      <c r="B505" s="202" t="s">
        <v>1886</v>
      </c>
      <c r="C505" s="202" t="str">
        <f>CONCATENATE(D505," ", B505)</f>
        <v>Cung cấp chức năng cho người dùng Thực hiện phạt</v>
      </c>
      <c r="D505" s="55" t="s">
        <v>2156</v>
      </c>
    </row>
    <row r="506" spans="1:4" ht="33.6">
      <c r="A506" s="208"/>
      <c r="B506" s="202" t="s">
        <v>1887</v>
      </c>
      <c r="C506" s="202" t="str">
        <f>CONCATENATE(D506," ", B506)</f>
        <v>Cung cấp chức năng cho người dùng Xác nhận phạt</v>
      </c>
      <c r="D506" s="55" t="s">
        <v>2156</v>
      </c>
    </row>
    <row r="507" spans="1:4" ht="33.6">
      <c r="A507" s="208"/>
      <c r="B507" s="202" t="s">
        <v>1888</v>
      </c>
      <c r="C507" s="202" t="str">
        <f>CONCATENATE(D507," ", B507)</f>
        <v>Cung cấp chức năng cho người dùng Xem chi tiết thông tin phạt</v>
      </c>
      <c r="D507" s="55" t="s">
        <v>2156</v>
      </c>
    </row>
    <row r="508" spans="1:4" ht="33.6">
      <c r="A508" s="208"/>
      <c r="B508" s="202" t="s">
        <v>1889</v>
      </c>
      <c r="C508" s="202" t="str">
        <f>CONCATENATE(D508," ", B508)</f>
        <v>Cung cấp chức năng cho người dùng Xem danh sách đơn bị phạt</v>
      </c>
      <c r="D508" s="55" t="s">
        <v>2156</v>
      </c>
    </row>
    <row r="509" spans="1:4" ht="33.6">
      <c r="A509" s="208" t="s">
        <v>1704</v>
      </c>
      <c r="B509" s="197" t="s">
        <v>1847</v>
      </c>
      <c r="C509" s="202"/>
      <c r="D509" s="55" t="s">
        <v>2156</v>
      </c>
    </row>
    <row r="510" spans="1:4" ht="33.6">
      <c r="A510" s="209"/>
      <c r="B510" s="202" t="s">
        <v>1848</v>
      </c>
      <c r="C510" s="202" t="str">
        <f>CONCATENATE(D510," ", B510)</f>
        <v>Cung cấp chức năng cho người dùng Tìm kiếm đơn cọc mượn sách theo từ khóa</v>
      </c>
      <c r="D510" s="55" t="s">
        <v>2156</v>
      </c>
    </row>
    <row r="511" spans="1:4" ht="33.6">
      <c r="A511" s="208"/>
      <c r="B511" s="202" t="s">
        <v>1849</v>
      </c>
      <c r="C511" s="202" t="str">
        <f>CONCATENATE(D511," ", B511)</f>
        <v>Cung cấp chức năng cho người dùng Tìm kiếm đơn cọc mượn sách theo thời gian</v>
      </c>
      <c r="D511" s="55" t="s">
        <v>2156</v>
      </c>
    </row>
    <row r="512" spans="1:4" ht="33.6">
      <c r="A512" s="208"/>
      <c r="B512" s="202" t="s">
        <v>1850</v>
      </c>
      <c r="C512" s="202" t="str">
        <f>CONCATENATE(D512," ", B512)</f>
        <v>Cung cấp chức năng cho người dùng Tìm kiếm đơn cọc mượn sách theo mã QR code</v>
      </c>
      <c r="D512" s="55" t="s">
        <v>2156</v>
      </c>
    </row>
    <row r="513" spans="1:4" ht="33.6">
      <c r="A513" s="208"/>
      <c r="B513" s="202" t="s">
        <v>1851</v>
      </c>
      <c r="C513" s="202" t="str">
        <f>CONCATENATE(D513," ", B513)</f>
        <v>Cung cấp chức năng cho người dùng Xem chi tiết đơn cọc mượn sách</v>
      </c>
      <c r="D513" s="55" t="s">
        <v>2156</v>
      </c>
    </row>
    <row r="514" spans="1:4" ht="33.6">
      <c r="A514" s="208" t="s">
        <v>1890</v>
      </c>
      <c r="B514" s="197" t="s">
        <v>1852</v>
      </c>
      <c r="C514" s="202"/>
      <c r="D514" s="55" t="s">
        <v>2156</v>
      </c>
    </row>
    <row r="515" spans="1:4" ht="33.6">
      <c r="A515" s="209"/>
      <c r="B515" s="202" t="s">
        <v>1853</v>
      </c>
      <c r="C515" s="202" t="str">
        <f>CONCATENATE(D515," ", B515)</f>
        <v>Cung cấp chức năng cho người dùng Xem danh sách đơn cọc mượn sách hết hạn</v>
      </c>
      <c r="D515" s="55" t="s">
        <v>2156</v>
      </c>
    </row>
    <row r="516" spans="1:4" ht="33.6">
      <c r="A516" s="208"/>
      <c r="B516" s="202" t="s">
        <v>1854</v>
      </c>
      <c r="C516" s="202" t="str">
        <f>CONCATENATE(D516," ", B516)</f>
        <v>Cung cấp chức năng cho người dùng Thông báo đơn cọc mượn sách hết hạn</v>
      </c>
      <c r="D516" s="55" t="s">
        <v>2156</v>
      </c>
    </row>
    <row r="517" spans="1:4" ht="33.6">
      <c r="A517" s="208"/>
      <c r="B517" s="202" t="s">
        <v>1855</v>
      </c>
      <c r="C517" s="202" t="str">
        <f>CONCATENATE(D517," ", B517)</f>
        <v>Cung cấp chức năng cho người dùng Gửi thông báo đơn cọc mượn sách hết hạn</v>
      </c>
      <c r="D517" s="55" t="s">
        <v>2156</v>
      </c>
    </row>
    <row r="518" spans="1:4" ht="33.6">
      <c r="A518" s="208"/>
      <c r="B518" s="202" t="s">
        <v>1861</v>
      </c>
      <c r="C518" s="202" t="str">
        <f>CONCATENATE(D518," ", B518)</f>
        <v>Cung cấp chức năng cho người dùng Xem chi tiết đơn cọc mượn sách hết hạn</v>
      </c>
      <c r="D518" s="55" t="s">
        <v>2156</v>
      </c>
    </row>
    <row r="519" spans="1:4" ht="33.6">
      <c r="A519" s="208" t="s">
        <v>1891</v>
      </c>
      <c r="B519" s="197" t="s">
        <v>1856</v>
      </c>
      <c r="C519" s="202"/>
      <c r="D519" s="55" t="s">
        <v>2156</v>
      </c>
    </row>
    <row r="520" spans="1:4" ht="33.6">
      <c r="A520" s="209"/>
      <c r="B520" s="202" t="s">
        <v>1857</v>
      </c>
      <c r="C520" s="202" t="str">
        <f>CONCATENATE(D520," ", B520)</f>
        <v>Cung cấp chức năng cho người dùng Xem danh sách đơn cọc mượn sách sắp hết hạn</v>
      </c>
      <c r="D520" s="55" t="s">
        <v>2156</v>
      </c>
    </row>
    <row r="521" spans="1:4" ht="33.6">
      <c r="A521" s="208"/>
      <c r="B521" s="202" t="s">
        <v>1858</v>
      </c>
      <c r="C521" s="202" t="str">
        <f>CONCATENATE(D521," ", B521)</f>
        <v>Cung cấp chức năng cho người dùng Thông báo đơn cọc mượn sách sắp hết hạn</v>
      </c>
      <c r="D521" s="55" t="s">
        <v>2156</v>
      </c>
    </row>
    <row r="522" spans="1:4" ht="33.6">
      <c r="A522" s="208"/>
      <c r="B522" s="202" t="s">
        <v>1859</v>
      </c>
      <c r="C522" s="202" t="str">
        <f>CONCATENATE(D522," ", B522)</f>
        <v>Cung cấp chức năng cho người dùng Gửi thông báo đơn cọc mượn sách sắp hết hạn</v>
      </c>
      <c r="D522" s="55" t="s">
        <v>2156</v>
      </c>
    </row>
    <row r="523" spans="1:4" ht="33.6">
      <c r="A523" s="208"/>
      <c r="B523" s="202" t="s">
        <v>1860</v>
      </c>
      <c r="C523" s="202" t="str">
        <f>CONCATENATE(D523," ", B523)</f>
        <v>Cung cấp chức năng cho người dùng Xem chi tiết đơn cọc mượn sách sắp hết hạn</v>
      </c>
      <c r="D523" s="55" t="s">
        <v>2156</v>
      </c>
    </row>
    <row r="524" spans="1:4">
      <c r="A524" s="208" t="s">
        <v>1862</v>
      </c>
      <c r="B524" s="197" t="s">
        <v>1864</v>
      </c>
      <c r="C524" s="202"/>
      <c r="D524" s="55" t="s">
        <v>2156</v>
      </c>
    </row>
    <row r="525" spans="1:4" ht="33.6">
      <c r="A525" s="208" t="s">
        <v>1863</v>
      </c>
      <c r="B525" s="197" t="s">
        <v>1865</v>
      </c>
      <c r="C525" s="202"/>
      <c r="D525" s="55" t="s">
        <v>2156</v>
      </c>
    </row>
    <row r="526" spans="1:4" ht="33.6">
      <c r="A526" s="209"/>
      <c r="B526" s="202" t="s">
        <v>1866</v>
      </c>
      <c r="C526" s="202" t="str">
        <f>CONCATENATE(D526," ", B526)</f>
        <v>Cung cấp chức năng cho người dùng Thêm mới nhà cung cấp</v>
      </c>
      <c r="D526" s="55" t="s">
        <v>2156</v>
      </c>
    </row>
    <row r="527" spans="1:4" ht="33.6">
      <c r="A527" s="208"/>
      <c r="B527" s="202" t="s">
        <v>1867</v>
      </c>
      <c r="C527" s="202" t="str">
        <f>CONCATENATE(D527," ", B527)</f>
        <v>Cung cấp chức năng cho người dùng Sửa thông tin nhà cung cấp</v>
      </c>
      <c r="D527" s="55" t="s">
        <v>2156</v>
      </c>
    </row>
    <row r="528" spans="1:4" ht="33.6">
      <c r="A528" s="208"/>
      <c r="B528" s="202" t="s">
        <v>1868</v>
      </c>
      <c r="C528" s="202" t="str">
        <f>CONCATENATE(D528," ", B528)</f>
        <v>Cung cấp chức năng cho người dùng Xóa thông tin nhà cung cấp</v>
      </c>
      <c r="D528" s="55" t="s">
        <v>2156</v>
      </c>
    </row>
    <row r="529" spans="1:4" ht="33.6">
      <c r="A529" s="208"/>
      <c r="B529" s="202" t="s">
        <v>1869</v>
      </c>
      <c r="C529" s="202" t="str">
        <f>CONCATENATE(D529," ", B529)</f>
        <v>Cung cấp chức năng cho người dùng Xem thông tin nhà cung cấp</v>
      </c>
      <c r="D529" s="55" t="s">
        <v>2156</v>
      </c>
    </row>
    <row r="530" spans="1:4" ht="33.6">
      <c r="A530" s="208" t="s">
        <v>1877</v>
      </c>
      <c r="B530" s="197" t="s">
        <v>1870</v>
      </c>
      <c r="C530" s="202"/>
      <c r="D530" s="55" t="s">
        <v>2156</v>
      </c>
    </row>
    <row r="531" spans="1:4" ht="50.4">
      <c r="A531" s="209"/>
      <c r="B531" s="202" t="s">
        <v>1871</v>
      </c>
      <c r="C531" s="202" t="str">
        <f t="shared" ref="C531:C536" si="12">CONCATENATE(D531," ", B531)</f>
        <v>Cung cấp chức năng cho người dùng Tìm kiếm thông tin nhà cung cấp theo tên nhà cung cấp</v>
      </c>
      <c r="D531" s="55" t="s">
        <v>2156</v>
      </c>
    </row>
    <row r="532" spans="1:4" ht="50.4">
      <c r="A532" s="208"/>
      <c r="B532" s="202" t="s">
        <v>1872</v>
      </c>
      <c r="C532" s="202" t="str">
        <f t="shared" si="12"/>
        <v>Cung cấp chức năng cho người dùng Tìm kiếm nhà cung cấp theo danh mục loại hàng hóa cung cấp</v>
      </c>
      <c r="D532" s="55" t="s">
        <v>2156</v>
      </c>
    </row>
    <row r="533" spans="1:4" ht="50.4">
      <c r="A533" s="208"/>
      <c r="B533" s="202" t="s">
        <v>1873</v>
      </c>
      <c r="C533" s="202" t="str">
        <f t="shared" si="12"/>
        <v xml:space="preserve">Cung cấp chức năng cho người dùng Tìm kiếm thông tin nhà cung cấp kết hợp nhiều tiêu chí </v>
      </c>
      <c r="D533" s="55" t="s">
        <v>2156</v>
      </c>
    </row>
    <row r="534" spans="1:4" ht="33.6">
      <c r="A534" s="208"/>
      <c r="B534" s="202" t="s">
        <v>1874</v>
      </c>
      <c r="C534" s="202" t="str">
        <f t="shared" si="12"/>
        <v>Cung cấp chức năng cho người dùng Xem danh sách nhà cung cấp</v>
      </c>
      <c r="D534" s="55" t="s">
        <v>2156</v>
      </c>
    </row>
    <row r="535" spans="1:4" ht="33.6">
      <c r="A535" s="208"/>
      <c r="B535" s="202" t="s">
        <v>1876</v>
      </c>
      <c r="C535" s="202" t="str">
        <f t="shared" si="12"/>
        <v>Cung cấp chức năng cho người dùng Xem chi tiết thông tin nhà cung cấp</v>
      </c>
      <c r="D535" s="55" t="s">
        <v>2156</v>
      </c>
    </row>
    <row r="536" spans="1:4" ht="33.6">
      <c r="A536" s="208"/>
      <c r="B536" s="202" t="s">
        <v>1875</v>
      </c>
      <c r="C536" s="202" t="str">
        <f t="shared" si="12"/>
        <v>Cung cấp chức năng cho người dùng Kết xuất danh sách nhà cung cấp</v>
      </c>
      <c r="D536" s="55" t="s">
        <v>2156</v>
      </c>
    </row>
    <row r="537" spans="1:4">
      <c r="A537" s="208" t="s">
        <v>1894</v>
      </c>
      <c r="B537" s="197" t="s">
        <v>1941</v>
      </c>
      <c r="C537" s="202"/>
      <c r="D537" s="55" t="s">
        <v>2156</v>
      </c>
    </row>
    <row r="538" spans="1:4" ht="33.6">
      <c r="A538" s="208" t="s">
        <v>1895</v>
      </c>
      <c r="B538" s="197" t="s">
        <v>1942</v>
      </c>
      <c r="C538" s="202"/>
      <c r="D538" s="55" t="s">
        <v>2156</v>
      </c>
    </row>
    <row r="539" spans="1:4" ht="33.6">
      <c r="A539" s="209"/>
      <c r="B539" s="202" t="s">
        <v>1961</v>
      </c>
      <c r="C539" s="202" t="str">
        <f t="shared" ref="C539:C547" si="13">CONCATENATE(D539," ", B539)</f>
        <v>Cung cấp chức năng cho người dùng Tổng hợp sổ theo dõi tổng quát</v>
      </c>
      <c r="D539" s="55" t="s">
        <v>2156</v>
      </c>
    </row>
    <row r="540" spans="1:4" ht="33.6">
      <c r="A540" s="209"/>
      <c r="B540" s="202" t="s">
        <v>1943</v>
      </c>
      <c r="C540" s="202" t="str">
        <f t="shared" si="13"/>
        <v>Cung cấp chức năng cho người dùng Xem sổ theo dõi tổng quát</v>
      </c>
      <c r="D540" s="55" t="s">
        <v>2156</v>
      </c>
    </row>
    <row r="541" spans="1:4" ht="33.6">
      <c r="A541" s="208"/>
      <c r="B541" s="202" t="s">
        <v>1944</v>
      </c>
      <c r="C541" s="202" t="str">
        <f t="shared" si="13"/>
        <v>Cung cấp chức năng cho người dùng Kết xuất sổ theo dõi tổng quát</v>
      </c>
      <c r="D541" s="55" t="s">
        <v>2156</v>
      </c>
    </row>
    <row r="542" spans="1:4" ht="33.6">
      <c r="A542" s="208"/>
      <c r="B542" s="202" t="s">
        <v>1962</v>
      </c>
      <c r="C542" s="202" t="str">
        <f t="shared" si="13"/>
        <v xml:space="preserve">Cung cấp chức năng cho người dùng In sổ theo dõi tổng quát </v>
      </c>
      <c r="D542" s="55" t="s">
        <v>2156</v>
      </c>
    </row>
    <row r="543" spans="1:4" ht="33.6">
      <c r="A543" s="208" t="s">
        <v>1972</v>
      </c>
      <c r="B543" s="197" t="s">
        <v>1963</v>
      </c>
      <c r="C543" s="202" t="str">
        <f t="shared" si="13"/>
        <v xml:space="preserve">Cung cấp chức năng cho người dùng Quản lý sổ theo dõi cá biệt </v>
      </c>
      <c r="D543" s="55" t="s">
        <v>2156</v>
      </c>
    </row>
    <row r="544" spans="1:4" ht="33.6">
      <c r="A544" s="209"/>
      <c r="B544" s="202" t="s">
        <v>1964</v>
      </c>
      <c r="C544" s="202" t="str">
        <f t="shared" si="13"/>
        <v>Cung cấp chức năng cho người dùng Tổng hợp sổ theo dõi cá biệt</v>
      </c>
      <c r="D544" s="55" t="s">
        <v>2156</v>
      </c>
    </row>
    <row r="545" spans="1:4" ht="33.6">
      <c r="A545" s="208"/>
      <c r="B545" s="202" t="s">
        <v>1945</v>
      </c>
      <c r="C545" s="202" t="str">
        <f t="shared" si="13"/>
        <v>Cung cấp chức năng cho người dùng Xem sổ theo dõi cá biệt</v>
      </c>
      <c r="D545" s="55" t="s">
        <v>2156</v>
      </c>
    </row>
    <row r="546" spans="1:4" ht="33.6">
      <c r="A546" s="208"/>
      <c r="B546" s="202" t="s">
        <v>1946</v>
      </c>
      <c r="C546" s="202" t="str">
        <f t="shared" si="13"/>
        <v>Cung cấp chức năng cho người dùng Kết xuất sổ theo dõi cá biệt</v>
      </c>
      <c r="D546" s="55" t="s">
        <v>2156</v>
      </c>
    </row>
    <row r="547" spans="1:4" ht="33.6">
      <c r="A547" s="208"/>
      <c r="B547" s="202" t="s">
        <v>1965</v>
      </c>
      <c r="C547" s="202" t="str">
        <f t="shared" si="13"/>
        <v>Cung cấp chức năng cho người dùng In sổ theo dõi cá biệt</v>
      </c>
      <c r="D547" s="55" t="s">
        <v>2156</v>
      </c>
    </row>
    <row r="548" spans="1:4" ht="33.6">
      <c r="A548" s="208" t="s">
        <v>1973</v>
      </c>
      <c r="B548" s="197" t="s">
        <v>1947</v>
      </c>
      <c r="C548" s="202"/>
      <c r="D548" s="55" t="s">
        <v>2156</v>
      </c>
    </row>
    <row r="549" spans="1:4" ht="33.6">
      <c r="A549" s="209"/>
      <c r="B549" s="202" t="s">
        <v>1966</v>
      </c>
      <c r="C549" s="202" t="str">
        <f t="shared" ref="C549:C562" si="14">CONCATENATE(D549," ", B549)</f>
        <v>Cung cấp chức năng cho người dùng Tổng hợp sổ nhật ký thư viện</v>
      </c>
      <c r="D549" s="55" t="s">
        <v>2156</v>
      </c>
    </row>
    <row r="550" spans="1:4" ht="33.6">
      <c r="A550" s="208"/>
      <c r="B550" s="202" t="s">
        <v>1948</v>
      </c>
      <c r="C550" s="202" t="str">
        <f t="shared" si="14"/>
        <v>Cung cấp chức năng cho người dùng Xem sổ nhật ký thư viện</v>
      </c>
      <c r="D550" s="55" t="s">
        <v>2156</v>
      </c>
    </row>
    <row r="551" spans="1:4" ht="33.6">
      <c r="A551" s="208"/>
      <c r="B551" s="202" t="s">
        <v>1949</v>
      </c>
      <c r="C551" s="202" t="str">
        <f t="shared" si="14"/>
        <v>Cung cấp chức năng cho người dùng Kết xuất sổ nhật ký thư viện</v>
      </c>
      <c r="D551" s="55" t="s">
        <v>2156</v>
      </c>
    </row>
    <row r="552" spans="1:4" ht="33.6">
      <c r="A552" s="208"/>
      <c r="B552" s="202" t="s">
        <v>1967</v>
      </c>
      <c r="C552" s="202" t="str">
        <f t="shared" si="14"/>
        <v>Cung cấp chức năng cho người dùng In sổ nhật ký thư viện</v>
      </c>
      <c r="D552" s="55" t="s">
        <v>2156</v>
      </c>
    </row>
    <row r="553" spans="1:4" ht="33.6">
      <c r="A553" s="208" t="s">
        <v>1974</v>
      </c>
      <c r="B553" s="197" t="s">
        <v>1950</v>
      </c>
      <c r="C553" s="202" t="str">
        <f t="shared" si="14"/>
        <v>Cung cấp chức năng cho người dùng Quản lý sổ mượn giáo viên</v>
      </c>
      <c r="D553" s="55" t="s">
        <v>2156</v>
      </c>
    </row>
    <row r="554" spans="1:4" ht="33.6">
      <c r="A554" s="209"/>
      <c r="B554" s="202" t="s">
        <v>1968</v>
      </c>
      <c r="C554" s="202" t="str">
        <f t="shared" si="14"/>
        <v>Cung cấp chức năng cho người dùng Tổng hợp sổ mượn giáo viên</v>
      </c>
      <c r="D554" s="55" t="s">
        <v>2156</v>
      </c>
    </row>
    <row r="555" spans="1:4" ht="33.6">
      <c r="A555" s="208"/>
      <c r="B555" s="202" t="s">
        <v>1951</v>
      </c>
      <c r="C555" s="202" t="str">
        <f t="shared" si="14"/>
        <v>Cung cấp chức năng cho người dùng Xem sổ mượn giáo viên</v>
      </c>
      <c r="D555" s="55" t="s">
        <v>2156</v>
      </c>
    </row>
    <row r="556" spans="1:4" ht="33.6">
      <c r="A556" s="208"/>
      <c r="B556" s="202" t="s">
        <v>1952</v>
      </c>
      <c r="C556" s="202" t="str">
        <f t="shared" si="14"/>
        <v>Cung cấp chức năng cho người dùng Kết xuất sổ mượn giáo viên</v>
      </c>
      <c r="D556" s="55" t="s">
        <v>2156</v>
      </c>
    </row>
    <row r="557" spans="1:4" ht="33.6">
      <c r="A557" s="208"/>
      <c r="B557" s="202" t="s">
        <v>1969</v>
      </c>
      <c r="C557" s="202" t="str">
        <f t="shared" si="14"/>
        <v>Cung cấp chức năng cho người dùng In sổ mượn giáo viên</v>
      </c>
      <c r="D557" s="55" t="s">
        <v>2156</v>
      </c>
    </row>
    <row r="558" spans="1:4" ht="33.6">
      <c r="A558" s="208" t="s">
        <v>1975</v>
      </c>
      <c r="B558" s="197" t="s">
        <v>1953</v>
      </c>
      <c r="C558" s="202" t="str">
        <f t="shared" si="14"/>
        <v>Cung cấp chức năng cho người dùng Quản lý sổ mượn học sinh</v>
      </c>
      <c r="D558" s="55" t="s">
        <v>2156</v>
      </c>
    </row>
    <row r="559" spans="1:4" ht="33.6">
      <c r="A559" s="209"/>
      <c r="B559" s="202" t="s">
        <v>1970</v>
      </c>
      <c r="C559" s="202" t="str">
        <f t="shared" si="14"/>
        <v>Cung cấp chức năng cho người dùng Tổng hợp sổ mượn học sinh</v>
      </c>
      <c r="D559" s="55" t="s">
        <v>2156</v>
      </c>
    </row>
    <row r="560" spans="1:4" ht="33.6">
      <c r="A560" s="208"/>
      <c r="B560" s="202" t="s">
        <v>1954</v>
      </c>
      <c r="C560" s="202" t="str">
        <f t="shared" si="14"/>
        <v>Cung cấp chức năng cho người dùng Xem sổ mượn học sinh</v>
      </c>
      <c r="D560" s="55" t="s">
        <v>2156</v>
      </c>
    </row>
    <row r="561" spans="1:4" ht="33.6">
      <c r="A561" s="208"/>
      <c r="B561" s="202" t="s">
        <v>1955</v>
      </c>
      <c r="C561" s="202" t="str">
        <f t="shared" si="14"/>
        <v>Cung cấp chức năng cho người dùng Kết xuất sổ mượn học sinh</v>
      </c>
      <c r="D561" s="55" t="s">
        <v>2156</v>
      </c>
    </row>
    <row r="562" spans="1:4" ht="33.6">
      <c r="A562" s="208"/>
      <c r="B562" s="202" t="s">
        <v>1971</v>
      </c>
      <c r="C562" s="202" t="str">
        <f t="shared" si="14"/>
        <v>Cung cấp chức năng cho người dùng In sổ mượn học sinh</v>
      </c>
      <c r="D562" s="55" t="s">
        <v>2156</v>
      </c>
    </row>
    <row r="563" spans="1:4" ht="33.6">
      <c r="A563" s="208" t="s">
        <v>1976</v>
      </c>
      <c r="B563" s="197" t="s">
        <v>1956</v>
      </c>
      <c r="C563" s="202"/>
      <c r="D563" s="55" t="s">
        <v>2156</v>
      </c>
    </row>
    <row r="564" spans="1:4" ht="33.6">
      <c r="A564" s="209"/>
      <c r="B564" s="202" t="s">
        <v>1957</v>
      </c>
      <c r="C564" s="202" t="str">
        <f>CONCATENATE(D564," ", B564)</f>
        <v>Cung cấp chức năng cho người dùng Tổng hợp sổ/phiếu theo dõi báo, tạp chí</v>
      </c>
      <c r="D564" s="55" t="s">
        <v>2156</v>
      </c>
    </row>
    <row r="565" spans="1:4" ht="33.6">
      <c r="A565" s="208"/>
      <c r="B565" s="202" t="s">
        <v>1958</v>
      </c>
      <c r="C565" s="202" t="str">
        <f>CONCATENATE(D565," ", B565)</f>
        <v>Cung cấp chức năng cho người dùng Xem sổ/phiếu theo dõi báo, tạp chí</v>
      </c>
      <c r="D565" s="55" t="s">
        <v>2156</v>
      </c>
    </row>
    <row r="566" spans="1:4" ht="33.6">
      <c r="A566" s="208"/>
      <c r="B566" s="202" t="s">
        <v>1959</v>
      </c>
      <c r="C566" s="202" t="str">
        <f>CONCATENATE(D566," ", B566)</f>
        <v>Cung cấp chức năng cho người dùng Kết xuất sổ/phiếu theo dõi báo, tạp chí</v>
      </c>
      <c r="D566" s="55" t="s">
        <v>2156</v>
      </c>
    </row>
    <row r="567" spans="1:4" ht="33.6">
      <c r="A567" s="208"/>
      <c r="B567" s="202" t="s">
        <v>1960</v>
      </c>
      <c r="C567" s="202" t="str">
        <f>CONCATENATE(D567," ", B567)</f>
        <v>Cung cấp chức năng cho người dùng In sổ/phiếu theo dõi báo, tạp chí</v>
      </c>
      <c r="D567" s="55" t="s">
        <v>2156</v>
      </c>
    </row>
    <row r="568" spans="1:4">
      <c r="A568" s="208" t="s">
        <v>1977</v>
      </c>
      <c r="B568" s="197" t="s">
        <v>1892</v>
      </c>
      <c r="C568" s="202"/>
      <c r="D568" s="55" t="s">
        <v>2156</v>
      </c>
    </row>
    <row r="569" spans="1:4">
      <c r="A569" s="208" t="s">
        <v>1978</v>
      </c>
      <c r="B569" s="197" t="s">
        <v>1902</v>
      </c>
      <c r="C569" s="202"/>
      <c r="D569" s="55" t="s">
        <v>2156</v>
      </c>
    </row>
    <row r="570" spans="1:4" ht="33.6">
      <c r="A570" s="209"/>
      <c r="B570" s="202" t="s">
        <v>1903</v>
      </c>
      <c r="C570" s="202" t="str">
        <f>CONCATENATE(D570," ", B570)</f>
        <v>Cung cấp chức năng cho người dùng Xem báo cáo xuất, nhập kho theo đơn vị</v>
      </c>
      <c r="D570" s="55" t="s">
        <v>2156</v>
      </c>
    </row>
    <row r="571" spans="1:4" ht="50.4">
      <c r="A571" s="208"/>
      <c r="B571" s="202" t="s">
        <v>1904</v>
      </c>
      <c r="C571" s="202" t="str">
        <f>CONCATENATE(D571," ", B571)</f>
        <v>Cung cấp chức năng cho người dùng Xem báo cáo xuất nhập kho theo đơn vị quản lý (phòng Giáo dục)</v>
      </c>
      <c r="D571" s="55" t="s">
        <v>2156</v>
      </c>
    </row>
    <row r="572" spans="1:4" ht="33.6">
      <c r="A572" s="208"/>
      <c r="B572" s="202" t="s">
        <v>1893</v>
      </c>
      <c r="C572" s="202" t="str">
        <f>CONCATENATE(D572," ", B572)</f>
        <v>Cung cấp chức năng cho người dùng Xem báo cáo xuất nhập kho toàn trên toàn tỉnh</v>
      </c>
      <c r="D572" s="55" t="s">
        <v>2156</v>
      </c>
    </row>
    <row r="573" spans="1:4" ht="33.6">
      <c r="A573" s="208"/>
      <c r="B573" s="202" t="s">
        <v>1901</v>
      </c>
      <c r="C573" s="202" t="str">
        <f>CONCATENATE(D573," ", B573)</f>
        <v>Cung cấp chức năng cho người dùng Kết xuất báo cáo xuất nhập kho ra excel</v>
      </c>
      <c r="D573" s="55" t="s">
        <v>2156</v>
      </c>
    </row>
    <row r="574" spans="1:4" ht="33.6">
      <c r="A574" s="208" t="s">
        <v>1979</v>
      </c>
      <c r="B574" s="197" t="s">
        <v>1896</v>
      </c>
      <c r="C574" s="202"/>
      <c r="D574" s="55" t="s">
        <v>2156</v>
      </c>
    </row>
    <row r="575" spans="1:4" ht="33.6">
      <c r="A575" s="209"/>
      <c r="B575" s="202" t="s">
        <v>1897</v>
      </c>
      <c r="C575" s="202" t="str">
        <f>CONCATENATE(D575," ", B575)</f>
        <v>Cung cấp chức năng cho người dùng Xem báo cáo số lượng tài liệu trong thư viện</v>
      </c>
      <c r="D575" s="55" t="s">
        <v>2156</v>
      </c>
    </row>
    <row r="576" spans="1:4" ht="67.2">
      <c r="A576" s="208"/>
      <c r="B576" s="202" t="s">
        <v>1898</v>
      </c>
      <c r="C576" s="202" t="str">
        <f>CONCATENATE(D576," ", B576)</f>
        <v>Cung cấp chức năng cho người dùng Xem báo cáo số lượng tài liệu trong các thư viện theo đơn vị quản lý (phòng Giáo dục)</v>
      </c>
      <c r="D576" s="55" t="s">
        <v>2156</v>
      </c>
    </row>
    <row r="577" spans="1:4" ht="50.4">
      <c r="A577" s="208"/>
      <c r="B577" s="202" t="s">
        <v>1899</v>
      </c>
      <c r="C577" s="202" t="str">
        <f>CONCATENATE(D577," ", B577)</f>
        <v>Cung cấp chức năng cho người dùng Xem báo cáo só lượng tài liệu trong tất cả các thư viện</v>
      </c>
      <c r="D577" s="55" t="s">
        <v>2156</v>
      </c>
    </row>
    <row r="578" spans="1:4" ht="33.6">
      <c r="A578" s="208"/>
      <c r="B578" s="202" t="s">
        <v>1900</v>
      </c>
      <c r="C578" s="202" t="str">
        <f>CONCATENATE(D578," ", B578)</f>
        <v>Cung cấp chức năng cho người dùng Kết xuất báo cáo tài liệu trong thư viện ra excel</v>
      </c>
      <c r="D578" s="55" t="s">
        <v>2156</v>
      </c>
    </row>
    <row r="579" spans="1:4" ht="33.6">
      <c r="A579" s="208" t="s">
        <v>1980</v>
      </c>
      <c r="B579" s="197" t="s">
        <v>1920</v>
      </c>
      <c r="C579" s="202"/>
      <c r="D579" s="55" t="s">
        <v>2156</v>
      </c>
    </row>
    <row r="580" spans="1:4" ht="84">
      <c r="A580" s="209"/>
      <c r="B580" s="202" t="s">
        <v>1921</v>
      </c>
      <c r="C580" s="202" t="str">
        <f>CONCATENATE(D580," ", B580)</f>
        <v>Cung cấp chức năng cho người dùng Xem báo cáo tài liệu theo danh mục tài liệu (sách giáo khoa, sách tham khảo, báo tạp chí,…) theo đơn vị</v>
      </c>
      <c r="D580" s="55" t="s">
        <v>2156</v>
      </c>
    </row>
    <row r="581" spans="1:4" ht="100.8">
      <c r="A581" s="208"/>
      <c r="B581" s="202" t="s">
        <v>1922</v>
      </c>
      <c r="C581" s="202" t="str">
        <f>CONCATENATE(D581," ", B581)</f>
        <v>Cung cấp chức năng cho người dùng Xem báo cáo tài liệu theo danh mục tài liệu (sách giáo khoa, sách tham khảo, báo tạp chí,…) theo đơn vị quản lý (phòng Giáo dục)</v>
      </c>
      <c r="D581" s="55" t="s">
        <v>2156</v>
      </c>
    </row>
    <row r="582" spans="1:4" ht="84">
      <c r="A582" s="208"/>
      <c r="B582" s="202" t="s">
        <v>1923</v>
      </c>
      <c r="C582" s="202" t="str">
        <f>CONCATENATE(D582," ", B582)</f>
        <v>Cung cấp chức năng cho người dùng Xem báo cáo tài liệu theo danh mục tài liệu (sách giáo khoa, sách tham khảo, báo tạp chí,…) toàn tỉnh</v>
      </c>
      <c r="D582" s="55" t="s">
        <v>2156</v>
      </c>
    </row>
    <row r="583" spans="1:4" ht="33.6">
      <c r="A583" s="208"/>
      <c r="B583" s="202" t="s">
        <v>1924</v>
      </c>
      <c r="C583" s="202" t="str">
        <f>CONCATENATE(D583," ", B583)</f>
        <v>Cung cấp chức năng cho người dùng Kết xuất báo cáo ra excel</v>
      </c>
      <c r="D583" s="55" t="s">
        <v>2156</v>
      </c>
    </row>
    <row r="584" spans="1:4" ht="33.6">
      <c r="A584" s="208" t="s">
        <v>1981</v>
      </c>
      <c r="B584" s="197" t="s">
        <v>1925</v>
      </c>
      <c r="C584" s="202"/>
      <c r="D584" s="55" t="s">
        <v>2156</v>
      </c>
    </row>
    <row r="585" spans="1:4" ht="50.4">
      <c r="A585" s="209"/>
      <c r="B585" s="202" t="s">
        <v>1926</v>
      </c>
      <c r="C585" s="202" t="str">
        <f>CONCATENATE(D585," ", B585)</f>
        <v>Cung cấp chức năng cho người dùng Xem báo cáo tài liệu theo nhà xuất bản theo đơn vị</v>
      </c>
      <c r="D585" s="55" t="s">
        <v>2156</v>
      </c>
    </row>
    <row r="586" spans="1:4" ht="67.2">
      <c r="A586" s="208"/>
      <c r="B586" s="202" t="s">
        <v>1927</v>
      </c>
      <c r="C586" s="202" t="str">
        <f>CONCATENATE(D586," ", B586)</f>
        <v>Cung cấp chức năng cho người dùng Xem báo cáo tài liệu theo nhà xuất bản theo đơn vị quản lý (phòng Giáo dục)</v>
      </c>
      <c r="D586" s="55" t="s">
        <v>2156</v>
      </c>
    </row>
    <row r="587" spans="1:4" ht="50.4">
      <c r="A587" s="208"/>
      <c r="B587" s="202" t="s">
        <v>1928</v>
      </c>
      <c r="C587" s="202" t="str">
        <f>CONCATENATE(D587," ", B587)</f>
        <v>Cung cấp chức năng cho người dùng Xem báo cáo tài liệu theo nhà xuất bản toàn tỉnh</v>
      </c>
      <c r="D587" s="55" t="s">
        <v>2156</v>
      </c>
    </row>
    <row r="588" spans="1:4" ht="33.6">
      <c r="A588" s="208"/>
      <c r="B588" s="202" t="s">
        <v>1924</v>
      </c>
      <c r="C588" s="202" t="str">
        <f>CONCATENATE(D588," ", B588)</f>
        <v>Cung cấp chức năng cho người dùng Kết xuất báo cáo ra excel</v>
      </c>
      <c r="D588" s="55" t="s">
        <v>2156</v>
      </c>
    </row>
    <row r="589" spans="1:4" ht="33.6">
      <c r="A589" s="208" t="s">
        <v>1982</v>
      </c>
      <c r="B589" s="197" t="s">
        <v>1905</v>
      </c>
      <c r="C589" s="202"/>
      <c r="D589" s="55" t="s">
        <v>2156</v>
      </c>
    </row>
    <row r="590" spans="1:4" ht="33.6">
      <c r="A590" s="209"/>
      <c r="B590" s="202" t="s">
        <v>1906</v>
      </c>
      <c r="C590" s="202" t="str">
        <f>CONCATENATE(D590," ", B590)</f>
        <v>Cung cấp chức năng cho người dùng Xem báo cáo mượn trả sách theo đơn vị</v>
      </c>
      <c r="D590" s="55" t="s">
        <v>2156</v>
      </c>
    </row>
    <row r="591" spans="1:4" ht="33.6">
      <c r="A591" s="208"/>
      <c r="B591" s="202" t="s">
        <v>1907</v>
      </c>
      <c r="C591" s="202" t="str">
        <f>CONCATENATE(D591," ", B591)</f>
        <v xml:space="preserve">Cung cấp chức năng cho người dùng Xem báo cáo mượn trả sách theo đơn vị quản lý </v>
      </c>
      <c r="D591" s="55" t="s">
        <v>2156</v>
      </c>
    </row>
    <row r="592" spans="1:4" ht="33.6">
      <c r="A592" s="208"/>
      <c r="B592" s="202" t="s">
        <v>1908</v>
      </c>
      <c r="C592" s="202" t="str">
        <f>CONCATENATE(D592," ", B592)</f>
        <v>Cung cấp chức năng cho người dùng Xem báo cáo mượn trả sách toàn tỉnh</v>
      </c>
      <c r="D592" s="55" t="s">
        <v>2156</v>
      </c>
    </row>
    <row r="593" spans="1:4" ht="33.6">
      <c r="A593" s="208"/>
      <c r="B593" s="202" t="s">
        <v>1909</v>
      </c>
      <c r="C593" s="202" t="str">
        <f>CONCATENATE(D593," ", B593)</f>
        <v>Cung cấp chức năng cho người dùng Kết xuất báo cáo mượn trả sách ra excel</v>
      </c>
      <c r="D593" s="55" t="s">
        <v>2156</v>
      </c>
    </row>
    <row r="594" spans="1:4" ht="33.6">
      <c r="A594" s="208" t="s">
        <v>1983</v>
      </c>
      <c r="B594" s="197" t="s">
        <v>1910</v>
      </c>
      <c r="C594" s="202"/>
      <c r="D594" s="55" t="s">
        <v>2156</v>
      </c>
    </row>
    <row r="595" spans="1:4" ht="33.6">
      <c r="A595" s="209"/>
      <c r="B595" s="202" t="s">
        <v>1911</v>
      </c>
      <c r="C595" s="202" t="str">
        <f>CONCATENATE(D595," ", B595)</f>
        <v>Cung cấp chức năng cho người dùng Xem báo cáo độc giả vi phạm theo đơn vị</v>
      </c>
      <c r="D595" s="55" t="s">
        <v>2156</v>
      </c>
    </row>
    <row r="596" spans="1:4" ht="50.4">
      <c r="A596" s="208"/>
      <c r="B596" s="202" t="s">
        <v>1912</v>
      </c>
      <c r="C596" s="202" t="str">
        <f>CONCATENATE(D596," ", B596)</f>
        <v xml:space="preserve">Cung cấp chức năng cho người dùng Xem báo cáo độc giả vi phạm theo đơn vị quản lý </v>
      </c>
      <c r="D596" s="55" t="s">
        <v>2156</v>
      </c>
    </row>
    <row r="597" spans="1:4" ht="33.6">
      <c r="A597" s="208"/>
      <c r="B597" s="202" t="s">
        <v>1913</v>
      </c>
      <c r="C597" s="202" t="str">
        <f>CONCATENATE(D597," ", B597)</f>
        <v>Cung cấp chức năng cho người dùng Xem báo cáo độc giả vi phạm toàn tỉnh</v>
      </c>
      <c r="D597" s="55" t="s">
        <v>2156</v>
      </c>
    </row>
    <row r="598" spans="1:4" ht="33.6">
      <c r="A598" s="208"/>
      <c r="B598" s="202" t="s">
        <v>1914</v>
      </c>
      <c r="C598" s="202" t="str">
        <f>CONCATENATE(D598," ", B598)</f>
        <v>Cung cấp chức năng cho người dùng Kết xuất độc giải vi phạm ra excel</v>
      </c>
      <c r="D598" s="55" t="s">
        <v>2156</v>
      </c>
    </row>
    <row r="599" spans="1:4" ht="33.6">
      <c r="A599" s="208" t="s">
        <v>1984</v>
      </c>
      <c r="B599" s="197" t="s">
        <v>1915</v>
      </c>
      <c r="C599" s="202"/>
      <c r="D599" s="55" t="s">
        <v>2156</v>
      </c>
    </row>
    <row r="600" spans="1:4" ht="50.4">
      <c r="A600" s="209"/>
      <c r="B600" s="202" t="s">
        <v>1916</v>
      </c>
      <c r="C600" s="202" t="str">
        <f>CONCATENATE(D600," ", B600)</f>
        <v>Cung cấp chức năng cho người dùng Xem báo cáo độc giả đang mượn tài liệu theo đơn vị</v>
      </c>
      <c r="D600" s="55" t="s">
        <v>2156</v>
      </c>
    </row>
    <row r="601" spans="1:4" ht="50.4">
      <c r="A601" s="208"/>
      <c r="B601" s="202" t="s">
        <v>1917</v>
      </c>
      <c r="C601" s="202" t="str">
        <f>CONCATENATE(D601," ", B601)</f>
        <v xml:space="preserve">Cung cấp chức năng cho người dùng Xem báo cáo độc giả đang mượn tài liệu theo đơn vị quản lý </v>
      </c>
      <c r="D601" s="55" t="s">
        <v>2156</v>
      </c>
    </row>
    <row r="602" spans="1:4" ht="50.4">
      <c r="A602" s="208"/>
      <c r="B602" s="202" t="s">
        <v>1918</v>
      </c>
      <c r="C602" s="202" t="str">
        <f>CONCATENATE(D602," ", B602)</f>
        <v>Cung cấp chức năng cho người dùng Xem báo cáo độc giả đang mượn tài liệu toàn tỉnh</v>
      </c>
      <c r="D602" s="55" t="s">
        <v>2156</v>
      </c>
    </row>
    <row r="603" spans="1:4" ht="33.6">
      <c r="A603" s="208"/>
      <c r="B603" s="202" t="s">
        <v>1919</v>
      </c>
      <c r="C603" s="202" t="str">
        <f>CONCATENATE(D603," ", B603)</f>
        <v>Cung cấp chức năng cho người dùng Kết xuất độc giả đang mượn tài liệu ra excel</v>
      </c>
      <c r="D603" s="55" t="s">
        <v>2156</v>
      </c>
    </row>
    <row r="604" spans="1:4">
      <c r="A604" s="208" t="s">
        <v>1985</v>
      </c>
      <c r="B604" s="197" t="s">
        <v>1929</v>
      </c>
      <c r="C604" s="202"/>
      <c r="D604" s="55" t="s">
        <v>2156</v>
      </c>
    </row>
    <row r="605" spans="1:4" ht="33.6">
      <c r="A605" s="209"/>
      <c r="B605" s="202" t="s">
        <v>1930</v>
      </c>
      <c r="C605" s="202" t="str">
        <f>CONCATENATE(D605," ", B605)</f>
        <v>Cung cấp chức năng cho người dùng Xem báo cáo thanh lý tài liệu theo đơn vị</v>
      </c>
      <c r="D605" s="55" t="s">
        <v>2156</v>
      </c>
    </row>
    <row r="606" spans="1:4" ht="33.6">
      <c r="A606" s="208"/>
      <c r="B606" s="202" t="s">
        <v>1931</v>
      </c>
      <c r="C606" s="202" t="str">
        <f>CONCATENATE(D606," ", B606)</f>
        <v>Cung cấp chức năng cho người dùng Xem báo cáo thanh lý tài liệu theo đơn vị quản lý</v>
      </c>
      <c r="D606" s="55" t="s">
        <v>2156</v>
      </c>
    </row>
    <row r="607" spans="1:4" ht="33.6">
      <c r="A607" s="208"/>
      <c r="B607" s="202" t="s">
        <v>1932</v>
      </c>
      <c r="C607" s="202" t="str">
        <f>CONCATENATE(D607," ", B607)</f>
        <v>Cung cấp chức năng cho người dùng Xem báo cáo thanh lý tài liệu toàn tỉnh</v>
      </c>
      <c r="D607" s="55" t="s">
        <v>2156</v>
      </c>
    </row>
    <row r="608" spans="1:4" ht="33.6">
      <c r="A608" s="208"/>
      <c r="B608" s="202" t="s">
        <v>1924</v>
      </c>
      <c r="C608" s="202" t="str">
        <f>CONCATENATE(D608," ", B608)</f>
        <v>Cung cấp chức năng cho người dùng Kết xuất báo cáo ra excel</v>
      </c>
      <c r="D608" s="55" t="s">
        <v>2156</v>
      </c>
    </row>
    <row r="609" spans="1:4" ht="33.6">
      <c r="A609" s="208" t="s">
        <v>1986</v>
      </c>
      <c r="B609" s="197" t="s">
        <v>1933</v>
      </c>
      <c r="C609" s="202"/>
      <c r="D609" s="55" t="s">
        <v>2156</v>
      </c>
    </row>
    <row r="610" spans="1:4" ht="50.4">
      <c r="A610" s="209"/>
      <c r="B610" s="202" t="s">
        <v>1934</v>
      </c>
      <c r="C610" s="202" t="str">
        <f>CONCATENATE(D610," ", B610)</f>
        <v>Cung cấp chức năng cho người dùng Xem báo cáo sách được mượn đọc nhiều nhất theo đơn vị</v>
      </c>
      <c r="D610" s="55" t="s">
        <v>2156</v>
      </c>
    </row>
    <row r="611" spans="1:4" ht="67.2">
      <c r="A611" s="208"/>
      <c r="B611" s="202" t="s">
        <v>1935</v>
      </c>
      <c r="C611" s="202" t="str">
        <f>CONCATENATE(D611," ", B611)</f>
        <v>Cung cấp chức năng cho người dùng Xem báo cáo sách được mượn đọc nhiều nhất theo đơn vị quản lý (phòng Giáo dục)</v>
      </c>
      <c r="D611" s="55" t="s">
        <v>2156</v>
      </c>
    </row>
    <row r="612" spans="1:4" ht="50.4">
      <c r="A612" s="208"/>
      <c r="B612" s="202" t="s">
        <v>1936</v>
      </c>
      <c r="C612" s="202" t="str">
        <f>CONCATENATE(D612," ", B612)</f>
        <v>Cung cấp chức năng cho người dùng Xem báo cáo sách được mượn đọc nhiều nhất toàn tỉnh</v>
      </c>
      <c r="D612" s="55" t="s">
        <v>2156</v>
      </c>
    </row>
    <row r="613" spans="1:4" ht="33.6">
      <c r="A613" s="208"/>
      <c r="B613" s="202" t="s">
        <v>1924</v>
      </c>
      <c r="C613" s="202" t="str">
        <f>CONCATENATE(D613," ", B613)</f>
        <v>Cung cấp chức năng cho người dùng Kết xuất báo cáo ra excel</v>
      </c>
      <c r="D613" s="55" t="s">
        <v>2156</v>
      </c>
    </row>
    <row r="614" spans="1:4">
      <c r="A614" s="208" t="s">
        <v>1987</v>
      </c>
      <c r="B614" s="197" t="s">
        <v>1937</v>
      </c>
      <c r="C614" s="202"/>
      <c r="D614" s="55" t="s">
        <v>2156</v>
      </c>
    </row>
    <row r="615" spans="1:4" ht="33.6">
      <c r="A615" s="209"/>
      <c r="B615" s="202" t="s">
        <v>1938</v>
      </c>
      <c r="C615" s="202" t="str">
        <f>CONCATENATE(D615," ", B615)</f>
        <v>Cung cấp chức năng cho người dùng Xem báo cáo tiền cọc, phạt theo đơn vị</v>
      </c>
      <c r="D615" s="55" t="s">
        <v>2156</v>
      </c>
    </row>
    <row r="616" spans="1:4" ht="50.4">
      <c r="A616" s="208"/>
      <c r="B616" s="202" t="s">
        <v>1939</v>
      </c>
      <c r="C616" s="202" t="str">
        <f>CONCATENATE(D616," ", B616)</f>
        <v>Cung cấp chức năng cho người dùng Xem báo cáo tiền cọc, phạt theo đơn vị quản lý (phòng Giáo dục)</v>
      </c>
      <c r="D616" s="55" t="s">
        <v>2156</v>
      </c>
    </row>
    <row r="617" spans="1:4" ht="33.6">
      <c r="A617" s="208"/>
      <c r="B617" s="202" t="s">
        <v>1940</v>
      </c>
      <c r="C617" s="202" t="str">
        <f>CONCATENATE(D617," ", B617)</f>
        <v>Cung cấp chức năng cho người dùng Xem báo cáo tiền cọc, phạt trên toàn tỉnh</v>
      </c>
      <c r="D617" s="55" t="s">
        <v>2156</v>
      </c>
    </row>
    <row r="618" spans="1:4" ht="33.6">
      <c r="A618" s="208"/>
      <c r="B618" s="202" t="s">
        <v>1924</v>
      </c>
      <c r="C618" s="202" t="str">
        <f>CONCATENATE(D618," ", B618)</f>
        <v>Cung cấp chức năng cho người dùng Kết xuất báo cáo ra excel</v>
      </c>
      <c r="D618" s="55" t="s">
        <v>2156</v>
      </c>
    </row>
    <row r="619" spans="1:4" s="212" customFormat="1">
      <c r="A619" s="378" t="s">
        <v>2433</v>
      </c>
      <c r="B619" s="946" t="s">
        <v>2439</v>
      </c>
      <c r="C619" s="947"/>
      <c r="D619" s="55" t="s">
        <v>2156</v>
      </c>
    </row>
    <row r="620" spans="1:4" s="212" customFormat="1" ht="33.6">
      <c r="A620" s="217" t="s">
        <v>2440</v>
      </c>
      <c r="B620" s="216" t="s">
        <v>2380</v>
      </c>
      <c r="C620" s="202"/>
      <c r="D620" s="55" t="s">
        <v>2156</v>
      </c>
    </row>
    <row r="621" spans="1:4" s="212" customFormat="1" ht="33.6">
      <c r="A621" s="219"/>
      <c r="B621" s="218" t="s">
        <v>2381</v>
      </c>
      <c r="C621" s="202" t="str">
        <f>CONCATENATE(D621," ", B621)</f>
        <v>Cung cấp chức năng cho người dùng Lập và cấp thẻ cho bạn đọc</v>
      </c>
      <c r="D621" s="55" t="s">
        <v>2156</v>
      </c>
    </row>
    <row r="622" spans="1:4" s="212" customFormat="1" ht="33.6">
      <c r="A622" s="219"/>
      <c r="B622" s="218" t="s">
        <v>2382</v>
      </c>
      <c r="C622" s="202" t="str">
        <f>CONCATENATE(D622," ", B622)</f>
        <v>Cung cấp chức năng cho người dùng Cập nhật thông tin người dùng vào thẻ</v>
      </c>
      <c r="D622" s="55" t="s">
        <v>2156</v>
      </c>
    </row>
    <row r="623" spans="1:4" s="212" customFormat="1" ht="33.6">
      <c r="A623" s="219"/>
      <c r="B623" s="218" t="s">
        <v>2383</v>
      </c>
      <c r="C623" s="202" t="str">
        <f>CONCATENATE(D623," ", B623)</f>
        <v>Cung cấp chức năng cho người dùng Tra cứu thẻ trên hệ thống cơ sở dữ liệu thẻ</v>
      </c>
      <c r="D623" s="55" t="s">
        <v>2156</v>
      </c>
    </row>
    <row r="624" spans="1:4" s="212" customFormat="1" ht="33.6">
      <c r="A624" s="219"/>
      <c r="B624" s="218" t="s">
        <v>2384</v>
      </c>
      <c r="C624" s="202" t="str">
        <f>CONCATENATE(D624," ", B624)</f>
        <v>Cung cấp chức năng cho người dùng Gia hạn thẻ</v>
      </c>
      <c r="D624" s="55" t="s">
        <v>2156</v>
      </c>
    </row>
    <row r="625" spans="1:6" s="212" customFormat="1" ht="33.6">
      <c r="A625" s="219"/>
      <c r="B625" s="218" t="s">
        <v>2385</v>
      </c>
      <c r="C625" s="202" t="str">
        <f>CONCATENATE(D625," ", B625)</f>
        <v>Cung cấp chức năng cho người dùng Thu hồi, xóa thẻ</v>
      </c>
      <c r="D625" s="55" t="s">
        <v>2156</v>
      </c>
    </row>
    <row r="626" spans="1:6" s="212" customFormat="1">
      <c r="A626" s="217" t="s">
        <v>2441</v>
      </c>
      <c r="B626" s="216" t="s">
        <v>2386</v>
      </c>
      <c r="C626" s="202"/>
      <c r="D626" s="55" t="s">
        <v>2156</v>
      </c>
    </row>
    <row r="627" spans="1:6" s="212" customFormat="1" ht="33.6">
      <c r="A627" s="219"/>
      <c r="B627" s="218" t="s">
        <v>2387</v>
      </c>
      <c r="C627" s="202" t="str">
        <f>CONCATENATE(D627," ", B627)</f>
        <v>Cung cấp chức năng cho người dùng Phân loại tài liệu và hình thức tài liệu</v>
      </c>
      <c r="D627" s="55" t="s">
        <v>2156</v>
      </c>
    </row>
    <row r="628" spans="1:6" s="212" customFormat="1" ht="33.6">
      <c r="A628" s="219"/>
      <c r="B628" s="218" t="s">
        <v>2388</v>
      </c>
      <c r="C628" s="202" t="str">
        <f>CONCATENATE(D628," ", B628)</f>
        <v>Cung cấp chức năng cho người dùng Cấp số và lưu tữ cho tài liệu nộp lưu thư viện</v>
      </c>
      <c r="D628" s="55" t="s">
        <v>2156</v>
      </c>
    </row>
    <row r="629" spans="1:6" s="212" customFormat="1" ht="84">
      <c r="A629" s="219"/>
      <c r="B629" s="218" t="s">
        <v>2389</v>
      </c>
      <c r="C629" s="202" t="str">
        <f>CONCATENATE(D629," ", B629)</f>
        <v>Cung cấp chức năng cho người dùng Ghi nhận các thông tin về tài liệu như tác giả, ngày phát hành, số trang tờ, trích yếu tài liệu, ngày nộp lưu</v>
      </c>
      <c r="D629" s="55" t="s">
        <v>2156</v>
      </c>
    </row>
    <row r="630" spans="1:6" s="212" customFormat="1" ht="33.6">
      <c r="A630" s="219"/>
      <c r="B630" s="218" t="s">
        <v>2390</v>
      </c>
      <c r="C630" s="202" t="str">
        <f>CONCATENATE(D630," ", B630)</f>
        <v>Cung cấp chức năng cho người dùng Quản lý việc dán thẻ RFID lên sách, tài liệu</v>
      </c>
      <c r="D630" s="55" t="s">
        <v>2156</v>
      </c>
    </row>
    <row r="631" spans="1:6" s="212" customFormat="1" ht="33.6">
      <c r="A631" s="219"/>
      <c r="B631" s="218" t="s">
        <v>2391</v>
      </c>
      <c r="C631" s="202" t="str">
        <f>CONCATENATE(D631," ", B631)</f>
        <v>Cung cấp chức năng cho người dùng Cập nhật thông tin cần thiết của tài liệu vào thẻ</v>
      </c>
      <c r="D631" s="55" t="s">
        <v>2156</v>
      </c>
    </row>
    <row r="632" spans="1:6" s="212" customFormat="1" ht="33.6">
      <c r="A632" s="217" t="s">
        <v>2442</v>
      </c>
      <c r="B632" s="216" t="s">
        <v>2392</v>
      </c>
      <c r="C632" s="202"/>
      <c r="D632" s="55" t="s">
        <v>2156</v>
      </c>
      <c r="F632" s="212">
        <v>2000</v>
      </c>
    </row>
    <row r="633" spans="1:6" s="212" customFormat="1" ht="50.4">
      <c r="A633" s="219"/>
      <c r="B633" s="218" t="s">
        <v>2401</v>
      </c>
      <c r="C633" s="202" t="str">
        <f>CONCATENATE(D633," ", B633)</f>
        <v>Cung cấp chức năng cho người dùng Kiểm tra thông tin tài liệu trong chip RFID gắn trên tài liệu</v>
      </c>
      <c r="D633" s="55" t="s">
        <v>2156</v>
      </c>
      <c r="F633" s="212" t="e">
        <f>#REF!*F632</f>
        <v>#REF!</v>
      </c>
    </row>
    <row r="634" spans="1:6" s="212" customFormat="1" ht="33.6">
      <c r="A634" s="219"/>
      <c r="B634" s="218" t="s">
        <v>2393</v>
      </c>
      <c r="C634" s="202" t="str">
        <f>CONCATENATE(D634," ", B634)</f>
        <v>Cung cấp chức năng cho người dùng Xác nhận cho mượn (check-out)</v>
      </c>
      <c r="D634" s="55" t="s">
        <v>2156</v>
      </c>
      <c r="F634" s="154" t="e">
        <f>F633*600</f>
        <v>#REF!</v>
      </c>
    </row>
    <row r="635" spans="1:6" s="212" customFormat="1" ht="50.4">
      <c r="A635" s="219"/>
      <c r="B635" s="218" t="s">
        <v>2394</v>
      </c>
      <c r="C635" s="202" t="str">
        <f>CONCATENATE(D635," ", B635)</f>
        <v>Cung cấp chức năng cho người dùng Bỏ kích hoạt chip RFID gắn trên tài liệu và tính năng chống trộm (EAS)</v>
      </c>
      <c r="D635" s="55" t="s">
        <v>2156</v>
      </c>
    </row>
    <row r="636" spans="1:6" s="212" customFormat="1" ht="33.6">
      <c r="A636" s="217" t="s">
        <v>2443</v>
      </c>
      <c r="B636" s="216" t="s">
        <v>2395</v>
      </c>
      <c r="C636" s="202"/>
      <c r="D636" s="55" t="s">
        <v>2156</v>
      </c>
    </row>
    <row r="637" spans="1:6" s="212" customFormat="1" ht="33.6">
      <c r="A637" s="219"/>
      <c r="B637" s="218" t="s">
        <v>2396</v>
      </c>
      <c r="C637" s="202" t="str">
        <f>CONCATENATE(D637," ", B637)</f>
        <v>Cung cấp chức năng cho người dùng Đăng ký mượn</v>
      </c>
      <c r="D637" s="55" t="s">
        <v>2156</v>
      </c>
    </row>
    <row r="638" spans="1:6" s="212" customFormat="1" ht="50.4">
      <c r="A638" s="219"/>
      <c r="B638" s="218" t="s">
        <v>2397</v>
      </c>
      <c r="C638" s="218" t="s">
        <v>2397</v>
      </c>
      <c r="D638" s="55" t="s">
        <v>2156</v>
      </c>
    </row>
    <row r="639" spans="1:6" s="212" customFormat="1" ht="50.4">
      <c r="A639" s="219"/>
      <c r="B639" s="218" t="s">
        <v>2398</v>
      </c>
      <c r="C639" s="202" t="str">
        <f>CONCATENATE(D639," ", B639)</f>
        <v>Cung cấp chức năng cho người dùng Xác nhận cho mượn (check-out) với thông tin trên thẻ ID</v>
      </c>
      <c r="D639" s="55" t="s">
        <v>2156</v>
      </c>
    </row>
    <row r="640" spans="1:6" s="212" customFormat="1" ht="50.4">
      <c r="A640" s="219"/>
      <c r="B640" s="218" t="s">
        <v>2394</v>
      </c>
      <c r="C640" s="202" t="str">
        <f>CONCATENATE(D640," ", B640)</f>
        <v>Cung cấp chức năng cho người dùng Bỏ kích hoạt chip RFID gắn trên tài liệu và tính năng chống trộm (EAS)</v>
      </c>
      <c r="D640" s="55" t="s">
        <v>2156</v>
      </c>
    </row>
    <row r="641" spans="1:6" s="212" customFormat="1" ht="33.6">
      <c r="A641" s="219"/>
      <c r="B641" s="218" t="s">
        <v>2399</v>
      </c>
      <c r="C641" s="202" t="str">
        <f>CONCATENATE(D641," ", B641)</f>
        <v>Cung cấp chức năng cho người dùng In biên lai ghi thông tin về việc mượn tài liệu</v>
      </c>
      <c r="D641" s="55" t="s">
        <v>2156</v>
      </c>
    </row>
    <row r="642" spans="1:6" s="212" customFormat="1" ht="33.6">
      <c r="A642" s="217" t="s">
        <v>2444</v>
      </c>
      <c r="B642" s="216" t="s">
        <v>2400</v>
      </c>
      <c r="C642" s="202"/>
      <c r="D642" s="55" t="s">
        <v>2156</v>
      </c>
      <c r="F642" s="212">
        <v>2000</v>
      </c>
    </row>
    <row r="643" spans="1:6" s="212" customFormat="1" ht="50.4">
      <c r="A643" s="219"/>
      <c r="B643" s="218" t="s">
        <v>2401</v>
      </c>
      <c r="C643" s="202" t="str">
        <f>CONCATENATE(D643," ", B643)</f>
        <v>Cung cấp chức năng cho người dùng Kiểm tra thông tin tài liệu trong chip RFID gắn trên tài liệu</v>
      </c>
      <c r="D643" s="55" t="s">
        <v>2156</v>
      </c>
      <c r="F643" s="212">
        <f>F641*F642</f>
        <v>0</v>
      </c>
    </row>
    <row r="644" spans="1:6" s="212" customFormat="1" ht="84">
      <c r="A644" s="219"/>
      <c r="B644" s="218" t="s">
        <v>2402</v>
      </c>
      <c r="C644" s="202" t="str">
        <f>CONCATENATE(D644," ", B644)</f>
        <v>Cung cấp chức năng cho người dùng Nếu xác nhận, tự động thêm tài liệu vào danh sách tài liệu sẵn sàng cho mượn của thư viện (check-in)</v>
      </c>
      <c r="D644" s="55" t="s">
        <v>2156</v>
      </c>
      <c r="F644" s="154">
        <f>F643*600</f>
        <v>0</v>
      </c>
    </row>
    <row r="645" spans="1:6" s="212" customFormat="1" ht="33.6">
      <c r="A645" s="219"/>
      <c r="B645" s="218" t="s">
        <v>2403</v>
      </c>
      <c r="C645" s="202" t="str">
        <f>CONCATENATE(D645," ", B645)</f>
        <v>Cung cấp chức năng cho người dùng Nếu không xác nhận, từ chối nhận tài liệu</v>
      </c>
      <c r="D645" s="55" t="s">
        <v>2156</v>
      </c>
    </row>
    <row r="646" spans="1:6" s="212" customFormat="1" ht="33.6">
      <c r="A646" s="219"/>
      <c r="B646" s="218" t="s">
        <v>2404</v>
      </c>
      <c r="C646" s="218" t="s">
        <v>2404</v>
      </c>
      <c r="D646" s="55" t="s">
        <v>2156</v>
      </c>
    </row>
    <row r="647" spans="1:6" s="212" customFormat="1" ht="33.6">
      <c r="A647" s="217" t="s">
        <v>2445</v>
      </c>
      <c r="B647" s="216" t="s">
        <v>2405</v>
      </c>
      <c r="C647" s="202"/>
      <c r="D647" s="55" t="s">
        <v>2156</v>
      </c>
    </row>
    <row r="648" spans="1:6" s="212" customFormat="1" ht="67.2">
      <c r="A648" s="219"/>
      <c r="B648" s="218" t="s">
        <v>2406</v>
      </c>
      <c r="C648" s="218" t="s">
        <v>2406</v>
      </c>
      <c r="D648" s="55" t="s">
        <v>2156</v>
      </c>
    </row>
    <row r="649" spans="1:6" s="212" customFormat="1" ht="67.2">
      <c r="A649" s="219"/>
      <c r="B649" s="218" t="s">
        <v>2407</v>
      </c>
      <c r="C649" s="218" t="s">
        <v>2407</v>
      </c>
      <c r="D649" s="55" t="s">
        <v>2156</v>
      </c>
    </row>
    <row r="650" spans="1:6" s="212" customFormat="1" ht="33.6">
      <c r="A650" s="219"/>
      <c r="B650" s="218" t="s">
        <v>2403</v>
      </c>
      <c r="C650" s="218" t="s">
        <v>2403</v>
      </c>
      <c r="D650" s="55" t="s">
        <v>2156</v>
      </c>
    </row>
    <row r="651" spans="1:6" s="212" customFormat="1" ht="33.6">
      <c r="A651" s="219"/>
      <c r="B651" s="218" t="s">
        <v>2404</v>
      </c>
      <c r="C651" s="218" t="s">
        <v>2404</v>
      </c>
      <c r="D651" s="55" t="s">
        <v>2156</v>
      </c>
    </row>
    <row r="652" spans="1:6" s="212" customFormat="1" ht="50.4">
      <c r="A652" s="219"/>
      <c r="B652" s="218" t="s">
        <v>2408</v>
      </c>
      <c r="C652" s="218" t="s">
        <v>2408</v>
      </c>
      <c r="D652" s="55" t="s">
        <v>2156</v>
      </c>
    </row>
    <row r="653" spans="1:6">
      <c r="A653" s="349" t="s">
        <v>18</v>
      </c>
      <c r="B653" s="948" t="s">
        <v>2446</v>
      </c>
      <c r="C653" s="949"/>
      <c r="D653" s="55" t="s">
        <v>2156</v>
      </c>
    </row>
    <row r="654" spans="1:6">
      <c r="A654" s="194">
        <v>1</v>
      </c>
      <c r="B654" s="197" t="s">
        <v>2157</v>
      </c>
      <c r="C654" s="49"/>
      <c r="D654" s="55" t="s">
        <v>2156</v>
      </c>
    </row>
    <row r="655" spans="1:6" s="224" customFormat="1">
      <c r="A655" s="355"/>
      <c r="B655" s="352" t="s">
        <v>1989</v>
      </c>
      <c r="C655" s="353"/>
      <c r="D655" s="157" t="s">
        <v>2156</v>
      </c>
    </row>
    <row r="656" spans="1:6" ht="33.6">
      <c r="A656" s="194" t="s">
        <v>1990</v>
      </c>
      <c r="B656" s="197" t="s">
        <v>1991</v>
      </c>
      <c r="C656" s="49"/>
      <c r="D656" s="55" t="s">
        <v>2156</v>
      </c>
    </row>
    <row r="657" spans="1:4" ht="33.6">
      <c r="A657" s="20"/>
      <c r="B657" s="49" t="s">
        <v>2158</v>
      </c>
      <c r="C657" s="49" t="str">
        <f>CONCATENATE(D657," ", B657)</f>
        <v>Cung cấp chức năng cho người dùng Upload một tài liệu</v>
      </c>
      <c r="D657" s="55" t="s">
        <v>2156</v>
      </c>
    </row>
    <row r="658" spans="1:4" ht="33.6">
      <c r="A658" s="20"/>
      <c r="B658" s="49" t="s">
        <v>2159</v>
      </c>
      <c r="C658" s="49" t="str">
        <f>CONCATENATE(D658," ", B658)</f>
        <v>Cung cấp chức năng cho người dùng Upload nhiều tài liệu cùng lúc</v>
      </c>
      <c r="D658" s="55" t="s">
        <v>2156</v>
      </c>
    </row>
    <row r="659" spans="1:4" ht="33.6">
      <c r="A659" s="20"/>
      <c r="B659" s="49" t="s">
        <v>2160</v>
      </c>
      <c r="C659" s="49" t="str">
        <f>CONCATENATE(D659," ", B659)</f>
        <v>Cung cấp chức năng cho người dùng Xoá tài liệu đã upload</v>
      </c>
      <c r="D659" s="55" t="s">
        <v>2156</v>
      </c>
    </row>
    <row r="660" spans="1:4" ht="33.6">
      <c r="A660" s="20"/>
      <c r="B660" s="49" t="s">
        <v>2162</v>
      </c>
      <c r="C660" s="49" t="str">
        <f>CONCATENATE(D660," ", B660)</f>
        <v>Cung cấp chức năng cho người dùng Sửa thông tin tài liệu đã upload</v>
      </c>
      <c r="D660" s="55" t="s">
        <v>2156</v>
      </c>
    </row>
    <row r="661" spans="1:4" ht="33.6">
      <c r="A661" s="20"/>
      <c r="B661" s="49" t="s">
        <v>2161</v>
      </c>
      <c r="C661" s="49" t="str">
        <f>CONCATENATE(D661," ", B661)</f>
        <v>Cung cấp chức năng cho người dùng Xem, kiểm tra tài liệu upload</v>
      </c>
      <c r="D661" s="55" t="s">
        <v>2156</v>
      </c>
    </row>
    <row r="662" spans="1:4" ht="50.4">
      <c r="A662" s="194" t="s">
        <v>1992</v>
      </c>
      <c r="B662" s="197" t="s">
        <v>2145</v>
      </c>
      <c r="C662" s="49"/>
      <c r="D662" s="55" t="s">
        <v>2156</v>
      </c>
    </row>
    <row r="663" spans="1:4" s="200" customFormat="1" ht="33.6">
      <c r="A663" s="20"/>
      <c r="B663" s="49" t="s">
        <v>2144</v>
      </c>
      <c r="C663" s="49" t="str">
        <f>CONCATENATE(D663," ", B663)</f>
        <v>Cung cấp chức năng cho người dùng Thêm quyền tài khoản Upload tài liệu</v>
      </c>
      <c r="D663" s="55" t="s">
        <v>2156</v>
      </c>
    </row>
    <row r="664" spans="1:4" ht="33.6">
      <c r="A664" s="20"/>
      <c r="B664" s="49" t="s">
        <v>2146</v>
      </c>
      <c r="C664" s="49" t="str">
        <f>CONCATENATE(D664," ", B664)</f>
        <v>Cung cấp chức năng cho người dùng Huỷ quyền Upload tài liệu</v>
      </c>
      <c r="D664" s="55" t="s">
        <v>2156</v>
      </c>
    </row>
    <row r="665" spans="1:4" ht="33.6">
      <c r="A665" s="194" t="s">
        <v>1993</v>
      </c>
      <c r="B665" s="197" t="s">
        <v>1994</v>
      </c>
      <c r="C665" s="49"/>
      <c r="D665" s="55" t="s">
        <v>2156</v>
      </c>
    </row>
    <row r="666" spans="1:4" ht="33.6">
      <c r="A666" s="20"/>
      <c r="B666" s="49" t="s">
        <v>1995</v>
      </c>
      <c r="C666" s="49" t="str">
        <f t="shared" ref="C666:C671" si="15">CONCATENATE(D666," ", B666)</f>
        <v>Cung cấp chức năng cho người dùng Chọn tài liệu để thao tác</v>
      </c>
      <c r="D666" s="55" t="s">
        <v>2156</v>
      </c>
    </row>
    <row r="667" spans="1:4" ht="33.6">
      <c r="A667" s="20"/>
      <c r="B667" s="49" t="s">
        <v>1996</v>
      </c>
      <c r="C667" s="49" t="str">
        <f t="shared" si="15"/>
        <v>Cung cấp chức năng cho người dùng Chỉnh sửa Tài Liệu</v>
      </c>
      <c r="D667" s="55" t="s">
        <v>2156</v>
      </c>
    </row>
    <row r="668" spans="1:4" s="200" customFormat="1" ht="33.6">
      <c r="A668" s="20"/>
      <c r="B668" s="49" t="s">
        <v>1997</v>
      </c>
      <c r="C668" s="49" t="str">
        <f t="shared" si="15"/>
        <v>Cung cấp chức năng cho người dùng Điền thông tin tài liệu</v>
      </c>
      <c r="D668" s="55" t="s">
        <v>2156</v>
      </c>
    </row>
    <row r="669" spans="1:4" ht="33.6">
      <c r="A669" s="20"/>
      <c r="B669" s="49" t="s">
        <v>1998</v>
      </c>
      <c r="C669" s="49" t="str">
        <f t="shared" si="15"/>
        <v>Cung cấp chức năng cho người dùng Duyệt tài liệu</v>
      </c>
      <c r="D669" s="55" t="s">
        <v>2156</v>
      </c>
    </row>
    <row r="670" spans="1:4" ht="33.6">
      <c r="A670" s="20"/>
      <c r="B670" s="49" t="s">
        <v>1999</v>
      </c>
      <c r="C670" s="49" t="str">
        <f t="shared" si="15"/>
        <v>Cung cấp chức năng cho người dùng Xoá thông tin tài liệu</v>
      </c>
      <c r="D670" s="55" t="s">
        <v>2156</v>
      </c>
    </row>
    <row r="671" spans="1:4" ht="33.6">
      <c r="A671" s="20"/>
      <c r="B671" s="49" t="s">
        <v>2000</v>
      </c>
      <c r="C671" s="49" t="str">
        <f t="shared" si="15"/>
        <v>Cung cấp chức năng cho người dùng Lưu lại thông tin đã chỉnh sửa</v>
      </c>
      <c r="D671" s="55" t="s">
        <v>2156</v>
      </c>
    </row>
    <row r="672" spans="1:4" ht="50.4">
      <c r="A672" s="194" t="s">
        <v>2001</v>
      </c>
      <c r="B672" s="197" t="s">
        <v>2002</v>
      </c>
      <c r="C672" s="49"/>
      <c r="D672" s="55" t="s">
        <v>2156</v>
      </c>
    </row>
    <row r="673" spans="1:4" ht="33.6">
      <c r="A673" s="20"/>
      <c r="B673" s="49" t="s">
        <v>2003</v>
      </c>
      <c r="C673" s="49" t="str">
        <f>CONCATENATE(D673," ", B673)</f>
        <v>Cung cấp chức năng cho người dùng Chọn nhiều tài liệu để thao tác</v>
      </c>
      <c r="D673" s="55" t="s">
        <v>2156</v>
      </c>
    </row>
    <row r="674" spans="1:4" ht="33.6">
      <c r="A674" s="20"/>
      <c r="B674" s="49" t="s">
        <v>1998</v>
      </c>
      <c r="C674" s="49" t="str">
        <f>CONCATENATE(D674," ", B674)</f>
        <v>Cung cấp chức năng cho người dùng Duyệt tài liệu</v>
      </c>
      <c r="D674" s="55" t="s">
        <v>2156</v>
      </c>
    </row>
    <row r="675" spans="1:4" ht="33.6">
      <c r="A675" s="20"/>
      <c r="B675" s="49" t="s">
        <v>2004</v>
      </c>
      <c r="C675" s="49" t="str">
        <f>CONCATENATE(D675," ", B675)</f>
        <v>Cung cấp chức năng cho người dùng Bỏ duyệt tài liệu</v>
      </c>
      <c r="D675" s="55" t="s">
        <v>2156</v>
      </c>
    </row>
    <row r="676" spans="1:4" ht="33.6">
      <c r="A676" s="20"/>
      <c r="B676" s="49" t="s">
        <v>2005</v>
      </c>
      <c r="C676" s="49" t="str">
        <f>CONCATENATE(D676," ", B676)</f>
        <v>Cung cấp chức năng cho người dùng In tài liệu</v>
      </c>
      <c r="D676" s="55" t="s">
        <v>2156</v>
      </c>
    </row>
    <row r="677" spans="1:4">
      <c r="A677" s="194" t="s">
        <v>2006</v>
      </c>
      <c r="B677" s="197" t="s">
        <v>2007</v>
      </c>
      <c r="C677" s="49"/>
      <c r="D677" s="55" t="s">
        <v>2156</v>
      </c>
    </row>
    <row r="678" spans="1:4" ht="33.6">
      <c r="A678" s="20"/>
      <c r="B678" s="49" t="s">
        <v>2008</v>
      </c>
      <c r="C678" s="49" t="str">
        <f t="shared" ref="C678:C684" si="16">CONCATENATE(D678," ", B678)</f>
        <v>Cung cấp chức năng cho người dùng Lọc tài liệu theo chủ đề</v>
      </c>
      <c r="D678" s="55" t="s">
        <v>2156</v>
      </c>
    </row>
    <row r="679" spans="1:4" ht="33.6">
      <c r="A679" s="20"/>
      <c r="B679" s="49" t="s">
        <v>2009</v>
      </c>
      <c r="C679" s="49" t="str">
        <f t="shared" si="16"/>
        <v>Cung cấp chức năng cho người dùng Lọc tài liệu theo phân loại danh mục</v>
      </c>
      <c r="D679" s="55" t="s">
        <v>2156</v>
      </c>
    </row>
    <row r="680" spans="1:4" ht="33.6">
      <c r="A680" s="20"/>
      <c r="B680" s="49" t="s">
        <v>2010</v>
      </c>
      <c r="C680" s="49" t="str">
        <f t="shared" si="16"/>
        <v>Cung cấp chức năng cho người dùng Lọc tài liệu theo trạng thái</v>
      </c>
      <c r="D680" s="55" t="s">
        <v>2156</v>
      </c>
    </row>
    <row r="681" spans="1:4" ht="33.6">
      <c r="A681" s="20"/>
      <c r="B681" s="49" t="s">
        <v>2011</v>
      </c>
      <c r="C681" s="49" t="str">
        <f t="shared" si="16"/>
        <v>Cung cấp chức năng cho người dùng Lọc tài liệu nổi bật</v>
      </c>
      <c r="D681" s="55" t="s">
        <v>2156</v>
      </c>
    </row>
    <row r="682" spans="1:4" ht="33.6">
      <c r="A682" s="20"/>
      <c r="B682" s="49" t="s">
        <v>2012</v>
      </c>
      <c r="C682" s="49" t="str">
        <f t="shared" si="16"/>
        <v>Cung cấp chức năng cho người dùng Lọc tài liệu theo chế độ tải</v>
      </c>
      <c r="D682" s="55" t="s">
        <v>2156</v>
      </c>
    </row>
    <row r="683" spans="1:4" ht="33.6">
      <c r="A683" s="20"/>
      <c r="B683" s="49" t="s">
        <v>2013</v>
      </c>
      <c r="C683" s="49" t="str">
        <f t="shared" si="16"/>
        <v>Cung cấp chức năng cho người dùng Lọc tài liệu theo chế độ đọc</v>
      </c>
      <c r="D683" s="55" t="s">
        <v>2156</v>
      </c>
    </row>
    <row r="684" spans="1:4" ht="33.6">
      <c r="A684" s="20"/>
      <c r="B684" s="49" t="s">
        <v>2014</v>
      </c>
      <c r="C684" s="49" t="str">
        <f t="shared" si="16"/>
        <v>Cung cấp chức năng cho người dùng Hiển thị danh sách Tài liệu đã lọc</v>
      </c>
      <c r="D684" s="55" t="s">
        <v>2156</v>
      </c>
    </row>
    <row r="685" spans="1:4" ht="33.6">
      <c r="A685" s="194" t="s">
        <v>2015</v>
      </c>
      <c r="B685" s="197" t="s">
        <v>2016</v>
      </c>
      <c r="C685" s="49"/>
      <c r="D685" s="55" t="s">
        <v>2156</v>
      </c>
    </row>
    <row r="686" spans="1:4" ht="33.6">
      <c r="A686" s="20"/>
      <c r="B686" s="49" t="s">
        <v>2017</v>
      </c>
      <c r="C686" s="49" t="str">
        <f>CONCATENATE(D686," ", B686)</f>
        <v>Cung cấp chức năng cho người dùng Chọn từ khoá tài liệu cần tìm</v>
      </c>
      <c r="D686" s="55" t="s">
        <v>2156</v>
      </c>
    </row>
    <row r="687" spans="1:4" ht="33.6">
      <c r="A687" s="20"/>
      <c r="B687" s="49" t="s">
        <v>2018</v>
      </c>
      <c r="C687" s="49" t="str">
        <f>CONCATENATE(D687," ", B687)</f>
        <v>Cung cấp chức năng cho người dùng Tìm kiếm tài liệu theo khoảng thời gian</v>
      </c>
      <c r="D687" s="55" t="s">
        <v>2156</v>
      </c>
    </row>
    <row r="688" spans="1:4" ht="33.6">
      <c r="A688" s="20"/>
      <c r="B688" s="49" t="s">
        <v>2019</v>
      </c>
      <c r="C688" s="49" t="str">
        <f>CONCATENATE(D688," ", B688)</f>
        <v>Cung cấp chức năng cho người dùng Tìm kiếm tài liệu theo ID</v>
      </c>
      <c r="D688" s="55" t="s">
        <v>2156</v>
      </c>
    </row>
    <row r="689" spans="1:4" ht="33.6">
      <c r="A689" s="20"/>
      <c r="B689" s="49" t="s">
        <v>2020</v>
      </c>
      <c r="C689" s="49" t="str">
        <f>CONCATENATE(D689," ", B689)</f>
        <v>Cung cấp chức năng cho người dùng Tìm kiếm tài liệu theo tài khoản Upload</v>
      </c>
      <c r="D689" s="55" t="s">
        <v>2156</v>
      </c>
    </row>
    <row r="690" spans="1:4" ht="33.6">
      <c r="A690" s="20"/>
      <c r="B690" s="49" t="s">
        <v>2147</v>
      </c>
      <c r="C690" s="49" t="str">
        <f>CONCATENATE(D690," ", B690)</f>
        <v>Cung cấp chức năng cho người dùng Kết xuất nội dung tìm kiếm</v>
      </c>
      <c r="D690" s="55" t="s">
        <v>2156</v>
      </c>
    </row>
    <row r="691" spans="1:4" s="157" customFormat="1">
      <c r="A691" s="355">
        <v>2</v>
      </c>
      <c r="B691" s="352" t="s">
        <v>2163</v>
      </c>
      <c r="C691" s="353"/>
      <c r="D691" s="157" t="s">
        <v>2156</v>
      </c>
    </row>
    <row r="692" spans="1:4" ht="33.6">
      <c r="A692" s="194" t="s">
        <v>2021</v>
      </c>
      <c r="B692" s="197" t="s">
        <v>2022</v>
      </c>
      <c r="C692" s="49"/>
      <c r="D692" s="55" t="s">
        <v>2156</v>
      </c>
    </row>
    <row r="693" spans="1:4" ht="33.6">
      <c r="A693" s="20"/>
      <c r="B693" s="49" t="s">
        <v>2023</v>
      </c>
      <c r="C693" s="49" t="str">
        <f>CONCATENATE(D693," ", B693)</f>
        <v>Cung cấp chức năng cho người dùng Thêm mới Bộ sưu tập</v>
      </c>
      <c r="D693" s="55" t="s">
        <v>2156</v>
      </c>
    </row>
    <row r="694" spans="1:4" ht="33.6">
      <c r="A694" s="20"/>
      <c r="B694" s="49" t="s">
        <v>2024</v>
      </c>
      <c r="C694" s="49" t="str">
        <f>CONCATENATE(D694," ", B694)</f>
        <v>Cung cấp chức năng cho người dùng Chọn tài khoản để tạo Bộ sưu tập</v>
      </c>
      <c r="D694" s="55" t="s">
        <v>2156</v>
      </c>
    </row>
    <row r="695" spans="1:4" ht="33.6">
      <c r="A695" s="20"/>
      <c r="B695" s="49" t="s">
        <v>2025</v>
      </c>
      <c r="C695" s="49" t="str">
        <f>CONCATENATE(D695," ", B695)</f>
        <v>Cung cấp chức năng cho người dùng Chọn tài liệu thêm mới trong Bộ sưu tập</v>
      </c>
      <c r="D695" s="55" t="s">
        <v>2156</v>
      </c>
    </row>
    <row r="696" spans="1:4" ht="33.6">
      <c r="A696" s="20"/>
      <c r="B696" s="49" t="s">
        <v>2026</v>
      </c>
      <c r="C696" s="49" t="str">
        <f>CONCATENATE(D696," ", B696)</f>
        <v>Cung cấp chức năng cho người dùng Thêm nội dung mô tả cho Bộ Sưu tập</v>
      </c>
      <c r="D696" s="55" t="s">
        <v>2156</v>
      </c>
    </row>
    <row r="697" spans="1:4" ht="33.6">
      <c r="A697" s="194" t="s">
        <v>2027</v>
      </c>
      <c r="B697" s="197" t="s">
        <v>2028</v>
      </c>
      <c r="C697" s="49"/>
      <c r="D697" s="55" t="s">
        <v>2156</v>
      </c>
    </row>
    <row r="698" spans="1:4" ht="33.6">
      <c r="A698" s="20"/>
      <c r="B698" s="49" t="s">
        <v>2029</v>
      </c>
      <c r="C698" s="49" t="str">
        <f>CONCATENATE(D698," ", B698)</f>
        <v>Cung cấp chức năng cho người dùng Sắp xếp vị trí tài liệu trong Bộ sưu tập</v>
      </c>
      <c r="D698" s="55" t="s">
        <v>2156</v>
      </c>
    </row>
    <row r="699" spans="1:4" ht="33.6">
      <c r="A699" s="20"/>
      <c r="B699" s="49" t="s">
        <v>2030</v>
      </c>
      <c r="C699" s="49" t="str">
        <f>CONCATENATE(D699," ", B699)</f>
        <v>Cung cấp chức năng cho người dùng Thêm tài liệu mới vào Bộ sưu tập</v>
      </c>
      <c r="D699" s="55" t="s">
        <v>2156</v>
      </c>
    </row>
    <row r="700" spans="1:4" ht="33.6">
      <c r="A700" s="20"/>
      <c r="B700" s="49" t="s">
        <v>2031</v>
      </c>
      <c r="C700" s="49" t="str">
        <f>CONCATENATE(D700," ", B700)</f>
        <v>Cung cấp chức năng cho người dùng Chỉnh sửa Bộ sưu tập</v>
      </c>
      <c r="D700" s="55" t="s">
        <v>2156</v>
      </c>
    </row>
    <row r="701" spans="1:4" ht="33.6">
      <c r="A701" s="20"/>
      <c r="B701" s="49" t="s">
        <v>2032</v>
      </c>
      <c r="C701" s="49" t="str">
        <f>CONCATENATE(D701," ", B701)</f>
        <v>Cung cấp chức năng cho người dùng Thêm ID tài liệu trong Bộ sưu tập</v>
      </c>
      <c r="D701" s="55" t="s">
        <v>2156</v>
      </c>
    </row>
    <row r="702" spans="1:4" ht="33.6">
      <c r="A702" s="20"/>
      <c r="B702" s="49" t="s">
        <v>2033</v>
      </c>
      <c r="C702" s="49" t="str">
        <f>CONCATENATE(D702," ", B702)</f>
        <v>Cung cấp chức năng cho người dùng Xoá bộ sưu tập</v>
      </c>
      <c r="D702" s="55" t="s">
        <v>2156</v>
      </c>
    </row>
    <row r="703" spans="1:4" ht="50.4">
      <c r="A703" s="194" t="s">
        <v>2034</v>
      </c>
      <c r="B703" s="197" t="s">
        <v>2035</v>
      </c>
      <c r="C703" s="49"/>
      <c r="D703" s="55" t="s">
        <v>2156</v>
      </c>
    </row>
    <row r="704" spans="1:4" ht="33.6">
      <c r="A704" s="20"/>
      <c r="B704" s="49" t="s">
        <v>2029</v>
      </c>
      <c r="C704" s="49" t="str">
        <f>CONCATENATE(D704," ", B704)</f>
        <v>Cung cấp chức năng cho người dùng Sắp xếp vị trí tài liệu trong Bộ sưu tập</v>
      </c>
      <c r="D704" s="55" t="s">
        <v>2156</v>
      </c>
    </row>
    <row r="705" spans="1:4" ht="33.6">
      <c r="A705" s="20"/>
      <c r="B705" s="49" t="s">
        <v>2030</v>
      </c>
      <c r="C705" s="49" t="str">
        <f>CONCATENATE(D705," ", B705)</f>
        <v>Cung cấp chức năng cho người dùng Thêm tài liệu mới vào Bộ sưu tập</v>
      </c>
      <c r="D705" s="55" t="s">
        <v>2156</v>
      </c>
    </row>
    <row r="706" spans="1:4" ht="33.6">
      <c r="A706" s="20"/>
      <c r="B706" s="49" t="s">
        <v>2031</v>
      </c>
      <c r="C706" s="49" t="str">
        <f>CONCATENATE(D706," ", B706)</f>
        <v>Cung cấp chức năng cho người dùng Chỉnh sửa Bộ sưu tập</v>
      </c>
      <c r="D706" s="55" t="s">
        <v>2156</v>
      </c>
    </row>
    <row r="707" spans="1:4" ht="33.6">
      <c r="A707" s="20"/>
      <c r="B707" s="49" t="s">
        <v>2032</v>
      </c>
      <c r="C707" s="49" t="str">
        <f>CONCATENATE(D707," ", B707)</f>
        <v>Cung cấp chức năng cho người dùng Thêm ID tài liệu trong Bộ sưu tập</v>
      </c>
      <c r="D707" s="55" t="s">
        <v>2156</v>
      </c>
    </row>
    <row r="708" spans="1:4" ht="33.6">
      <c r="A708" s="20"/>
      <c r="B708" s="49" t="s">
        <v>2033</v>
      </c>
      <c r="C708" s="49" t="str">
        <f>CONCATENATE(D708," ", B708)</f>
        <v>Cung cấp chức năng cho người dùng Xoá bộ sưu tập</v>
      </c>
      <c r="D708" s="55" t="s">
        <v>2156</v>
      </c>
    </row>
    <row r="709" spans="1:4" ht="33.6">
      <c r="A709" s="194" t="s">
        <v>2036</v>
      </c>
      <c r="B709" s="197" t="s">
        <v>2037</v>
      </c>
      <c r="C709" s="49"/>
      <c r="D709" s="55" t="s">
        <v>2156</v>
      </c>
    </row>
    <row r="710" spans="1:4" ht="33.6">
      <c r="A710" s="20"/>
      <c r="B710" s="49" t="s">
        <v>2038</v>
      </c>
      <c r="C710" s="49" t="str">
        <f>CONCATENATE(D710," ", B710)</f>
        <v>Cung cấp chức năng cho người dùng Lọc Bộ sưu tập theo trạng thái</v>
      </c>
      <c r="D710" s="55" t="s">
        <v>2156</v>
      </c>
    </row>
    <row r="711" spans="1:4" ht="33.6">
      <c r="A711" s="20"/>
      <c r="B711" s="49" t="s">
        <v>2039</v>
      </c>
      <c r="C711" s="49" t="str">
        <f>CONCATENATE(D711," ", B711)</f>
        <v>Cung cấp chức năng cho người dùng Lọc Bộ sưu tập nổi bật</v>
      </c>
      <c r="D711" s="55" t="s">
        <v>2156</v>
      </c>
    </row>
    <row r="712" spans="1:4" ht="33.6">
      <c r="A712" s="20"/>
      <c r="B712" s="49" t="s">
        <v>2148</v>
      </c>
      <c r="C712" s="49" t="str">
        <f>CONCATENATE(D712," ", B712)</f>
        <v>Cung cấp chức năng cho người dùng Lọc Bộ sưu tập theo thời gian</v>
      </c>
      <c r="D712" s="55" t="s">
        <v>2156</v>
      </c>
    </row>
    <row r="713" spans="1:4" ht="33.6">
      <c r="A713" s="20"/>
      <c r="B713" s="49" t="s">
        <v>2149</v>
      </c>
      <c r="C713" s="49" t="str">
        <f>CONCATENATE(D713," ", B713)</f>
        <v>Cung cấp chức năng cho người dùng Lọc Bộ sưu tập theo từ khoá</v>
      </c>
      <c r="D713" s="55" t="s">
        <v>2156</v>
      </c>
    </row>
    <row r="714" spans="1:4" ht="33.6">
      <c r="A714" s="194" t="s">
        <v>2040</v>
      </c>
      <c r="B714" s="197" t="s">
        <v>2041</v>
      </c>
      <c r="C714" s="49"/>
      <c r="D714" s="55" t="s">
        <v>2156</v>
      </c>
    </row>
    <row r="715" spans="1:4" ht="33.6">
      <c r="A715" s="20"/>
      <c r="B715" s="49" t="s">
        <v>2042</v>
      </c>
      <c r="C715" s="49" t="str">
        <f>CONCATENATE(D715," ", B715)</f>
        <v>Cung cấp chức năng cho người dùng Tìm kiếm Bộ sưu tập theo từ khoá</v>
      </c>
      <c r="D715" s="55" t="s">
        <v>2156</v>
      </c>
    </row>
    <row r="716" spans="1:4" ht="33.6">
      <c r="A716" s="20"/>
      <c r="B716" s="49" t="s">
        <v>2043</v>
      </c>
      <c r="C716" s="49" t="str">
        <f>CONCATENATE(D716," ", B716)</f>
        <v>Cung cấp chức năng cho người dùng Tìm kiếm Bộ sưu tập theo khoảng thời gian</v>
      </c>
      <c r="D716" s="55" t="s">
        <v>2156</v>
      </c>
    </row>
    <row r="717" spans="1:4" ht="50.4">
      <c r="A717" s="20"/>
      <c r="B717" s="49" t="s">
        <v>2044</v>
      </c>
      <c r="C717" s="49" t="str">
        <f>CONCATENATE(D717," ", B717)</f>
        <v>Cung cấp chức năng cho người dùng Tìm kiếm Bộ sưu tập theo tên tài khoản đăng tải</v>
      </c>
      <c r="D717" s="55" t="s">
        <v>2156</v>
      </c>
    </row>
    <row r="718" spans="1:4" ht="33.6">
      <c r="A718" s="20"/>
      <c r="B718" s="49" t="s">
        <v>2150</v>
      </c>
      <c r="C718" s="49" t="str">
        <f>CONCATENATE(D718," ", B718)</f>
        <v>Cung cấp chức năng cho người dùng Tìm kiếm Bộ sưu tập theo chủ đề</v>
      </c>
      <c r="D718" s="55" t="s">
        <v>2156</v>
      </c>
    </row>
    <row r="719" spans="1:4" s="224" customFormat="1">
      <c r="A719" s="355"/>
      <c r="B719" s="352" t="s">
        <v>2164</v>
      </c>
      <c r="C719" s="352"/>
      <c r="D719" s="224" t="s">
        <v>2156</v>
      </c>
    </row>
    <row r="720" spans="1:4" ht="33.6">
      <c r="A720" s="194" t="s">
        <v>2168</v>
      </c>
      <c r="B720" s="197" t="s">
        <v>2046</v>
      </c>
      <c r="C720" s="49"/>
      <c r="D720" s="55" t="s">
        <v>2156</v>
      </c>
    </row>
    <row r="721" spans="1:4" ht="33.6">
      <c r="A721" s="20"/>
      <c r="B721" s="49" t="s">
        <v>2047</v>
      </c>
      <c r="C721" s="49" t="str">
        <f>CONCATENATE(D721," ", B721)</f>
        <v>Cung cấp chức năng cho người dùng Chọn chức năng Thêm thể loại tài liệu</v>
      </c>
      <c r="D721" s="55" t="s">
        <v>2156</v>
      </c>
    </row>
    <row r="722" spans="1:4" ht="33.6">
      <c r="A722" s="20"/>
      <c r="B722" s="49" t="s">
        <v>2048</v>
      </c>
      <c r="C722" s="49" t="str">
        <f>CONCATENATE(D722," ", B722)</f>
        <v>Cung cấp chức năng cho người dùng Nhập tên thể loại tài liệu cần thêm</v>
      </c>
      <c r="D722" s="55" t="s">
        <v>2156</v>
      </c>
    </row>
    <row r="723" spans="1:4" ht="33.6">
      <c r="A723" s="20"/>
      <c r="B723" s="49" t="s">
        <v>2151</v>
      </c>
      <c r="C723" s="49" t="str">
        <f>CONCATENATE(D723," ", B723)</f>
        <v>Cung cấp chức năng cho người dùng Cập nhật thứ tự thể loại tài liệu</v>
      </c>
      <c r="D723" s="55" t="s">
        <v>2156</v>
      </c>
    </row>
    <row r="724" spans="1:4" ht="33.6">
      <c r="A724" s="20"/>
      <c r="B724" s="49" t="s">
        <v>2152</v>
      </c>
      <c r="C724" s="49" t="str">
        <f>CONCATENATE(D724," ", B724)</f>
        <v>Cung cấp chức năng cho người dùng Chỉnh sửa thể loại tài liệu</v>
      </c>
      <c r="D724" s="55" t="s">
        <v>2156</v>
      </c>
    </row>
    <row r="725" spans="1:4" ht="33.6">
      <c r="A725" s="20"/>
      <c r="B725" s="49" t="s">
        <v>2153</v>
      </c>
      <c r="C725" s="49" t="str">
        <f>CONCATENATE(D725," ", B725)</f>
        <v>Cung cấp chức năng cho người dùng Xoá thể loại tài liệu</v>
      </c>
      <c r="D725" s="55" t="s">
        <v>2156</v>
      </c>
    </row>
    <row r="726" spans="1:4" ht="50.4">
      <c r="A726" s="194" t="s">
        <v>2169</v>
      </c>
      <c r="B726" s="197" t="s">
        <v>2050</v>
      </c>
      <c r="C726" s="49"/>
      <c r="D726" s="55" t="s">
        <v>2156</v>
      </c>
    </row>
    <row r="727" spans="1:4" ht="33.6">
      <c r="A727" s="20"/>
      <c r="B727" s="49" t="s">
        <v>2051</v>
      </c>
      <c r="C727" s="49" t="str">
        <f>CONCATENATE(D727," ", B727)</f>
        <v>Cung cấp chức năng cho người dùng Chọn thể loại cần chỉnh sửa</v>
      </c>
      <c r="D727" s="55" t="s">
        <v>2156</v>
      </c>
    </row>
    <row r="728" spans="1:4" ht="33.6">
      <c r="A728" s="20"/>
      <c r="B728" s="49" t="s">
        <v>2052</v>
      </c>
      <c r="C728" s="49" t="str">
        <f>CONCATENATE(D728," ", B728)</f>
        <v>Cung cấp chức năng cho người dùng Nhập thông tin thể loại</v>
      </c>
      <c r="D728" s="55" t="s">
        <v>2156</v>
      </c>
    </row>
    <row r="729" spans="1:4" ht="33.6">
      <c r="A729" s="20"/>
      <c r="B729" s="49" t="s">
        <v>2154</v>
      </c>
      <c r="C729" s="49" t="str">
        <f>CONCATENATE(D729," ", B729)</f>
        <v>Cung cấp chức năng cho người dùng Thêm ID tài liệu cho từng thể loai</v>
      </c>
      <c r="D729" s="55" t="s">
        <v>2156</v>
      </c>
    </row>
    <row r="730" spans="1:4" ht="33.6">
      <c r="A730" s="20"/>
      <c r="B730" s="49" t="s">
        <v>2153</v>
      </c>
      <c r="C730" s="49" t="str">
        <f>CONCATENATE(D730," ", B730)</f>
        <v>Cung cấp chức năng cho người dùng Xoá thể loại tài liệu</v>
      </c>
      <c r="D730" s="55" t="s">
        <v>2156</v>
      </c>
    </row>
    <row r="731" spans="1:4" ht="50.4">
      <c r="A731" s="194" t="s">
        <v>2170</v>
      </c>
      <c r="B731" s="197" t="s">
        <v>2054</v>
      </c>
      <c r="C731" s="49"/>
      <c r="D731" s="55" t="s">
        <v>2156</v>
      </c>
    </row>
    <row r="732" spans="1:4" ht="33.6">
      <c r="A732" s="20"/>
      <c r="B732" s="49" t="s">
        <v>2165</v>
      </c>
      <c r="C732" s="49" t="str">
        <f>CONCATENATE(D732," ", B732)</f>
        <v xml:space="preserve">Cung cấp chức năng cho người dùng Duyệt, hiển thị tên thể loại tài liệu </v>
      </c>
      <c r="D732" s="55" t="s">
        <v>2156</v>
      </c>
    </row>
    <row r="733" spans="1:4" ht="33.6">
      <c r="A733" s="20"/>
      <c r="B733" s="49" t="s">
        <v>2166</v>
      </c>
      <c r="C733" s="49" t="str">
        <f>CONCATENATE(D733," ", B733)</f>
        <v>Cung cấp chức năng cho người dùng Không duyệt, không hiển thị tên thể loại tài liệu</v>
      </c>
      <c r="D733" s="55" t="s">
        <v>2156</v>
      </c>
    </row>
    <row r="734" spans="1:4" ht="33.6">
      <c r="A734" s="20"/>
      <c r="B734" s="49" t="s">
        <v>2055</v>
      </c>
      <c r="C734" s="49" t="str">
        <f>CONCATENATE(D734," ", B734)</f>
        <v>Cung cấp chức năng cho người dùng Thêm ID tài liệu theo thể loại</v>
      </c>
      <c r="D734" s="55" t="s">
        <v>2156</v>
      </c>
    </row>
    <row r="735" spans="1:4" ht="33.6">
      <c r="A735" s="20"/>
      <c r="B735" s="49" t="s">
        <v>2167</v>
      </c>
      <c r="C735" s="49" t="str">
        <f>CONCATENATE(D735," ", B735)</f>
        <v>Cung cấp chức năng cho người dùng Xóa nhiều thể loại tài liệu</v>
      </c>
      <c r="D735" s="55" t="s">
        <v>2156</v>
      </c>
    </row>
    <row r="736" spans="1:4" s="220" customFormat="1" ht="33.6">
      <c r="A736" s="379">
        <v>3</v>
      </c>
      <c r="B736" s="357" t="s">
        <v>2171</v>
      </c>
      <c r="C736" s="358"/>
      <c r="D736" s="220" t="s">
        <v>2156</v>
      </c>
    </row>
    <row r="737" spans="1:4" s="225" customFormat="1">
      <c r="A737" s="380">
        <v>1</v>
      </c>
      <c r="B737" s="360" t="s">
        <v>2172</v>
      </c>
      <c r="C737" s="361"/>
      <c r="D737" s="225" t="s">
        <v>2156</v>
      </c>
    </row>
    <row r="738" spans="1:4" ht="33.6">
      <c r="A738" s="194" t="s">
        <v>2045</v>
      </c>
      <c r="B738" s="197" t="s">
        <v>2056</v>
      </c>
      <c r="C738" s="49" t="str">
        <f t="shared" ref="C738:C743" si="17">CONCATENATE(D738," ", B738)</f>
        <v>Cung cấp chức năng cho người dùng Chức năng Thêm mới lớp</v>
      </c>
      <c r="D738" s="55" t="s">
        <v>2156</v>
      </c>
    </row>
    <row r="739" spans="1:4" ht="33.6">
      <c r="A739" s="20"/>
      <c r="B739" s="49" t="s">
        <v>2173</v>
      </c>
      <c r="C739" s="49" t="str">
        <f t="shared" si="17"/>
        <v>Cung cấp chức năng cho người dùng Thêm mới lớp (tên lớp, mã lớp, năm học,…)</v>
      </c>
      <c r="D739" s="55" t="s">
        <v>2156</v>
      </c>
    </row>
    <row r="740" spans="1:4" ht="33.6">
      <c r="A740" s="20"/>
      <c r="B740" s="49" t="s">
        <v>2175</v>
      </c>
      <c r="C740" s="49" t="str">
        <f t="shared" si="17"/>
        <v>Cung cấp chức năng cho người dùng Xem danh sách lớp học</v>
      </c>
      <c r="D740" s="55" t="s">
        <v>2156</v>
      </c>
    </row>
    <row r="741" spans="1:4" ht="33.6">
      <c r="A741" s="20"/>
      <c r="B741" s="49" t="s">
        <v>2176</v>
      </c>
      <c r="C741" s="49" t="str">
        <f t="shared" si="17"/>
        <v>Cung cấp chức năng cho người dùng Xem chi tiết thông tin lớp học</v>
      </c>
      <c r="D741" s="55" t="s">
        <v>2156</v>
      </c>
    </row>
    <row r="742" spans="1:4" ht="67.2">
      <c r="A742" s="20"/>
      <c r="B742" s="49" t="s">
        <v>2174</v>
      </c>
      <c r="C742" s="49" t="str">
        <f t="shared" si="17"/>
        <v>Cung cấp chức năng cho người dùng Cập nhập thời gian sử dụng (không giới hạn hoặc có thời gian sử dụng)</v>
      </c>
      <c r="D742" s="55" t="s">
        <v>2156</v>
      </c>
    </row>
    <row r="743" spans="1:4" ht="33.6">
      <c r="A743" s="20"/>
      <c r="B743" s="49" t="s">
        <v>2179</v>
      </c>
      <c r="C743" s="49" t="str">
        <f t="shared" si="17"/>
        <v>Cung cấp chức năng cho người dùng Tìm kiếm lớp học</v>
      </c>
      <c r="D743" s="55" t="s">
        <v>2156</v>
      </c>
    </row>
    <row r="744" spans="1:4" ht="33.6">
      <c r="A744" s="194" t="s">
        <v>1992</v>
      </c>
      <c r="B744" s="197" t="s">
        <v>2057</v>
      </c>
      <c r="C744" s="49"/>
      <c r="D744" s="55" t="s">
        <v>2156</v>
      </c>
    </row>
    <row r="745" spans="1:4" ht="33.6">
      <c r="A745" s="20"/>
      <c r="B745" s="49" t="s">
        <v>2058</v>
      </c>
      <c r="C745" s="49" t="str">
        <f>CONCATENATE(D745," ", B745)</f>
        <v>Cung cấp chức năng cho người dùng Chỉnh sửa Lớp học</v>
      </c>
      <c r="D745" s="55" t="s">
        <v>2156</v>
      </c>
    </row>
    <row r="746" spans="1:4" ht="33.6">
      <c r="A746" s="20"/>
      <c r="B746" s="49" t="s">
        <v>2059</v>
      </c>
      <c r="C746" s="49" t="str">
        <f>CONCATENATE(D746," ", B746)</f>
        <v>Cung cấp chức năng cho người dùng Bỏ kích hoạt lớp học</v>
      </c>
      <c r="D746" s="55" t="s">
        <v>2156</v>
      </c>
    </row>
    <row r="747" spans="1:4" ht="33.6">
      <c r="A747" s="20"/>
      <c r="B747" s="49" t="s">
        <v>2177</v>
      </c>
      <c r="C747" s="49" t="str">
        <f>CONCATENATE(D747," ", B747)</f>
        <v>Cung cấp chức năng cho người dùng Kích hoạt lớp học</v>
      </c>
      <c r="D747" s="55" t="s">
        <v>2156</v>
      </c>
    </row>
    <row r="748" spans="1:4" ht="33.6">
      <c r="A748" s="20"/>
      <c r="B748" s="49" t="s">
        <v>2178</v>
      </c>
      <c r="C748" s="49" t="str">
        <f>CONCATENATE(D748," ", B748)</f>
        <v>Cung cấp chức năng cho người dùng Xóa lớp học</v>
      </c>
      <c r="D748" s="55" t="s">
        <v>2156</v>
      </c>
    </row>
    <row r="749" spans="1:4" ht="50.4">
      <c r="A749" s="194" t="s">
        <v>1993</v>
      </c>
      <c r="B749" s="197" t="s">
        <v>2060</v>
      </c>
      <c r="C749" s="49"/>
      <c r="D749" s="55" t="s">
        <v>2156</v>
      </c>
    </row>
    <row r="750" spans="1:4" ht="33.6">
      <c r="A750" s="194"/>
      <c r="B750" s="49" t="s">
        <v>2061</v>
      </c>
      <c r="C750" s="49" t="str">
        <f>CONCATENATE(D750," ", B750)</f>
        <v>Cung cấp chức năng cho người dùng Chọn nhiều lớp học cùng lúc</v>
      </c>
      <c r="D750" s="55" t="s">
        <v>2156</v>
      </c>
    </row>
    <row r="751" spans="1:4" ht="33.6">
      <c r="A751" s="20"/>
      <c r="B751" s="49" t="s">
        <v>2062</v>
      </c>
      <c r="C751" s="49" t="str">
        <f>CONCATENATE(D751," ", B751)</f>
        <v>Cung cấp chức năng cho người dùng Kích hoạt nhiều lớp học cùng lúc</v>
      </c>
      <c r="D751" s="55" t="s">
        <v>2156</v>
      </c>
    </row>
    <row r="752" spans="1:4" ht="33.6">
      <c r="A752" s="20"/>
      <c r="B752" s="49" t="s">
        <v>2063</v>
      </c>
      <c r="C752" s="49" t="str">
        <f>CONCATENATE(D752," ", B752)</f>
        <v>Cung cấp chức năng cho người dùng Bỏ kích hoạt nhiều lớp cùng lúc</v>
      </c>
      <c r="D752" s="55" t="s">
        <v>2156</v>
      </c>
    </row>
    <row r="753" spans="1:4" ht="33.6">
      <c r="A753" s="20"/>
      <c r="B753" s="49" t="s">
        <v>2180</v>
      </c>
      <c r="C753" s="49" t="str">
        <f>CONCATENATE(D753," ", B753)</f>
        <v>Cung cấp chức năng cho người dùng Xóa nhiều lớp học cùng lúc</v>
      </c>
      <c r="D753" s="55" t="s">
        <v>2156</v>
      </c>
    </row>
    <row r="754" spans="1:4" s="157" customFormat="1">
      <c r="A754" s="355">
        <v>2</v>
      </c>
      <c r="B754" s="352" t="s">
        <v>2181</v>
      </c>
      <c r="C754" s="353"/>
      <c r="D754" s="157" t="s">
        <v>2156</v>
      </c>
    </row>
    <row r="755" spans="1:4" ht="33.6">
      <c r="A755" s="194" t="s">
        <v>2021</v>
      </c>
      <c r="B755" s="197" t="s">
        <v>2064</v>
      </c>
      <c r="C755" s="49"/>
      <c r="D755" s="55" t="s">
        <v>2156</v>
      </c>
    </row>
    <row r="756" spans="1:4" ht="33.6">
      <c r="A756" s="20"/>
      <c r="B756" s="49" t="s">
        <v>2065</v>
      </c>
      <c r="C756" s="49" t="str">
        <f>CONCATENATE(D756," ", B756)</f>
        <v>Cung cấp chức năng cho người dùng Thêm học viên mới</v>
      </c>
      <c r="D756" s="55" t="s">
        <v>2156</v>
      </c>
    </row>
    <row r="757" spans="1:4" ht="33.6">
      <c r="A757" s="20"/>
      <c r="B757" s="49" t="s">
        <v>2066</v>
      </c>
      <c r="C757" s="49" t="str">
        <f>CONCATENATE(D757," ", B757)</f>
        <v>Cung cấp chức năng cho người dùng Chỉnh sửa thông tin học viên</v>
      </c>
      <c r="D757" s="55" t="s">
        <v>2156</v>
      </c>
    </row>
    <row r="758" spans="1:4" ht="33.6">
      <c r="A758" s="20"/>
      <c r="B758" s="49" t="s">
        <v>2067</v>
      </c>
      <c r="C758" s="49" t="str">
        <f>CONCATENATE(D758," ", B758)</f>
        <v>Cung cấp chức năng cho người dùng Phân loại tài khoản học viên</v>
      </c>
      <c r="D758" s="55" t="s">
        <v>2156</v>
      </c>
    </row>
    <row r="759" spans="1:4" ht="50.4">
      <c r="A759" s="20"/>
      <c r="B759" s="49" t="s">
        <v>2068</v>
      </c>
      <c r="C759" s="49" t="str">
        <f>CONCATENATE(D759," ", B759)</f>
        <v>Cung cấp chức năng cho người dùng Cập nhật thời hạn sử dụng tài khoản của học viên</v>
      </c>
      <c r="D759" s="55" t="s">
        <v>2156</v>
      </c>
    </row>
    <row r="760" spans="1:4" ht="33.6">
      <c r="A760" s="20"/>
      <c r="B760" s="49" t="s">
        <v>2069</v>
      </c>
      <c r="C760" s="49" t="str">
        <f>CONCATENATE(D760," ", B760)</f>
        <v>Cung cấp chức năng cho người dùng Lưu thông tin học viên</v>
      </c>
      <c r="D760" s="55" t="s">
        <v>2156</v>
      </c>
    </row>
    <row r="761" spans="1:4" ht="33.6">
      <c r="A761" s="194" t="s">
        <v>2027</v>
      </c>
      <c r="B761" s="197" t="s">
        <v>2070</v>
      </c>
      <c r="C761" s="49"/>
      <c r="D761" s="55" t="s">
        <v>2156</v>
      </c>
    </row>
    <row r="762" spans="1:4" ht="33.6">
      <c r="A762" s="20"/>
      <c r="B762" s="49" t="s">
        <v>2071</v>
      </c>
      <c r="C762" s="49" t="str">
        <f>CONCATENATE(D762," ", B762)</f>
        <v>Cung cấp chức năng cho người dùng Chọn tài khoản học viên</v>
      </c>
      <c r="D762" s="55" t="s">
        <v>2156</v>
      </c>
    </row>
    <row r="763" spans="1:4" ht="33.6">
      <c r="A763" s="20"/>
      <c r="B763" s="49" t="s">
        <v>2072</v>
      </c>
      <c r="C763" s="49" t="str">
        <f>CONCATENATE(D763," ", B763)</f>
        <v>Cung cấp chức năng cho người dùng Chỉnh sửa tài khoản học viên</v>
      </c>
      <c r="D763" s="55" t="s">
        <v>2156</v>
      </c>
    </row>
    <row r="764" spans="1:4" ht="33.6">
      <c r="A764" s="20"/>
      <c r="B764" s="49" t="s">
        <v>2073</v>
      </c>
      <c r="C764" s="49" t="str">
        <f>CONCATENATE(D764," ", B764)</f>
        <v>Cung cấp chức năng cho người dùng Xoá tài khoản học viên</v>
      </c>
      <c r="D764" s="55" t="s">
        <v>2156</v>
      </c>
    </row>
    <row r="765" spans="1:4" ht="50.4">
      <c r="A765" s="194" t="s">
        <v>2034</v>
      </c>
      <c r="B765" s="197" t="s">
        <v>2074</v>
      </c>
      <c r="C765" s="49"/>
      <c r="D765" s="55" t="s">
        <v>2156</v>
      </c>
    </row>
    <row r="766" spans="1:4" ht="50.4">
      <c r="A766" s="20"/>
      <c r="B766" s="49" t="s">
        <v>2075</v>
      </c>
      <c r="C766" s="49" t="str">
        <f>CONCATENATE(D766," ", B766)</f>
        <v>Cung cấp chức năng cho người dùng Chọn nhiều tài khoản học viên để thao tác cùng một lúc</v>
      </c>
      <c r="D766" s="55" t="s">
        <v>2156</v>
      </c>
    </row>
    <row r="767" spans="1:4" ht="50.4">
      <c r="A767" s="20"/>
      <c r="B767" s="49" t="s">
        <v>2076</v>
      </c>
      <c r="C767" s="49" t="str">
        <f>CONCATENATE(D767," ", B767)</f>
        <v>Cung cấp chức năng cho người dùng Kích hoạt nhiều cho nhiều tài khoản học viên cùng lúc</v>
      </c>
      <c r="D767" s="55" t="s">
        <v>2156</v>
      </c>
    </row>
    <row r="768" spans="1:4" ht="50.4">
      <c r="A768" s="20"/>
      <c r="B768" s="49" t="s">
        <v>2077</v>
      </c>
      <c r="C768" s="49" t="str">
        <f>CONCATENATE(D768," ", B768)</f>
        <v>Cung cấp chức năng cho người dùng Bỏ kích hoạt nhiều cho nhiều tài khoản học viên cùng lúc</v>
      </c>
      <c r="D768" s="55" t="s">
        <v>2156</v>
      </c>
    </row>
    <row r="769" spans="1:4" ht="33.6">
      <c r="A769" s="194" t="s">
        <v>2036</v>
      </c>
      <c r="B769" s="197" t="s">
        <v>2078</v>
      </c>
      <c r="C769" s="49"/>
      <c r="D769" s="55" t="s">
        <v>2156</v>
      </c>
    </row>
    <row r="770" spans="1:4" ht="33.6">
      <c r="A770" s="20"/>
      <c r="B770" s="49" t="s">
        <v>2079</v>
      </c>
      <c r="C770" s="49" t="str">
        <f>CONCATENATE(D770," ", B770)</f>
        <v>Cung cấp chức năng cho người dùng Lọc tài khoản đăng nhập mới theo mã lớp</v>
      </c>
      <c r="D770" s="55" t="s">
        <v>2156</v>
      </c>
    </row>
    <row r="771" spans="1:4" ht="33.6">
      <c r="A771" s="20"/>
      <c r="B771" s="49" t="s">
        <v>2080</v>
      </c>
      <c r="C771" s="49" t="str">
        <f>CONCATENATE(D771," ", B771)</f>
        <v>Cung cấp chức năng cho người dùng Lọc tài khoản đăng nhập mới theo Họ tên</v>
      </c>
      <c r="D771" s="55" t="s">
        <v>2156</v>
      </c>
    </row>
    <row r="772" spans="1:4" ht="50.4">
      <c r="A772" s="20"/>
      <c r="B772" s="49" t="s">
        <v>2081</v>
      </c>
      <c r="C772" s="49" t="str">
        <f>CONCATENATE(D772," ", B772)</f>
        <v>Cung cấp chức năng cho người dùng Lọc tài khoản đăng nhập mới theo Phân loại tài khoản</v>
      </c>
      <c r="D772" s="55" t="s">
        <v>2156</v>
      </c>
    </row>
    <row r="773" spans="1:4" ht="33.6">
      <c r="A773" s="20"/>
      <c r="B773" s="49" t="s">
        <v>2082</v>
      </c>
      <c r="C773" s="49" t="str">
        <f>CONCATENATE(D773," ", B773)</f>
        <v>Cung cấp chức năng cho người dùng Lọc tài khoản đăng nhập mới theo Trạng thái</v>
      </c>
      <c r="D773" s="55" t="s">
        <v>2156</v>
      </c>
    </row>
    <row r="774" spans="1:4" ht="50.4">
      <c r="A774" s="20"/>
      <c r="B774" s="49" t="s">
        <v>2083</v>
      </c>
      <c r="C774" s="49" t="str">
        <f>CONCATENATE(D774," ", B774)</f>
        <v>Cung cấp chức năng cho người dùng Lọc tài khoản đăng nhập mới theo Phân quyền Upload</v>
      </c>
      <c r="D774" s="55" t="s">
        <v>2156</v>
      </c>
    </row>
    <row r="775" spans="1:4" ht="33.6">
      <c r="A775" s="194" t="s">
        <v>2040</v>
      </c>
      <c r="B775" s="197" t="s">
        <v>2084</v>
      </c>
      <c r="C775" s="49"/>
      <c r="D775" s="55" t="s">
        <v>2156</v>
      </c>
    </row>
    <row r="776" spans="1:4" ht="33.6">
      <c r="A776" s="194"/>
      <c r="B776" s="49" t="s">
        <v>2085</v>
      </c>
      <c r="C776" s="49" t="str">
        <f>CONCATENATE(D776," ", B776)</f>
        <v>Cung cấp chức năng cho người dùng Chọn tên đăng nhập/Email cần tìm</v>
      </c>
      <c r="D776" s="55" t="s">
        <v>2156</v>
      </c>
    </row>
    <row r="777" spans="1:4" ht="33.6">
      <c r="A777" s="194"/>
      <c r="B777" s="49" t="s">
        <v>2086</v>
      </c>
      <c r="C777" s="49" t="str">
        <f>CONCATENATE(D777," ", B777)</f>
        <v>Cung cấp chức năng cho người dùng Nhập tên đăng nhập/Email cần tìm</v>
      </c>
      <c r="D777" s="55" t="s">
        <v>2156</v>
      </c>
    </row>
    <row r="778" spans="1:4" ht="33.6">
      <c r="A778" s="194"/>
      <c r="B778" s="49" t="s">
        <v>2087</v>
      </c>
      <c r="C778" s="49" t="str">
        <f>CONCATENATE(D778," ", B778)</f>
        <v>Cung cấp chức năng cho người dùng Chọn khoảng thời gian cần tìm</v>
      </c>
      <c r="D778" s="55" t="s">
        <v>2156</v>
      </c>
    </row>
    <row r="779" spans="1:4" ht="33.6">
      <c r="A779" s="194"/>
      <c r="B779" s="49" t="s">
        <v>2088</v>
      </c>
      <c r="C779" s="49" t="str">
        <f>CONCATENATE(D779," ", B779)</f>
        <v>Cung cấp chức năng cho người dùng Tìm kiếm tài khoản đăng nhập mới</v>
      </c>
      <c r="D779" s="55" t="s">
        <v>2156</v>
      </c>
    </row>
    <row r="780" spans="1:4">
      <c r="A780" s="194">
        <v>3</v>
      </c>
      <c r="B780" s="197" t="s">
        <v>2182</v>
      </c>
      <c r="C780" s="49"/>
      <c r="D780" s="55" t="s">
        <v>2156</v>
      </c>
    </row>
    <row r="781" spans="1:4" s="157" customFormat="1">
      <c r="A781" s="355"/>
      <c r="B781" s="352" t="s">
        <v>2183</v>
      </c>
      <c r="C781" s="353"/>
      <c r="D781" s="157" t="s">
        <v>2156</v>
      </c>
    </row>
    <row r="782" spans="1:4">
      <c r="A782" s="194" t="s">
        <v>2045</v>
      </c>
      <c r="B782" s="197" t="s">
        <v>2089</v>
      </c>
      <c r="C782" s="49"/>
      <c r="D782" s="55" t="s">
        <v>2156</v>
      </c>
    </row>
    <row r="783" spans="1:4" ht="33.6">
      <c r="A783" s="194"/>
      <c r="B783" s="49" t="s">
        <v>2090</v>
      </c>
      <c r="C783" s="49" t="str">
        <f t="shared" ref="C783:C788" si="18">CONCATENATE(D783," ", B783)</f>
        <v>Cung cấp chức năng cho người dùng Quản lý tên/email thông tin thành viên góp ý</v>
      </c>
      <c r="D783" s="55" t="s">
        <v>2156</v>
      </c>
    </row>
    <row r="784" spans="1:4" ht="67.2">
      <c r="A784" s="194"/>
      <c r="B784" s="49" t="s">
        <v>2091</v>
      </c>
      <c r="C784" s="49" t="str">
        <f t="shared" si="18"/>
        <v>Cung cấp chức năng cho người dùng Quản lý ID tài liệu chứa link xem được trực tiếp tài liệu nằm trang chủ của Thư viện số</v>
      </c>
      <c r="D784" s="55" t="s">
        <v>2156</v>
      </c>
    </row>
    <row r="785" spans="1:4" ht="33.6">
      <c r="A785" s="20"/>
      <c r="B785" s="49" t="s">
        <v>2092</v>
      </c>
      <c r="C785" s="49" t="str">
        <f t="shared" si="18"/>
        <v>Cung cấp chức năng cho người dùng Quản lý nội dung góp ý</v>
      </c>
      <c r="D785" s="55" t="s">
        <v>2156</v>
      </c>
    </row>
    <row r="786" spans="1:4" ht="33.6">
      <c r="A786" s="20"/>
      <c r="B786" s="49" t="s">
        <v>2093</v>
      </c>
      <c r="C786" s="49" t="str">
        <f t="shared" si="18"/>
        <v>Cung cấp chức năng cho người dùng Quản lý tình trạng góp ý</v>
      </c>
      <c r="D786" s="55" t="s">
        <v>2156</v>
      </c>
    </row>
    <row r="787" spans="1:4" ht="33.6">
      <c r="A787" s="20"/>
      <c r="B787" s="49" t="s">
        <v>2094</v>
      </c>
      <c r="C787" s="49" t="str">
        <f t="shared" si="18"/>
        <v>Cung cấp chức năng cho người dùng Quản lý trạng thái góp ý</v>
      </c>
      <c r="D787" s="55" t="s">
        <v>2156</v>
      </c>
    </row>
    <row r="788" spans="1:4" ht="33.6">
      <c r="A788" s="20"/>
      <c r="B788" s="49" t="s">
        <v>2095</v>
      </c>
      <c r="C788" s="49" t="str">
        <f t="shared" si="18"/>
        <v>Cung cấp chức năng cho người dùng Quản lý thời gian góp ý</v>
      </c>
      <c r="D788" s="55" t="s">
        <v>2156</v>
      </c>
    </row>
    <row r="789" spans="1:4" ht="50.4">
      <c r="A789" s="194" t="s">
        <v>2049</v>
      </c>
      <c r="B789" s="197" t="s">
        <v>2096</v>
      </c>
      <c r="C789" s="49"/>
      <c r="D789" s="55" t="s">
        <v>2156</v>
      </c>
    </row>
    <row r="790" spans="1:4" ht="33.6">
      <c r="A790" s="20"/>
      <c r="B790" s="49" t="s">
        <v>2097</v>
      </c>
      <c r="C790" s="49" t="str">
        <f>CONCATENATE(D790," ", B790)</f>
        <v>Cung cấp chức năng cho người dùng Chọn các góp ý</v>
      </c>
      <c r="D790" s="55" t="s">
        <v>2156</v>
      </c>
    </row>
    <row r="791" spans="1:4" ht="33.6">
      <c r="A791" s="20"/>
      <c r="B791" s="49" t="s">
        <v>2098</v>
      </c>
      <c r="C791" s="49" t="str">
        <f>CONCATENATE(D791," ", B791)</f>
        <v>Cung cấp chức năng cho người dùng Chọn hành động đã xử lý</v>
      </c>
      <c r="D791" s="55" t="s">
        <v>2156</v>
      </c>
    </row>
    <row r="792" spans="1:4" ht="33.6">
      <c r="A792" s="20"/>
      <c r="B792" s="49" t="s">
        <v>2099</v>
      </c>
      <c r="C792" s="49" t="str">
        <f>CONCATENATE(D792," ", B792)</f>
        <v>Cung cấp chức năng cho người dùng Chọn hành động chưa xử lý</v>
      </c>
      <c r="D792" s="55" t="s">
        <v>2156</v>
      </c>
    </row>
    <row r="793" spans="1:4" ht="33.6">
      <c r="A793" s="194" t="s">
        <v>2053</v>
      </c>
      <c r="B793" s="197" t="s">
        <v>2100</v>
      </c>
      <c r="C793" s="49"/>
      <c r="D793" s="55" t="s">
        <v>2156</v>
      </c>
    </row>
    <row r="794" spans="1:4" ht="33.6">
      <c r="A794" s="20"/>
      <c r="B794" s="49" t="s">
        <v>2101</v>
      </c>
      <c r="C794" s="49" t="str">
        <f>CONCATENATE(D794," ", B794)</f>
        <v>Cung cấp chức năng cho người dùng Hiện thị tất cả các góp ý</v>
      </c>
      <c r="D794" s="55" t="s">
        <v>2156</v>
      </c>
    </row>
    <row r="795" spans="1:4" ht="33.6">
      <c r="A795" s="20"/>
      <c r="B795" s="49" t="s">
        <v>2102</v>
      </c>
      <c r="C795" s="49" t="str">
        <f>CONCATENATE(D795," ", B795)</f>
        <v>Cung cấp chức năng cho người dùng Lọc góp ý đã xử lý</v>
      </c>
      <c r="D795" s="55" t="s">
        <v>2156</v>
      </c>
    </row>
    <row r="796" spans="1:4" ht="33.6">
      <c r="A796" s="20"/>
      <c r="B796" s="49" t="s">
        <v>2103</v>
      </c>
      <c r="C796" s="49" t="str">
        <f>CONCATENATE(D796," ", B796)</f>
        <v>Cung cấp chức năng cho người dùng Lọc góp ý chưa xử lý</v>
      </c>
      <c r="D796" s="55" t="s">
        <v>2156</v>
      </c>
    </row>
    <row r="797" spans="1:4" s="157" customFormat="1">
      <c r="A797" s="355"/>
      <c r="B797" s="352" t="s">
        <v>2184</v>
      </c>
      <c r="C797" s="353"/>
      <c r="D797" s="157" t="s">
        <v>2156</v>
      </c>
    </row>
    <row r="798" spans="1:4" ht="33.6">
      <c r="A798" s="194" t="s">
        <v>2185</v>
      </c>
      <c r="B798" s="197" t="s">
        <v>2104</v>
      </c>
      <c r="C798" s="49"/>
      <c r="D798" s="55" t="s">
        <v>2156</v>
      </c>
    </row>
    <row r="799" spans="1:4" ht="33.6">
      <c r="A799" s="194"/>
      <c r="B799" s="49" t="s">
        <v>2105</v>
      </c>
      <c r="C799" s="49" t="str">
        <f>CONCATENATE(D799," ", B799)</f>
        <v>Cung cấp chức năng cho người dùng Quản lý tên/email thông tin thành viên bình luận</v>
      </c>
      <c r="D799" s="55" t="s">
        <v>2156</v>
      </c>
    </row>
    <row r="800" spans="1:4" ht="67.2">
      <c r="A800" s="194"/>
      <c r="B800" s="49" t="s">
        <v>2091</v>
      </c>
      <c r="C800" s="49" t="str">
        <f>CONCATENATE(D800," ", B800)</f>
        <v>Cung cấp chức năng cho người dùng Quản lý ID tài liệu chứa link xem được trực tiếp tài liệu nằm trang chủ của Thư viện số</v>
      </c>
      <c r="D800" s="55" t="s">
        <v>2156</v>
      </c>
    </row>
    <row r="801" spans="1:4" ht="33.6">
      <c r="A801" s="20"/>
      <c r="B801" s="49" t="s">
        <v>2106</v>
      </c>
      <c r="C801" s="49" t="str">
        <f>CONCATENATE(D801," ", B801)</f>
        <v>Cung cấp chức năng cho người dùng Quản lý nội dung bình luận</v>
      </c>
      <c r="D801" s="55" t="s">
        <v>2156</v>
      </c>
    </row>
    <row r="802" spans="1:4" ht="33.6">
      <c r="A802" s="20"/>
      <c r="B802" s="49" t="s">
        <v>2107</v>
      </c>
      <c r="C802" s="49" t="str">
        <f>CONCATENATE(D802," ", B802)</f>
        <v>Cung cấp chức năng cho người dùng Quản lý trạng thái bình luận</v>
      </c>
      <c r="D802" s="55" t="s">
        <v>2156</v>
      </c>
    </row>
    <row r="803" spans="1:4" ht="33.6">
      <c r="A803" s="20"/>
      <c r="B803" s="49" t="s">
        <v>2108</v>
      </c>
      <c r="C803" s="49" t="str">
        <f>CONCATENATE(D803," ", B803)</f>
        <v>Cung cấp chức năng cho người dùng Quản lý thời gian bình luận</v>
      </c>
      <c r="D803" s="55" t="s">
        <v>2156</v>
      </c>
    </row>
    <row r="804" spans="1:4" ht="33.6">
      <c r="A804" s="194" t="s">
        <v>2186</v>
      </c>
      <c r="B804" s="197" t="s">
        <v>2109</v>
      </c>
      <c r="C804" s="49"/>
      <c r="D804" s="55" t="s">
        <v>2156</v>
      </c>
    </row>
    <row r="805" spans="1:4" ht="33.6">
      <c r="A805" s="20"/>
      <c r="B805" s="49" t="s">
        <v>2110</v>
      </c>
      <c r="C805" s="49" t="str">
        <f>CONCATENATE(D805," ", B805)</f>
        <v>Cung cấp chức năng cho người dùng Chọn tất cả các bình luận cần xử lý</v>
      </c>
      <c r="D805" s="55" t="s">
        <v>2156</v>
      </c>
    </row>
    <row r="806" spans="1:4" ht="33.6">
      <c r="A806" s="20"/>
      <c r="B806" s="49" t="s">
        <v>2111</v>
      </c>
      <c r="C806" s="49" t="str">
        <f>CONCATENATE(D806," ", B806)</f>
        <v>Cung cấp chức năng cho người dùng Duyệt bình luận</v>
      </c>
      <c r="D806" s="55" t="s">
        <v>2156</v>
      </c>
    </row>
    <row r="807" spans="1:4" ht="33.6">
      <c r="A807" s="20"/>
      <c r="B807" s="49" t="s">
        <v>2112</v>
      </c>
      <c r="C807" s="49" t="str">
        <f>CONCATENATE(D807," ", B807)</f>
        <v>Cung cấp chức năng cho người dùng Bỏ duyệt bình luận</v>
      </c>
      <c r="D807" s="55" t="s">
        <v>2156</v>
      </c>
    </row>
    <row r="808" spans="1:4" ht="33.6">
      <c r="A808" s="20"/>
      <c r="B808" s="49" t="s">
        <v>2113</v>
      </c>
      <c r="C808" s="49" t="str">
        <f>CONCATENATE(D808," ", B808)</f>
        <v>Cung cấp chức năng cho người dùng Xoá bình luận</v>
      </c>
      <c r="D808" s="55" t="s">
        <v>2156</v>
      </c>
    </row>
    <row r="809" spans="1:4" ht="33.6">
      <c r="A809" s="194" t="s">
        <v>2187</v>
      </c>
      <c r="B809" s="197" t="s">
        <v>2114</v>
      </c>
      <c r="C809" s="49"/>
      <c r="D809" s="55" t="s">
        <v>2156</v>
      </c>
    </row>
    <row r="810" spans="1:4" ht="33.6">
      <c r="A810" s="194"/>
      <c r="B810" s="49" t="s">
        <v>2115</v>
      </c>
      <c r="C810" s="49" t="str">
        <f>CONCATENATE(D810," ", B810)</f>
        <v>Cung cấp chức năng cho người dùng Lọc bình luận theo mục tài liệu</v>
      </c>
      <c r="D810" s="55" t="s">
        <v>2156</v>
      </c>
    </row>
    <row r="811" spans="1:4" ht="33.6">
      <c r="A811" s="194"/>
      <c r="B811" s="49" t="s">
        <v>2116</v>
      </c>
      <c r="C811" s="49" t="str">
        <f>CONCATENATE(D811," ", B811)</f>
        <v>Cung cấp chức năng cho người dùng Lọc bình luận theo Bộ sưu tập</v>
      </c>
      <c r="D811" s="55" t="s">
        <v>2156</v>
      </c>
    </row>
    <row r="812" spans="1:4" ht="33.6">
      <c r="A812" s="194"/>
      <c r="B812" s="49" t="s">
        <v>2117</v>
      </c>
      <c r="C812" s="49" t="str">
        <f>CONCATENATE(D812," ", B812)</f>
        <v>Cung cấp chức năng cho người dùng Lọc bình luận theo trạng thái duyệt</v>
      </c>
      <c r="D812" s="55" t="s">
        <v>2156</v>
      </c>
    </row>
    <row r="813" spans="1:4" ht="33.6">
      <c r="A813" s="194"/>
      <c r="B813" s="49" t="s">
        <v>2118</v>
      </c>
      <c r="C813" s="49" t="str">
        <f>CONCATENATE(D813," ", B813)</f>
        <v>Cung cấp chức năng cho người dùng Lọc bình luận theo trạng thái chưa duyệt</v>
      </c>
      <c r="D813" s="55" t="s">
        <v>2156</v>
      </c>
    </row>
    <row r="814" spans="1:4">
      <c r="A814" s="194">
        <v>4</v>
      </c>
      <c r="B814" s="197" t="s">
        <v>2188</v>
      </c>
      <c r="C814" s="49"/>
      <c r="D814" s="55" t="s">
        <v>2156</v>
      </c>
    </row>
    <row r="815" spans="1:4">
      <c r="A815" s="194" t="s">
        <v>2189</v>
      </c>
      <c r="B815" s="197" t="s">
        <v>2119</v>
      </c>
      <c r="C815" s="49"/>
      <c r="D815" s="55" t="s">
        <v>2156</v>
      </c>
    </row>
    <row r="816" spans="1:4" ht="33.6">
      <c r="A816" s="20"/>
      <c r="B816" s="49" t="s">
        <v>2120</v>
      </c>
      <c r="C816" s="49" t="str">
        <f>CONCATENATE(D816," ", B816)</f>
        <v>Cung cấp chức năng cho người dùng Chọn thêm tin tức</v>
      </c>
      <c r="D816" s="55" t="s">
        <v>2156</v>
      </c>
    </row>
    <row r="817" spans="1:4" ht="33.6">
      <c r="A817" s="20"/>
      <c r="B817" s="49" t="s">
        <v>2121</v>
      </c>
      <c r="C817" s="49" t="str">
        <f>CONCATENATE(D817," ", B817)</f>
        <v>Cung cấp chức năng cho người dùng Nhập thông tin tin tức</v>
      </c>
      <c r="D817" s="55" t="s">
        <v>2156</v>
      </c>
    </row>
    <row r="818" spans="1:4" ht="33.6">
      <c r="A818" s="20"/>
      <c r="B818" s="49" t="s">
        <v>2155</v>
      </c>
      <c r="C818" s="49" t="str">
        <f>CONCATENATE(D818," ", B818)</f>
        <v>Cung cấp chức năng cho người dùng Thêm hình ảnh cho tin tức</v>
      </c>
      <c r="D818" s="55" t="s">
        <v>2156</v>
      </c>
    </row>
    <row r="819" spans="1:4" ht="33.6">
      <c r="A819" s="20"/>
      <c r="B819" s="49" t="s">
        <v>2122</v>
      </c>
      <c r="C819" s="49" t="str">
        <f>CONCATENATE(D819," ", B819)</f>
        <v>Cung cấp chức năng cho người dùng Lưu để hoàn thành phần cập nhật tin tức</v>
      </c>
      <c r="D819" s="55" t="s">
        <v>2156</v>
      </c>
    </row>
    <row r="820" spans="1:4" ht="33.6">
      <c r="A820" s="194" t="s">
        <v>2190</v>
      </c>
      <c r="B820" s="197" t="s">
        <v>2123</v>
      </c>
      <c r="C820" s="49"/>
      <c r="D820" s="55" t="s">
        <v>2156</v>
      </c>
    </row>
    <row r="821" spans="1:4" ht="33.6">
      <c r="A821" s="20"/>
      <c r="B821" s="49" t="s">
        <v>2124</v>
      </c>
      <c r="C821" s="49" t="str">
        <f>CONCATENATE(D821," ", B821)</f>
        <v>Cung cấp chức năng cho người dùng Nhập thông tin cần sửa</v>
      </c>
      <c r="D821" s="55" t="s">
        <v>2156</v>
      </c>
    </row>
    <row r="822" spans="1:4" ht="33.6">
      <c r="A822" s="20"/>
      <c r="B822" s="49" t="s">
        <v>2125</v>
      </c>
      <c r="C822" s="49" t="str">
        <f>CONCATENATE(D822," ", B822)</f>
        <v>Cung cấp chức năng cho người dùng Xoá tin tức</v>
      </c>
      <c r="D822" s="55" t="s">
        <v>2156</v>
      </c>
    </row>
    <row r="823" spans="1:4" ht="33.6">
      <c r="A823" s="20"/>
      <c r="B823" s="49" t="s">
        <v>2126</v>
      </c>
      <c r="C823" s="49" t="str">
        <f>CONCATENATE(D823," ", B823)</f>
        <v>Cung cấp chức năng cho người dùng Lưu thông tin</v>
      </c>
      <c r="D823" s="55" t="s">
        <v>2156</v>
      </c>
    </row>
    <row r="824" spans="1:4" ht="50.4">
      <c r="A824" s="194" t="s">
        <v>2191</v>
      </c>
      <c r="B824" s="197" t="s">
        <v>2127</v>
      </c>
      <c r="C824" s="49"/>
      <c r="D824" s="55" t="s">
        <v>2156</v>
      </c>
    </row>
    <row r="825" spans="1:4" ht="33.6">
      <c r="A825" s="20"/>
      <c r="B825" s="49" t="s">
        <v>2128</v>
      </c>
      <c r="C825" s="49" t="str">
        <f>CONCATENATE(D825," ", B825)</f>
        <v>Cung cấp chức năng cho người dùng Chọn nhiều tin tức</v>
      </c>
      <c r="D825" s="55" t="s">
        <v>2156</v>
      </c>
    </row>
    <row r="826" spans="1:4" ht="33.6">
      <c r="A826" s="20"/>
      <c r="B826" s="49" t="s">
        <v>2129</v>
      </c>
      <c r="C826" s="49" t="str">
        <f>CONCATENATE(D826," ", B826)</f>
        <v>Cung cấp chức năng cho người dùng Duyệt tin tức</v>
      </c>
      <c r="D826" s="55" t="s">
        <v>2156</v>
      </c>
    </row>
    <row r="827" spans="1:4" ht="33.6">
      <c r="A827" s="20"/>
      <c r="B827" s="49" t="s">
        <v>2130</v>
      </c>
      <c r="C827" s="49" t="str">
        <f>CONCATENATE(D827," ", B827)</f>
        <v>Cung cấp chức năng cho người dùng Bỏ duyệt tin tức</v>
      </c>
      <c r="D827" s="55" t="s">
        <v>2156</v>
      </c>
    </row>
    <row r="828" spans="1:4" ht="33.6">
      <c r="A828" s="20"/>
      <c r="B828" s="49" t="s">
        <v>2125</v>
      </c>
      <c r="C828" s="49" t="str">
        <f>CONCATENATE(D828," ", B828)</f>
        <v>Cung cấp chức năng cho người dùng Xoá tin tức</v>
      </c>
      <c r="D828" s="55" t="s">
        <v>2156</v>
      </c>
    </row>
    <row r="829" spans="1:4" ht="33.6">
      <c r="A829" s="20"/>
      <c r="B829" s="49" t="s">
        <v>2131</v>
      </c>
      <c r="C829" s="49" t="str">
        <f>CONCATENATE(D829," ", B829)</f>
        <v>Cung cấp chức năng cho người dùng Lưu lại các thao tác</v>
      </c>
      <c r="D829" s="55" t="s">
        <v>2156</v>
      </c>
    </row>
    <row r="830" spans="1:4">
      <c r="A830" s="194">
        <v>5</v>
      </c>
      <c r="B830" s="197" t="s">
        <v>2192</v>
      </c>
      <c r="C830" s="49"/>
      <c r="D830" s="55" t="s">
        <v>2156</v>
      </c>
    </row>
    <row r="831" spans="1:4" ht="33.6">
      <c r="A831" s="194" t="s">
        <v>2193</v>
      </c>
      <c r="B831" s="197" t="s">
        <v>2132</v>
      </c>
      <c r="C831" s="49"/>
      <c r="D831" s="55" t="s">
        <v>2156</v>
      </c>
    </row>
    <row r="832" spans="1:4" ht="33.6">
      <c r="A832" s="20"/>
      <c r="B832" s="49" t="s">
        <v>2133</v>
      </c>
      <c r="C832" s="49" t="str">
        <f>CONCATENATE(D832," ", B832)</f>
        <v>Cung cấp chức năng cho người dùng Quản lý báo cáo tổng hợp theo ngày</v>
      </c>
      <c r="D832" s="55" t="s">
        <v>2156</v>
      </c>
    </row>
    <row r="833" spans="1:4" ht="33.6">
      <c r="A833" s="20"/>
      <c r="B833" s="49" t="s">
        <v>2134</v>
      </c>
      <c r="C833" s="49" t="str">
        <f>CONCATENATE(D833," ", B833)</f>
        <v>Cung cấp chức năng cho người dùng Quản lý báo cáo tổng hợp theo Tài liệu Upload</v>
      </c>
      <c r="D833" s="55" t="s">
        <v>2156</v>
      </c>
    </row>
    <row r="834" spans="1:4" ht="33.6">
      <c r="A834" s="20"/>
      <c r="B834" s="49" t="s">
        <v>2135</v>
      </c>
      <c r="C834" s="49" t="str">
        <f>CONCATENATE(D834," ", B834)</f>
        <v>Cung cấp chức năng cho người dùng Quản lý báo cáo tổng hợp theo Bộ sưu tập</v>
      </c>
      <c r="D834" s="55" t="s">
        <v>2156</v>
      </c>
    </row>
    <row r="835" spans="1:4" ht="67.2">
      <c r="A835" s="20"/>
      <c r="B835" s="49" t="s">
        <v>2136</v>
      </c>
      <c r="C835" s="49" t="str">
        <f>CONCATENATE(D835," ", B835)</f>
        <v>Cung cấp chức năng cho người dùng Quản lý báo cáo tổng hợp theo Tổng số lượt dowload tài liệu trên hệ thống</v>
      </c>
      <c r="D835" s="55" t="s">
        <v>2156</v>
      </c>
    </row>
    <row r="836" spans="1:4" ht="33.6">
      <c r="A836" s="194" t="s">
        <v>2194</v>
      </c>
      <c r="B836" s="197" t="s">
        <v>2137</v>
      </c>
      <c r="C836" s="49"/>
      <c r="D836" s="55" t="s">
        <v>2156</v>
      </c>
    </row>
    <row r="837" spans="1:4" ht="33.6">
      <c r="A837" s="20"/>
      <c r="B837" s="49" t="s">
        <v>2138</v>
      </c>
      <c r="C837" s="49" t="str">
        <f t="shared" ref="C837:C842" si="19">CONCATENATE(D837," ", B837)</f>
        <v>Cung cấp chức năng cho người dùng Báo cáo TaskLogs theo thời gian</v>
      </c>
      <c r="D837" s="55" t="s">
        <v>2156</v>
      </c>
    </row>
    <row r="838" spans="1:4" ht="33.6">
      <c r="A838" s="20"/>
      <c r="B838" s="49" t="s">
        <v>2139</v>
      </c>
      <c r="C838" s="49" t="str">
        <f t="shared" si="19"/>
        <v>Cung cấp chức năng cho người dùng Báo cáo TaskLogs theo IP</v>
      </c>
      <c r="D838" s="55" t="s">
        <v>2156</v>
      </c>
    </row>
    <row r="839" spans="1:4" ht="33.6">
      <c r="A839" s="20"/>
      <c r="B839" s="49" t="s">
        <v>2140</v>
      </c>
      <c r="C839" s="49" t="str">
        <f t="shared" si="19"/>
        <v>Cung cấp chức năng cho người dùng Báo cáo TaskLogs theo hành động</v>
      </c>
      <c r="D839" s="55" t="s">
        <v>2156</v>
      </c>
    </row>
    <row r="840" spans="1:4" ht="33.6">
      <c r="A840" s="20"/>
      <c r="B840" s="49" t="s">
        <v>2141</v>
      </c>
      <c r="C840" s="49" t="str">
        <f t="shared" si="19"/>
        <v>Cung cấp chức năng cho người dùng Báo cáo TaskLogs theo nội dung</v>
      </c>
      <c r="D840" s="55" t="s">
        <v>2156</v>
      </c>
    </row>
    <row r="841" spans="1:4" ht="33.6">
      <c r="A841" s="20"/>
      <c r="B841" s="49" t="s">
        <v>2142</v>
      </c>
      <c r="C841" s="49" t="str">
        <f t="shared" si="19"/>
        <v>Cung cấp chức năng cho người dùng Báo cáo TaskLogs theo ID Tài khoản</v>
      </c>
      <c r="D841" s="55" t="s">
        <v>2156</v>
      </c>
    </row>
    <row r="842" spans="1:4" ht="33.6">
      <c r="A842" s="20"/>
      <c r="B842" s="49" t="s">
        <v>2143</v>
      </c>
      <c r="C842" s="49" t="str">
        <f t="shared" si="19"/>
        <v>Cung cấp chức năng cho người dùng Báo cáo TaskLogs theo Tài khoản</v>
      </c>
      <c r="D842" s="55" t="s">
        <v>2156</v>
      </c>
    </row>
    <row r="843" spans="1:4" s="215" customFormat="1">
      <c r="A843" s="213" t="s">
        <v>21</v>
      </c>
      <c r="B843" s="214" t="s">
        <v>1054</v>
      </c>
      <c r="C843" s="211"/>
      <c r="D843" s="55" t="s">
        <v>2156</v>
      </c>
    </row>
    <row r="844" spans="1:4" ht="33.6">
      <c r="A844" s="208" t="s">
        <v>1706</v>
      </c>
      <c r="B844" s="197" t="s">
        <v>2327</v>
      </c>
      <c r="C844" s="199"/>
      <c r="D844" s="55" t="s">
        <v>2156</v>
      </c>
    </row>
    <row r="845" spans="1:4" ht="33.6">
      <c r="A845" s="208"/>
      <c r="B845" s="49" t="s">
        <v>1074</v>
      </c>
      <c r="C845" s="49" t="s">
        <v>1075</v>
      </c>
      <c r="D845" s="55" t="s">
        <v>2156</v>
      </c>
    </row>
    <row r="846" spans="1:4" ht="33.6">
      <c r="A846" s="208"/>
      <c r="B846" s="49" t="s">
        <v>1076</v>
      </c>
      <c r="C846" s="49" t="s">
        <v>1077</v>
      </c>
      <c r="D846" s="55" t="s">
        <v>2156</v>
      </c>
    </row>
    <row r="847" spans="1:4" ht="33.6">
      <c r="A847" s="208"/>
      <c r="B847" s="49" t="s">
        <v>1078</v>
      </c>
      <c r="C847" s="49" t="s">
        <v>1079</v>
      </c>
      <c r="D847" s="55" t="s">
        <v>2156</v>
      </c>
    </row>
    <row r="848" spans="1:4" ht="33.6">
      <c r="A848" s="208"/>
      <c r="B848" s="49" t="s">
        <v>2338</v>
      </c>
      <c r="C848" s="49" t="s">
        <v>2339</v>
      </c>
      <c r="D848" s="55" t="s">
        <v>2156</v>
      </c>
    </row>
    <row r="849" spans="1:4" ht="33.6">
      <c r="A849" s="208"/>
      <c r="B849" s="49" t="s">
        <v>1080</v>
      </c>
      <c r="C849" s="49" t="s">
        <v>1081</v>
      </c>
      <c r="D849" s="55" t="s">
        <v>2156</v>
      </c>
    </row>
    <row r="850" spans="1:4" ht="33.6">
      <c r="A850" s="208" t="s">
        <v>1403</v>
      </c>
      <c r="B850" s="197" t="s">
        <v>2328</v>
      </c>
      <c r="C850" s="199"/>
      <c r="D850" s="55" t="s">
        <v>2156</v>
      </c>
    </row>
    <row r="851" spans="1:4" ht="33.6">
      <c r="A851" s="209"/>
      <c r="B851" s="49" t="s">
        <v>1092</v>
      </c>
      <c r="C851" s="49" t="s">
        <v>1093</v>
      </c>
      <c r="D851" s="55" t="s">
        <v>2156</v>
      </c>
    </row>
    <row r="852" spans="1:4" ht="33.6">
      <c r="A852" s="208"/>
      <c r="B852" s="49" t="s">
        <v>1094</v>
      </c>
      <c r="C852" s="49" t="s">
        <v>1095</v>
      </c>
      <c r="D852" s="55" t="s">
        <v>2156</v>
      </c>
    </row>
    <row r="853" spans="1:4" ht="33.6">
      <c r="A853" s="208"/>
      <c r="B853" s="49" t="s">
        <v>1096</v>
      </c>
      <c r="C853" s="49" t="s">
        <v>1097</v>
      </c>
      <c r="D853" s="55" t="s">
        <v>2156</v>
      </c>
    </row>
    <row r="854" spans="1:4" ht="33.6">
      <c r="A854" s="208"/>
      <c r="B854" s="49" t="s">
        <v>2340</v>
      </c>
      <c r="C854" s="49" t="s">
        <v>2341</v>
      </c>
      <c r="D854" s="55" t="s">
        <v>2156</v>
      </c>
    </row>
    <row r="855" spans="1:4" ht="33.6">
      <c r="A855" s="208"/>
      <c r="B855" s="49" t="s">
        <v>1098</v>
      </c>
      <c r="C855" s="49" t="s">
        <v>1099</v>
      </c>
      <c r="D855" s="55" t="s">
        <v>2156</v>
      </c>
    </row>
    <row r="856" spans="1:4" ht="33.6">
      <c r="A856" s="208" t="s">
        <v>1465</v>
      </c>
      <c r="B856" s="197" t="s">
        <v>2329</v>
      </c>
      <c r="C856" s="199"/>
      <c r="D856" s="55" t="s">
        <v>2156</v>
      </c>
    </row>
    <row r="857" spans="1:4" ht="33.6">
      <c r="A857" s="209"/>
      <c r="B857" s="49" t="s">
        <v>2330</v>
      </c>
      <c r="C857" s="49" t="s">
        <v>2331</v>
      </c>
      <c r="D857" s="55" t="s">
        <v>2156</v>
      </c>
    </row>
    <row r="858" spans="1:4" ht="33.6">
      <c r="A858" s="208"/>
      <c r="B858" s="49" t="s">
        <v>2332</v>
      </c>
      <c r="C858" s="49" t="s">
        <v>2333</v>
      </c>
      <c r="D858" s="55" t="s">
        <v>2156</v>
      </c>
    </row>
    <row r="859" spans="1:4" ht="33.6">
      <c r="A859" s="208"/>
      <c r="B859" s="49" t="s">
        <v>2334</v>
      </c>
      <c r="C859" s="49" t="s">
        <v>2335</v>
      </c>
      <c r="D859" s="55" t="s">
        <v>2156</v>
      </c>
    </row>
    <row r="860" spans="1:4" ht="33.6">
      <c r="A860" s="208"/>
      <c r="B860" s="49" t="s">
        <v>2342</v>
      </c>
      <c r="C860" s="49" t="s">
        <v>2343</v>
      </c>
      <c r="D860" s="55" t="s">
        <v>2156</v>
      </c>
    </row>
    <row r="861" spans="1:4" ht="33.6">
      <c r="A861" s="208"/>
      <c r="B861" s="49" t="s">
        <v>2336</v>
      </c>
      <c r="C861" s="49" t="s">
        <v>2337</v>
      </c>
      <c r="D861" s="55" t="s">
        <v>2156</v>
      </c>
    </row>
    <row r="862" spans="1:4" ht="33.6">
      <c r="A862" s="208" t="s">
        <v>1511</v>
      </c>
      <c r="B862" s="197" t="s">
        <v>2344</v>
      </c>
      <c r="C862" s="199"/>
      <c r="D862" s="55" t="s">
        <v>2156</v>
      </c>
    </row>
    <row r="863" spans="1:4" ht="33.6">
      <c r="A863" s="209"/>
      <c r="B863" s="49" t="s">
        <v>2330</v>
      </c>
      <c r="C863" s="49" t="s">
        <v>2331</v>
      </c>
      <c r="D863" s="55" t="s">
        <v>2156</v>
      </c>
    </row>
    <row r="864" spans="1:4" ht="33.6">
      <c r="A864" s="208"/>
      <c r="B864" s="49" t="s">
        <v>2332</v>
      </c>
      <c r="C864" s="49" t="s">
        <v>2333</v>
      </c>
      <c r="D864" s="55" t="s">
        <v>2156</v>
      </c>
    </row>
    <row r="865" spans="1:4" ht="33.6">
      <c r="A865" s="208"/>
      <c r="B865" s="49" t="s">
        <v>2334</v>
      </c>
      <c r="C865" s="49" t="s">
        <v>2335</v>
      </c>
      <c r="D865" s="55" t="s">
        <v>2156</v>
      </c>
    </row>
    <row r="866" spans="1:4" ht="33.6">
      <c r="A866" s="208"/>
      <c r="B866" s="49" t="s">
        <v>2342</v>
      </c>
      <c r="C866" s="49" t="s">
        <v>2343</v>
      </c>
      <c r="D866" s="55" t="s">
        <v>2156</v>
      </c>
    </row>
    <row r="867" spans="1:4" ht="33.6">
      <c r="A867" s="208"/>
      <c r="B867" s="49" t="s">
        <v>2336</v>
      </c>
      <c r="C867" s="49" t="s">
        <v>2337</v>
      </c>
      <c r="D867" s="55" t="s">
        <v>2156</v>
      </c>
    </row>
    <row r="868" spans="1:4" ht="33.6">
      <c r="A868" s="208" t="s">
        <v>1643</v>
      </c>
      <c r="B868" s="197" t="s">
        <v>2345</v>
      </c>
      <c r="C868" s="199"/>
      <c r="D868" s="55" t="s">
        <v>2156</v>
      </c>
    </row>
    <row r="869" spans="1:4" ht="33.6">
      <c r="A869" s="209"/>
      <c r="B869" s="49" t="s">
        <v>2346</v>
      </c>
      <c r="C869" s="49" t="s">
        <v>2347</v>
      </c>
      <c r="D869" s="55" t="s">
        <v>2156</v>
      </c>
    </row>
    <row r="870" spans="1:4" ht="33.6">
      <c r="A870" s="208"/>
      <c r="B870" s="49" t="s">
        <v>2348</v>
      </c>
      <c r="C870" s="49" t="s">
        <v>2349</v>
      </c>
      <c r="D870" s="55" t="s">
        <v>2156</v>
      </c>
    </row>
    <row r="871" spans="1:4" ht="33.6">
      <c r="A871" s="208"/>
      <c r="B871" s="49" t="s">
        <v>2350</v>
      </c>
      <c r="C871" s="49" t="s">
        <v>2351</v>
      </c>
      <c r="D871" s="55" t="s">
        <v>2156</v>
      </c>
    </row>
    <row r="872" spans="1:4" ht="33.6">
      <c r="A872" s="208"/>
      <c r="B872" s="49" t="s">
        <v>2352</v>
      </c>
      <c r="C872" s="49" t="s">
        <v>2353</v>
      </c>
      <c r="D872" s="55" t="s">
        <v>2156</v>
      </c>
    </row>
    <row r="873" spans="1:4" ht="33.6">
      <c r="A873" s="208"/>
      <c r="B873" s="49" t="s">
        <v>2354</v>
      </c>
      <c r="C873" s="49" t="s">
        <v>2355</v>
      </c>
      <c r="D873" s="55" t="s">
        <v>2156</v>
      </c>
    </row>
    <row r="874" spans="1:4" ht="33.6">
      <c r="A874" s="208" t="s">
        <v>1680</v>
      </c>
      <c r="B874" s="197" t="s">
        <v>2356</v>
      </c>
      <c r="C874" s="199"/>
      <c r="D874" s="55" t="s">
        <v>2156</v>
      </c>
    </row>
    <row r="875" spans="1:4" ht="33.6">
      <c r="A875" s="209"/>
      <c r="B875" s="49" t="s">
        <v>2357</v>
      </c>
      <c r="C875" s="49" t="s">
        <v>2358</v>
      </c>
      <c r="D875" s="55" t="s">
        <v>2156</v>
      </c>
    </row>
    <row r="876" spans="1:4" ht="33.6">
      <c r="A876" s="208"/>
      <c r="B876" s="49" t="s">
        <v>2359</v>
      </c>
      <c r="C876" s="49" t="s">
        <v>2360</v>
      </c>
      <c r="D876" s="55" t="s">
        <v>2156</v>
      </c>
    </row>
    <row r="877" spans="1:4" ht="33.6">
      <c r="A877" s="208"/>
      <c r="B877" s="49" t="s">
        <v>2361</v>
      </c>
      <c r="C877" s="49" t="s">
        <v>2362</v>
      </c>
      <c r="D877" s="55" t="s">
        <v>2156</v>
      </c>
    </row>
    <row r="878" spans="1:4" ht="33.6">
      <c r="A878" s="208"/>
      <c r="B878" s="49" t="s">
        <v>2363</v>
      </c>
      <c r="C878" s="49" t="s">
        <v>2364</v>
      </c>
      <c r="D878" s="55" t="s">
        <v>2156</v>
      </c>
    </row>
    <row r="879" spans="1:4" ht="33.6">
      <c r="A879" s="208"/>
      <c r="B879" s="49" t="s">
        <v>2365</v>
      </c>
      <c r="C879" s="49" t="s">
        <v>2366</v>
      </c>
      <c r="D879" s="55" t="s">
        <v>2156</v>
      </c>
    </row>
    <row r="880" spans="1:4" ht="33.6">
      <c r="A880" s="208" t="s">
        <v>1862</v>
      </c>
      <c r="B880" s="197" t="s">
        <v>2367</v>
      </c>
      <c r="C880" s="199"/>
      <c r="D880" s="55" t="s">
        <v>2156</v>
      </c>
    </row>
    <row r="881" spans="1:4" ht="33.6">
      <c r="A881" s="209"/>
      <c r="B881" s="49" t="s">
        <v>2368</v>
      </c>
      <c r="C881" s="49" t="s">
        <v>2369</v>
      </c>
      <c r="D881" s="55" t="s">
        <v>2156</v>
      </c>
    </row>
    <row r="882" spans="1:4" ht="33.6">
      <c r="A882" s="208"/>
      <c r="B882" s="49" t="s">
        <v>2370</v>
      </c>
      <c r="C882" s="49" t="s">
        <v>2371</v>
      </c>
      <c r="D882" s="55" t="s">
        <v>2156</v>
      </c>
    </row>
    <row r="883" spans="1:4" ht="33.6">
      <c r="A883" s="208"/>
      <c r="B883" s="49" t="s">
        <v>2372</v>
      </c>
      <c r="C883" s="49" t="s">
        <v>2373</v>
      </c>
      <c r="D883" s="55" t="s">
        <v>2156</v>
      </c>
    </row>
    <row r="884" spans="1:4" ht="33.6">
      <c r="A884" s="208"/>
      <c r="B884" s="49" t="s">
        <v>2374</v>
      </c>
      <c r="C884" s="49" t="s">
        <v>2375</v>
      </c>
      <c r="D884" s="55" t="s">
        <v>2156</v>
      </c>
    </row>
    <row r="885" spans="1:4" ht="33.6">
      <c r="A885" s="208"/>
      <c r="B885" s="49" t="s">
        <v>2376</v>
      </c>
      <c r="C885" s="49" t="s">
        <v>2377</v>
      </c>
      <c r="D885" s="55" t="s">
        <v>2156</v>
      </c>
    </row>
    <row r="886" spans="1:4" ht="33.6">
      <c r="A886" s="208" t="s">
        <v>1894</v>
      </c>
      <c r="B886" s="197" t="s">
        <v>1129</v>
      </c>
      <c r="C886" s="199"/>
      <c r="D886" s="55" t="s">
        <v>2156</v>
      </c>
    </row>
    <row r="887" spans="1:4" ht="33.6">
      <c r="A887" s="209"/>
      <c r="B887" s="49" t="s">
        <v>1130</v>
      </c>
      <c r="C887" s="49" t="s">
        <v>1131</v>
      </c>
      <c r="D887" s="55" t="s">
        <v>2156</v>
      </c>
    </row>
    <row r="888" spans="1:4" ht="33.6">
      <c r="A888" s="208"/>
      <c r="B888" s="49" t="s">
        <v>1132</v>
      </c>
      <c r="C888" s="49" t="s">
        <v>1133</v>
      </c>
      <c r="D888" s="55" t="s">
        <v>2156</v>
      </c>
    </row>
    <row r="889" spans="1:4" ht="33.6">
      <c r="A889" s="208"/>
      <c r="B889" s="49" t="s">
        <v>1134</v>
      </c>
      <c r="C889" s="49" t="s">
        <v>1135</v>
      </c>
      <c r="D889" s="55" t="s">
        <v>2156</v>
      </c>
    </row>
    <row r="890" spans="1:4" ht="50.4">
      <c r="A890" s="208"/>
      <c r="B890" s="49" t="s">
        <v>1136</v>
      </c>
      <c r="C890" s="49" t="s">
        <v>1137</v>
      </c>
      <c r="D890" s="55" t="s">
        <v>2156</v>
      </c>
    </row>
    <row r="891" spans="1:4" ht="33.6">
      <c r="A891" s="208" t="s">
        <v>1977</v>
      </c>
      <c r="B891" s="197" t="s">
        <v>1138</v>
      </c>
      <c r="C891" s="199"/>
      <c r="D891" s="55" t="s">
        <v>2156</v>
      </c>
    </row>
    <row r="892" spans="1:4" ht="33.6">
      <c r="A892" s="209"/>
      <c r="B892" s="49" t="s">
        <v>1139</v>
      </c>
      <c r="C892" s="49" t="s">
        <v>1140</v>
      </c>
      <c r="D892" s="55" t="s">
        <v>2156</v>
      </c>
    </row>
    <row r="893" spans="1:4" ht="33.6">
      <c r="A893" s="208"/>
      <c r="B893" s="49" t="s">
        <v>1141</v>
      </c>
      <c r="C893" s="49" t="s">
        <v>1142</v>
      </c>
      <c r="D893" s="55" t="s">
        <v>2156</v>
      </c>
    </row>
    <row r="894" spans="1:4" ht="33.6">
      <c r="A894" s="208"/>
      <c r="B894" s="49" t="s">
        <v>1143</v>
      </c>
      <c r="C894" s="49" t="s">
        <v>1144</v>
      </c>
      <c r="D894" s="55" t="s">
        <v>2156</v>
      </c>
    </row>
    <row r="895" spans="1:4" ht="33.6">
      <c r="A895" s="208"/>
      <c r="B895" s="49" t="s">
        <v>1145</v>
      </c>
      <c r="C895" s="49" t="s">
        <v>1146</v>
      </c>
      <c r="D895" s="55" t="s">
        <v>2156</v>
      </c>
    </row>
    <row r="896" spans="1:4" ht="33.6">
      <c r="A896" s="208" t="s">
        <v>2433</v>
      </c>
      <c r="B896" s="197" t="s">
        <v>1147</v>
      </c>
      <c r="C896" s="199"/>
      <c r="D896" s="55" t="s">
        <v>2156</v>
      </c>
    </row>
    <row r="897" spans="1:4" ht="33.6">
      <c r="A897" s="209"/>
      <c r="B897" s="49" t="s">
        <v>1148</v>
      </c>
      <c r="C897" s="49" t="s">
        <v>1149</v>
      </c>
      <c r="D897" s="55" t="s">
        <v>2156</v>
      </c>
    </row>
    <row r="898" spans="1:4" ht="33.6">
      <c r="A898" s="208"/>
      <c r="B898" s="49" t="s">
        <v>1150</v>
      </c>
      <c r="C898" s="49" t="s">
        <v>1151</v>
      </c>
      <c r="D898" s="55" t="s">
        <v>2156</v>
      </c>
    </row>
    <row r="899" spans="1:4" ht="33.6">
      <c r="A899" s="208"/>
      <c r="B899" s="49" t="s">
        <v>1152</v>
      </c>
      <c r="C899" s="49" t="s">
        <v>1153</v>
      </c>
      <c r="D899" s="55" t="s">
        <v>2156</v>
      </c>
    </row>
    <row r="900" spans="1:4" ht="33.6">
      <c r="A900" s="208"/>
      <c r="B900" s="49" t="s">
        <v>1154</v>
      </c>
      <c r="C900" s="49" t="s">
        <v>1155</v>
      </c>
      <c r="D900" s="55" t="s">
        <v>2156</v>
      </c>
    </row>
    <row r="901" spans="1:4" ht="33.6">
      <c r="A901" s="208"/>
      <c r="B901" s="49" t="s">
        <v>1156</v>
      </c>
      <c r="C901" s="49" t="s">
        <v>1157</v>
      </c>
      <c r="D901" s="55" t="s">
        <v>2156</v>
      </c>
    </row>
    <row r="902" spans="1:4">
      <c r="A902" s="208" t="s">
        <v>2434</v>
      </c>
      <c r="B902" s="197" t="s">
        <v>1158</v>
      </c>
      <c r="C902" s="199"/>
      <c r="D902" s="55" t="s">
        <v>2156</v>
      </c>
    </row>
    <row r="903" spans="1:4" ht="33.6">
      <c r="A903" s="209"/>
      <c r="B903" s="49" t="s">
        <v>1159</v>
      </c>
      <c r="C903" s="49" t="s">
        <v>1160</v>
      </c>
      <c r="D903" s="55" t="s">
        <v>2156</v>
      </c>
    </row>
    <row r="904" spans="1:4" ht="33.6">
      <c r="A904" s="208"/>
      <c r="B904" s="49" t="s">
        <v>1161</v>
      </c>
      <c r="C904" s="49" t="s">
        <v>1162</v>
      </c>
      <c r="D904" s="55" t="s">
        <v>2156</v>
      </c>
    </row>
    <row r="905" spans="1:4" ht="33.6">
      <c r="A905" s="208"/>
      <c r="B905" s="49" t="s">
        <v>1163</v>
      </c>
      <c r="C905" s="49" t="s">
        <v>1164</v>
      </c>
      <c r="D905" s="55" t="s">
        <v>2156</v>
      </c>
    </row>
    <row r="906" spans="1:4" ht="33.6">
      <c r="A906" s="208"/>
      <c r="B906" s="49" t="s">
        <v>1165</v>
      </c>
      <c r="C906" s="49" t="s">
        <v>1166</v>
      </c>
      <c r="D906" s="55" t="s">
        <v>2156</v>
      </c>
    </row>
    <row r="907" spans="1:4" ht="33.6">
      <c r="A907" s="208" t="s">
        <v>2435</v>
      </c>
      <c r="B907" s="197" t="s">
        <v>1167</v>
      </c>
      <c r="C907" s="199"/>
      <c r="D907" s="55" t="s">
        <v>2156</v>
      </c>
    </row>
    <row r="908" spans="1:4" ht="33.6">
      <c r="A908" s="209"/>
      <c r="B908" s="49" t="s">
        <v>1168</v>
      </c>
      <c r="C908" s="49" t="s">
        <v>1169</v>
      </c>
      <c r="D908" s="55" t="s">
        <v>2156</v>
      </c>
    </row>
    <row r="909" spans="1:4" ht="33.6">
      <c r="A909" s="208"/>
      <c r="B909" s="49" t="s">
        <v>1170</v>
      </c>
      <c r="C909" s="49" t="s">
        <v>1171</v>
      </c>
      <c r="D909" s="55" t="s">
        <v>2156</v>
      </c>
    </row>
    <row r="910" spans="1:4" ht="33.6">
      <c r="A910" s="208"/>
      <c r="B910" s="49" t="s">
        <v>1172</v>
      </c>
      <c r="C910" s="49" t="s">
        <v>1173</v>
      </c>
      <c r="D910" s="55" t="s">
        <v>2156</v>
      </c>
    </row>
    <row r="911" spans="1:4" ht="33.6">
      <c r="A911" s="208"/>
      <c r="B911" s="49" t="s">
        <v>1174</v>
      </c>
      <c r="C911" s="49" t="s">
        <v>1175</v>
      </c>
      <c r="D911" s="55" t="s">
        <v>2156</v>
      </c>
    </row>
    <row r="912" spans="1:4" ht="33.6">
      <c r="A912" s="208" t="s">
        <v>2436</v>
      </c>
      <c r="B912" s="197" t="s">
        <v>1176</v>
      </c>
      <c r="C912" s="199"/>
      <c r="D912" s="55" t="s">
        <v>2156</v>
      </c>
    </row>
    <row r="913" spans="1:4" ht="67.2">
      <c r="A913" s="209"/>
      <c r="B913" s="49" t="s">
        <v>1177</v>
      </c>
      <c r="C913" s="49" t="s">
        <v>1177</v>
      </c>
      <c r="D913" s="55" t="s">
        <v>2156</v>
      </c>
    </row>
    <row r="914" spans="1:4" ht="33.6">
      <c r="A914" s="208"/>
      <c r="B914" s="49" t="s">
        <v>1178</v>
      </c>
      <c r="C914" s="49" t="s">
        <v>1178</v>
      </c>
      <c r="D914" s="55" t="s">
        <v>2156</v>
      </c>
    </row>
    <row r="915" spans="1:4" ht="33.6">
      <c r="A915" s="208"/>
      <c r="B915" s="49" t="s">
        <v>1179</v>
      </c>
      <c r="C915" s="49" t="s">
        <v>1179</v>
      </c>
      <c r="D915" s="55" t="s">
        <v>2156</v>
      </c>
    </row>
    <row r="916" spans="1:4" ht="50.4">
      <c r="A916" s="208"/>
      <c r="B916" s="49" t="s">
        <v>1180</v>
      </c>
      <c r="C916" s="49" t="s">
        <v>1180</v>
      </c>
      <c r="D916" s="55" t="s">
        <v>2156</v>
      </c>
    </row>
    <row r="917" spans="1:4">
      <c r="A917" s="208" t="s">
        <v>2437</v>
      </c>
      <c r="B917" s="197" t="s">
        <v>1181</v>
      </c>
      <c r="C917" s="199"/>
      <c r="D917" s="55" t="s">
        <v>2156</v>
      </c>
    </row>
    <row r="918" spans="1:4" ht="50.4">
      <c r="A918" s="209"/>
      <c r="B918" s="49" t="s">
        <v>1182</v>
      </c>
      <c r="C918" s="49" t="s">
        <v>1182</v>
      </c>
      <c r="D918" s="55" t="s">
        <v>2156</v>
      </c>
    </row>
    <row r="919" spans="1:4" ht="50.4">
      <c r="A919" s="208"/>
      <c r="B919" s="49" t="s">
        <v>1183</v>
      </c>
      <c r="C919" s="49" t="s">
        <v>1183</v>
      </c>
      <c r="D919" s="55" t="s">
        <v>2156</v>
      </c>
    </row>
    <row r="920" spans="1:4" ht="50.4">
      <c r="A920" s="208"/>
      <c r="B920" s="49" t="s">
        <v>1184</v>
      </c>
      <c r="C920" s="49" t="s">
        <v>1184</v>
      </c>
      <c r="D920" s="55" t="s">
        <v>2156</v>
      </c>
    </row>
    <row r="921" spans="1:4" ht="50.4">
      <c r="A921" s="208"/>
      <c r="B921" s="49" t="s">
        <v>1185</v>
      </c>
      <c r="C921" s="49" t="s">
        <v>1185</v>
      </c>
      <c r="D921" s="55" t="s">
        <v>2156</v>
      </c>
    </row>
    <row r="922" spans="1:4">
      <c r="A922" s="208" t="s">
        <v>78</v>
      </c>
      <c r="B922" s="942" t="s">
        <v>2378</v>
      </c>
      <c r="C922" s="942"/>
    </row>
    <row r="923" spans="1:4" s="157" customFormat="1">
      <c r="A923" s="362">
        <v>1</v>
      </c>
      <c r="B923" s="223" t="s">
        <v>1317</v>
      </c>
      <c r="C923" s="223"/>
    </row>
    <row r="924" spans="1:4" s="200" customFormat="1" ht="50.4">
      <c r="A924" s="208">
        <v>1.1000000000000001</v>
      </c>
      <c r="B924" s="199" t="s">
        <v>1318</v>
      </c>
      <c r="C924" s="199"/>
    </row>
    <row r="925" spans="1:4" ht="50.4">
      <c r="A925" s="208"/>
      <c r="B925" s="202" t="s">
        <v>1319</v>
      </c>
      <c r="C925" s="202" t="str">
        <f t="shared" ref="C925:C930" si="20">CONCATENATE(D925," ", B925)</f>
        <v>Cung cấp chức năng cho người dùng Xem danh mục sách giáo khoa được nhiều người yêu thích</v>
      </c>
      <c r="D925" s="55" t="s">
        <v>2156</v>
      </c>
    </row>
    <row r="926" spans="1:4" ht="50.4">
      <c r="A926" s="208"/>
      <c r="B926" s="202" t="s">
        <v>1320</v>
      </c>
      <c r="C926" s="202" t="str">
        <f t="shared" si="20"/>
        <v>Cung cấp chức năng cho người dùng Xem danh mục sách nghiệp vụ được nhiều người yêu thích</v>
      </c>
      <c r="D926" s="55" t="s">
        <v>2156</v>
      </c>
    </row>
    <row r="927" spans="1:4" ht="50.4">
      <c r="A927" s="208"/>
      <c r="B927" s="202" t="s">
        <v>1321</v>
      </c>
      <c r="C927" s="202" t="str">
        <f t="shared" si="20"/>
        <v>Cung cấp chức năng cho người dùng Xem danh mục sách tham khảo được nhiều người yêu thích</v>
      </c>
      <c r="D927" s="55" t="s">
        <v>2156</v>
      </c>
    </row>
    <row r="928" spans="1:4" ht="50.4">
      <c r="A928" s="208"/>
      <c r="B928" s="202" t="s">
        <v>1322</v>
      </c>
      <c r="C928" s="202" t="str">
        <f t="shared" si="20"/>
        <v>Cung cấp chức năng cho người dùng Xem danh mục sách chuyện thiếu nhi được nhiều người yêu thích</v>
      </c>
      <c r="D928" s="55" t="s">
        <v>2156</v>
      </c>
    </row>
    <row r="929" spans="1:4" ht="50.4">
      <c r="A929" s="208"/>
      <c r="B929" s="202" t="s">
        <v>1323</v>
      </c>
      <c r="C929" s="202" t="str">
        <f t="shared" si="20"/>
        <v>Cung cấp chức năng cho người dùng Xem danh mục báo, tạp chí được nhiều người yêu thích</v>
      </c>
      <c r="D929" s="55" t="s">
        <v>2156</v>
      </c>
    </row>
    <row r="930" spans="1:4" ht="50.4">
      <c r="A930" s="208"/>
      <c r="B930" s="202" t="s">
        <v>1324</v>
      </c>
      <c r="C930" s="202" t="str">
        <f t="shared" si="20"/>
        <v>Cung cấp chức năng cho người dùng Xem danh mục đề thi, đáp án được nhiều người yêu thích</v>
      </c>
      <c r="D930" s="55" t="s">
        <v>2156</v>
      </c>
    </row>
    <row r="931" spans="1:4" s="200" customFormat="1" ht="33.6">
      <c r="A931" s="208">
        <v>1.2</v>
      </c>
      <c r="B931" s="197" t="s">
        <v>1325</v>
      </c>
      <c r="C931" s="202"/>
      <c r="D931" s="55" t="s">
        <v>2156</v>
      </c>
    </row>
    <row r="932" spans="1:4" ht="33.6">
      <c r="A932" s="209"/>
      <c r="B932" s="202" t="s">
        <v>1326</v>
      </c>
      <c r="C932" s="202" t="str">
        <f>CONCATENATE(D932," ", B932)</f>
        <v>Cung cấp chức năng cho người dùng Xem danh mục tin tức sự kiện nổi bật</v>
      </c>
      <c r="D932" s="55" t="s">
        <v>2156</v>
      </c>
    </row>
    <row r="933" spans="1:4" ht="33.6">
      <c r="A933" s="208"/>
      <c r="B933" s="202" t="s">
        <v>1327</v>
      </c>
      <c r="C933" s="202" t="str">
        <f>CONCATENATE(D933," ", B933)</f>
        <v>Cung cấp chức năng cho người dùng Xem chi tiết tin tức sự kiện nổi bật</v>
      </c>
      <c r="D933" s="55" t="s">
        <v>2156</v>
      </c>
    </row>
    <row r="934" spans="1:4" ht="50.4">
      <c r="A934" s="208"/>
      <c r="B934" s="202" t="s">
        <v>1328</v>
      </c>
      <c r="C934" s="202" t="str">
        <f>CONCATENATE(D934," ", B934)</f>
        <v>Cung cấp chức năng cho người dùng Xem danh sách tin tức sự kiện nổi bật cùng chuyên mục</v>
      </c>
      <c r="D934" s="55" t="s">
        <v>2156</v>
      </c>
    </row>
    <row r="935" spans="1:4" ht="33.6">
      <c r="A935" s="208"/>
      <c r="B935" s="202" t="s">
        <v>1329</v>
      </c>
      <c r="C935" s="202" t="str">
        <f>CONCATENATE(D935," ", B935)</f>
        <v>Cung cấp chức năng cho người dùng Chia sẻ tin tức sự kiện nổi bật</v>
      </c>
      <c r="D935" s="55" t="s">
        <v>2156</v>
      </c>
    </row>
    <row r="936" spans="1:4" s="200" customFormat="1">
      <c r="A936" s="208">
        <v>1.3</v>
      </c>
      <c r="B936" s="197" t="s">
        <v>1330</v>
      </c>
      <c r="C936" s="202"/>
      <c r="D936" s="55" t="s">
        <v>2156</v>
      </c>
    </row>
    <row r="937" spans="1:4" ht="33.6">
      <c r="A937" s="209"/>
      <c r="B937" s="202" t="s">
        <v>1331</v>
      </c>
      <c r="C937" s="202" t="str">
        <f>CONCATENATE(D937," ", B937)</f>
        <v>Cung cấp chức năng cho người dùng Xem danh sách thông báo</v>
      </c>
      <c r="D937" s="55" t="s">
        <v>2156</v>
      </c>
    </row>
    <row r="938" spans="1:4" ht="33.6">
      <c r="A938" s="208"/>
      <c r="B938" s="202" t="s">
        <v>1332</v>
      </c>
      <c r="C938" s="202" t="str">
        <f>CONCATENATE(D938," ", B938)</f>
        <v>Cung cấp chức năng cho người dùng Xem chi tiết thông báo</v>
      </c>
      <c r="D938" s="55" t="s">
        <v>2156</v>
      </c>
    </row>
    <row r="939" spans="1:4" ht="33.6">
      <c r="A939" s="209"/>
      <c r="B939" s="202" t="s">
        <v>1333</v>
      </c>
      <c r="C939" s="202" t="str">
        <f>CONCATENATE(D939," ", B939)</f>
        <v>Cung cấp chức năng cho người dùng Chia sẻ thông báo</v>
      </c>
      <c r="D939" s="55" t="s">
        <v>2156</v>
      </c>
    </row>
    <row r="940" spans="1:4">
      <c r="A940" s="208">
        <v>1.4</v>
      </c>
      <c r="B940" s="197" t="s">
        <v>1334</v>
      </c>
      <c r="C940" s="202"/>
      <c r="D940" s="55" t="s">
        <v>2156</v>
      </c>
    </row>
    <row r="941" spans="1:4" ht="33.6">
      <c r="A941" s="209"/>
      <c r="B941" s="202" t="s">
        <v>1335</v>
      </c>
      <c r="C941" s="202" t="str">
        <f>CONCATENATE(D941," ", B941)</f>
        <v>Cung cấp chức năng cho người dùng Xem danh mục sách mới</v>
      </c>
      <c r="D941" s="55" t="s">
        <v>2156</v>
      </c>
    </row>
    <row r="942" spans="1:4" ht="33.6">
      <c r="A942" s="208"/>
      <c r="B942" s="202" t="s">
        <v>1336</v>
      </c>
      <c r="C942" s="202" t="str">
        <f>CONCATENATE(D942," ", B942)</f>
        <v>Cung cấp chức năng cho người dùng Xem chi tiết sách mới</v>
      </c>
      <c r="D942" s="55" t="s">
        <v>2156</v>
      </c>
    </row>
    <row r="943" spans="1:4" ht="33.6">
      <c r="A943" s="208"/>
      <c r="B943" s="202" t="s">
        <v>1337</v>
      </c>
      <c r="C943" s="202" t="str">
        <f>CONCATENATE(D943," ", B943)</f>
        <v>Cung cấp chức năng cho người dùng Tìm kiếm sách mới</v>
      </c>
      <c r="D943" s="55" t="s">
        <v>2156</v>
      </c>
    </row>
    <row r="944" spans="1:4" ht="33.6">
      <c r="A944" s="208"/>
      <c r="B944" s="202" t="s">
        <v>1338</v>
      </c>
      <c r="C944" s="202" t="str">
        <f>CONCATENATE(D944," ", B944)</f>
        <v>Cung cấp chức năng cho người dùng Chia sẻ sách mới</v>
      </c>
      <c r="D944" s="55" t="s">
        <v>2156</v>
      </c>
    </row>
    <row r="945" spans="1:4">
      <c r="A945" s="208">
        <v>1.5</v>
      </c>
      <c r="B945" s="197" t="s">
        <v>1339</v>
      </c>
      <c r="C945" s="202"/>
      <c r="D945" s="55" t="s">
        <v>2156</v>
      </c>
    </row>
    <row r="946" spans="1:4" ht="33.6">
      <c r="A946" s="209"/>
      <c r="B946" s="202" t="s">
        <v>1340</v>
      </c>
      <c r="C946" s="202" t="str">
        <f>CONCATENATE(D946," ", B946)</f>
        <v>Cung cấp chức năng cho người dùng Xem danh mục tạp chí mới</v>
      </c>
      <c r="D946" s="55" t="s">
        <v>2156</v>
      </c>
    </row>
    <row r="947" spans="1:4" ht="33.6">
      <c r="A947" s="208"/>
      <c r="B947" s="202" t="s">
        <v>1341</v>
      </c>
      <c r="C947" s="202" t="str">
        <f>CONCATENATE(D947," ", B947)</f>
        <v>Cung cấp chức năng cho người dùng Xem chi tiết tạp chí mới</v>
      </c>
      <c r="D947" s="55" t="s">
        <v>2156</v>
      </c>
    </row>
    <row r="948" spans="1:4" ht="33.6">
      <c r="A948" s="208"/>
      <c r="B948" s="202" t="s">
        <v>1342</v>
      </c>
      <c r="C948" s="202" t="str">
        <f>CONCATENATE(D948," ", B948)</f>
        <v>Cung cấp chức năng cho người dùng Tìm kiếm tạp chí mới</v>
      </c>
      <c r="D948" s="55" t="s">
        <v>2156</v>
      </c>
    </row>
    <row r="949" spans="1:4" ht="33.6">
      <c r="A949" s="208"/>
      <c r="B949" s="202" t="s">
        <v>1343</v>
      </c>
      <c r="C949" s="202" t="str">
        <f>CONCATENATE(D949," ", B949)</f>
        <v>Cung cấp chức năng cho người dùng Chia sẻ tạp chí mới</v>
      </c>
      <c r="D949" s="55" t="s">
        <v>2156</v>
      </c>
    </row>
    <row r="950" spans="1:4" ht="33.6">
      <c r="A950" s="208">
        <v>1.6</v>
      </c>
      <c r="B950" s="197" t="s">
        <v>1344</v>
      </c>
      <c r="C950" s="202"/>
      <c r="D950" s="55" t="s">
        <v>2156</v>
      </c>
    </row>
    <row r="951" spans="1:4" ht="33.6">
      <c r="A951" s="209"/>
      <c r="B951" s="202" t="s">
        <v>1345</v>
      </c>
      <c r="C951" s="202" t="str">
        <f>CONCATENATE(D951," ", B951)</f>
        <v>Cung cấp chức năng cho người dùng Xem danh sách thông tin hoạt động thư viện</v>
      </c>
      <c r="D951" s="55" t="s">
        <v>2156</v>
      </c>
    </row>
    <row r="952" spans="1:4" ht="33.6">
      <c r="A952" s="208"/>
      <c r="B952" s="202" t="s">
        <v>1346</v>
      </c>
      <c r="C952" s="202" t="str">
        <f>CONCATENATE(D952," ", B952)</f>
        <v>Cung cấp chức năng cho người dùng Xem chi tiết thông tin hoạt động thư viện</v>
      </c>
      <c r="D952" s="55" t="s">
        <v>2156</v>
      </c>
    </row>
    <row r="953" spans="1:4" ht="33.6">
      <c r="A953" s="208"/>
      <c r="B953" s="202" t="s">
        <v>1347</v>
      </c>
      <c r="C953" s="202" t="str">
        <f>CONCATENATE(D953," ", B953)</f>
        <v>Cung cấp chức năng cho người dùng Tìm kiếm thông tin hoạt động thư viện</v>
      </c>
      <c r="D953" s="55" t="s">
        <v>2156</v>
      </c>
    </row>
    <row r="954" spans="1:4" ht="33.6">
      <c r="A954" s="208"/>
      <c r="B954" s="202" t="s">
        <v>1348</v>
      </c>
      <c r="C954" s="202" t="str">
        <f>CONCATENATE(D954," ", B954)</f>
        <v>Cung cấp chức năng cho người dùng Chia sẻ thông tin hoạt động thư viện</v>
      </c>
      <c r="D954" s="55" t="s">
        <v>2156</v>
      </c>
    </row>
    <row r="955" spans="1:4" ht="33.6">
      <c r="A955" s="208">
        <v>1.7</v>
      </c>
      <c r="B955" s="197" t="s">
        <v>1349</v>
      </c>
      <c r="C955" s="202"/>
      <c r="D955" s="55" t="s">
        <v>2156</v>
      </c>
    </row>
    <row r="956" spans="1:4" ht="33.6">
      <c r="A956" s="209"/>
      <c r="B956" s="202" t="s">
        <v>1350</v>
      </c>
      <c r="C956" s="202" t="str">
        <f>CONCATENATE(D956," ", B956)</f>
        <v>Cung cấp chức năng cho người dùng Xem danh sách thông tin nghiên cứu, trao đổi</v>
      </c>
      <c r="D956" s="55" t="s">
        <v>2156</v>
      </c>
    </row>
    <row r="957" spans="1:4" ht="50.4">
      <c r="A957" s="208"/>
      <c r="B957" s="202" t="s">
        <v>1351</v>
      </c>
      <c r="C957" s="202" t="str">
        <f>CONCATENATE(D957," ", B957)</f>
        <v>Cung cấp chức năng cho người dùng Xem chi tiết thông tin hoạt động nghiên cứu, trao đổi</v>
      </c>
      <c r="D957" s="55" t="s">
        <v>2156</v>
      </c>
    </row>
    <row r="958" spans="1:4" ht="50.4">
      <c r="A958" s="208"/>
      <c r="B958" s="202" t="s">
        <v>1352</v>
      </c>
      <c r="C958" s="202" t="str">
        <f>CONCATENATE(D958," ", B958)</f>
        <v>Cung cấp chức năng cho người dùng Tìm kiếm thông tin hoạt động nghiên cứu, trao đổi</v>
      </c>
      <c r="D958" s="55" t="s">
        <v>2156</v>
      </c>
    </row>
    <row r="959" spans="1:4" ht="33.6">
      <c r="A959" s="208"/>
      <c r="B959" s="202" t="s">
        <v>1353</v>
      </c>
      <c r="C959" s="202" t="str">
        <f>CONCATENATE(D959," ", B959)</f>
        <v>Cung cấp chức năng cho người dùng Chia sẻ thông tin hoạt động nghiên cứu, trao đổi</v>
      </c>
      <c r="D959" s="55" t="s">
        <v>2156</v>
      </c>
    </row>
    <row r="960" spans="1:4" ht="33.6">
      <c r="A960" s="208">
        <v>1.8</v>
      </c>
      <c r="B960" s="197" t="s">
        <v>1359</v>
      </c>
      <c r="C960" s="202"/>
      <c r="D960" s="55" t="s">
        <v>2156</v>
      </c>
    </row>
    <row r="961" spans="1:4" ht="33.6">
      <c r="A961" s="209"/>
      <c r="B961" s="202" t="s">
        <v>1360</v>
      </c>
      <c r="C961" s="202" t="str">
        <f>CONCATENATE(D961," ", B961)</f>
        <v>Cung cấp chức năng cho người dùng Xem danh sách bài mới đăng</v>
      </c>
      <c r="D961" s="55" t="s">
        <v>2156</v>
      </c>
    </row>
    <row r="962" spans="1:4" ht="33.6">
      <c r="A962" s="208"/>
      <c r="B962" s="202" t="s">
        <v>1361</v>
      </c>
      <c r="C962" s="202" t="str">
        <f>CONCATENATE(D962," ", B962)</f>
        <v>Cung cấp chức năng cho người dùng Xem chi tiết bài mới đăng</v>
      </c>
      <c r="D962" s="55" t="s">
        <v>2156</v>
      </c>
    </row>
    <row r="963" spans="1:4" ht="33.6">
      <c r="A963" s="208"/>
      <c r="B963" s="202" t="s">
        <v>1362</v>
      </c>
      <c r="C963" s="202" t="str">
        <f>CONCATENATE(D963," ", B963)</f>
        <v>Cung cấp chức năng cho người dùng Tìm kiếm bài mới đăng</v>
      </c>
      <c r="D963" s="55" t="s">
        <v>2156</v>
      </c>
    </row>
    <row r="964" spans="1:4" ht="33.6">
      <c r="A964" s="208"/>
      <c r="B964" s="202" t="s">
        <v>1363</v>
      </c>
      <c r="C964" s="202" t="str">
        <f>CONCATENATE(D964," ", B964)</f>
        <v>Cung cấp chức năng cho người dùng Chia sẻ bài mới đăng</v>
      </c>
      <c r="D964" s="55" t="s">
        <v>2156</v>
      </c>
    </row>
    <row r="965" spans="1:4" ht="33.6">
      <c r="A965" s="208">
        <v>1.9</v>
      </c>
      <c r="B965" s="197" t="s">
        <v>1364</v>
      </c>
      <c r="C965" s="202"/>
      <c r="D965" s="55" t="s">
        <v>2156</v>
      </c>
    </row>
    <row r="966" spans="1:4" ht="33.6">
      <c r="A966" s="209"/>
      <c r="B966" s="202" t="s">
        <v>1365</v>
      </c>
      <c r="C966" s="202" t="str">
        <f>CONCATENATE(D966," ", B966)</f>
        <v>Cung cấp chức năng cho người dùng Xem danh sách nội dung tiêu biểu</v>
      </c>
      <c r="D966" s="55" t="s">
        <v>2156</v>
      </c>
    </row>
    <row r="967" spans="1:4" ht="33.6">
      <c r="A967" s="208"/>
      <c r="B967" s="202" t="s">
        <v>1366</v>
      </c>
      <c r="C967" s="202" t="str">
        <f>CONCATENATE(D967," ", B967)</f>
        <v>Cung cấp chức năng cho người dùng Xem chi tiết nội dung tiêu biểu</v>
      </c>
      <c r="D967" s="55" t="s">
        <v>2156</v>
      </c>
    </row>
    <row r="968" spans="1:4" ht="33.6">
      <c r="A968" s="208"/>
      <c r="B968" s="202" t="s">
        <v>1367</v>
      </c>
      <c r="C968" s="202" t="str">
        <f>CONCATENATE(D968," ", B968)</f>
        <v>Cung cấp chức năng cho người dùng Tìm kiếm nội dung tiêu biểu</v>
      </c>
      <c r="D968" s="55" t="s">
        <v>2156</v>
      </c>
    </row>
    <row r="969" spans="1:4" ht="33.6">
      <c r="A969" s="208"/>
      <c r="B969" s="202" t="s">
        <v>1368</v>
      </c>
      <c r="C969" s="202" t="str">
        <f>CONCATENATE(D969," ", B969)</f>
        <v>Cung cấp chức năng cho người dùng Xem danh sách nội dung cùng chuyên mục</v>
      </c>
      <c r="D969" s="55" t="s">
        <v>2156</v>
      </c>
    </row>
    <row r="970" spans="1:4" ht="33.6">
      <c r="A970" s="208"/>
      <c r="B970" s="202" t="s">
        <v>1369</v>
      </c>
      <c r="C970" s="202" t="str">
        <f>CONCATENATE(D970," ", B970)</f>
        <v>Cung cấp chức năng cho người dùng Chia sẻ nội dung tiêu biểu</v>
      </c>
      <c r="D970" s="55" t="s">
        <v>2156</v>
      </c>
    </row>
    <row r="971" spans="1:4" ht="33.6">
      <c r="A971" s="208" t="s">
        <v>1396</v>
      </c>
      <c r="B971" s="203" t="s">
        <v>1354</v>
      </c>
      <c r="C971" s="202"/>
      <c r="D971" s="55" t="s">
        <v>2156</v>
      </c>
    </row>
    <row r="972" spans="1:4" ht="33.6">
      <c r="A972" s="208"/>
      <c r="B972" s="202" t="s">
        <v>1355</v>
      </c>
      <c r="C972" s="202" t="str">
        <f>CONCATENATE(D972," ", B972)</f>
        <v>Cung cấp chức năng cho người dùng Xem thông tin chỉ dẫn giờ mở cửa</v>
      </c>
      <c r="D972" s="55" t="s">
        <v>2156</v>
      </c>
    </row>
    <row r="973" spans="1:4" ht="33.6">
      <c r="A973" s="209"/>
      <c r="B973" s="202" t="s">
        <v>1356</v>
      </c>
      <c r="C973" s="202" t="str">
        <f>CONCATENATE(D973," ", B973)</f>
        <v>Cung cấp chức năng cho người dùng Xem thông tin chỉ dẫn thủ tục, điều kiện làm thẻ</v>
      </c>
      <c r="D973" s="55" t="s">
        <v>2156</v>
      </c>
    </row>
    <row r="974" spans="1:4" ht="33.6">
      <c r="A974" s="208"/>
      <c r="B974" s="202" t="s">
        <v>1357</v>
      </c>
      <c r="C974" s="202" t="str">
        <f>CONCATENATE(D974," ", B974)</f>
        <v>Cung cấp chức năng cho người dùng Xem thông tin chỉ đường</v>
      </c>
      <c r="D974" s="55" t="s">
        <v>2156</v>
      </c>
    </row>
    <row r="975" spans="1:4" ht="33.6">
      <c r="A975" s="209"/>
      <c r="B975" s="202" t="s">
        <v>1358</v>
      </c>
      <c r="C975" s="202" t="str">
        <f>CONCATENATE(D975," ", B975)</f>
        <v>Cung cấp chức năng cho người dùng Xem thông tin liên hệ</v>
      </c>
      <c r="D975" s="55" t="s">
        <v>2156</v>
      </c>
    </row>
    <row r="976" spans="1:4">
      <c r="A976" s="208" t="s">
        <v>1397</v>
      </c>
      <c r="B976" s="197" t="s">
        <v>1374</v>
      </c>
      <c r="C976" s="202"/>
      <c r="D976" s="55" t="s">
        <v>2156</v>
      </c>
    </row>
    <row r="977" spans="1:4" ht="33.6">
      <c r="A977" s="209"/>
      <c r="B977" s="202" t="s">
        <v>1371</v>
      </c>
      <c r="C977" s="202" t="str">
        <f>CONCATENATE(D977," ", B977)</f>
        <v>Cung cấp chức năng cho người dùng Xem danh sách nội dung góp ý</v>
      </c>
      <c r="D977" s="55" t="s">
        <v>2156</v>
      </c>
    </row>
    <row r="978" spans="1:4" ht="33.6">
      <c r="A978" s="208"/>
      <c r="B978" s="202" t="s">
        <v>1372</v>
      </c>
      <c r="C978" s="202" t="str">
        <f>CONCATENATE(D978," ", B978)</f>
        <v>Cung cấp chức năng cho người dùng Xem chi tiết nội dung góp ý</v>
      </c>
      <c r="D978" s="55" t="s">
        <v>2156</v>
      </c>
    </row>
    <row r="979" spans="1:4" ht="33.6">
      <c r="A979" s="208"/>
      <c r="B979" s="202" t="s">
        <v>1375</v>
      </c>
      <c r="C979" s="202" t="str">
        <f>CONCATENATE(D979," ", B979)</f>
        <v>Cung cấp chức năng cho người dùng Xem nội dung trả lời góp ý</v>
      </c>
      <c r="D979" s="55" t="s">
        <v>2156</v>
      </c>
    </row>
    <row r="980" spans="1:4" ht="33.6">
      <c r="A980" s="209"/>
      <c r="B980" s="202" t="s">
        <v>1376</v>
      </c>
      <c r="C980" s="202" t="str">
        <f>CONCATENATE(D980," ", B980)</f>
        <v>Cung cấp chức năng cho người dùng Chia sẻ nội dung góp ý</v>
      </c>
      <c r="D980" s="55" t="s">
        <v>2156</v>
      </c>
    </row>
    <row r="981" spans="1:4" ht="33.6">
      <c r="A981" s="208" t="s">
        <v>1398</v>
      </c>
      <c r="B981" s="197" t="s">
        <v>1370</v>
      </c>
      <c r="C981" s="202"/>
      <c r="D981" s="55" t="s">
        <v>2156</v>
      </c>
    </row>
    <row r="982" spans="1:4" ht="33.6">
      <c r="A982" s="209"/>
      <c r="B982" s="202" t="s">
        <v>1370</v>
      </c>
      <c r="C982" s="202" t="str">
        <f>CONCATENATE(D982," ", B982)</f>
        <v>Cung cấp chức năng cho người dùng Thêm mới nội dung góp ý</v>
      </c>
      <c r="D982" s="55" t="s">
        <v>2156</v>
      </c>
    </row>
    <row r="983" spans="1:4" ht="33.6">
      <c r="A983" s="208"/>
      <c r="B983" s="202" t="s">
        <v>1377</v>
      </c>
      <c r="C983" s="202" t="str">
        <f>CONCATENATE(D983," ", B983)</f>
        <v>Cung cấp chức năng cho người dùng Sửa nội dung góp ý</v>
      </c>
      <c r="D983" s="55" t="s">
        <v>2156</v>
      </c>
    </row>
    <row r="984" spans="1:4" ht="33.6">
      <c r="A984" s="208"/>
      <c r="B984" s="202" t="s">
        <v>1372</v>
      </c>
      <c r="C984" s="202" t="str">
        <f>CONCATENATE(D984," ", B984)</f>
        <v>Cung cấp chức năng cho người dùng Xem chi tiết nội dung góp ý</v>
      </c>
      <c r="D984" s="55" t="s">
        <v>2156</v>
      </c>
    </row>
    <row r="985" spans="1:4" ht="33.6">
      <c r="A985" s="209"/>
      <c r="B985" s="202" t="s">
        <v>1378</v>
      </c>
      <c r="C985" s="202" t="str">
        <f>CONCATENATE(D985," ", B985)</f>
        <v>Cung cấp chức năng cho người dùng Xóa nội dung góp ý</v>
      </c>
      <c r="D985" s="55" t="s">
        <v>2156</v>
      </c>
    </row>
    <row r="986" spans="1:4">
      <c r="A986" s="208" t="s">
        <v>1399</v>
      </c>
      <c r="B986" s="197" t="s">
        <v>1379</v>
      </c>
      <c r="C986" s="202"/>
      <c r="D986" s="55" t="s">
        <v>2156</v>
      </c>
    </row>
    <row r="987" spans="1:4" ht="33.6">
      <c r="A987" s="209"/>
      <c r="B987" s="202" t="s">
        <v>1372</v>
      </c>
      <c r="C987" s="202" t="str">
        <f>CONCATENATE(D987," ", B987)</f>
        <v>Cung cấp chức năng cho người dùng Xem chi tiết nội dung góp ý</v>
      </c>
      <c r="D987" s="55" t="s">
        <v>2156</v>
      </c>
    </row>
    <row r="988" spans="1:4" ht="33.6">
      <c r="A988" s="208"/>
      <c r="B988" s="202" t="s">
        <v>1379</v>
      </c>
      <c r="C988" s="202" t="str">
        <f>CONCATENATE(D988," ", B988)</f>
        <v>Cung cấp chức năng cho người dùng Gửi nội dung góp ý</v>
      </c>
      <c r="D988" s="55" t="s">
        <v>2156</v>
      </c>
    </row>
    <row r="989" spans="1:4" ht="33.6">
      <c r="A989" s="208"/>
      <c r="B989" s="202" t="s">
        <v>1388</v>
      </c>
      <c r="C989" s="202" t="str">
        <f>CONCATENATE(D989," ", B989)</f>
        <v>Cung cấp chức năng cho người dùng Đính kèm file nội dung góp ý</v>
      </c>
      <c r="D989" s="55" t="s">
        <v>2156</v>
      </c>
    </row>
    <row r="990" spans="1:4" ht="33.6">
      <c r="A990" s="208"/>
      <c r="B990" s="202" t="s">
        <v>1380</v>
      </c>
      <c r="C990" s="202" t="str">
        <f>CONCATENATE(D990," ", B990)</f>
        <v>Cung cấp chức năng cho người dùng Xem danh sách nội dung góp ý đã gửi</v>
      </c>
      <c r="D990" s="55" t="s">
        <v>2156</v>
      </c>
    </row>
    <row r="991" spans="1:4">
      <c r="A991" s="208" t="s">
        <v>1400</v>
      </c>
      <c r="B991" s="197" t="s">
        <v>1381</v>
      </c>
      <c r="C991" s="202"/>
      <c r="D991" s="55" t="s">
        <v>2156</v>
      </c>
    </row>
    <row r="992" spans="1:4" ht="33.6">
      <c r="A992" s="209"/>
      <c r="B992" s="202" t="s">
        <v>1382</v>
      </c>
      <c r="C992" s="202" t="str">
        <f>CONCATENATE(D992," ", B992)</f>
        <v>Cung cấp chức năng cho người dùng Xem danh sách nội dung góp ý gửi về</v>
      </c>
      <c r="D992" s="55" t="s">
        <v>2156</v>
      </c>
    </row>
    <row r="993" spans="1:4" ht="33.6">
      <c r="A993" s="208"/>
      <c r="B993" s="202" t="s">
        <v>1383</v>
      </c>
      <c r="C993" s="202" t="str">
        <f>CONCATENATE(D993," ", B993)</f>
        <v>Cung cấp chức năng cho người dùng Xem chi tiết nội dung góp ý gửi về</v>
      </c>
      <c r="D993" s="55" t="s">
        <v>2156</v>
      </c>
    </row>
    <row r="994" spans="1:4" ht="33.6">
      <c r="A994" s="208"/>
      <c r="B994" s="202" t="s">
        <v>1384</v>
      </c>
      <c r="C994" s="202" t="str">
        <f>CONCATENATE(D994," ", B994)</f>
        <v>Cung cấp chức năng cho người dùng Chọn nội dung góp ý được hiển thị lên Cổng</v>
      </c>
      <c r="D994" s="55" t="s">
        <v>2156</v>
      </c>
    </row>
    <row r="995" spans="1:4" ht="33.6">
      <c r="A995" s="209"/>
      <c r="B995" s="202" t="s">
        <v>1386</v>
      </c>
      <c r="C995" s="202" t="str">
        <f>CONCATENATE(D995," ", B995)</f>
        <v>Cung cấp chức năng cho người dùng Nhập nội dung trả lời góp ý</v>
      </c>
      <c r="D995" s="55" t="s">
        <v>2156</v>
      </c>
    </row>
    <row r="996" spans="1:4" ht="33.6">
      <c r="A996" s="209"/>
      <c r="B996" s="202" t="s">
        <v>1387</v>
      </c>
      <c r="C996" s="202" t="str">
        <f>CONCATENATE(D996," ", B996)</f>
        <v>Cung cấp chức năng cho người dùng Đính kèm file trả lời góp ý</v>
      </c>
      <c r="D996" s="55" t="s">
        <v>2156</v>
      </c>
    </row>
    <row r="997" spans="1:4" ht="33.6">
      <c r="A997" s="208" t="s">
        <v>1401</v>
      </c>
      <c r="B997" s="197" t="s">
        <v>1385</v>
      </c>
      <c r="C997" s="202"/>
      <c r="D997" s="55" t="s">
        <v>2156</v>
      </c>
    </row>
    <row r="998" spans="1:4" ht="33.6">
      <c r="A998" s="209"/>
      <c r="B998" s="202" t="s">
        <v>1389</v>
      </c>
      <c r="C998" s="202" t="str">
        <f>CONCATENATE(D998," ", B998)</f>
        <v>Cung cấp chức năng cho người dùng Gửi nội dung phản hồi góp ý</v>
      </c>
      <c r="D998" s="55" t="s">
        <v>2156</v>
      </c>
    </row>
    <row r="999" spans="1:4" ht="33.6">
      <c r="A999" s="208"/>
      <c r="B999" s="202" t="s">
        <v>1390</v>
      </c>
      <c r="C999" s="202" t="str">
        <f>CONCATENATE(D999," ", B999)</f>
        <v>Cung cấp chức năng cho người dùng Xem chi tiết nội dung góp ý, trả lời góp ý</v>
      </c>
      <c r="D999" s="55" t="s">
        <v>2156</v>
      </c>
    </row>
    <row r="1000" spans="1:4" ht="33.6">
      <c r="A1000" s="208"/>
      <c r="B1000" s="202" t="s">
        <v>1391</v>
      </c>
      <c r="C1000" s="202" t="str">
        <f>CONCATENATE(D1000," ", B1000)</f>
        <v>Cung cấp chức năng cho người dùng Xem danh sách các nội dung đã trả lời góp ý</v>
      </c>
      <c r="D1000" s="55" t="s">
        <v>2156</v>
      </c>
    </row>
    <row r="1001" spans="1:4" ht="50.4">
      <c r="A1001" s="209"/>
      <c r="B1001" s="202" t="s">
        <v>1392</v>
      </c>
      <c r="C1001" s="202" t="str">
        <f>CONCATENATE(D1001," ", B1001)</f>
        <v>Cung cấp chức năng cho người dùng Xem danh sách những nội dung chưa trả lời góp ý</v>
      </c>
      <c r="D1001" s="55" t="s">
        <v>2156</v>
      </c>
    </row>
    <row r="1002" spans="1:4" ht="33.6">
      <c r="A1002" s="208" t="s">
        <v>1402</v>
      </c>
      <c r="B1002" s="197" t="s">
        <v>1373</v>
      </c>
      <c r="C1002" s="202"/>
      <c r="D1002" s="55" t="s">
        <v>2156</v>
      </c>
    </row>
    <row r="1003" spans="1:4" ht="33.6">
      <c r="A1003" s="209"/>
      <c r="B1003" s="202" t="s">
        <v>1393</v>
      </c>
      <c r="C1003" s="202" t="str">
        <f>CONCATENATE(D1003," ", B1003)</f>
        <v>Cung cấp chức năng cho người dùng Tìm kiếm nội dung góp ý theo từ khóa</v>
      </c>
      <c r="D1003" s="55" t="s">
        <v>2156</v>
      </c>
    </row>
    <row r="1004" spans="1:4" ht="33.6">
      <c r="A1004" s="208"/>
      <c r="B1004" s="202" t="s">
        <v>1394</v>
      </c>
      <c r="C1004" s="202" t="str">
        <f>CONCATENATE(D1004," ", B1004)</f>
        <v>Cung cấp chức năng cho người dùng Tìm kiếm nội dung góp ý theo chuyên mục</v>
      </c>
      <c r="D1004" s="55" t="s">
        <v>2156</v>
      </c>
    </row>
    <row r="1005" spans="1:4" ht="33.6">
      <c r="A1005" s="208"/>
      <c r="B1005" s="202" t="s">
        <v>1390</v>
      </c>
      <c r="C1005" s="202" t="str">
        <f>CONCATENATE(D1005," ", B1005)</f>
        <v>Cung cấp chức năng cho người dùng Xem chi tiết nội dung góp ý, trả lời góp ý</v>
      </c>
      <c r="D1005" s="55" t="s">
        <v>2156</v>
      </c>
    </row>
    <row r="1006" spans="1:4" ht="33.6">
      <c r="A1006" s="209"/>
      <c r="B1006" s="202" t="s">
        <v>1395</v>
      </c>
      <c r="C1006" s="202" t="str">
        <f>CONCATENATE(D1006," ", B1006)</f>
        <v>Cung cấp chức năng cho người dùng Chia sẻ nội dung góp ý, trả lời góp ý</v>
      </c>
      <c r="D1006" s="55" t="s">
        <v>2156</v>
      </c>
    </row>
    <row r="1007" spans="1:4">
      <c r="A1007" s="208" t="s">
        <v>1443</v>
      </c>
      <c r="B1007" s="197" t="s">
        <v>1426</v>
      </c>
      <c r="C1007" s="202"/>
      <c r="D1007" s="55" t="s">
        <v>2156</v>
      </c>
    </row>
    <row r="1008" spans="1:4" ht="33.6">
      <c r="A1008" s="209"/>
      <c r="B1008" s="202" t="s">
        <v>1427</v>
      </c>
      <c r="C1008" s="202" t="str">
        <f t="shared" ref="C1008:C1013" si="21">CONCATENATE(D1008," ", B1008)</f>
        <v>Cung cấp chức năng cho người dùng Hiển thị tổng số lượng tài liệu</v>
      </c>
      <c r="D1008" s="55" t="s">
        <v>2156</v>
      </c>
    </row>
    <row r="1009" spans="1:4" ht="33.6">
      <c r="A1009" s="208"/>
      <c r="B1009" s="202" t="s">
        <v>1428</v>
      </c>
      <c r="C1009" s="202" t="str">
        <f t="shared" si="21"/>
        <v xml:space="preserve">Cung cấp chức năng cho người dùng Hiển thị số lượng tài liệu sách giáo khoa </v>
      </c>
      <c r="D1009" s="55" t="s">
        <v>2156</v>
      </c>
    </row>
    <row r="1010" spans="1:4" ht="33.6">
      <c r="A1010" s="208"/>
      <c r="B1010" s="202" t="s">
        <v>1429</v>
      </c>
      <c r="C1010" s="202" t="str">
        <f t="shared" si="21"/>
        <v>Cung cấp chức năng cho người dùng Hiển thị số lượng tài liệu sách nghiệp vụ</v>
      </c>
      <c r="D1010" s="55" t="s">
        <v>2156</v>
      </c>
    </row>
    <row r="1011" spans="1:4" ht="33.6">
      <c r="A1011" s="209"/>
      <c r="B1011" s="202" t="s">
        <v>1430</v>
      </c>
      <c r="C1011" s="202" t="str">
        <f t="shared" si="21"/>
        <v>Cung cấp chức năng cho người dùng Hiển thị số lượng tài liệu sách tham khảo</v>
      </c>
      <c r="D1011" s="55" t="s">
        <v>2156</v>
      </c>
    </row>
    <row r="1012" spans="1:4" ht="33.6">
      <c r="A1012" s="208"/>
      <c r="B1012" s="202" t="s">
        <v>1431</v>
      </c>
      <c r="C1012" s="202" t="str">
        <f t="shared" si="21"/>
        <v>Cung cấp chức năng cho người dùng Hiển thị số lượng tài liệu sách chuyện thiếu nhi</v>
      </c>
      <c r="D1012" s="55" t="s">
        <v>2156</v>
      </c>
    </row>
    <row r="1013" spans="1:4" ht="33.6">
      <c r="A1013" s="208"/>
      <c r="B1013" s="202" t="s">
        <v>1432</v>
      </c>
      <c r="C1013" s="202" t="str">
        <f t="shared" si="21"/>
        <v>Cung cấp chức năng cho người dùng Hiển thị số lượng tài liệu báo, tạp chí</v>
      </c>
      <c r="D1013" s="55" t="s">
        <v>2156</v>
      </c>
    </row>
    <row r="1014" spans="1:4" ht="50.4">
      <c r="A1014" s="208" t="s">
        <v>1444</v>
      </c>
      <c r="B1014" s="197" t="s">
        <v>1438</v>
      </c>
      <c r="C1014" s="202"/>
      <c r="D1014" s="55" t="s">
        <v>2156</v>
      </c>
    </row>
    <row r="1015" spans="1:4" ht="33.6">
      <c r="A1015" s="209"/>
      <c r="B1015" s="202" t="s">
        <v>1433</v>
      </c>
      <c r="C1015" s="202" t="str">
        <f>CONCATENATE(D1015," ", B1015)</f>
        <v>Cung cấp chức năng cho người dùng Hiển thị số lượng tất cả tài liệu số</v>
      </c>
      <c r="D1015" s="55" t="s">
        <v>2156</v>
      </c>
    </row>
    <row r="1016" spans="1:4" ht="67.2">
      <c r="A1016" s="208"/>
      <c r="B1016" s="202" t="s">
        <v>1434</v>
      </c>
      <c r="C1016" s="202" t="str">
        <f>CONCATENATE(D1016," ", B1016)</f>
        <v>Cung cấp chức năng cho người dùng Hiển thị số lượng tài liệu số theo danh mục (sách giáo khoa, sách tham khảo,…)</v>
      </c>
      <c r="D1016" s="55" t="s">
        <v>2156</v>
      </c>
    </row>
    <row r="1017" spans="1:4" ht="33.6">
      <c r="A1017" s="208"/>
      <c r="B1017" s="202" t="s">
        <v>1435</v>
      </c>
      <c r="C1017" s="202" t="str">
        <f>CONCATENATE(D1017," ", B1017)</f>
        <v>Cung cấp chức năng cho người dùng Xem danh sách tài liệu số theo danh mục</v>
      </c>
      <c r="D1017" s="55" t="s">
        <v>2156</v>
      </c>
    </row>
    <row r="1018" spans="1:4" ht="33.6">
      <c r="A1018" s="209"/>
      <c r="B1018" s="202" t="s">
        <v>1436</v>
      </c>
      <c r="C1018" s="202" t="str">
        <f>CONCATENATE(D1018," ", B1018)</f>
        <v>Cung cấp chức năng cho người dùng Xem chi tiết tài liệu số</v>
      </c>
      <c r="D1018" s="55" t="s">
        <v>2156</v>
      </c>
    </row>
    <row r="1019" spans="1:4" ht="50.4">
      <c r="A1019" s="208" t="s">
        <v>1445</v>
      </c>
      <c r="B1019" s="197" t="s">
        <v>1437</v>
      </c>
      <c r="C1019" s="202"/>
      <c r="D1019" s="55" t="s">
        <v>2156</v>
      </c>
    </row>
    <row r="1020" spans="1:4" ht="33.6">
      <c r="A1020" s="209"/>
      <c r="B1020" s="202" t="s">
        <v>1439</v>
      </c>
      <c r="C1020" s="202" t="str">
        <f>CONCATENATE(D1020," ", B1020)</f>
        <v>Cung cấp chức năng cho người dùng Hiển thị số lượng tất cả tài liệu in</v>
      </c>
      <c r="D1020" s="55" t="s">
        <v>2156</v>
      </c>
    </row>
    <row r="1021" spans="1:4" ht="67.2">
      <c r="A1021" s="208"/>
      <c r="B1021" s="202" t="s">
        <v>1440</v>
      </c>
      <c r="C1021" s="202" t="str">
        <f>CONCATENATE(D1021," ", B1021)</f>
        <v>Cung cấp chức năng cho người dùng Hiển thị số lượng tài liệu in theo danh mục (sách giáo khoa, sách tham khảo,…)</v>
      </c>
      <c r="D1021" s="55" t="s">
        <v>2156</v>
      </c>
    </row>
    <row r="1022" spans="1:4" ht="33.6">
      <c r="A1022" s="208"/>
      <c r="B1022" s="202" t="s">
        <v>1441</v>
      </c>
      <c r="C1022" s="202" t="str">
        <f>CONCATENATE(D1022," ", B1022)</f>
        <v>Cung cấp chức năng cho người dùng Xem danh sách tài liệu in theo danh mục</v>
      </c>
      <c r="D1022" s="55" t="s">
        <v>2156</v>
      </c>
    </row>
    <row r="1023" spans="1:4" ht="33.6">
      <c r="A1023" s="209"/>
      <c r="B1023" s="202" t="s">
        <v>1442</v>
      </c>
      <c r="C1023" s="202" t="str">
        <f>CONCATENATE(D1023," ", B1023)</f>
        <v>Cung cấp chức năng cho người dùng Xem thông tin lưu trữ tài liệu</v>
      </c>
      <c r="D1023" s="55" t="s">
        <v>2156</v>
      </c>
    </row>
    <row r="1024" spans="1:4">
      <c r="A1024" s="208" t="s">
        <v>1403</v>
      </c>
      <c r="B1024" s="197" t="s">
        <v>1404</v>
      </c>
      <c r="C1024" s="202"/>
      <c r="D1024" s="55" t="s">
        <v>2156</v>
      </c>
    </row>
    <row r="1025" spans="1:4" s="200" customFormat="1" ht="33.6">
      <c r="A1025" s="208" t="s">
        <v>1405</v>
      </c>
      <c r="B1025" s="197" t="s">
        <v>1412</v>
      </c>
      <c r="C1025" s="202"/>
      <c r="D1025" s="55" t="s">
        <v>2156</v>
      </c>
    </row>
    <row r="1026" spans="1:4" ht="33.6">
      <c r="A1026" s="209"/>
      <c r="B1026" s="202" t="s">
        <v>1410</v>
      </c>
      <c r="C1026" s="202" t="str">
        <f>CONCATENATE(D1026," ", B1026)</f>
        <v>Cung cấp chức năng cho người dùng Xem nội dung giới thiệu tổng quan</v>
      </c>
      <c r="D1026" s="55" t="s">
        <v>2156</v>
      </c>
    </row>
    <row r="1027" spans="1:4" ht="33.6">
      <c r="A1027" s="208"/>
      <c r="B1027" s="202" t="s">
        <v>1413</v>
      </c>
      <c r="C1027" s="202" t="str">
        <f>CONCATENATE(D1027," ", B1027)</f>
        <v>Cung cấp chức năng cho người dùng Chia sẻ nội dung giới thiệu tổng quan</v>
      </c>
      <c r="D1027" s="55" t="s">
        <v>2156</v>
      </c>
    </row>
    <row r="1028" spans="1:4" s="200" customFormat="1" ht="33.6">
      <c r="A1028" s="208" t="s">
        <v>1414</v>
      </c>
      <c r="B1028" s="197" t="s">
        <v>1420</v>
      </c>
      <c r="C1028" s="202"/>
      <c r="D1028" s="55" t="s">
        <v>2156</v>
      </c>
    </row>
    <row r="1029" spans="1:4" ht="33.6">
      <c r="A1029" s="209"/>
      <c r="B1029" s="202" t="s">
        <v>1421</v>
      </c>
      <c r="C1029" s="202" t="str">
        <f>CONCATENATE(D1029," ", B1029)</f>
        <v>Cung cấp chức năng cho người dùng Xem chi tiết mô hình thư viện ngành giáo dục</v>
      </c>
      <c r="D1029" s="55" t="s">
        <v>2156</v>
      </c>
    </row>
    <row r="1030" spans="1:4" ht="33.6">
      <c r="A1030" s="208"/>
      <c r="B1030" s="202" t="s">
        <v>1422</v>
      </c>
      <c r="C1030" s="202" t="str">
        <f>CONCATENATE(D1030," ", B1030)</f>
        <v>Cung cấp chức năng cho người dùng Chia sẻ mô hình thư viện ngành giáo dục</v>
      </c>
      <c r="D1030" s="55" t="s">
        <v>2156</v>
      </c>
    </row>
    <row r="1031" spans="1:4" s="200" customFormat="1" ht="33.6">
      <c r="A1031" s="208" t="s">
        <v>1423</v>
      </c>
      <c r="B1031" s="197" t="s">
        <v>1452</v>
      </c>
      <c r="C1031" s="202"/>
      <c r="D1031" s="55" t="s">
        <v>2156</v>
      </c>
    </row>
    <row r="1032" spans="1:4" ht="33.6">
      <c r="A1032" s="209"/>
      <c r="B1032" s="202" t="s">
        <v>1450</v>
      </c>
      <c r="C1032" s="202" t="str">
        <f>CONCATENATE(D1032," ", B1032)</f>
        <v>Cung cấp chức năng cho người dùng Xem chi tiết nội quy thư viện truyền thống</v>
      </c>
      <c r="D1032" s="55" t="s">
        <v>2156</v>
      </c>
    </row>
    <row r="1033" spans="1:4" ht="33.6">
      <c r="A1033" s="208"/>
      <c r="B1033" s="202" t="s">
        <v>1453</v>
      </c>
      <c r="C1033" s="202" t="str">
        <f>CONCATENATE(D1033," ", B1033)</f>
        <v>Cung cấp chức năng cho người dùng Chia sẻ nội quy thư viện truyền thống</v>
      </c>
      <c r="D1033" s="55" t="s">
        <v>2156</v>
      </c>
    </row>
    <row r="1034" spans="1:4" s="200" customFormat="1" ht="33.6">
      <c r="A1034" s="208" t="s">
        <v>1424</v>
      </c>
      <c r="B1034" s="197" t="s">
        <v>1459</v>
      </c>
      <c r="C1034" s="202"/>
      <c r="D1034" s="55" t="s">
        <v>2156</v>
      </c>
    </row>
    <row r="1035" spans="1:4" ht="33.6">
      <c r="A1035" s="209"/>
      <c r="B1035" s="202" t="s">
        <v>1460</v>
      </c>
      <c r="C1035" s="202" t="str">
        <f>CONCATENATE(D1035," ", B1035)</f>
        <v>Cung cấp chức năng cho người dùng Xem chi tiết nội quy thư viện số</v>
      </c>
      <c r="D1035" s="55" t="s">
        <v>2156</v>
      </c>
    </row>
    <row r="1036" spans="1:4" ht="33.6">
      <c r="A1036" s="208"/>
      <c r="B1036" s="202" t="s">
        <v>1461</v>
      </c>
      <c r="C1036" s="202" t="str">
        <f>CONCATENATE(D1036," ", B1036)</f>
        <v>Cung cấp chức năng cho người dùng Chia sẻ nội quy thư viện số</v>
      </c>
      <c r="D1036" s="55" t="s">
        <v>2156</v>
      </c>
    </row>
    <row r="1037" spans="1:4" ht="33.6">
      <c r="A1037" s="208" t="s">
        <v>1465</v>
      </c>
      <c r="B1037" s="197" t="s">
        <v>1466</v>
      </c>
      <c r="C1037" s="202" t="str">
        <f>CONCATENATE(D1037," ", B1037)</f>
        <v>Cung cấp chức năng cho người dùng Tra cứu</v>
      </c>
      <c r="D1037" s="55" t="s">
        <v>2156</v>
      </c>
    </row>
    <row r="1038" spans="1:4" ht="33.6">
      <c r="A1038" s="208" t="s">
        <v>1502</v>
      </c>
      <c r="B1038" s="197" t="s">
        <v>1467</v>
      </c>
      <c r="C1038" s="202"/>
      <c r="D1038" s="55" t="s">
        <v>2156</v>
      </c>
    </row>
    <row r="1039" spans="1:4" ht="33.6">
      <c r="A1039" s="209"/>
      <c r="B1039" s="202" t="s">
        <v>1468</v>
      </c>
      <c r="C1039" s="202" t="str">
        <f>CONCATENATE(D1039," ", B1039)</f>
        <v>Cung cấp chức năng cho người dùng Nhập nội dung tìm kiếm nhanh</v>
      </c>
      <c r="D1039" s="55" t="s">
        <v>2156</v>
      </c>
    </row>
    <row r="1040" spans="1:4" ht="33.6">
      <c r="A1040" s="208"/>
      <c r="B1040" s="202" t="s">
        <v>1469</v>
      </c>
      <c r="C1040" s="202" t="str">
        <f>CONCATENATE(D1040," ", B1040)</f>
        <v>Cung cấp chức năng cho người dùng Thực hiện tìm kiếm</v>
      </c>
      <c r="D1040" s="55" t="s">
        <v>2156</v>
      </c>
    </row>
    <row r="1041" spans="1:4" ht="33.6">
      <c r="A1041" s="208"/>
      <c r="B1041" s="202" t="s">
        <v>1470</v>
      </c>
      <c r="C1041" s="202" t="str">
        <f>CONCATENATE(D1041," ", B1041)</f>
        <v>Cung cấp chức năng cho người dùng Hiển thị danh sách kết quả</v>
      </c>
      <c r="D1041" s="55" t="s">
        <v>2156</v>
      </c>
    </row>
    <row r="1042" spans="1:4" ht="33.6">
      <c r="A1042" s="208"/>
      <c r="B1042" s="202" t="s">
        <v>1471</v>
      </c>
      <c r="C1042" s="202" t="str">
        <f>CONCATENATE(D1042," ", B1042)</f>
        <v>Cung cấp chức năng cho người dùng Xem chi tiết kết quả tìm kiếm</v>
      </c>
      <c r="D1042" s="55" t="s">
        <v>2156</v>
      </c>
    </row>
    <row r="1043" spans="1:4">
      <c r="A1043" s="208" t="s">
        <v>1503</v>
      </c>
      <c r="B1043" s="197" t="s">
        <v>1472</v>
      </c>
      <c r="C1043" s="202"/>
      <c r="D1043" s="55" t="s">
        <v>2156</v>
      </c>
    </row>
    <row r="1044" spans="1:4" ht="33.6">
      <c r="A1044" s="209"/>
      <c r="B1044" s="202" t="s">
        <v>1476</v>
      </c>
      <c r="C1044" s="202" t="str">
        <f t="shared" ref="C1044:C1049" si="22">CONCATENATE(D1044," ", B1044)</f>
        <v>Cung cấp chức năng cho người dùng Tìm kiếm theo một hoặc nhiều từ khóa</v>
      </c>
      <c r="D1044" s="55" t="s">
        <v>2156</v>
      </c>
    </row>
    <row r="1045" spans="1:4" ht="33.6">
      <c r="A1045" s="208"/>
      <c r="B1045" s="202" t="s">
        <v>1473</v>
      </c>
      <c r="C1045" s="202" t="str">
        <f t="shared" si="22"/>
        <v>Cung cấp chức năng cho người dùng Tìm kiếm kết hợp nhiều từ khóa "và"</v>
      </c>
      <c r="D1045" s="55" t="s">
        <v>2156</v>
      </c>
    </row>
    <row r="1046" spans="1:4" ht="33.6">
      <c r="A1046" s="208"/>
      <c r="B1046" s="202" t="s">
        <v>1474</v>
      </c>
      <c r="C1046" s="202" t="str">
        <f t="shared" si="22"/>
        <v>Cung cấp chức năng cho người dùng Tìm kiếm kết hợp nhiều từ khóa "hoặc"</v>
      </c>
      <c r="D1046" s="55" t="s">
        <v>2156</v>
      </c>
    </row>
    <row r="1047" spans="1:4" ht="33.6">
      <c r="A1047" s="208"/>
      <c r="B1047" s="202" t="s">
        <v>1475</v>
      </c>
      <c r="C1047" s="202" t="str">
        <f t="shared" si="22"/>
        <v>Cung cấp chức năng cho người dùng Tìm kiếm kết hợp nhiều từ khóa "không"</v>
      </c>
      <c r="D1047" s="55" t="s">
        <v>2156</v>
      </c>
    </row>
    <row r="1048" spans="1:4" ht="33.6">
      <c r="A1048" s="208"/>
      <c r="B1048" s="202" t="s">
        <v>1470</v>
      </c>
      <c r="C1048" s="202" t="str">
        <f t="shared" si="22"/>
        <v>Cung cấp chức năng cho người dùng Hiển thị danh sách kết quả</v>
      </c>
      <c r="D1048" s="55" t="s">
        <v>2156</v>
      </c>
    </row>
    <row r="1049" spans="1:4" ht="33.6">
      <c r="A1049" s="208"/>
      <c r="B1049" s="202" t="s">
        <v>1471</v>
      </c>
      <c r="C1049" s="202" t="str">
        <f t="shared" si="22"/>
        <v>Cung cấp chức năng cho người dùng Xem chi tiết kết quả tìm kiếm</v>
      </c>
      <c r="D1049" s="55" t="s">
        <v>2156</v>
      </c>
    </row>
    <row r="1050" spans="1:4" ht="33.6">
      <c r="A1050" s="208" t="s">
        <v>1504</v>
      </c>
      <c r="B1050" s="197" t="s">
        <v>1477</v>
      </c>
      <c r="C1050" s="202"/>
      <c r="D1050" s="55" t="s">
        <v>2156</v>
      </c>
    </row>
    <row r="1051" spans="1:4" ht="67.2">
      <c r="A1051" s="209"/>
      <c r="B1051" s="202" t="s">
        <v>1478</v>
      </c>
      <c r="C1051" s="202" t="str">
        <f>CONCATENATE(D1051," ", B1051)</f>
        <v>Cung cấp chức năng cho người dùng Tìm kiếm bộ sưu tập (sách giáo khoa, sách tham khảo, báo tạp chí,…)</v>
      </c>
      <c r="D1051" s="55" t="s">
        <v>2156</v>
      </c>
    </row>
    <row r="1052" spans="1:4" ht="33.6">
      <c r="A1052" s="208"/>
      <c r="B1052" s="202" t="s">
        <v>1479</v>
      </c>
      <c r="C1052" s="202" t="str">
        <f>CONCATENATE(D1052," ", B1052)</f>
        <v>Cung cấp chức năng cho người dùng Nhập từ khóa tìm kiếm</v>
      </c>
      <c r="D1052" s="55" t="s">
        <v>2156</v>
      </c>
    </row>
    <row r="1053" spans="1:4" ht="33.6">
      <c r="A1053" s="208"/>
      <c r="B1053" s="202" t="s">
        <v>1470</v>
      </c>
      <c r="C1053" s="202" t="str">
        <f>CONCATENATE(D1053," ", B1053)</f>
        <v>Cung cấp chức năng cho người dùng Hiển thị danh sách kết quả</v>
      </c>
      <c r="D1053" s="55" t="s">
        <v>2156</v>
      </c>
    </row>
    <row r="1054" spans="1:4" ht="33.6">
      <c r="A1054" s="208"/>
      <c r="B1054" s="202" t="s">
        <v>1471</v>
      </c>
      <c r="C1054" s="202" t="str">
        <f>CONCATENATE(D1054," ", B1054)</f>
        <v>Cung cấp chức năng cho người dùng Xem chi tiết kết quả tìm kiếm</v>
      </c>
      <c r="D1054" s="55" t="s">
        <v>2156</v>
      </c>
    </row>
    <row r="1055" spans="1:4">
      <c r="A1055" s="208" t="s">
        <v>1505</v>
      </c>
      <c r="B1055" s="197" t="s">
        <v>1480</v>
      </c>
      <c r="C1055" s="202"/>
      <c r="D1055" s="55" t="s">
        <v>2156</v>
      </c>
    </row>
    <row r="1056" spans="1:4" ht="33.6">
      <c r="A1056" s="209"/>
      <c r="B1056" s="202" t="s">
        <v>1481</v>
      </c>
      <c r="C1056" s="202" t="str">
        <f>CONCATENATE(D1056," ", B1056)</f>
        <v>Cung cấp chức năng cho người dùng Nhập nội dung tên tác giả cần tìm kiếm</v>
      </c>
      <c r="D1056" s="55" t="s">
        <v>2156</v>
      </c>
    </row>
    <row r="1057" spans="1:4" ht="33.6">
      <c r="A1057" s="208"/>
      <c r="B1057" s="202" t="s">
        <v>1482</v>
      </c>
      <c r="C1057" s="202" t="str">
        <f>CONCATENATE(D1057," ", B1057)</f>
        <v>Cung cấp chức năng cho người dùng Thực hiện tìm kiếm theo tác giả</v>
      </c>
      <c r="D1057" s="55" t="s">
        <v>2156</v>
      </c>
    </row>
    <row r="1058" spans="1:4" ht="33.6">
      <c r="A1058" s="208"/>
      <c r="B1058" s="202" t="s">
        <v>1483</v>
      </c>
      <c r="C1058" s="202" t="str">
        <f>CONCATENATE(D1058," ", B1058)</f>
        <v>Cung cấp chức năng cho người dùng Hiển thị danh sách kết quả theo tác giả</v>
      </c>
      <c r="D1058" s="55" t="s">
        <v>2156</v>
      </c>
    </row>
    <row r="1059" spans="1:4" ht="33.6">
      <c r="A1059" s="208"/>
      <c r="B1059" s="202" t="s">
        <v>1471</v>
      </c>
      <c r="C1059" s="202" t="str">
        <f>CONCATENATE(D1059," ", B1059)</f>
        <v>Cung cấp chức năng cho người dùng Xem chi tiết kết quả tìm kiếm</v>
      </c>
      <c r="D1059" s="55" t="s">
        <v>2156</v>
      </c>
    </row>
    <row r="1060" spans="1:4">
      <c r="A1060" s="208" t="s">
        <v>1506</v>
      </c>
      <c r="B1060" s="197" t="s">
        <v>1484</v>
      </c>
      <c r="C1060" s="202"/>
      <c r="D1060" s="55" t="s">
        <v>2156</v>
      </c>
    </row>
    <row r="1061" spans="1:4" ht="67.2">
      <c r="A1061" s="209"/>
      <c r="B1061" s="202" t="s">
        <v>1485</v>
      </c>
      <c r="C1061" s="202" t="str">
        <f>CONCATENATE(D1061," ", B1061)</f>
        <v>Cung cấp chức năng cho người dùng Tìm kiếm kết hợp nhiều tiêu chí đồng thời (theo bộ sưu tập, loại hình, kết hợp nhiều từ khóa,…)</v>
      </c>
      <c r="D1061" s="55" t="s">
        <v>2156</v>
      </c>
    </row>
    <row r="1062" spans="1:4" ht="50.4">
      <c r="A1062" s="208"/>
      <c r="B1062" s="202" t="s">
        <v>1486</v>
      </c>
      <c r="C1062" s="202" t="str">
        <f>CONCATENATE(D1062," ", B1062)</f>
        <v>Cung cấp chức năng cho người dùng Thực hiện tìm kiếm kết hợp nhiều tiêu chí đồng thời</v>
      </c>
      <c r="D1062" s="55" t="s">
        <v>2156</v>
      </c>
    </row>
    <row r="1063" spans="1:4" ht="33.6">
      <c r="A1063" s="208"/>
      <c r="B1063" s="202" t="s">
        <v>1487</v>
      </c>
      <c r="C1063" s="202" t="str">
        <f>CONCATENATE(D1063," ", B1063)</f>
        <v>Cung cấp chức năng cho người dùng Hiển thị danh sách kết quả tìm kiếm</v>
      </c>
      <c r="D1063" s="55" t="s">
        <v>2156</v>
      </c>
    </row>
    <row r="1064" spans="1:4" ht="33.6">
      <c r="A1064" s="208"/>
      <c r="B1064" s="202" t="s">
        <v>1471</v>
      </c>
      <c r="C1064" s="202" t="str">
        <f>CONCATENATE(D1064," ", B1064)</f>
        <v>Cung cấp chức năng cho người dùng Xem chi tiết kết quả tìm kiếm</v>
      </c>
      <c r="D1064" s="55" t="s">
        <v>2156</v>
      </c>
    </row>
    <row r="1065" spans="1:4" ht="33.6">
      <c r="A1065" s="208" t="s">
        <v>1507</v>
      </c>
      <c r="B1065" s="197" t="s">
        <v>1495</v>
      </c>
      <c r="C1065" s="202"/>
      <c r="D1065" s="55" t="s">
        <v>2156</v>
      </c>
    </row>
    <row r="1066" spans="1:4" ht="33.6">
      <c r="A1066" s="209"/>
      <c r="B1066" s="202" t="s">
        <v>1493</v>
      </c>
      <c r="C1066" s="202" t="str">
        <f>CONCATENATE(D1066," ", B1066)</f>
        <v>Cung cấp chức năng cho người dùng Tìm kiếm nhanh liên thư viện</v>
      </c>
      <c r="D1066" s="55" t="s">
        <v>2156</v>
      </c>
    </row>
    <row r="1067" spans="1:4" ht="33.6">
      <c r="A1067" s="208"/>
      <c r="B1067" s="202" t="s">
        <v>1487</v>
      </c>
      <c r="C1067" s="202" t="str">
        <f>CONCATENATE(D1067," ", B1067)</f>
        <v>Cung cấp chức năng cho người dùng Hiển thị danh sách kết quả tìm kiếm</v>
      </c>
      <c r="D1067" s="55" t="s">
        <v>2156</v>
      </c>
    </row>
    <row r="1068" spans="1:4" ht="33.6">
      <c r="A1068" s="208"/>
      <c r="B1068" s="202" t="s">
        <v>1494</v>
      </c>
      <c r="C1068" s="202" t="str">
        <f>CONCATENATE(D1068," ", B1068)</f>
        <v>Cung cấp chức năng cho người dùng Sắp xếp danh sách kết quả tìm kiếm</v>
      </c>
      <c r="D1068" s="55" t="s">
        <v>2156</v>
      </c>
    </row>
    <row r="1069" spans="1:4" ht="33.6">
      <c r="A1069" s="208"/>
      <c r="B1069" s="202" t="s">
        <v>1471</v>
      </c>
      <c r="C1069" s="202" t="str">
        <f>CONCATENATE(D1069," ", B1069)</f>
        <v>Cung cấp chức năng cho người dùng Xem chi tiết kết quả tìm kiếm</v>
      </c>
      <c r="D1069" s="55" t="s">
        <v>2156</v>
      </c>
    </row>
    <row r="1070" spans="1:4" ht="33.6">
      <c r="A1070" s="208" t="s">
        <v>1508</v>
      </c>
      <c r="B1070" s="197" t="s">
        <v>1496</v>
      </c>
      <c r="C1070" s="202"/>
      <c r="D1070" s="55" t="s">
        <v>2156</v>
      </c>
    </row>
    <row r="1071" spans="1:4" ht="50.4">
      <c r="A1071" s="209"/>
      <c r="B1071" s="202" t="s">
        <v>1497</v>
      </c>
      <c r="C1071" s="202" t="str">
        <f>CONCATENATE(D1071," ", B1071)</f>
        <v>Cung cấp chức năng cho người dùng Tìm kiếm liên thư viện kết hợp nhiều tiêu chí đồng thời</v>
      </c>
      <c r="D1071" s="55" t="s">
        <v>2156</v>
      </c>
    </row>
    <row r="1072" spans="1:4" ht="33.6">
      <c r="A1072" s="208"/>
      <c r="B1072" s="202" t="s">
        <v>1487</v>
      </c>
      <c r="C1072" s="202" t="str">
        <f>CONCATENATE(D1072," ", B1072)</f>
        <v>Cung cấp chức năng cho người dùng Hiển thị danh sách kết quả tìm kiếm</v>
      </c>
      <c r="D1072" s="55" t="s">
        <v>2156</v>
      </c>
    </row>
    <row r="1073" spans="1:4" ht="33.6">
      <c r="A1073" s="208"/>
      <c r="B1073" s="202" t="s">
        <v>1494</v>
      </c>
      <c r="C1073" s="202" t="str">
        <f>CONCATENATE(D1073," ", B1073)</f>
        <v>Cung cấp chức năng cho người dùng Sắp xếp danh sách kết quả tìm kiếm</v>
      </c>
      <c r="D1073" s="55" t="s">
        <v>2156</v>
      </c>
    </row>
    <row r="1074" spans="1:4" ht="33.6">
      <c r="A1074" s="208"/>
      <c r="B1074" s="202" t="s">
        <v>1471</v>
      </c>
      <c r="C1074" s="202" t="str">
        <f>CONCATENATE(D1074," ", B1074)</f>
        <v>Cung cấp chức năng cho người dùng Xem chi tiết kết quả tìm kiếm</v>
      </c>
      <c r="D1074" s="55" t="s">
        <v>2156</v>
      </c>
    </row>
    <row r="1075" spans="1:4" ht="33.6">
      <c r="A1075" s="208"/>
      <c r="B1075" s="202" t="s">
        <v>1498</v>
      </c>
      <c r="C1075" s="202" t="str">
        <f>CONCATENATE(D1075," ", B1075)</f>
        <v>Cung cấp chức năng cho người dùng Xóa tài liệu tra cứu truyền thống</v>
      </c>
      <c r="D1075" s="55" t="s">
        <v>2156</v>
      </c>
    </row>
    <row r="1076" spans="1:4">
      <c r="A1076" s="208" t="s">
        <v>1511</v>
      </c>
      <c r="B1076" s="197" t="s">
        <v>1512</v>
      </c>
      <c r="C1076" s="202"/>
      <c r="D1076" s="55" t="s">
        <v>2156</v>
      </c>
    </row>
    <row r="1077" spans="1:4">
      <c r="A1077" s="208" t="s">
        <v>1513</v>
      </c>
      <c r="B1077" s="197" t="s">
        <v>1514</v>
      </c>
      <c r="C1077" s="202"/>
      <c r="D1077" s="55" t="s">
        <v>2156</v>
      </c>
    </row>
    <row r="1078" spans="1:4" ht="33.6">
      <c r="A1078" s="209"/>
      <c r="B1078" s="202" t="s">
        <v>1515</v>
      </c>
      <c r="C1078" s="202" t="str">
        <f t="shared" ref="C1078:C1083" si="23">CONCATENATE(D1078," ", B1078)</f>
        <v>Cung cấp chức năng cho người dùng Thêm mới đăng ký bạn đọc</v>
      </c>
      <c r="D1078" s="55" t="s">
        <v>2156</v>
      </c>
    </row>
    <row r="1079" spans="1:4" ht="50.4">
      <c r="A1079" s="209"/>
      <c r="B1079" s="202" t="s">
        <v>1518</v>
      </c>
      <c r="C1079" s="202" t="str">
        <f t="shared" si="23"/>
        <v>Cung cấp chức năng cho người dùng Đính kèm hồ sơ đăng ký bạn đọc (thẻ học sinh,…)</v>
      </c>
      <c r="D1079" s="55" t="s">
        <v>2156</v>
      </c>
    </row>
    <row r="1080" spans="1:4" ht="33.6">
      <c r="A1080" s="208"/>
      <c r="B1080" s="202" t="s">
        <v>1516</v>
      </c>
      <c r="C1080" s="202" t="str">
        <f t="shared" si="23"/>
        <v>Cung cấp chức năng cho người dùng Sửa thông tin đăng ký bạn đọc</v>
      </c>
      <c r="D1080" s="55" t="s">
        <v>2156</v>
      </c>
    </row>
    <row r="1081" spans="1:4" ht="33.6">
      <c r="A1081" s="208"/>
      <c r="B1081" s="202" t="s">
        <v>1517</v>
      </c>
      <c r="C1081" s="202" t="str">
        <f t="shared" si="23"/>
        <v>Cung cấp chức năng cho người dùng Xóa đăng ký bạn đọc</v>
      </c>
      <c r="D1081" s="55" t="s">
        <v>2156</v>
      </c>
    </row>
    <row r="1082" spans="1:4" ht="33.6">
      <c r="A1082" s="208"/>
      <c r="B1082" s="202" t="s">
        <v>1519</v>
      </c>
      <c r="C1082" s="202" t="str">
        <f t="shared" si="23"/>
        <v>Cung cấp chức năng cho người dùng Xem thông tin đăng ký bạn đọc</v>
      </c>
      <c r="D1082" s="55" t="s">
        <v>2156</v>
      </c>
    </row>
    <row r="1083" spans="1:4" ht="33.6">
      <c r="A1083" s="208"/>
      <c r="B1083" s="202" t="s">
        <v>1520</v>
      </c>
      <c r="C1083" s="202" t="str">
        <f t="shared" si="23"/>
        <v>Cung cấp chức năng cho người dùng Gửi thông tin đăng ký bạn đọc</v>
      </c>
      <c r="D1083" s="55" t="s">
        <v>2156</v>
      </c>
    </row>
    <row r="1084" spans="1:4" ht="33.6">
      <c r="A1084" s="208" t="s">
        <v>1548</v>
      </c>
      <c r="B1084" s="197" t="s">
        <v>1521</v>
      </c>
      <c r="C1084" s="202"/>
      <c r="D1084" s="55" t="s">
        <v>2156</v>
      </c>
    </row>
    <row r="1085" spans="1:4" ht="33.6">
      <c r="A1085" s="209"/>
      <c r="B1085" s="202" t="s">
        <v>1522</v>
      </c>
      <c r="C1085" s="202" t="str">
        <f t="shared" ref="C1085:C1093" si="24">CONCATENATE(D1085," ", B1085)</f>
        <v>Cung cấp chức năng cho người dùng Xem danh sách thông tin đăng ký bạn đọc gửi tới</v>
      </c>
      <c r="D1085" s="55" t="s">
        <v>2156</v>
      </c>
    </row>
    <row r="1086" spans="1:4" ht="33.6">
      <c r="A1086" s="208"/>
      <c r="B1086" s="202" t="s">
        <v>1523</v>
      </c>
      <c r="C1086" s="202" t="str">
        <f t="shared" si="24"/>
        <v>Cung cấp chức năng cho người dùng Xem chi tiết thông tin đăng ký bạn đọc</v>
      </c>
      <c r="D1086" s="55" t="s">
        <v>2156</v>
      </c>
    </row>
    <row r="1087" spans="1:4" ht="33.6">
      <c r="A1087" s="208"/>
      <c r="B1087" s="202" t="s">
        <v>1525</v>
      </c>
      <c r="C1087" s="202" t="str">
        <f t="shared" si="24"/>
        <v>Cung cấp chức năng cho người dùng Xem file đính kèm đăng ký</v>
      </c>
      <c r="D1087" s="55" t="s">
        <v>2156</v>
      </c>
    </row>
    <row r="1088" spans="1:4" ht="33.6">
      <c r="A1088" s="208"/>
      <c r="B1088" s="202" t="s">
        <v>1524</v>
      </c>
      <c r="C1088" s="202" t="str">
        <f t="shared" si="24"/>
        <v>Cung cấp chức năng cho người dùng Xác nhận, phản hồi thông tin đăng ký</v>
      </c>
      <c r="D1088" s="55" t="s">
        <v>2156</v>
      </c>
    </row>
    <row r="1089" spans="1:4" ht="33.6">
      <c r="A1089" s="208" t="s">
        <v>1549</v>
      </c>
      <c r="B1089" s="197" t="s">
        <v>1531</v>
      </c>
      <c r="C1089" s="202" t="str">
        <f t="shared" si="24"/>
        <v>Cung cấp chức năng cho người dùng Tạo đăng ký mượn sách truyền thống</v>
      </c>
      <c r="D1089" s="55" t="s">
        <v>2156</v>
      </c>
    </row>
    <row r="1090" spans="1:4" ht="33.6">
      <c r="A1090" s="209"/>
      <c r="B1090" s="202" t="s">
        <v>1526</v>
      </c>
      <c r="C1090" s="202" t="str">
        <f t="shared" si="24"/>
        <v>Cung cấp chức năng cho người dùng Thêm mới đăng ký mượn sách truyền thống</v>
      </c>
      <c r="D1090" s="55" t="s">
        <v>2156</v>
      </c>
    </row>
    <row r="1091" spans="1:4" ht="33.6">
      <c r="A1091" s="208"/>
      <c r="B1091" s="202" t="s">
        <v>1527</v>
      </c>
      <c r="C1091" s="202" t="str">
        <f t="shared" si="24"/>
        <v>Cung cấp chức năng cho người dùng Sửa đăng ký mượn sách truyền thống</v>
      </c>
      <c r="D1091" s="55" t="s">
        <v>2156</v>
      </c>
    </row>
    <row r="1092" spans="1:4" ht="33.6">
      <c r="A1092" s="208"/>
      <c r="B1092" s="202" t="s">
        <v>1528</v>
      </c>
      <c r="C1092" s="202" t="str">
        <f t="shared" si="24"/>
        <v>Cung cấp chức năng cho người dùng Xóa đăng ký mượn sách truyền thống</v>
      </c>
      <c r="D1092" s="55" t="s">
        <v>2156</v>
      </c>
    </row>
    <row r="1093" spans="1:4" ht="33.6">
      <c r="A1093" s="208"/>
      <c r="B1093" s="202" t="s">
        <v>1530</v>
      </c>
      <c r="C1093" s="202" t="str">
        <f t="shared" si="24"/>
        <v>Cung cấp chức năng cho người dùng Xem đăng ký mượn sách truyền thống</v>
      </c>
      <c r="D1093" s="55" t="s">
        <v>2156</v>
      </c>
    </row>
    <row r="1094" spans="1:4" ht="33.6">
      <c r="A1094" s="208" t="s">
        <v>1550</v>
      </c>
      <c r="B1094" s="197" t="s">
        <v>1529</v>
      </c>
      <c r="C1094" s="202"/>
      <c r="D1094" s="55" t="s">
        <v>2156</v>
      </c>
    </row>
    <row r="1095" spans="1:4" ht="33.6">
      <c r="A1095" s="209"/>
      <c r="B1095" s="202" t="s">
        <v>1529</v>
      </c>
      <c r="C1095" s="202" t="str">
        <f>CONCATENATE(D1095," ", B1095)</f>
        <v>Cung cấp chức năng cho người dùng Gửi đăng ký mượn sách truyền thống</v>
      </c>
      <c r="D1095" s="55" t="s">
        <v>2156</v>
      </c>
    </row>
    <row r="1096" spans="1:4" ht="33.6">
      <c r="A1096" s="208"/>
      <c r="B1096" s="202" t="s">
        <v>1532</v>
      </c>
      <c r="C1096" s="202" t="str">
        <f>CONCATENATE(D1096," ", B1096)</f>
        <v>Cung cấp chức năng cho người dùng Xem đăng ký mượn sách truyền thống đã gửi</v>
      </c>
      <c r="D1096" s="55" t="s">
        <v>2156</v>
      </c>
    </row>
    <row r="1097" spans="1:4" ht="33.6">
      <c r="A1097" s="208" t="s">
        <v>1551</v>
      </c>
      <c r="B1097" s="197" t="s">
        <v>1533</v>
      </c>
      <c r="C1097" s="202"/>
      <c r="D1097" s="55" t="s">
        <v>2156</v>
      </c>
    </row>
    <row r="1098" spans="1:4" ht="33.6">
      <c r="A1098" s="209"/>
      <c r="B1098" s="202" t="s">
        <v>1533</v>
      </c>
      <c r="C1098" s="202" t="str">
        <f>CONCATENATE(D1098," ", B1098)</f>
        <v>Cung cấp chức năng cho người dùng Hủy đăng ký mượn sách truyền thống</v>
      </c>
      <c r="D1098" s="55" t="s">
        <v>2156</v>
      </c>
    </row>
    <row r="1099" spans="1:4" ht="33.6">
      <c r="A1099" s="208"/>
      <c r="B1099" s="202" t="s">
        <v>1534</v>
      </c>
      <c r="C1099" s="202" t="str">
        <f>CONCATENATE(D1099," ", B1099)</f>
        <v>Cung cấp chức năng cho người dùng Xem đăng ký mượn sách đã hủy</v>
      </c>
      <c r="D1099" s="55" t="s">
        <v>2156</v>
      </c>
    </row>
    <row r="1100" spans="1:4" ht="33.6">
      <c r="A1100" s="208" t="s">
        <v>1552</v>
      </c>
      <c r="B1100" s="197" t="s">
        <v>1535</v>
      </c>
      <c r="C1100" s="202"/>
      <c r="D1100" s="55" t="s">
        <v>2156</v>
      </c>
    </row>
    <row r="1101" spans="1:4" ht="33.6">
      <c r="A1101" s="209"/>
      <c r="B1101" s="202" t="s">
        <v>1536</v>
      </c>
      <c r="C1101" s="202" t="str">
        <f>CONCATENATE(D1101," ", B1101)</f>
        <v>Cung cấp chức năng cho người dùng Xem danh sách đăng ký mượn sách truyền thống</v>
      </c>
      <c r="D1101" s="55" t="s">
        <v>2156</v>
      </c>
    </row>
    <row r="1102" spans="1:4" ht="33.6">
      <c r="A1102" s="208"/>
      <c r="B1102" s="202" t="s">
        <v>1537</v>
      </c>
      <c r="C1102" s="202" t="str">
        <f>CONCATENATE(D1102," ", B1102)</f>
        <v>Cung cấp chức năng cho người dùng Xem chi tiết đăng ký mượn sách truyền thống</v>
      </c>
      <c r="D1102" s="55" t="s">
        <v>2156</v>
      </c>
    </row>
    <row r="1103" spans="1:4" ht="33.6">
      <c r="A1103" s="208"/>
      <c r="B1103" s="202" t="s">
        <v>1538</v>
      </c>
      <c r="C1103" s="202" t="str">
        <f>CONCATENATE(D1103," ", B1103)</f>
        <v>Cung cấp chức năng cho người dùng Cảnh báo trùng đăng ký mượn sách</v>
      </c>
      <c r="D1103" s="55" t="s">
        <v>2156</v>
      </c>
    </row>
    <row r="1104" spans="1:4" ht="33.6">
      <c r="A1104" s="208"/>
      <c r="B1104" s="202" t="s">
        <v>1539</v>
      </c>
      <c r="C1104" s="202" t="str">
        <f>CONCATENATE(D1104," ", B1104)</f>
        <v>Cung cấp chức năng cho người dùng Cảnh báo trùng sách đăng ký mượn</v>
      </c>
      <c r="D1104" s="55" t="s">
        <v>2156</v>
      </c>
    </row>
    <row r="1105" spans="1:4" ht="33.6">
      <c r="A1105" s="208" t="s">
        <v>1553</v>
      </c>
      <c r="B1105" s="197" t="s">
        <v>1544</v>
      </c>
      <c r="C1105" s="202"/>
      <c r="D1105" s="55" t="s">
        <v>2156</v>
      </c>
    </row>
    <row r="1106" spans="1:4" ht="33.6">
      <c r="A1106" s="209"/>
      <c r="B1106" s="202" t="s">
        <v>1545</v>
      </c>
      <c r="C1106" s="202" t="str">
        <f>CONCATENATE(D1106," ", B1106)</f>
        <v>Cung cấp chức năng cho người dùng Kiểm tra thông tin đăng ký mượn sách</v>
      </c>
      <c r="D1106" s="55" t="s">
        <v>2156</v>
      </c>
    </row>
    <row r="1107" spans="1:4" ht="33.6">
      <c r="A1107" s="208"/>
      <c r="B1107" s="202" t="s">
        <v>1546</v>
      </c>
      <c r="C1107" s="202" t="str">
        <f>CONCATENATE(D1107," ", B1107)</f>
        <v>Cung cấp chức năng cho người dùng Kiểm tra hiện trạng sách đăng ký mượn</v>
      </c>
      <c r="D1107" s="55" t="s">
        <v>2156</v>
      </c>
    </row>
    <row r="1108" spans="1:4" ht="33.6">
      <c r="A1108" s="208" t="s">
        <v>1554</v>
      </c>
      <c r="B1108" s="197" t="s">
        <v>1540</v>
      </c>
      <c r="C1108" s="202"/>
      <c r="D1108" s="55" t="s">
        <v>2156</v>
      </c>
    </row>
    <row r="1109" spans="1:4" ht="33.6">
      <c r="A1109" s="209"/>
      <c r="B1109" s="202" t="s">
        <v>1540</v>
      </c>
      <c r="C1109" s="202" t="str">
        <f>CONCATENATE(D1109," ", B1109)</f>
        <v>Cung cấp chức năng cho người dùng Duyệt đăng ký mượn sách truyền thống</v>
      </c>
      <c r="D1109" s="55" t="s">
        <v>2156</v>
      </c>
    </row>
    <row r="1110" spans="1:4" ht="33.6">
      <c r="A1110" s="208"/>
      <c r="B1110" s="202" t="s">
        <v>1541</v>
      </c>
      <c r="C1110" s="202" t="str">
        <f>CONCATENATE(D1110," ", B1110)</f>
        <v>Cung cấp chức năng cho người dùng Không duyệt đăng ký mượn sách truyền thống</v>
      </c>
      <c r="D1110" s="55" t="s">
        <v>2156</v>
      </c>
    </row>
    <row r="1111" spans="1:4" ht="33.6">
      <c r="A1111" s="208"/>
      <c r="B1111" s="202" t="s">
        <v>1542</v>
      </c>
      <c r="C1111" s="202" t="str">
        <f>CONCATENATE(D1111," ", B1111)</f>
        <v>Cung cấp chức năng cho người dùng Phản hồi đăng ký mượn sách truyền thống</v>
      </c>
      <c r="D1111" s="55" t="s">
        <v>2156</v>
      </c>
    </row>
    <row r="1112" spans="1:4" ht="50.4">
      <c r="A1112" s="208"/>
      <c r="B1112" s="202" t="s">
        <v>1543</v>
      </c>
      <c r="C1112" s="202" t="str">
        <f>CONCATENATE(D1112," ", B1112)</f>
        <v>Cung cấp chức năng cho người dùng Xem danh sách đăng ký mượn sách đã duyệt, không duyệt, chưa duyệt</v>
      </c>
      <c r="D1112" s="55" t="s">
        <v>2156</v>
      </c>
    </row>
    <row r="1113" spans="1:4" ht="33.6">
      <c r="A1113" s="208" t="s">
        <v>1555</v>
      </c>
      <c r="B1113" s="197" t="s">
        <v>1547</v>
      </c>
      <c r="C1113" s="202"/>
      <c r="D1113" s="55" t="s">
        <v>2156</v>
      </c>
    </row>
    <row r="1114" spans="1:4" ht="33.6">
      <c r="A1114" s="209"/>
      <c r="B1114" s="202" t="s">
        <v>1561</v>
      </c>
      <c r="C1114" s="202" t="str">
        <f>CONCATENATE(D1114," ", B1114)</f>
        <v>Cung cấp chức năng cho người dùng Thêm mới đăng ký mua sách truyền thống</v>
      </c>
      <c r="D1114" s="55" t="s">
        <v>2156</v>
      </c>
    </row>
    <row r="1115" spans="1:4" ht="33.6">
      <c r="A1115" s="208"/>
      <c r="B1115" s="202" t="s">
        <v>1562</v>
      </c>
      <c r="C1115" s="202" t="str">
        <f>CONCATENATE(D1115," ", B1115)</f>
        <v>Cung cấp chức năng cho người dùng Sửa đăng ký mua sách truyền thống</v>
      </c>
      <c r="D1115" s="55" t="s">
        <v>2156</v>
      </c>
    </row>
    <row r="1116" spans="1:4" ht="33.6">
      <c r="A1116" s="208"/>
      <c r="B1116" s="202" t="s">
        <v>1563</v>
      </c>
      <c r="C1116" s="202" t="str">
        <f>CONCATENATE(D1116," ", B1116)</f>
        <v>Cung cấp chức năng cho người dùng Xóa đăng ký mua sách truyền thống</v>
      </c>
      <c r="D1116" s="55" t="s">
        <v>2156</v>
      </c>
    </row>
    <row r="1117" spans="1:4" ht="33.6">
      <c r="A1117" s="208"/>
      <c r="B1117" s="202" t="s">
        <v>1564</v>
      </c>
      <c r="C1117" s="202" t="str">
        <f>CONCATENATE(D1117," ", B1117)</f>
        <v>Cung cấp chức năng cho người dùng Xem đăng ký mua sách truyền thống</v>
      </c>
      <c r="D1117" s="55" t="s">
        <v>2156</v>
      </c>
    </row>
    <row r="1118" spans="1:4" ht="33.6">
      <c r="A1118" s="208" t="s">
        <v>1556</v>
      </c>
      <c r="B1118" s="197" t="s">
        <v>1565</v>
      </c>
      <c r="C1118" s="202"/>
      <c r="D1118" s="55" t="s">
        <v>2156</v>
      </c>
    </row>
    <row r="1119" spans="1:4" ht="33.6">
      <c r="A1119" s="209"/>
      <c r="B1119" s="202" t="s">
        <v>1565</v>
      </c>
      <c r="C1119" s="202" t="str">
        <f>CONCATENATE(D1119," ", B1119)</f>
        <v>Cung cấp chức năng cho người dùng Gửi đăng ký mua sách truyền thống</v>
      </c>
      <c r="D1119" s="55" t="s">
        <v>2156</v>
      </c>
    </row>
    <row r="1120" spans="1:4" ht="33.6">
      <c r="A1120" s="208"/>
      <c r="B1120" s="202" t="s">
        <v>1566</v>
      </c>
      <c r="C1120" s="202" t="str">
        <f>CONCATENATE(D1120," ", B1120)</f>
        <v>Cung cấp chức năng cho người dùng Xem đăng ký mua sách truyền thống đã gửi</v>
      </c>
      <c r="D1120" s="55" t="s">
        <v>2156</v>
      </c>
    </row>
    <row r="1121" spans="1:4" ht="33.6">
      <c r="A1121" s="208" t="s">
        <v>1557</v>
      </c>
      <c r="B1121" s="197" t="s">
        <v>1567</v>
      </c>
      <c r="C1121" s="202"/>
      <c r="D1121" s="55" t="s">
        <v>2156</v>
      </c>
    </row>
    <row r="1122" spans="1:4" ht="33.6">
      <c r="A1122" s="209"/>
      <c r="B1122" s="202" t="s">
        <v>1567</v>
      </c>
      <c r="C1122" s="202" t="str">
        <f>CONCATENATE(D1122," ", B1122)</f>
        <v>Cung cấp chức năng cho người dùng Hủy đăng ký mua sách truyền thống</v>
      </c>
      <c r="D1122" s="55" t="s">
        <v>2156</v>
      </c>
    </row>
    <row r="1123" spans="1:4" ht="33.6">
      <c r="A1123" s="208"/>
      <c r="B1123" s="202" t="s">
        <v>1568</v>
      </c>
      <c r="C1123" s="202" t="str">
        <f>CONCATENATE(D1123," ", B1123)</f>
        <v>Cung cấp chức năng cho người dùng Xem đăng ký mua sách đã hủy</v>
      </c>
      <c r="D1123" s="55" t="s">
        <v>2156</v>
      </c>
    </row>
    <row r="1124" spans="1:4" ht="33.6">
      <c r="A1124" s="208" t="s">
        <v>1558</v>
      </c>
      <c r="B1124" s="197" t="s">
        <v>1569</v>
      </c>
      <c r="C1124" s="202"/>
      <c r="D1124" s="55" t="s">
        <v>2156</v>
      </c>
    </row>
    <row r="1125" spans="1:4" ht="33.6">
      <c r="A1125" s="209"/>
      <c r="B1125" s="202" t="s">
        <v>1570</v>
      </c>
      <c r="C1125" s="202" t="str">
        <f>CONCATENATE(D1125," ", B1125)</f>
        <v>Cung cấp chức năng cho người dùng Xem danh sách đăng ký mua sách truyền thống</v>
      </c>
      <c r="D1125" s="55" t="s">
        <v>2156</v>
      </c>
    </row>
    <row r="1126" spans="1:4" ht="33.6">
      <c r="A1126" s="208"/>
      <c r="B1126" s="202" t="s">
        <v>1571</v>
      </c>
      <c r="C1126" s="202" t="str">
        <f>CONCATENATE(D1126," ", B1126)</f>
        <v>Cung cấp chức năng cho người dùng Xem chi tiết đăng ký mua sách truyền thống</v>
      </c>
      <c r="D1126" s="55" t="s">
        <v>2156</v>
      </c>
    </row>
    <row r="1127" spans="1:4" ht="33.6">
      <c r="A1127" s="208"/>
      <c r="B1127" s="202" t="s">
        <v>1572</v>
      </c>
      <c r="C1127" s="202" t="str">
        <f>CONCATENATE(D1127," ", B1127)</f>
        <v>Cung cấp chức năng cho người dùng Cảnh báo trùng đăng ký mua sách</v>
      </c>
      <c r="D1127" s="55" t="s">
        <v>2156</v>
      </c>
    </row>
    <row r="1128" spans="1:4" ht="33.6">
      <c r="A1128" s="208" t="s">
        <v>1559</v>
      </c>
      <c r="B1128" s="197" t="s">
        <v>1573</v>
      </c>
      <c r="C1128" s="202"/>
      <c r="D1128" s="55" t="s">
        <v>2156</v>
      </c>
    </row>
    <row r="1129" spans="1:4" ht="33.6">
      <c r="A1129" s="209"/>
      <c r="B1129" s="202" t="s">
        <v>1573</v>
      </c>
      <c r="C1129" s="202" t="str">
        <f>CONCATENATE(D1129," ", B1129)</f>
        <v>Cung cấp chức năng cho người dùng Duyệt đăng ký mua sách truyền thống</v>
      </c>
      <c r="D1129" s="55" t="s">
        <v>2156</v>
      </c>
    </row>
    <row r="1130" spans="1:4" ht="33.6">
      <c r="A1130" s="208"/>
      <c r="B1130" s="202" t="s">
        <v>1574</v>
      </c>
      <c r="C1130" s="202" t="str">
        <f>CONCATENATE(D1130," ", B1130)</f>
        <v>Cung cấp chức năng cho người dùng Không duyệt đăng ký mua sách truyền thống</v>
      </c>
      <c r="D1130" s="55" t="s">
        <v>2156</v>
      </c>
    </row>
    <row r="1131" spans="1:4" ht="33.6">
      <c r="A1131" s="208"/>
      <c r="B1131" s="202" t="s">
        <v>1575</v>
      </c>
      <c r="C1131" s="202" t="str">
        <f>CONCATENATE(D1131," ", B1131)</f>
        <v>Cung cấp chức năng cho người dùng Phản hồi đăng ký mua sách truyền thống</v>
      </c>
      <c r="D1131" s="55" t="s">
        <v>2156</v>
      </c>
    </row>
    <row r="1132" spans="1:4" ht="50.4">
      <c r="A1132" s="208"/>
      <c r="B1132" s="202" t="s">
        <v>1576</v>
      </c>
      <c r="C1132" s="202" t="str">
        <f>CONCATENATE(D1132," ", B1132)</f>
        <v>Cung cấp chức năng cho người dùng Xem danh sách đăng ký mua sách đã duyệt, không duyệt, chưa duyệt</v>
      </c>
      <c r="D1132" s="55" t="s">
        <v>2156</v>
      </c>
    </row>
    <row r="1133" spans="1:4">
      <c r="A1133" s="208" t="s">
        <v>1560</v>
      </c>
      <c r="B1133" s="197" t="s">
        <v>1577</v>
      </c>
      <c r="C1133" s="202"/>
      <c r="D1133" s="55" t="s">
        <v>2156</v>
      </c>
    </row>
    <row r="1134" spans="1:4" ht="33.6">
      <c r="A1134" s="209"/>
      <c r="B1134" s="202" t="s">
        <v>1578</v>
      </c>
      <c r="C1134" s="202" t="str">
        <f>CONCATENATE(D1134," ", B1134)</f>
        <v>Cung cấp chức năng cho người dùng Thêm mới đăng ký tiết đọc</v>
      </c>
      <c r="D1134" s="55" t="s">
        <v>2156</v>
      </c>
    </row>
    <row r="1135" spans="1:4" ht="33.6">
      <c r="A1135" s="208"/>
      <c r="B1135" s="202" t="s">
        <v>1579</v>
      </c>
      <c r="C1135" s="202" t="str">
        <f>CONCATENATE(D1135," ", B1135)</f>
        <v>Cung cấp chức năng cho người dùng Sửa đăng ký tiết đọc</v>
      </c>
      <c r="D1135" s="55" t="s">
        <v>2156</v>
      </c>
    </row>
    <row r="1136" spans="1:4" ht="33.6">
      <c r="A1136" s="208"/>
      <c r="B1136" s="202" t="s">
        <v>1580</v>
      </c>
      <c r="C1136" s="202" t="str">
        <f>CONCATENATE(D1136," ", B1136)</f>
        <v>Cung cấp chức năng cho người dùng Xóa đăng ký tiết đọc</v>
      </c>
      <c r="D1136" s="55" t="s">
        <v>2156</v>
      </c>
    </row>
    <row r="1137" spans="1:4" ht="33.6">
      <c r="A1137" s="208"/>
      <c r="B1137" s="202" t="s">
        <v>1581</v>
      </c>
      <c r="C1137" s="202" t="str">
        <f>CONCATENATE(D1137," ", B1137)</f>
        <v>Cung cấp chức năng cho người dùng Xem đăng ký tiết đọc</v>
      </c>
      <c r="D1137" s="55" t="s">
        <v>2156</v>
      </c>
    </row>
    <row r="1138" spans="1:4">
      <c r="A1138" s="208" t="s">
        <v>1628</v>
      </c>
      <c r="B1138" s="197" t="s">
        <v>1582</v>
      </c>
      <c r="C1138" s="202"/>
      <c r="D1138" s="55" t="s">
        <v>2156</v>
      </c>
    </row>
    <row r="1139" spans="1:4" ht="33.6">
      <c r="A1139" s="209"/>
      <c r="B1139" s="202" t="s">
        <v>1582</v>
      </c>
      <c r="C1139" s="202" t="str">
        <f>CONCATENATE(D1139," ", B1139)</f>
        <v>Cung cấp chức năng cho người dùng Gửi đăng ký tiết đọc</v>
      </c>
      <c r="D1139" s="55" t="s">
        <v>2156</v>
      </c>
    </row>
    <row r="1140" spans="1:4" ht="33.6">
      <c r="A1140" s="208"/>
      <c r="B1140" s="202" t="s">
        <v>1581</v>
      </c>
      <c r="C1140" s="202" t="str">
        <f>CONCATENATE(D1140," ", B1140)</f>
        <v>Cung cấp chức năng cho người dùng Xem đăng ký tiết đọc</v>
      </c>
      <c r="D1140" s="55" t="s">
        <v>2156</v>
      </c>
    </row>
    <row r="1141" spans="1:4" ht="33.6">
      <c r="A1141" s="208" t="s">
        <v>1629</v>
      </c>
      <c r="B1141" s="197" t="s">
        <v>1583</v>
      </c>
      <c r="C1141" s="202" t="str">
        <f>CONCATENATE(D1141," ", B1141)</f>
        <v>Cung cấp chức năng cho người dùng Hủy đăng ký tiết đọc</v>
      </c>
      <c r="D1141" s="55" t="s">
        <v>2156</v>
      </c>
    </row>
    <row r="1142" spans="1:4" ht="33.6">
      <c r="A1142" s="209"/>
      <c r="B1142" s="202" t="s">
        <v>1583</v>
      </c>
      <c r="C1142" s="202" t="str">
        <f>CONCATENATE(D1142," ", B1142)</f>
        <v>Cung cấp chức năng cho người dùng Hủy đăng ký tiết đọc</v>
      </c>
      <c r="D1142" s="55" t="s">
        <v>2156</v>
      </c>
    </row>
    <row r="1143" spans="1:4" ht="33.6">
      <c r="A1143" s="208"/>
      <c r="B1143" s="202" t="s">
        <v>1584</v>
      </c>
      <c r="C1143" s="202" t="str">
        <f>CONCATENATE(D1143," ", B1143)</f>
        <v>Cung cấp chức năng cho người dùng Xem đăng ký tiết đọc đã hủy</v>
      </c>
      <c r="D1143" s="55" t="s">
        <v>2156</v>
      </c>
    </row>
    <row r="1144" spans="1:4">
      <c r="A1144" s="208" t="s">
        <v>1630</v>
      </c>
      <c r="B1144" s="197" t="s">
        <v>1585</v>
      </c>
      <c r="C1144" s="202"/>
      <c r="D1144" s="55" t="s">
        <v>2156</v>
      </c>
    </row>
    <row r="1145" spans="1:4" ht="33.6">
      <c r="A1145" s="209"/>
      <c r="B1145" s="202" t="s">
        <v>1586</v>
      </c>
      <c r="C1145" s="202" t="str">
        <f>CONCATENATE(D1145," ", B1145)</f>
        <v>Cung cấp chức năng cho người dùng Xem danh sách đăng ký tiết đọc</v>
      </c>
      <c r="D1145" s="55" t="s">
        <v>2156</v>
      </c>
    </row>
    <row r="1146" spans="1:4" ht="33.6">
      <c r="A1146" s="208"/>
      <c r="B1146" s="202" t="s">
        <v>1587</v>
      </c>
      <c r="C1146" s="202" t="str">
        <f>CONCATENATE(D1146," ", B1146)</f>
        <v>Cung cấp chức năng cho người dùng Xem chi tiết đăng ký tiết đọc</v>
      </c>
      <c r="D1146" s="55" t="s">
        <v>2156</v>
      </c>
    </row>
    <row r="1147" spans="1:4" ht="33.6">
      <c r="A1147" s="208"/>
      <c r="B1147" s="202" t="s">
        <v>1588</v>
      </c>
      <c r="C1147" s="202" t="str">
        <f>CONCATENATE(D1147," ", B1147)</f>
        <v>Cung cấp chức năng cho người dùng Cảnh báo trùng đăng ký tiết đọc</v>
      </c>
      <c r="D1147" s="55" t="s">
        <v>2156</v>
      </c>
    </row>
    <row r="1148" spans="1:4">
      <c r="A1148" s="208" t="s">
        <v>1631</v>
      </c>
      <c r="B1148" s="197" t="s">
        <v>1589</v>
      </c>
      <c r="C1148" s="202"/>
      <c r="D1148" s="55" t="s">
        <v>2156</v>
      </c>
    </row>
    <row r="1149" spans="1:4" ht="33.6">
      <c r="A1149" s="209"/>
      <c r="B1149" s="202" t="s">
        <v>1589</v>
      </c>
      <c r="C1149" s="202" t="str">
        <f>CONCATENATE(D1149," ", B1149)</f>
        <v>Cung cấp chức năng cho người dùng Duyệt đăng ký tiết đọc</v>
      </c>
      <c r="D1149" s="55" t="s">
        <v>2156</v>
      </c>
    </row>
    <row r="1150" spans="1:4" ht="33.6">
      <c r="A1150" s="208"/>
      <c r="B1150" s="202" t="s">
        <v>1590</v>
      </c>
      <c r="C1150" s="202" t="str">
        <f>CONCATENATE(D1150," ", B1150)</f>
        <v>Cung cấp chức năng cho người dùng Không đăng ký tiết đọc</v>
      </c>
      <c r="D1150" s="55" t="s">
        <v>2156</v>
      </c>
    </row>
    <row r="1151" spans="1:4" ht="33.6">
      <c r="A1151" s="208"/>
      <c r="B1151" s="202" t="s">
        <v>1591</v>
      </c>
      <c r="C1151" s="202" t="str">
        <f>CONCATENATE(D1151," ", B1151)</f>
        <v>Cung cấp chức năng cho người dùng Phản hồi đăng ký tiết đọc</v>
      </c>
      <c r="D1151" s="55" t="s">
        <v>2156</v>
      </c>
    </row>
    <row r="1152" spans="1:4" ht="50.4">
      <c r="A1152" s="208"/>
      <c r="B1152" s="202" t="s">
        <v>1592</v>
      </c>
      <c r="C1152" s="202" t="str">
        <f>CONCATENATE(D1152," ", B1152)</f>
        <v>Cung cấp chức năng cho người dùng Xem danh sách đăng ký tiết đọc đã duyệt, không duyệt, chưa duyệt</v>
      </c>
      <c r="D1152" s="55" t="s">
        <v>2156</v>
      </c>
    </row>
    <row r="1153" spans="1:4" ht="33.6">
      <c r="A1153" s="208" t="s">
        <v>1632</v>
      </c>
      <c r="B1153" s="197" t="s">
        <v>1593</v>
      </c>
      <c r="C1153" s="202"/>
      <c r="D1153" s="55" t="s">
        <v>2156</v>
      </c>
    </row>
    <row r="1154" spans="1:4" ht="33.6">
      <c r="A1154" s="209"/>
      <c r="B1154" s="202" t="s">
        <v>1594</v>
      </c>
      <c r="C1154" s="202" t="str">
        <f t="shared" ref="C1154:C1160" si="25">CONCATENATE(D1154," ", B1154)</f>
        <v>Cung cấp chức năng cho người dùng Thêm mới đăng ký mượn sách điện tử</v>
      </c>
      <c r="D1154" s="55" t="s">
        <v>2156</v>
      </c>
    </row>
    <row r="1155" spans="1:4" ht="33.6">
      <c r="A1155" s="208"/>
      <c r="B1155" s="202" t="s">
        <v>1595</v>
      </c>
      <c r="C1155" s="202" t="str">
        <f t="shared" si="25"/>
        <v>Cung cấp chức năng cho người dùng Sửa đăng ký mượn sách điện tử</v>
      </c>
      <c r="D1155" s="55" t="s">
        <v>2156</v>
      </c>
    </row>
    <row r="1156" spans="1:4" ht="33.6">
      <c r="A1156" s="208"/>
      <c r="B1156" s="202" t="s">
        <v>1596</v>
      </c>
      <c r="C1156" s="202" t="str">
        <f t="shared" si="25"/>
        <v>Cung cấp chức năng cho người dùng Xóa đăng ký mượn sách điện tử</v>
      </c>
      <c r="D1156" s="55" t="s">
        <v>2156</v>
      </c>
    </row>
    <row r="1157" spans="1:4" ht="33.6">
      <c r="A1157" s="208"/>
      <c r="B1157" s="202" t="s">
        <v>1597</v>
      </c>
      <c r="C1157" s="202" t="str">
        <f t="shared" si="25"/>
        <v>Cung cấp chức năng cho người dùng Xem đăng ký mượn sách điện tử</v>
      </c>
      <c r="D1157" s="55" t="s">
        <v>2156</v>
      </c>
    </row>
    <row r="1158" spans="1:4" ht="33.6">
      <c r="A1158" s="208" t="s">
        <v>1633</v>
      </c>
      <c r="B1158" s="197" t="s">
        <v>1598</v>
      </c>
      <c r="C1158" s="202" t="str">
        <f t="shared" si="25"/>
        <v>Cung cấp chức năng cho người dùng Gửi đăng ký mượn sách điện tử</v>
      </c>
      <c r="D1158" s="55" t="s">
        <v>2156</v>
      </c>
    </row>
    <row r="1159" spans="1:4" ht="33.6">
      <c r="A1159" s="209"/>
      <c r="B1159" s="202" t="s">
        <v>1598</v>
      </c>
      <c r="C1159" s="202" t="str">
        <f t="shared" si="25"/>
        <v>Cung cấp chức năng cho người dùng Gửi đăng ký mượn sách điện tử</v>
      </c>
      <c r="D1159" s="55" t="s">
        <v>2156</v>
      </c>
    </row>
    <row r="1160" spans="1:4" ht="33.6">
      <c r="A1160" s="208"/>
      <c r="B1160" s="202" t="s">
        <v>1599</v>
      </c>
      <c r="C1160" s="202" t="str">
        <f t="shared" si="25"/>
        <v>Cung cấp chức năng cho người dùng Xem đăng ký mượn sách điện tử đã gửi</v>
      </c>
      <c r="D1160" s="55" t="s">
        <v>2156</v>
      </c>
    </row>
    <row r="1161" spans="1:4" ht="33.6">
      <c r="A1161" s="208" t="s">
        <v>1634</v>
      </c>
      <c r="B1161" s="197" t="s">
        <v>1600</v>
      </c>
      <c r="C1161" s="202"/>
      <c r="D1161" s="55" t="s">
        <v>2156</v>
      </c>
    </row>
    <row r="1162" spans="1:4" ht="33.6">
      <c r="A1162" s="209"/>
      <c r="B1162" s="202" t="s">
        <v>1600</v>
      </c>
      <c r="C1162" s="202" t="str">
        <f>CONCATENATE(D1162," ", B1162)</f>
        <v>Cung cấp chức năng cho người dùng Hủy đăng ký mượn sách điện tử</v>
      </c>
      <c r="D1162" s="55" t="s">
        <v>2156</v>
      </c>
    </row>
    <row r="1163" spans="1:4" ht="33.6">
      <c r="A1163" s="208"/>
      <c r="B1163" s="202" t="s">
        <v>1601</v>
      </c>
      <c r="C1163" s="202" t="str">
        <f>CONCATENATE(D1163," ", B1163)</f>
        <v>Cung cấp chức năng cho người dùng Xem đăng ký mượn sách điện tử đã hủy</v>
      </c>
      <c r="D1163" s="55" t="s">
        <v>2156</v>
      </c>
    </row>
    <row r="1164" spans="1:4" ht="33.6">
      <c r="A1164" s="208" t="s">
        <v>1635</v>
      </c>
      <c r="B1164" s="197" t="s">
        <v>1602</v>
      </c>
      <c r="C1164" s="202"/>
      <c r="D1164" s="55" t="s">
        <v>2156</v>
      </c>
    </row>
    <row r="1165" spans="1:4" ht="33.6">
      <c r="A1165" s="209"/>
      <c r="B1165" s="202" t="s">
        <v>1603</v>
      </c>
      <c r="C1165" s="202" t="str">
        <f>CONCATENATE(D1165," ", B1165)</f>
        <v>Cung cấp chức năng cho người dùng Xem danh sách đăng ký mượn sách điện tử</v>
      </c>
      <c r="D1165" s="55" t="s">
        <v>2156</v>
      </c>
    </row>
    <row r="1166" spans="1:4" ht="33.6">
      <c r="A1166" s="208"/>
      <c r="B1166" s="202" t="s">
        <v>1604</v>
      </c>
      <c r="C1166" s="202" t="str">
        <f>CONCATENATE(D1166," ", B1166)</f>
        <v>Cung cấp chức năng cho người dùng Xem chi tiết đăng ký mượn sách điện tử</v>
      </c>
      <c r="D1166" s="55" t="s">
        <v>2156</v>
      </c>
    </row>
    <row r="1167" spans="1:4" ht="33.6">
      <c r="A1167" s="208"/>
      <c r="B1167" s="202" t="s">
        <v>1605</v>
      </c>
      <c r="C1167" s="202" t="str">
        <f>CONCATENATE(D1167," ", B1167)</f>
        <v>Cung cấp chức năng cho người dùng Cảnh báo trùng đăng ký mượn sách điện tử</v>
      </c>
      <c r="D1167" s="55" t="s">
        <v>2156</v>
      </c>
    </row>
    <row r="1168" spans="1:4" ht="33.6">
      <c r="A1168" s="208"/>
      <c r="B1168" s="202" t="s">
        <v>1606</v>
      </c>
      <c r="C1168" s="202" t="str">
        <f>CONCATENATE(D1168," ", B1168)</f>
        <v>Cung cấp chức năng cho người dùng Cảnh báo trùng sách điện tử đăng ký mượn</v>
      </c>
      <c r="D1168" s="55" t="s">
        <v>2156</v>
      </c>
    </row>
    <row r="1169" spans="1:4" ht="33.6">
      <c r="A1169" s="208" t="s">
        <v>1636</v>
      </c>
      <c r="B1169" s="197" t="s">
        <v>1607</v>
      </c>
      <c r="C1169" s="202"/>
      <c r="D1169" s="55" t="s">
        <v>2156</v>
      </c>
    </row>
    <row r="1170" spans="1:4" ht="33.6">
      <c r="A1170" s="209"/>
      <c r="B1170" s="202" t="s">
        <v>1608</v>
      </c>
      <c r="C1170" s="202" t="str">
        <f>CONCATENATE(D1170," ", B1170)</f>
        <v>Cung cấp chức năng cho người dùng Kiểm tra thông tin đăng ký mượn sách điện tử</v>
      </c>
      <c r="D1170" s="55" t="s">
        <v>2156</v>
      </c>
    </row>
    <row r="1171" spans="1:4" ht="50.4">
      <c r="A1171" s="208"/>
      <c r="B1171" s="202" t="s">
        <v>1609</v>
      </c>
      <c r="C1171" s="202" t="str">
        <f>CONCATENATE(D1171," ", B1171)</f>
        <v>Cung cấp chức năng cho người dùng Kiểm tra hiện trạng sách điện tử được đăng ký mượn</v>
      </c>
      <c r="D1171" s="55" t="s">
        <v>2156</v>
      </c>
    </row>
    <row r="1172" spans="1:4" ht="33.6">
      <c r="A1172" s="208" t="s">
        <v>1637</v>
      </c>
      <c r="B1172" s="197" t="s">
        <v>1610</v>
      </c>
      <c r="C1172" s="202"/>
      <c r="D1172" s="55" t="s">
        <v>2156</v>
      </c>
    </row>
    <row r="1173" spans="1:4" ht="33.6">
      <c r="A1173" s="209"/>
      <c r="B1173" s="202" t="s">
        <v>1610</v>
      </c>
      <c r="C1173" s="202" t="str">
        <f>CONCATENATE(D1173," ", B1173)</f>
        <v>Cung cấp chức năng cho người dùng Duyệt đăng ký mượn sách điện tử</v>
      </c>
      <c r="D1173" s="55" t="s">
        <v>2156</v>
      </c>
    </row>
    <row r="1174" spans="1:4" ht="33.6">
      <c r="A1174" s="208"/>
      <c r="B1174" s="202" t="s">
        <v>1611</v>
      </c>
      <c r="C1174" s="202" t="str">
        <f>CONCATENATE(D1174," ", B1174)</f>
        <v>Cung cấp chức năng cho người dùng Không duyệt đăng ký mượn sách điện tử</v>
      </c>
      <c r="D1174" s="55" t="s">
        <v>2156</v>
      </c>
    </row>
    <row r="1175" spans="1:4" ht="33.6">
      <c r="A1175" s="208"/>
      <c r="B1175" s="202" t="s">
        <v>1612</v>
      </c>
      <c r="C1175" s="202" t="str">
        <f>CONCATENATE(D1175," ", B1175)</f>
        <v>Cung cấp chức năng cho người dùng Phản hồi đăng ký mượn sách điện tử</v>
      </c>
      <c r="D1175" s="55" t="s">
        <v>2156</v>
      </c>
    </row>
    <row r="1176" spans="1:4" ht="67.2">
      <c r="A1176" s="208"/>
      <c r="B1176" s="202" t="s">
        <v>1613</v>
      </c>
      <c r="C1176" s="202" t="str">
        <f>CONCATENATE(D1176," ", B1176)</f>
        <v>Cung cấp chức năng cho người dùng Xem danh sách đăng ký mượn sách điện tử đã duyệt, không duyệt, chưa duyệt</v>
      </c>
      <c r="D1176" s="55" t="s">
        <v>2156</v>
      </c>
    </row>
    <row r="1177" spans="1:4" ht="33.6">
      <c r="A1177" s="208" t="s">
        <v>1638</v>
      </c>
      <c r="B1177" s="197" t="s">
        <v>1614</v>
      </c>
      <c r="C1177" s="202"/>
      <c r="D1177" s="55" t="s">
        <v>2156</v>
      </c>
    </row>
    <row r="1178" spans="1:4" ht="33.6">
      <c r="A1178" s="209"/>
      <c r="B1178" s="202" t="s">
        <v>1615</v>
      </c>
      <c r="C1178" s="202" t="str">
        <f>CONCATENATE(D1178," ", B1178)</f>
        <v>Cung cấp chức năng cho người dùng Thêm mới đăng ký mua sách điện tử</v>
      </c>
      <c r="D1178" s="55" t="s">
        <v>2156</v>
      </c>
    </row>
    <row r="1179" spans="1:4" ht="33.6">
      <c r="A1179" s="208"/>
      <c r="B1179" s="202" t="s">
        <v>1616</v>
      </c>
      <c r="C1179" s="202" t="str">
        <f>CONCATENATE(D1179," ", B1179)</f>
        <v>Cung cấp chức năng cho người dùng Sửa đăng ký mua sách điện tử</v>
      </c>
      <c r="D1179" s="55" t="s">
        <v>2156</v>
      </c>
    </row>
    <row r="1180" spans="1:4" ht="33.6">
      <c r="A1180" s="208"/>
      <c r="B1180" s="202" t="s">
        <v>1617</v>
      </c>
      <c r="C1180" s="202" t="str">
        <f>CONCATENATE(D1180," ", B1180)</f>
        <v>Cung cấp chức năng cho người dùng Xóa đăng ký mua sách điện tử</v>
      </c>
      <c r="D1180" s="55" t="s">
        <v>2156</v>
      </c>
    </row>
    <row r="1181" spans="1:4" ht="33.6">
      <c r="A1181" s="208"/>
      <c r="B1181" s="202" t="s">
        <v>1618</v>
      </c>
      <c r="C1181" s="202" t="str">
        <f>CONCATENATE(D1181," ", B1181)</f>
        <v>Cung cấp chức năng cho người dùng Xem đăng ký mua sách điện tử</v>
      </c>
      <c r="D1181" s="55" t="s">
        <v>2156</v>
      </c>
    </row>
    <row r="1182" spans="1:4" ht="33.6">
      <c r="A1182" s="208" t="s">
        <v>1639</v>
      </c>
      <c r="B1182" s="197" t="s">
        <v>1619</v>
      </c>
      <c r="C1182" s="202"/>
      <c r="D1182" s="55" t="s">
        <v>2156</v>
      </c>
    </row>
    <row r="1183" spans="1:4" ht="33.6">
      <c r="A1183" s="209"/>
      <c r="B1183" s="202" t="s">
        <v>1619</v>
      </c>
      <c r="C1183" s="202" t="str">
        <f>CONCATENATE(D1183," ", B1183)</f>
        <v>Cung cấp chức năng cho người dùng Gửi đăng ký mua sách điện tử</v>
      </c>
      <c r="D1183" s="55" t="s">
        <v>2156</v>
      </c>
    </row>
    <row r="1184" spans="1:4" ht="33.6">
      <c r="A1184" s="208"/>
      <c r="B1184" s="202" t="s">
        <v>1620</v>
      </c>
      <c r="C1184" s="202" t="str">
        <f>CONCATENATE(D1184," ", B1184)</f>
        <v>Cung cấp chức năng cho người dùng Xem đăng ký mua sách điện tử đã gửi</v>
      </c>
      <c r="D1184" s="55" t="s">
        <v>2156</v>
      </c>
    </row>
    <row r="1185" spans="1:4" ht="33.6">
      <c r="A1185" s="208" t="s">
        <v>1640</v>
      </c>
      <c r="B1185" s="197" t="s">
        <v>1621</v>
      </c>
      <c r="C1185" s="202"/>
      <c r="D1185" s="55" t="s">
        <v>2156</v>
      </c>
    </row>
    <row r="1186" spans="1:4" ht="33.6">
      <c r="A1186" s="209"/>
      <c r="B1186" s="202" t="s">
        <v>1621</v>
      </c>
      <c r="C1186" s="202" t="str">
        <f>CONCATENATE(D1186," ", B1186)</f>
        <v>Cung cấp chức năng cho người dùng Hủy đăng ký mua sách điện tử</v>
      </c>
      <c r="D1186" s="55" t="s">
        <v>2156</v>
      </c>
    </row>
    <row r="1187" spans="1:4" ht="33.6">
      <c r="A1187" s="208"/>
      <c r="B1187" s="202" t="s">
        <v>1568</v>
      </c>
      <c r="C1187" s="202" t="str">
        <f>CONCATENATE(D1187," ", B1187)</f>
        <v>Cung cấp chức năng cho người dùng Xem đăng ký mua sách đã hủy</v>
      </c>
      <c r="D1187" s="55" t="s">
        <v>2156</v>
      </c>
    </row>
    <row r="1188" spans="1:4" ht="33.6">
      <c r="A1188" s="208" t="s">
        <v>1641</v>
      </c>
      <c r="B1188" s="197" t="s">
        <v>1622</v>
      </c>
      <c r="C1188" s="202"/>
      <c r="D1188" s="55" t="s">
        <v>2156</v>
      </c>
    </row>
    <row r="1189" spans="1:4" ht="33.6">
      <c r="A1189" s="209"/>
      <c r="B1189" s="202" t="s">
        <v>1623</v>
      </c>
      <c r="C1189" s="202" t="str">
        <f>CONCATENATE(D1189," ", B1189)</f>
        <v>Cung cấp chức năng cho người dùng Xem danh sách đăng ký mua sách điện tử</v>
      </c>
      <c r="D1189" s="55" t="s">
        <v>2156</v>
      </c>
    </row>
    <row r="1190" spans="1:4" ht="33.6">
      <c r="A1190" s="208"/>
      <c r="B1190" s="202" t="s">
        <v>1624</v>
      </c>
      <c r="C1190" s="202" t="str">
        <f>CONCATENATE(D1190," ", B1190)</f>
        <v>Cung cấp chức năng cho người dùng Xem chi tiết đăng ký mua sách điện tử</v>
      </c>
      <c r="D1190" s="55" t="s">
        <v>2156</v>
      </c>
    </row>
    <row r="1191" spans="1:4" ht="33.6">
      <c r="A1191" s="208"/>
      <c r="B1191" s="202" t="s">
        <v>1572</v>
      </c>
      <c r="C1191" s="202" t="str">
        <f>CONCATENATE(D1191," ", B1191)</f>
        <v>Cung cấp chức năng cho người dùng Cảnh báo trùng đăng ký mua sách</v>
      </c>
      <c r="D1191" s="55" t="s">
        <v>2156</v>
      </c>
    </row>
    <row r="1192" spans="1:4" ht="33.6">
      <c r="A1192" s="208" t="s">
        <v>1642</v>
      </c>
      <c r="B1192" s="197" t="s">
        <v>1625</v>
      </c>
      <c r="C1192" s="202"/>
      <c r="D1192" s="55" t="s">
        <v>2156</v>
      </c>
    </row>
    <row r="1193" spans="1:4" ht="33.6">
      <c r="A1193" s="209"/>
      <c r="B1193" s="202" t="s">
        <v>1625</v>
      </c>
      <c r="C1193" s="202" t="str">
        <f>CONCATENATE(D1193," ", B1193)</f>
        <v>Cung cấp chức năng cho người dùng Duyệt đăng ký mua sách điện tử</v>
      </c>
      <c r="D1193" s="55" t="s">
        <v>2156</v>
      </c>
    </row>
    <row r="1194" spans="1:4" ht="33.6">
      <c r="A1194" s="208"/>
      <c r="B1194" s="202" t="s">
        <v>1626</v>
      </c>
      <c r="C1194" s="202" t="str">
        <f>CONCATENATE(D1194," ", B1194)</f>
        <v>Cung cấp chức năng cho người dùng Không duyệt đăng ký mua sách điện tử</v>
      </c>
      <c r="D1194" s="55" t="s">
        <v>2156</v>
      </c>
    </row>
    <row r="1195" spans="1:4" ht="33.6">
      <c r="A1195" s="208"/>
      <c r="B1195" s="202" t="s">
        <v>1627</v>
      </c>
      <c r="C1195" s="202" t="str">
        <f>CONCATENATE(D1195," ", B1195)</f>
        <v>Cung cấp chức năng cho người dùng Phản hồi đăng ký mua sách điện tử</v>
      </c>
      <c r="D1195" s="55" t="s">
        <v>2156</v>
      </c>
    </row>
    <row r="1196" spans="1:4" ht="50.4">
      <c r="A1196" s="208"/>
      <c r="B1196" s="202" t="s">
        <v>1576</v>
      </c>
      <c r="C1196" s="202" t="str">
        <f>CONCATENATE(D1196," ", B1196)</f>
        <v>Cung cấp chức năng cho người dùng Xem danh sách đăng ký mua sách đã duyệt, không duyệt, chưa duyệt</v>
      </c>
      <c r="D1196" s="55" t="s">
        <v>2156</v>
      </c>
    </row>
    <row r="1197" spans="1:4">
      <c r="A1197" s="208" t="s">
        <v>1643</v>
      </c>
      <c r="B1197" s="197" t="s">
        <v>1644</v>
      </c>
      <c r="C1197" s="202"/>
      <c r="D1197" s="55" t="s">
        <v>2156</v>
      </c>
    </row>
    <row r="1198" spans="1:4" ht="33.6">
      <c r="A1198" s="208" t="s">
        <v>1674</v>
      </c>
      <c r="B1198" s="197" t="s">
        <v>1645</v>
      </c>
      <c r="C1198" s="202"/>
      <c r="D1198" s="55" t="s">
        <v>2156</v>
      </c>
    </row>
    <row r="1199" spans="1:4" ht="33.6">
      <c r="A1199" s="209"/>
      <c r="B1199" s="202" t="s">
        <v>1646</v>
      </c>
      <c r="C1199" s="202" t="str">
        <f>CONCATENATE(D1199," ", B1199)</f>
        <v>Cung cấp chức năng cho người dùng Thêm mới danh mục tủ sách cá nhân</v>
      </c>
      <c r="D1199" s="55" t="s">
        <v>2156</v>
      </c>
    </row>
    <row r="1200" spans="1:4" ht="33.6">
      <c r="A1200" s="209"/>
      <c r="B1200" s="202" t="s">
        <v>1647</v>
      </c>
      <c r="C1200" s="202" t="str">
        <f>CONCATENATE(D1200," ", B1200)</f>
        <v>Cung cấp chức năng cho người dùng Sửa danh mục tủ sách cá nhân</v>
      </c>
      <c r="D1200" s="55" t="s">
        <v>2156</v>
      </c>
    </row>
    <row r="1201" spans="1:4" ht="33.6">
      <c r="A1201" s="208"/>
      <c r="B1201" s="202" t="s">
        <v>1648</v>
      </c>
      <c r="C1201" s="202" t="str">
        <f>CONCATENATE(D1201," ", B1201)</f>
        <v>Cung cấp chức năng cho người dùng Xóa danh mục tủ sách cá nhân</v>
      </c>
      <c r="D1201" s="55" t="s">
        <v>2156</v>
      </c>
    </row>
    <row r="1202" spans="1:4" ht="33.6">
      <c r="A1202" s="208"/>
      <c r="B1202" s="202" t="s">
        <v>1649</v>
      </c>
      <c r="C1202" s="202" t="str">
        <f>CONCATENATE(D1202," ", B1202)</f>
        <v>Cung cấp chức năng cho người dùng Xem danh mục tủ sách cá nhân</v>
      </c>
      <c r="D1202" s="55" t="s">
        <v>2156</v>
      </c>
    </row>
    <row r="1203" spans="1:4" ht="33.6">
      <c r="A1203" s="208"/>
      <c r="B1203" s="202" t="s">
        <v>1650</v>
      </c>
      <c r="C1203" s="202" t="str">
        <f>CONCATENATE(D1203," ", B1203)</f>
        <v>Cung cấp chức năng cho người dùng Tìm kiếm danh mục tủ sách cá nhân</v>
      </c>
      <c r="D1203" s="55" t="s">
        <v>2156</v>
      </c>
    </row>
    <row r="1204" spans="1:4" ht="33.6">
      <c r="A1204" s="208" t="s">
        <v>1675</v>
      </c>
      <c r="B1204" s="197" t="s">
        <v>1651</v>
      </c>
      <c r="C1204" s="202"/>
      <c r="D1204" s="55" t="s">
        <v>2156</v>
      </c>
    </row>
    <row r="1205" spans="1:4" ht="50.4">
      <c r="A1205" s="209"/>
      <c r="B1205" s="202" t="s">
        <v>1655</v>
      </c>
      <c r="C1205" s="202" t="str">
        <f>CONCATENATE(D1205," ", B1205)</f>
        <v>Cung cấp chức năng cho người dùng Thu thập tài liệu mới vào danh mục tủ sách cá nhân</v>
      </c>
      <c r="D1205" s="55" t="s">
        <v>2156</v>
      </c>
    </row>
    <row r="1206" spans="1:4" ht="33.6">
      <c r="A1206" s="208"/>
      <c r="B1206" s="202" t="s">
        <v>1652</v>
      </c>
      <c r="C1206" s="202" t="str">
        <f>CONCATENATE(D1206," ", B1206)</f>
        <v>Cung cấp chức năng cho người dùng Gỡ bỏ tài liệu khỏi danh mục tủ sách cá nhân</v>
      </c>
      <c r="D1206" s="55" t="s">
        <v>2156</v>
      </c>
    </row>
    <row r="1207" spans="1:4" ht="33.6">
      <c r="A1207" s="208"/>
      <c r="B1207" s="202" t="s">
        <v>1653</v>
      </c>
      <c r="C1207" s="202" t="str">
        <f>CONCATENATE(D1207," ", B1207)</f>
        <v>Cung cấp chức năng cho người dùng Xem danh sách tài liệu tủ sách cá nhân</v>
      </c>
      <c r="D1207" s="55" t="s">
        <v>2156</v>
      </c>
    </row>
    <row r="1208" spans="1:4" ht="33.6">
      <c r="A1208" s="208"/>
      <c r="B1208" s="202" t="s">
        <v>1654</v>
      </c>
      <c r="C1208" s="202" t="str">
        <f>CONCATENATE(D1208," ", B1208)</f>
        <v>Cung cấp chức năng cho người dùng Xem chi tiết tài liệu trong tủ sách cá nhân</v>
      </c>
      <c r="D1208" s="55" t="s">
        <v>2156</v>
      </c>
    </row>
    <row r="1209" spans="1:4">
      <c r="A1209" s="208" t="s">
        <v>1676</v>
      </c>
      <c r="B1209" s="197" t="s">
        <v>1656</v>
      </c>
      <c r="C1209" s="202"/>
      <c r="D1209" s="55" t="s">
        <v>2156</v>
      </c>
    </row>
    <row r="1210" spans="1:4" ht="33.6">
      <c r="A1210" s="209"/>
      <c r="B1210" s="202" t="s">
        <v>1657</v>
      </c>
      <c r="C1210" s="202" t="str">
        <f t="shared" ref="C1210:C1216" si="26">CONCATENATE(D1210," ", B1210)</f>
        <v>Cung cấp chức năng cho người dùng Xem danh sách tài liệu đang đọc</v>
      </c>
      <c r="D1210" s="55" t="s">
        <v>2156</v>
      </c>
    </row>
    <row r="1211" spans="1:4" ht="33.6">
      <c r="A1211" s="208"/>
      <c r="B1211" s="202" t="s">
        <v>1658</v>
      </c>
      <c r="C1211" s="202" t="str">
        <f t="shared" si="26"/>
        <v>Cung cấp chức năng cho người dùng Xem chi tiết tài liệu đang đọc</v>
      </c>
      <c r="D1211" s="55" t="s">
        <v>2156</v>
      </c>
    </row>
    <row r="1212" spans="1:4" ht="33.6">
      <c r="A1212" s="208"/>
      <c r="B1212" s="202" t="s">
        <v>1659</v>
      </c>
      <c r="C1212" s="202" t="str">
        <f t="shared" si="26"/>
        <v>Cung cấp chức năng cho người dùng Tìm kiếm tài liệu đang đọc</v>
      </c>
      <c r="D1212" s="55" t="s">
        <v>2156</v>
      </c>
    </row>
    <row r="1213" spans="1:4" ht="33.6">
      <c r="A1213" s="208" t="s">
        <v>1677</v>
      </c>
      <c r="B1213" s="197" t="s">
        <v>1661</v>
      </c>
      <c r="C1213" s="202" t="str">
        <f t="shared" si="26"/>
        <v>Cung cấp chức năng cho người dùng Xem danh sách tài liệu sách ưa thích</v>
      </c>
      <c r="D1213" s="55" t="s">
        <v>2156</v>
      </c>
    </row>
    <row r="1214" spans="1:4" ht="33.6">
      <c r="A1214" s="209"/>
      <c r="B1214" s="202" t="s">
        <v>1660</v>
      </c>
      <c r="C1214" s="202" t="str">
        <f t="shared" si="26"/>
        <v>Cung cấp chức năng cho người dùng Xem danh sách các sách, tài liệu ưu thích</v>
      </c>
      <c r="D1214" s="55" t="s">
        <v>2156</v>
      </c>
    </row>
    <row r="1215" spans="1:4" ht="33.6">
      <c r="A1215" s="208"/>
      <c r="B1215" s="202" t="s">
        <v>1662</v>
      </c>
      <c r="C1215" s="202" t="str">
        <f t="shared" si="26"/>
        <v>Cung cấp chức năng cho người dùng Xem chi tiết sách, tài liệu ưu thích</v>
      </c>
      <c r="D1215" s="55" t="s">
        <v>2156</v>
      </c>
    </row>
    <row r="1216" spans="1:4" ht="33.6">
      <c r="A1216" s="208"/>
      <c r="B1216" s="202" t="s">
        <v>1663</v>
      </c>
      <c r="C1216" s="202" t="str">
        <f t="shared" si="26"/>
        <v>Cung cấp chức năng cho người dùng Tìm kiếm sách tài liệu ưu thích</v>
      </c>
      <c r="D1216" s="55" t="s">
        <v>2156</v>
      </c>
    </row>
    <row r="1217" spans="1:4">
      <c r="A1217" s="208" t="s">
        <v>1678</v>
      </c>
      <c r="B1217" s="197" t="s">
        <v>1664</v>
      </c>
      <c r="C1217" s="202"/>
      <c r="D1217" s="55" t="s">
        <v>2156</v>
      </c>
    </row>
    <row r="1218" spans="1:4" ht="33.6">
      <c r="A1218" s="209"/>
      <c r="B1218" s="202" t="s">
        <v>1665</v>
      </c>
      <c r="C1218" s="202" t="str">
        <f>CONCATENATE(D1218," ", B1218)</f>
        <v>Cung cấp chức năng cho người dùng Chia sẻ danh mục tủ sách cá nhân</v>
      </c>
      <c r="D1218" s="55" t="s">
        <v>2156</v>
      </c>
    </row>
    <row r="1219" spans="1:4" ht="33.6">
      <c r="A1219" s="208"/>
      <c r="B1219" s="202" t="s">
        <v>1666</v>
      </c>
      <c r="C1219" s="202" t="str">
        <f>CONCATENATE(D1219," ", B1219)</f>
        <v>Cung cấp chức năng cho người dùng Chia sẻ sách, tài liệu</v>
      </c>
      <c r="D1219" s="55" t="s">
        <v>2156</v>
      </c>
    </row>
    <row r="1220" spans="1:4" ht="33.6">
      <c r="A1220" s="208"/>
      <c r="B1220" s="202" t="s">
        <v>1667</v>
      </c>
      <c r="C1220" s="202" t="str">
        <f>CONCATENATE(D1220," ", B1220)</f>
        <v>Cung cấp chức năng cho người dùng Phân quyền xem danh mục, tài liệu được chia sẻ</v>
      </c>
      <c r="D1220" s="55" t="s">
        <v>2156</v>
      </c>
    </row>
    <row r="1221" spans="1:4" ht="33.6">
      <c r="A1221" s="208"/>
      <c r="B1221" s="202" t="s">
        <v>1670</v>
      </c>
      <c r="C1221" s="202" t="str">
        <f>CONCATENATE(D1221," ", B1221)</f>
        <v>Cung cấp chức năng cho người dùng Xem danh sách tài liệu đã chia sẻ</v>
      </c>
      <c r="D1221" s="55" t="s">
        <v>2156</v>
      </c>
    </row>
    <row r="1222" spans="1:4" ht="33.6">
      <c r="A1222" s="208" t="s">
        <v>1679</v>
      </c>
      <c r="B1222" s="197" t="s">
        <v>1669</v>
      </c>
      <c r="C1222" s="202"/>
      <c r="D1222" s="55" t="s">
        <v>2156</v>
      </c>
    </row>
    <row r="1223" spans="1:4" ht="33.6">
      <c r="A1223" s="209"/>
      <c r="B1223" s="202" t="s">
        <v>1668</v>
      </c>
      <c r="C1223" s="202" t="str">
        <f>CONCATENATE(D1223," ", B1223)</f>
        <v>Cung cấp chức năng cho người dùng Xem danh sách tài liệu được chia sẻ</v>
      </c>
      <c r="D1223" s="55" t="s">
        <v>2156</v>
      </c>
    </row>
    <row r="1224" spans="1:4" ht="33.6">
      <c r="A1224" s="208"/>
      <c r="B1224" s="202" t="s">
        <v>1671</v>
      </c>
      <c r="C1224" s="202" t="str">
        <f>CONCATENATE(D1224," ", B1224)</f>
        <v>Cung cấp chức năng cho người dùng Xem chi tiết tài liệu được chia sẻ</v>
      </c>
      <c r="D1224" s="55" t="s">
        <v>2156</v>
      </c>
    </row>
    <row r="1225" spans="1:4" ht="33.6">
      <c r="A1225" s="208"/>
      <c r="B1225" s="202" t="s">
        <v>1672</v>
      </c>
      <c r="C1225" s="202" t="str">
        <f>CONCATENATE(D1225," ", B1225)</f>
        <v>Cung cấp chức năng cho người dùng Bình luận, phản hồi về tài liệu được chia sẻ</v>
      </c>
      <c r="D1225" s="55" t="s">
        <v>2156</v>
      </c>
    </row>
    <row r="1226" spans="1:4" ht="33.6">
      <c r="A1226" s="208"/>
      <c r="B1226" s="202" t="s">
        <v>1673</v>
      </c>
      <c r="C1226" s="202" t="str">
        <f>CONCATENATE(D1226," ", B1226)</f>
        <v>Cung cấp chức năng cho người dùng Tìm kiếm tài liệu được chia sẻ</v>
      </c>
      <c r="D1226" s="55" t="s">
        <v>2156</v>
      </c>
    </row>
    <row r="1227" spans="1:4">
      <c r="A1227" s="208" t="s">
        <v>1680</v>
      </c>
      <c r="B1227" s="197" t="s">
        <v>1681</v>
      </c>
      <c r="C1227" s="202"/>
      <c r="D1227" s="55" t="s">
        <v>2156</v>
      </c>
    </row>
    <row r="1228" spans="1:4" ht="50.4">
      <c r="A1228" s="208" t="s">
        <v>1701</v>
      </c>
      <c r="B1228" s="197" t="s">
        <v>1682</v>
      </c>
      <c r="C1228" s="202"/>
      <c r="D1228" s="55" t="s">
        <v>2156</v>
      </c>
    </row>
    <row r="1229" spans="1:4" ht="50.4">
      <c r="A1229" s="209"/>
      <c r="B1229" s="202" t="s">
        <v>1682</v>
      </c>
      <c r="C1229" s="202" t="str">
        <f>CONCATENATE(D1229," ", B1229)</f>
        <v>Cung cấp chức năng cho người dùng Xem tài liệu hướng dẫn tra cứu thư viện truyền thống</v>
      </c>
      <c r="D1229" s="55" t="s">
        <v>2156</v>
      </c>
    </row>
    <row r="1230" spans="1:4" ht="50.4">
      <c r="A1230" s="208"/>
      <c r="B1230" s="202" t="s">
        <v>1683</v>
      </c>
      <c r="C1230" s="202" t="str">
        <f>CONCATENATE(D1230," ", B1230)</f>
        <v>Cung cấp chức năng cho người dùng Tải tài liệu hướng dẫn tra cứu thư viện truyền thống</v>
      </c>
      <c r="D1230" s="55" t="s">
        <v>2156</v>
      </c>
    </row>
    <row r="1231" spans="1:4" ht="50.4">
      <c r="A1231" s="208"/>
      <c r="B1231" s="202" t="s">
        <v>1684</v>
      </c>
      <c r="C1231" s="202" t="str">
        <f>CONCATENATE(D1231," ", B1231)</f>
        <v>Cung cấp chức năng cho người dùng In tài liệu hướng dẫn tra cứu thư viện truyền thống</v>
      </c>
      <c r="D1231" s="55" t="s">
        <v>2156</v>
      </c>
    </row>
    <row r="1232" spans="1:4" ht="50.4">
      <c r="A1232" s="208"/>
      <c r="B1232" s="202" t="s">
        <v>1685</v>
      </c>
      <c r="C1232" s="202" t="str">
        <f>CONCATENATE(D1232," ", B1232)</f>
        <v>Cung cấp chức năng cho người dùng Chia sẻ tài liệu hướng dẫn tra cứu thư viện truyền thống</v>
      </c>
      <c r="D1232" s="55" t="s">
        <v>2156</v>
      </c>
    </row>
    <row r="1233" spans="1:4" ht="33.6">
      <c r="A1233" s="208" t="s">
        <v>1702</v>
      </c>
      <c r="B1233" s="197" t="s">
        <v>1691</v>
      </c>
      <c r="C1233" s="202"/>
      <c r="D1233" s="55" t="s">
        <v>2156</v>
      </c>
    </row>
    <row r="1234" spans="1:4" ht="33.6">
      <c r="A1234" s="209"/>
      <c r="B1234" s="202" t="s">
        <v>1691</v>
      </c>
      <c r="C1234" s="202" t="str">
        <f>CONCATENATE(D1234," ", B1234)</f>
        <v>Cung cấp chức năng cho người dùng Xem tài liệu hướng dẫn tra cứu thư viện số</v>
      </c>
      <c r="D1234" s="55" t="s">
        <v>2156</v>
      </c>
    </row>
    <row r="1235" spans="1:4" ht="33.6">
      <c r="A1235" s="208"/>
      <c r="B1235" s="202" t="s">
        <v>1692</v>
      </c>
      <c r="C1235" s="202" t="str">
        <f>CONCATENATE(D1235," ", B1235)</f>
        <v>Cung cấp chức năng cho người dùng Tải tài liệu hướng dẫn tra cứu thư viện số</v>
      </c>
      <c r="D1235" s="55" t="s">
        <v>2156</v>
      </c>
    </row>
    <row r="1236" spans="1:4" ht="33.6">
      <c r="A1236" s="208"/>
      <c r="B1236" s="202" t="s">
        <v>1693</v>
      </c>
      <c r="C1236" s="202" t="str">
        <f>CONCATENATE(D1236," ", B1236)</f>
        <v>Cung cấp chức năng cho người dùng In tài liệu hướng dẫn tra cứu thư viện số</v>
      </c>
      <c r="D1236" s="55" t="s">
        <v>2156</v>
      </c>
    </row>
    <row r="1237" spans="1:4" ht="33.6">
      <c r="A1237" s="208"/>
      <c r="B1237" s="202" t="s">
        <v>1694</v>
      </c>
      <c r="C1237" s="202" t="str">
        <f>CONCATENATE(D1237," ", B1237)</f>
        <v>Cung cấp chức năng cho người dùng Chia sẻ tài liệu hướng dẫn tra cứu thư viện số</v>
      </c>
      <c r="D1237" s="55" t="s">
        <v>2156</v>
      </c>
    </row>
    <row r="1240" spans="1:4">
      <c r="B1240" s="55" t="s">
        <v>91</v>
      </c>
    </row>
    <row r="1241" spans="1:4">
      <c r="B1241" s="55" t="s">
        <v>93</v>
      </c>
    </row>
    <row r="1242" spans="1:4">
      <c r="B1242" s="55" t="s">
        <v>94</v>
      </c>
    </row>
    <row r="1243" spans="1:4">
      <c r="B1243" s="55" t="s">
        <v>95</v>
      </c>
    </row>
    <row r="1244" spans="1:4">
      <c r="B1244" s="55" t="s">
        <v>96</v>
      </c>
    </row>
    <row r="1245" spans="1:4">
      <c r="B1245" s="55" t="s">
        <v>97</v>
      </c>
    </row>
    <row r="1246" spans="1:4">
      <c r="B1246" s="55" t="s">
        <v>98</v>
      </c>
    </row>
    <row r="1247" spans="1:4">
      <c r="B1247" s="55" t="s">
        <v>99</v>
      </c>
    </row>
    <row r="1248" spans="1:4">
      <c r="B1248" s="55" t="s">
        <v>100</v>
      </c>
    </row>
    <row r="1249" spans="2:2">
      <c r="B1249" s="55" t="s">
        <v>101</v>
      </c>
    </row>
    <row r="1251" spans="2:2">
      <c r="B1251" s="55" t="s">
        <v>1313</v>
      </c>
    </row>
  </sheetData>
  <mergeCells count="6">
    <mergeCell ref="B922:C922"/>
    <mergeCell ref="B2:C2"/>
    <mergeCell ref="B3:C3"/>
    <mergeCell ref="B360:C360"/>
    <mergeCell ref="B619:C619"/>
    <mergeCell ref="B653:C65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252"/>
  <sheetViews>
    <sheetView topLeftCell="A1227" workbookViewId="0">
      <selection activeCell="A2" sqref="A2:C1238"/>
    </sheetView>
  </sheetViews>
  <sheetFormatPr defaultColWidth="9.109375" defaultRowHeight="16.8"/>
  <cols>
    <col min="1" max="1" width="9.109375" style="210"/>
    <col min="2" max="2" width="26.88671875" style="55" customWidth="1"/>
    <col min="3" max="3" width="44.88671875" style="55" customWidth="1"/>
    <col min="4" max="4" width="0" style="55" hidden="1" customWidth="1"/>
    <col min="5" max="5" width="9.109375" style="55"/>
    <col min="6" max="6" width="16.109375" style="55" bestFit="1" customWidth="1"/>
    <col min="7" max="16384" width="9.109375" style="55"/>
  </cols>
  <sheetData>
    <row r="1" spans="1:4">
      <c r="A1" s="950" t="s">
        <v>478</v>
      </c>
      <c r="B1" s="950"/>
      <c r="C1" s="950"/>
    </row>
    <row r="2" spans="1:4">
      <c r="A2" s="207" t="s">
        <v>70</v>
      </c>
      <c r="B2" s="18" t="s">
        <v>372</v>
      </c>
      <c r="C2" s="18" t="s">
        <v>71</v>
      </c>
    </row>
    <row r="3" spans="1:4">
      <c r="A3" s="208" t="s">
        <v>150</v>
      </c>
      <c r="B3" s="942" t="s">
        <v>1316</v>
      </c>
      <c r="C3" s="942"/>
    </row>
    <row r="4" spans="1:4" s="212" customFormat="1">
      <c r="A4" s="226" t="s">
        <v>13</v>
      </c>
      <c r="B4" s="943" t="s">
        <v>1315</v>
      </c>
      <c r="C4" s="943"/>
    </row>
    <row r="5" spans="1:4">
      <c r="A5" s="208">
        <v>1</v>
      </c>
      <c r="B5" s="199" t="s">
        <v>1317</v>
      </c>
      <c r="C5" s="199"/>
    </row>
    <row r="6" spans="1:4" s="200" customFormat="1" ht="50.4">
      <c r="A6" s="208">
        <v>1.1000000000000001</v>
      </c>
      <c r="B6" s="199" t="s">
        <v>1318</v>
      </c>
      <c r="C6" s="199"/>
    </row>
    <row r="7" spans="1:4" ht="50.4">
      <c r="A7" s="208"/>
      <c r="B7" s="202" t="s">
        <v>1319</v>
      </c>
      <c r="C7" s="202" t="str">
        <f t="shared" ref="C7:C12" si="0">CONCATENATE(D7," ", B7)</f>
        <v>Cung cấp chức năng cho người dùng Xem danh mục sách giáo khoa được nhiều người yêu thích</v>
      </c>
      <c r="D7" s="55" t="s">
        <v>2156</v>
      </c>
    </row>
    <row r="8" spans="1:4" ht="50.4">
      <c r="A8" s="208"/>
      <c r="B8" s="202" t="s">
        <v>1320</v>
      </c>
      <c r="C8" s="202" t="str">
        <f t="shared" si="0"/>
        <v>Cung cấp chức năng cho người dùng Xem danh mục sách nghiệp vụ được nhiều người yêu thích</v>
      </c>
      <c r="D8" s="55" t="s">
        <v>2156</v>
      </c>
    </row>
    <row r="9" spans="1:4" ht="50.4">
      <c r="A9" s="208"/>
      <c r="B9" s="202" t="s">
        <v>1321</v>
      </c>
      <c r="C9" s="202" t="str">
        <f t="shared" si="0"/>
        <v>Cung cấp chức năng cho người dùng Xem danh mục sách tham khảo được nhiều người yêu thích</v>
      </c>
      <c r="D9" s="55" t="s">
        <v>2156</v>
      </c>
    </row>
    <row r="10" spans="1:4" ht="50.4">
      <c r="A10" s="208"/>
      <c r="B10" s="202" t="s">
        <v>1322</v>
      </c>
      <c r="C10" s="202" t="str">
        <f t="shared" si="0"/>
        <v>Cung cấp chức năng cho người dùng Xem danh mục sách chuyện thiếu nhi được nhiều người yêu thích</v>
      </c>
      <c r="D10" s="55" t="s">
        <v>2156</v>
      </c>
    </row>
    <row r="11" spans="1:4" ht="50.4">
      <c r="A11" s="208"/>
      <c r="B11" s="202" t="s">
        <v>1323</v>
      </c>
      <c r="C11" s="202" t="str">
        <f t="shared" si="0"/>
        <v>Cung cấp chức năng cho người dùng Xem danh mục báo, tạp chí được nhiều người yêu thích</v>
      </c>
      <c r="D11" s="55" t="s">
        <v>2156</v>
      </c>
    </row>
    <row r="12" spans="1:4" ht="50.4">
      <c r="A12" s="208"/>
      <c r="B12" s="202" t="s">
        <v>1324</v>
      </c>
      <c r="C12" s="202" t="str">
        <f t="shared" si="0"/>
        <v>Cung cấp chức năng cho người dùng Xem danh mục đề thi, đáp án được nhiều người yêu thích</v>
      </c>
      <c r="D12" s="55" t="s">
        <v>2156</v>
      </c>
    </row>
    <row r="13" spans="1:4" s="200" customFormat="1" ht="33.6">
      <c r="A13" s="208">
        <v>1.2</v>
      </c>
      <c r="B13" s="197" t="s">
        <v>1325</v>
      </c>
      <c r="C13" s="202"/>
      <c r="D13" s="55" t="s">
        <v>2156</v>
      </c>
    </row>
    <row r="14" spans="1:4" ht="33.6">
      <c r="A14" s="209"/>
      <c r="B14" s="202" t="s">
        <v>1326</v>
      </c>
      <c r="C14" s="202" t="str">
        <f>CONCATENATE(D14," ", B14)</f>
        <v>Cung cấp chức năng cho người dùng Xem danh mục tin tức sự kiện nổi bật</v>
      </c>
      <c r="D14" s="55" t="s">
        <v>2156</v>
      </c>
    </row>
    <row r="15" spans="1:4" ht="33.6">
      <c r="A15" s="208"/>
      <c r="B15" s="202" t="s">
        <v>1327</v>
      </c>
      <c r="C15" s="202" t="str">
        <f>CONCATENATE(D15," ", B15)</f>
        <v>Cung cấp chức năng cho người dùng Xem chi tiết tin tức sự kiện nổi bật</v>
      </c>
      <c r="D15" s="55" t="s">
        <v>2156</v>
      </c>
    </row>
    <row r="16" spans="1:4" ht="50.4">
      <c r="A16" s="208"/>
      <c r="B16" s="202" t="s">
        <v>1328</v>
      </c>
      <c r="C16" s="202" t="str">
        <f>CONCATENATE(D16," ", B16)</f>
        <v>Cung cấp chức năng cho người dùng Xem danh sách tin tức sự kiện nổi bật cùng chuyên mục</v>
      </c>
      <c r="D16" s="55" t="s">
        <v>2156</v>
      </c>
    </row>
    <row r="17" spans="1:4" ht="33.6">
      <c r="A17" s="208"/>
      <c r="B17" s="202" t="s">
        <v>1329</v>
      </c>
      <c r="C17" s="202" t="str">
        <f>CONCATENATE(D17," ", B17)</f>
        <v>Cung cấp chức năng cho người dùng Chia sẻ tin tức sự kiện nổi bật</v>
      </c>
      <c r="D17" s="55" t="s">
        <v>2156</v>
      </c>
    </row>
    <row r="18" spans="1:4" s="200" customFormat="1">
      <c r="A18" s="208">
        <v>1.3</v>
      </c>
      <c r="B18" s="197" t="s">
        <v>1330</v>
      </c>
      <c r="C18" s="202"/>
      <c r="D18" s="55" t="s">
        <v>2156</v>
      </c>
    </row>
    <row r="19" spans="1:4" ht="33.6">
      <c r="A19" s="209"/>
      <c r="B19" s="202" t="s">
        <v>1331</v>
      </c>
      <c r="C19" s="202" t="str">
        <f>CONCATENATE(D19," ", B19)</f>
        <v>Cung cấp chức năng cho người dùng Xem danh sách thông báo</v>
      </c>
      <c r="D19" s="55" t="s">
        <v>2156</v>
      </c>
    </row>
    <row r="20" spans="1:4" ht="33.6">
      <c r="A20" s="208"/>
      <c r="B20" s="202" t="s">
        <v>1332</v>
      </c>
      <c r="C20" s="202" t="str">
        <f>CONCATENATE(D20," ", B20)</f>
        <v>Cung cấp chức năng cho người dùng Xem chi tiết thông báo</v>
      </c>
      <c r="D20" s="55" t="s">
        <v>2156</v>
      </c>
    </row>
    <row r="21" spans="1:4" ht="33.6">
      <c r="A21" s="209"/>
      <c r="B21" s="202" t="s">
        <v>1333</v>
      </c>
      <c r="C21" s="202" t="str">
        <f>CONCATENATE(D21," ", B21)</f>
        <v>Cung cấp chức năng cho người dùng Chia sẻ thông báo</v>
      </c>
      <c r="D21" s="55" t="s">
        <v>2156</v>
      </c>
    </row>
    <row r="22" spans="1:4">
      <c r="A22" s="208">
        <v>1.4</v>
      </c>
      <c r="B22" s="197" t="s">
        <v>1334</v>
      </c>
      <c r="C22" s="202"/>
      <c r="D22" s="55" t="s">
        <v>2156</v>
      </c>
    </row>
    <row r="23" spans="1:4" ht="33.6">
      <c r="A23" s="209"/>
      <c r="B23" s="202" t="s">
        <v>1335</v>
      </c>
      <c r="C23" s="202" t="str">
        <f>CONCATENATE(D23," ", B23)</f>
        <v>Cung cấp chức năng cho người dùng Xem danh mục sách mới</v>
      </c>
      <c r="D23" s="55" t="s">
        <v>2156</v>
      </c>
    </row>
    <row r="24" spans="1:4" ht="33.6">
      <c r="A24" s="208"/>
      <c r="B24" s="202" t="s">
        <v>1336</v>
      </c>
      <c r="C24" s="202" t="str">
        <f>CONCATENATE(D24," ", B24)</f>
        <v>Cung cấp chức năng cho người dùng Xem chi tiết sách mới</v>
      </c>
      <c r="D24" s="55" t="s">
        <v>2156</v>
      </c>
    </row>
    <row r="25" spans="1:4" ht="33.6">
      <c r="A25" s="208"/>
      <c r="B25" s="202" t="s">
        <v>1337</v>
      </c>
      <c r="C25" s="202" t="str">
        <f>CONCATENATE(D25," ", B25)</f>
        <v>Cung cấp chức năng cho người dùng Tìm kiếm sách mới</v>
      </c>
      <c r="D25" s="55" t="s">
        <v>2156</v>
      </c>
    </row>
    <row r="26" spans="1:4" ht="33.6">
      <c r="A26" s="208"/>
      <c r="B26" s="202" t="s">
        <v>1338</v>
      </c>
      <c r="C26" s="202" t="str">
        <f>CONCATENATE(D26," ", B26)</f>
        <v>Cung cấp chức năng cho người dùng Chia sẻ sách mới</v>
      </c>
      <c r="D26" s="55" t="s">
        <v>2156</v>
      </c>
    </row>
    <row r="27" spans="1:4">
      <c r="A27" s="208">
        <v>1.5</v>
      </c>
      <c r="B27" s="197" t="s">
        <v>1339</v>
      </c>
      <c r="C27" s="202"/>
      <c r="D27" s="55" t="s">
        <v>2156</v>
      </c>
    </row>
    <row r="28" spans="1:4" ht="33.6">
      <c r="A28" s="209"/>
      <c r="B28" s="202" t="s">
        <v>1340</v>
      </c>
      <c r="C28" s="202" t="str">
        <f>CONCATENATE(D28," ", B28)</f>
        <v>Cung cấp chức năng cho người dùng Xem danh mục tạp chí mới</v>
      </c>
      <c r="D28" s="55" t="s">
        <v>2156</v>
      </c>
    </row>
    <row r="29" spans="1:4" ht="33.6">
      <c r="A29" s="208"/>
      <c r="B29" s="202" t="s">
        <v>1341</v>
      </c>
      <c r="C29" s="202" t="str">
        <f>CONCATENATE(D29," ", B29)</f>
        <v>Cung cấp chức năng cho người dùng Xem chi tiết tạp chí mới</v>
      </c>
      <c r="D29" s="55" t="s">
        <v>2156</v>
      </c>
    </row>
    <row r="30" spans="1:4" ht="33.6">
      <c r="A30" s="208"/>
      <c r="B30" s="202" t="s">
        <v>1342</v>
      </c>
      <c r="C30" s="202" t="str">
        <f>CONCATENATE(D30," ", B30)</f>
        <v>Cung cấp chức năng cho người dùng Tìm kiếm tạp chí mới</v>
      </c>
      <c r="D30" s="55" t="s">
        <v>2156</v>
      </c>
    </row>
    <row r="31" spans="1:4" ht="33.6">
      <c r="A31" s="208"/>
      <c r="B31" s="202" t="s">
        <v>1343</v>
      </c>
      <c r="C31" s="202" t="str">
        <f>CONCATENATE(D31," ", B31)</f>
        <v>Cung cấp chức năng cho người dùng Chia sẻ tạp chí mới</v>
      </c>
      <c r="D31" s="55" t="s">
        <v>2156</v>
      </c>
    </row>
    <row r="32" spans="1:4" ht="33.6">
      <c r="A32" s="208">
        <v>1.6</v>
      </c>
      <c r="B32" s="197" t="s">
        <v>1344</v>
      </c>
      <c r="C32" s="202"/>
      <c r="D32" s="55" t="s">
        <v>2156</v>
      </c>
    </row>
    <row r="33" spans="1:4" ht="33.6">
      <c r="A33" s="209"/>
      <c r="B33" s="202" t="s">
        <v>1345</v>
      </c>
      <c r="C33" s="202" t="str">
        <f>CONCATENATE(D33," ", B33)</f>
        <v>Cung cấp chức năng cho người dùng Xem danh sách thông tin hoạt động thư viện</v>
      </c>
      <c r="D33" s="55" t="s">
        <v>2156</v>
      </c>
    </row>
    <row r="34" spans="1:4" ht="33.6">
      <c r="A34" s="208"/>
      <c r="B34" s="202" t="s">
        <v>1346</v>
      </c>
      <c r="C34" s="202" t="str">
        <f>CONCATENATE(D34," ", B34)</f>
        <v>Cung cấp chức năng cho người dùng Xem chi tiết thông tin hoạt động thư viện</v>
      </c>
      <c r="D34" s="55" t="s">
        <v>2156</v>
      </c>
    </row>
    <row r="35" spans="1:4" ht="33.6">
      <c r="A35" s="208"/>
      <c r="B35" s="202" t="s">
        <v>1347</v>
      </c>
      <c r="C35" s="202" t="str">
        <f>CONCATENATE(D35," ", B35)</f>
        <v>Cung cấp chức năng cho người dùng Tìm kiếm thông tin hoạt động thư viện</v>
      </c>
      <c r="D35" s="55" t="s">
        <v>2156</v>
      </c>
    </row>
    <row r="36" spans="1:4" ht="33.6">
      <c r="A36" s="208"/>
      <c r="B36" s="202" t="s">
        <v>1348</v>
      </c>
      <c r="C36" s="202" t="str">
        <f>CONCATENATE(D36," ", B36)</f>
        <v>Cung cấp chức năng cho người dùng Chia sẻ thông tin hoạt động thư viện</v>
      </c>
      <c r="D36" s="55" t="s">
        <v>2156</v>
      </c>
    </row>
    <row r="37" spans="1:4" ht="33.6">
      <c r="A37" s="208">
        <v>1.7</v>
      </c>
      <c r="B37" s="197" t="s">
        <v>1349</v>
      </c>
      <c r="C37" s="202"/>
      <c r="D37" s="55" t="s">
        <v>2156</v>
      </c>
    </row>
    <row r="38" spans="1:4" ht="33.6">
      <c r="A38" s="209"/>
      <c r="B38" s="202" t="s">
        <v>1350</v>
      </c>
      <c r="C38" s="202" t="str">
        <f>CONCATENATE(D38," ", B38)</f>
        <v>Cung cấp chức năng cho người dùng Xem danh sách thông tin nghiên cứu, trao đổi</v>
      </c>
      <c r="D38" s="55" t="s">
        <v>2156</v>
      </c>
    </row>
    <row r="39" spans="1:4" ht="50.4">
      <c r="A39" s="208"/>
      <c r="B39" s="202" t="s">
        <v>1351</v>
      </c>
      <c r="C39" s="202" t="str">
        <f>CONCATENATE(D39," ", B39)</f>
        <v>Cung cấp chức năng cho người dùng Xem chi tiết thông tin hoạt động nghiên cứu, trao đổi</v>
      </c>
      <c r="D39" s="55" t="s">
        <v>2156</v>
      </c>
    </row>
    <row r="40" spans="1:4" ht="50.4">
      <c r="A40" s="208"/>
      <c r="B40" s="202" t="s">
        <v>1352</v>
      </c>
      <c r="C40" s="202" t="str">
        <f>CONCATENATE(D40," ", B40)</f>
        <v>Cung cấp chức năng cho người dùng Tìm kiếm thông tin hoạt động nghiên cứu, trao đổi</v>
      </c>
      <c r="D40" s="55" t="s">
        <v>2156</v>
      </c>
    </row>
    <row r="41" spans="1:4" ht="33.6">
      <c r="A41" s="208"/>
      <c r="B41" s="202" t="s">
        <v>1353</v>
      </c>
      <c r="C41" s="202" t="str">
        <f>CONCATENATE(D41," ", B41)</f>
        <v>Cung cấp chức năng cho người dùng Chia sẻ thông tin hoạt động nghiên cứu, trao đổi</v>
      </c>
      <c r="D41" s="55" t="s">
        <v>2156</v>
      </c>
    </row>
    <row r="42" spans="1:4" ht="33.6">
      <c r="A42" s="208">
        <v>1.8</v>
      </c>
      <c r="B42" s="197" t="s">
        <v>1359</v>
      </c>
      <c r="C42" s="202"/>
      <c r="D42" s="55" t="s">
        <v>2156</v>
      </c>
    </row>
    <row r="43" spans="1:4" ht="33.6">
      <c r="A43" s="209"/>
      <c r="B43" s="202" t="s">
        <v>1360</v>
      </c>
      <c r="C43" s="202" t="str">
        <f>CONCATENATE(D43," ", B43)</f>
        <v>Cung cấp chức năng cho người dùng Xem danh sách bài mới đăng</v>
      </c>
      <c r="D43" s="55" t="s">
        <v>2156</v>
      </c>
    </row>
    <row r="44" spans="1:4" ht="33.6">
      <c r="A44" s="208"/>
      <c r="B44" s="202" t="s">
        <v>1361</v>
      </c>
      <c r="C44" s="202" t="str">
        <f>CONCATENATE(D44," ", B44)</f>
        <v>Cung cấp chức năng cho người dùng Xem chi tiết bài mới đăng</v>
      </c>
      <c r="D44" s="55" t="s">
        <v>2156</v>
      </c>
    </row>
    <row r="45" spans="1:4" ht="33.6">
      <c r="A45" s="208"/>
      <c r="B45" s="202" t="s">
        <v>1362</v>
      </c>
      <c r="C45" s="202" t="str">
        <f>CONCATENATE(D45," ", B45)</f>
        <v>Cung cấp chức năng cho người dùng Tìm kiếm bài mới đăng</v>
      </c>
      <c r="D45" s="55" t="s">
        <v>2156</v>
      </c>
    </row>
    <row r="46" spans="1:4" ht="33.6">
      <c r="A46" s="208"/>
      <c r="B46" s="202" t="s">
        <v>1363</v>
      </c>
      <c r="C46" s="202" t="str">
        <f>CONCATENATE(D46," ", B46)</f>
        <v>Cung cấp chức năng cho người dùng Chia sẻ bài mới đăng</v>
      </c>
      <c r="D46" s="55" t="s">
        <v>2156</v>
      </c>
    </row>
    <row r="47" spans="1:4" ht="33.6">
      <c r="A47" s="208">
        <v>1.9</v>
      </c>
      <c r="B47" s="197" t="s">
        <v>1364</v>
      </c>
      <c r="C47" s="202"/>
      <c r="D47" s="55" t="s">
        <v>2156</v>
      </c>
    </row>
    <row r="48" spans="1:4" ht="33.6">
      <c r="A48" s="209"/>
      <c r="B48" s="202" t="s">
        <v>1365</v>
      </c>
      <c r="C48" s="202" t="str">
        <f>CONCATENATE(D48," ", B48)</f>
        <v>Cung cấp chức năng cho người dùng Xem danh sách nội dung tiêu biểu</v>
      </c>
      <c r="D48" s="55" t="s">
        <v>2156</v>
      </c>
    </row>
    <row r="49" spans="1:4" ht="33.6">
      <c r="A49" s="208"/>
      <c r="B49" s="202" t="s">
        <v>1366</v>
      </c>
      <c r="C49" s="202" t="str">
        <f>CONCATENATE(D49," ", B49)</f>
        <v>Cung cấp chức năng cho người dùng Xem chi tiết nội dung tiêu biểu</v>
      </c>
      <c r="D49" s="55" t="s">
        <v>2156</v>
      </c>
    </row>
    <row r="50" spans="1:4" ht="33.6">
      <c r="A50" s="208"/>
      <c r="B50" s="202" t="s">
        <v>1367</v>
      </c>
      <c r="C50" s="202" t="str">
        <f>CONCATENATE(D50," ", B50)</f>
        <v>Cung cấp chức năng cho người dùng Tìm kiếm nội dung tiêu biểu</v>
      </c>
      <c r="D50" s="55" t="s">
        <v>2156</v>
      </c>
    </row>
    <row r="51" spans="1:4" ht="33.6">
      <c r="A51" s="208"/>
      <c r="B51" s="202" t="s">
        <v>1368</v>
      </c>
      <c r="C51" s="202" t="str">
        <f>CONCATENATE(D51," ", B51)</f>
        <v>Cung cấp chức năng cho người dùng Xem danh sách nội dung cùng chuyên mục</v>
      </c>
      <c r="D51" s="55" t="s">
        <v>2156</v>
      </c>
    </row>
    <row r="52" spans="1:4" ht="33.6">
      <c r="A52" s="208"/>
      <c r="B52" s="202" t="s">
        <v>1369</v>
      </c>
      <c r="C52" s="202" t="str">
        <f>CONCATENATE(D52," ", B52)</f>
        <v>Cung cấp chức năng cho người dùng Chia sẻ nội dung tiêu biểu</v>
      </c>
      <c r="D52" s="55" t="s">
        <v>2156</v>
      </c>
    </row>
    <row r="53" spans="1:4" ht="33.6">
      <c r="A53" s="208" t="s">
        <v>1396</v>
      </c>
      <c r="B53" s="203" t="s">
        <v>1354</v>
      </c>
      <c r="C53" s="202"/>
      <c r="D53" s="55" t="s">
        <v>2156</v>
      </c>
    </row>
    <row r="54" spans="1:4" ht="33.6">
      <c r="A54" s="208"/>
      <c r="B54" s="202" t="s">
        <v>1355</v>
      </c>
      <c r="C54" s="202" t="str">
        <f>CONCATENATE(D54," ", B54)</f>
        <v>Cung cấp chức năng cho người dùng Xem thông tin chỉ dẫn giờ mở cửa</v>
      </c>
      <c r="D54" s="55" t="s">
        <v>2156</v>
      </c>
    </row>
    <row r="55" spans="1:4" ht="33.6">
      <c r="A55" s="209"/>
      <c r="B55" s="202" t="s">
        <v>1356</v>
      </c>
      <c r="C55" s="202" t="str">
        <f>CONCATENATE(D55," ", B55)</f>
        <v>Cung cấp chức năng cho người dùng Xem thông tin chỉ dẫn thủ tục, điều kiện làm thẻ</v>
      </c>
      <c r="D55" s="55" t="s">
        <v>2156</v>
      </c>
    </row>
    <row r="56" spans="1:4" ht="33.6">
      <c r="A56" s="208"/>
      <c r="B56" s="202" t="s">
        <v>1357</v>
      </c>
      <c r="C56" s="202" t="str">
        <f>CONCATENATE(D56," ", B56)</f>
        <v>Cung cấp chức năng cho người dùng Xem thông tin chỉ đường</v>
      </c>
      <c r="D56" s="55" t="s">
        <v>2156</v>
      </c>
    </row>
    <row r="57" spans="1:4" ht="33.6">
      <c r="A57" s="209"/>
      <c r="B57" s="202" t="s">
        <v>1358</v>
      </c>
      <c r="C57" s="202" t="str">
        <f>CONCATENATE(D57," ", B57)</f>
        <v>Cung cấp chức năng cho người dùng Xem thông tin liên hệ</v>
      </c>
      <c r="D57" s="55" t="s">
        <v>2156</v>
      </c>
    </row>
    <row r="58" spans="1:4">
      <c r="A58" s="208" t="s">
        <v>1397</v>
      </c>
      <c r="B58" s="197" t="s">
        <v>1374</v>
      </c>
      <c r="C58" s="202"/>
      <c r="D58" s="55" t="s">
        <v>2156</v>
      </c>
    </row>
    <row r="59" spans="1:4" ht="33.6">
      <c r="A59" s="209"/>
      <c r="B59" s="202" t="s">
        <v>1371</v>
      </c>
      <c r="C59" s="202" t="str">
        <f>CONCATENATE(D59," ", B59)</f>
        <v>Cung cấp chức năng cho người dùng Xem danh sách nội dung góp ý</v>
      </c>
      <c r="D59" s="55" t="s">
        <v>2156</v>
      </c>
    </row>
    <row r="60" spans="1:4" ht="33.6">
      <c r="A60" s="208"/>
      <c r="B60" s="202" t="s">
        <v>1372</v>
      </c>
      <c r="C60" s="202" t="str">
        <f>CONCATENATE(D60," ", B60)</f>
        <v>Cung cấp chức năng cho người dùng Xem chi tiết nội dung góp ý</v>
      </c>
      <c r="D60" s="55" t="s">
        <v>2156</v>
      </c>
    </row>
    <row r="61" spans="1:4" ht="33.6">
      <c r="A61" s="208"/>
      <c r="B61" s="202" t="s">
        <v>1375</v>
      </c>
      <c r="C61" s="202" t="str">
        <f>CONCATENATE(D61," ", B61)</f>
        <v>Cung cấp chức năng cho người dùng Xem nội dung trả lời góp ý</v>
      </c>
      <c r="D61" s="55" t="s">
        <v>2156</v>
      </c>
    </row>
    <row r="62" spans="1:4" ht="33.6">
      <c r="A62" s="209"/>
      <c r="B62" s="202" t="s">
        <v>1376</v>
      </c>
      <c r="C62" s="202" t="str">
        <f>CONCATENATE(D62," ", B62)</f>
        <v>Cung cấp chức năng cho người dùng Chia sẻ nội dung góp ý</v>
      </c>
      <c r="D62" s="55" t="s">
        <v>2156</v>
      </c>
    </row>
    <row r="63" spans="1:4" ht="33.6">
      <c r="A63" s="208" t="s">
        <v>1398</v>
      </c>
      <c r="B63" s="197" t="s">
        <v>1370</v>
      </c>
      <c r="C63" s="202"/>
      <c r="D63" s="55" t="s">
        <v>2156</v>
      </c>
    </row>
    <row r="64" spans="1:4" ht="33.6">
      <c r="A64" s="209"/>
      <c r="B64" s="202" t="s">
        <v>1370</v>
      </c>
      <c r="C64" s="202" t="str">
        <f>CONCATENATE(D64," ", B64)</f>
        <v>Cung cấp chức năng cho người dùng Thêm mới nội dung góp ý</v>
      </c>
      <c r="D64" s="55" t="s">
        <v>2156</v>
      </c>
    </row>
    <row r="65" spans="1:4" ht="33.6">
      <c r="A65" s="208"/>
      <c r="B65" s="202" t="s">
        <v>1377</v>
      </c>
      <c r="C65" s="202" t="str">
        <f>CONCATENATE(D65," ", B65)</f>
        <v>Cung cấp chức năng cho người dùng Sửa nội dung góp ý</v>
      </c>
      <c r="D65" s="55" t="s">
        <v>2156</v>
      </c>
    </row>
    <row r="66" spans="1:4" ht="33.6">
      <c r="A66" s="208"/>
      <c r="B66" s="202" t="s">
        <v>1372</v>
      </c>
      <c r="C66" s="202" t="str">
        <f>CONCATENATE(D66," ", B66)</f>
        <v>Cung cấp chức năng cho người dùng Xem chi tiết nội dung góp ý</v>
      </c>
      <c r="D66" s="55" t="s">
        <v>2156</v>
      </c>
    </row>
    <row r="67" spans="1:4" ht="33.6">
      <c r="A67" s="209"/>
      <c r="B67" s="202" t="s">
        <v>1378</v>
      </c>
      <c r="C67" s="202" t="str">
        <f>CONCATENATE(D67," ", B67)</f>
        <v>Cung cấp chức năng cho người dùng Xóa nội dung góp ý</v>
      </c>
      <c r="D67" s="55" t="s">
        <v>2156</v>
      </c>
    </row>
    <row r="68" spans="1:4">
      <c r="A68" s="208" t="s">
        <v>1399</v>
      </c>
      <c r="B68" s="197" t="s">
        <v>1379</v>
      </c>
      <c r="C68" s="202"/>
      <c r="D68" s="55" t="s">
        <v>2156</v>
      </c>
    </row>
    <row r="69" spans="1:4" ht="33.6">
      <c r="A69" s="209"/>
      <c r="B69" s="202" t="s">
        <v>1372</v>
      </c>
      <c r="C69" s="202" t="str">
        <f>CONCATENATE(D69," ", B69)</f>
        <v>Cung cấp chức năng cho người dùng Xem chi tiết nội dung góp ý</v>
      </c>
      <c r="D69" s="55" t="s">
        <v>2156</v>
      </c>
    </row>
    <row r="70" spans="1:4" ht="33.6">
      <c r="A70" s="208"/>
      <c r="B70" s="202" t="s">
        <v>1379</v>
      </c>
      <c r="C70" s="202" t="str">
        <f>CONCATENATE(D70," ", B70)</f>
        <v>Cung cấp chức năng cho người dùng Gửi nội dung góp ý</v>
      </c>
      <c r="D70" s="55" t="s">
        <v>2156</v>
      </c>
    </row>
    <row r="71" spans="1:4" ht="33.6">
      <c r="A71" s="208"/>
      <c r="B71" s="202" t="s">
        <v>1388</v>
      </c>
      <c r="C71" s="202" t="str">
        <f>CONCATENATE(D71," ", B71)</f>
        <v>Cung cấp chức năng cho người dùng Đính kèm file nội dung góp ý</v>
      </c>
      <c r="D71" s="55" t="s">
        <v>2156</v>
      </c>
    </row>
    <row r="72" spans="1:4" ht="33.6">
      <c r="A72" s="208"/>
      <c r="B72" s="202" t="s">
        <v>1380</v>
      </c>
      <c r="C72" s="202" t="str">
        <f>CONCATENATE(D72," ", B72)</f>
        <v>Cung cấp chức năng cho người dùng Xem danh sách nội dung góp ý đã gửi</v>
      </c>
      <c r="D72" s="55" t="s">
        <v>2156</v>
      </c>
    </row>
    <row r="73" spans="1:4">
      <c r="A73" s="208" t="s">
        <v>1400</v>
      </c>
      <c r="B73" s="197" t="s">
        <v>1381</v>
      </c>
      <c r="C73" s="202"/>
      <c r="D73" s="55" t="s">
        <v>2156</v>
      </c>
    </row>
    <row r="74" spans="1:4" ht="33.6">
      <c r="A74" s="209"/>
      <c r="B74" s="202" t="s">
        <v>1382</v>
      </c>
      <c r="C74" s="202" t="str">
        <f>CONCATENATE(D74," ", B74)</f>
        <v>Cung cấp chức năng cho người dùng Xem danh sách nội dung góp ý gửi về</v>
      </c>
      <c r="D74" s="55" t="s">
        <v>2156</v>
      </c>
    </row>
    <row r="75" spans="1:4" ht="33.6">
      <c r="A75" s="208"/>
      <c r="B75" s="202" t="s">
        <v>1383</v>
      </c>
      <c r="C75" s="202" t="str">
        <f>CONCATENATE(D75," ", B75)</f>
        <v>Cung cấp chức năng cho người dùng Xem chi tiết nội dung góp ý gửi về</v>
      </c>
      <c r="D75" s="55" t="s">
        <v>2156</v>
      </c>
    </row>
    <row r="76" spans="1:4" ht="33.6">
      <c r="A76" s="208"/>
      <c r="B76" s="202" t="s">
        <v>1384</v>
      </c>
      <c r="C76" s="202" t="str">
        <f>CONCATENATE(D76," ", B76)</f>
        <v>Cung cấp chức năng cho người dùng Chọn nội dung góp ý được hiển thị lên Cổng</v>
      </c>
      <c r="D76" s="55" t="s">
        <v>2156</v>
      </c>
    </row>
    <row r="77" spans="1:4" ht="33.6">
      <c r="A77" s="209"/>
      <c r="B77" s="202" t="s">
        <v>1386</v>
      </c>
      <c r="C77" s="202" t="str">
        <f>CONCATENATE(D77," ", B77)</f>
        <v>Cung cấp chức năng cho người dùng Nhập nội dung trả lời góp ý</v>
      </c>
      <c r="D77" s="55" t="s">
        <v>2156</v>
      </c>
    </row>
    <row r="78" spans="1:4" ht="33.6">
      <c r="A78" s="209"/>
      <c r="B78" s="202" t="s">
        <v>1387</v>
      </c>
      <c r="C78" s="202" t="str">
        <f>CONCATENATE(D78," ", B78)</f>
        <v>Cung cấp chức năng cho người dùng Đính kèm file trả lời góp ý</v>
      </c>
      <c r="D78" s="55" t="s">
        <v>2156</v>
      </c>
    </row>
    <row r="79" spans="1:4" ht="33.6">
      <c r="A79" s="208" t="s">
        <v>1401</v>
      </c>
      <c r="B79" s="197" t="s">
        <v>1385</v>
      </c>
      <c r="C79" s="202"/>
      <c r="D79" s="55" t="s">
        <v>2156</v>
      </c>
    </row>
    <row r="80" spans="1:4" ht="33.6">
      <c r="A80" s="209"/>
      <c r="B80" s="202" t="s">
        <v>1389</v>
      </c>
      <c r="C80" s="202" t="str">
        <f>CONCATENATE(D80," ", B80)</f>
        <v>Cung cấp chức năng cho người dùng Gửi nội dung phản hồi góp ý</v>
      </c>
      <c r="D80" s="55" t="s">
        <v>2156</v>
      </c>
    </row>
    <row r="81" spans="1:4" ht="33.6">
      <c r="A81" s="208"/>
      <c r="B81" s="202" t="s">
        <v>1390</v>
      </c>
      <c r="C81" s="202" t="str">
        <f>CONCATENATE(D81," ", B81)</f>
        <v>Cung cấp chức năng cho người dùng Xem chi tiết nội dung góp ý, trả lời góp ý</v>
      </c>
      <c r="D81" s="55" t="s">
        <v>2156</v>
      </c>
    </row>
    <row r="82" spans="1:4" ht="33.6">
      <c r="A82" s="208"/>
      <c r="B82" s="202" t="s">
        <v>1391</v>
      </c>
      <c r="C82" s="202" t="str">
        <f>CONCATENATE(D82," ", B82)</f>
        <v>Cung cấp chức năng cho người dùng Xem danh sách các nội dung đã trả lời góp ý</v>
      </c>
      <c r="D82" s="55" t="s">
        <v>2156</v>
      </c>
    </row>
    <row r="83" spans="1:4" ht="50.4">
      <c r="A83" s="209"/>
      <c r="B83" s="202" t="s">
        <v>1392</v>
      </c>
      <c r="C83" s="202" t="str">
        <f>CONCATENATE(D83," ", B83)</f>
        <v>Cung cấp chức năng cho người dùng Xem danh sách những nội dung chưa trả lời góp ý</v>
      </c>
      <c r="D83" s="55" t="s">
        <v>2156</v>
      </c>
    </row>
    <row r="84" spans="1:4" ht="33.6">
      <c r="A84" s="208" t="s">
        <v>1402</v>
      </c>
      <c r="B84" s="197" t="s">
        <v>1373</v>
      </c>
      <c r="C84" s="202"/>
      <c r="D84" s="55" t="s">
        <v>2156</v>
      </c>
    </row>
    <row r="85" spans="1:4" ht="33.6">
      <c r="A85" s="209"/>
      <c r="B85" s="202" t="s">
        <v>1393</v>
      </c>
      <c r="C85" s="202" t="str">
        <f>CONCATENATE(D85," ", B85)</f>
        <v>Cung cấp chức năng cho người dùng Tìm kiếm nội dung góp ý theo từ khóa</v>
      </c>
      <c r="D85" s="55" t="s">
        <v>2156</v>
      </c>
    </row>
    <row r="86" spans="1:4" ht="33.6">
      <c r="A86" s="208"/>
      <c r="B86" s="202" t="s">
        <v>1394</v>
      </c>
      <c r="C86" s="202" t="str">
        <f>CONCATENATE(D86," ", B86)</f>
        <v>Cung cấp chức năng cho người dùng Tìm kiếm nội dung góp ý theo chuyên mục</v>
      </c>
      <c r="D86" s="55" t="s">
        <v>2156</v>
      </c>
    </row>
    <row r="87" spans="1:4" ht="33.6">
      <c r="A87" s="208"/>
      <c r="B87" s="202" t="s">
        <v>1390</v>
      </c>
      <c r="C87" s="202" t="str">
        <f>CONCATENATE(D87," ", B87)</f>
        <v>Cung cấp chức năng cho người dùng Xem chi tiết nội dung góp ý, trả lời góp ý</v>
      </c>
      <c r="D87" s="55" t="s">
        <v>2156</v>
      </c>
    </row>
    <row r="88" spans="1:4" ht="33.6">
      <c r="A88" s="209"/>
      <c r="B88" s="202" t="s">
        <v>1395</v>
      </c>
      <c r="C88" s="202" t="str">
        <f>CONCATENATE(D88," ", B88)</f>
        <v>Cung cấp chức năng cho người dùng Chia sẻ nội dung góp ý, trả lời góp ý</v>
      </c>
      <c r="D88" s="55" t="s">
        <v>2156</v>
      </c>
    </row>
    <row r="89" spans="1:4">
      <c r="A89" s="208" t="s">
        <v>1443</v>
      </c>
      <c r="B89" s="197" t="s">
        <v>1426</v>
      </c>
      <c r="C89" s="202"/>
      <c r="D89" s="55" t="s">
        <v>2156</v>
      </c>
    </row>
    <row r="90" spans="1:4" ht="33.6">
      <c r="A90" s="209"/>
      <c r="B90" s="202" t="s">
        <v>1427</v>
      </c>
      <c r="C90" s="202" t="str">
        <f t="shared" ref="C90:C95" si="1">CONCATENATE(D90," ", B90)</f>
        <v>Cung cấp chức năng cho người dùng Hiển thị tổng số lượng tài liệu</v>
      </c>
      <c r="D90" s="55" t="s">
        <v>2156</v>
      </c>
    </row>
    <row r="91" spans="1:4" ht="33.6">
      <c r="A91" s="208"/>
      <c r="B91" s="202" t="s">
        <v>1428</v>
      </c>
      <c r="C91" s="202" t="str">
        <f t="shared" si="1"/>
        <v xml:space="preserve">Cung cấp chức năng cho người dùng Hiển thị số lượng tài liệu sách giáo khoa </v>
      </c>
      <c r="D91" s="55" t="s">
        <v>2156</v>
      </c>
    </row>
    <row r="92" spans="1:4" ht="33.6">
      <c r="A92" s="208"/>
      <c r="B92" s="202" t="s">
        <v>1429</v>
      </c>
      <c r="C92" s="202" t="str">
        <f t="shared" si="1"/>
        <v>Cung cấp chức năng cho người dùng Hiển thị số lượng tài liệu sách nghiệp vụ</v>
      </c>
      <c r="D92" s="55" t="s">
        <v>2156</v>
      </c>
    </row>
    <row r="93" spans="1:4" ht="33.6">
      <c r="A93" s="209"/>
      <c r="B93" s="202" t="s">
        <v>1430</v>
      </c>
      <c r="C93" s="202" t="str">
        <f t="shared" si="1"/>
        <v>Cung cấp chức năng cho người dùng Hiển thị số lượng tài liệu sách tham khảo</v>
      </c>
      <c r="D93" s="55" t="s">
        <v>2156</v>
      </c>
    </row>
    <row r="94" spans="1:4" ht="33.6">
      <c r="A94" s="208"/>
      <c r="B94" s="202" t="s">
        <v>1431</v>
      </c>
      <c r="C94" s="202" t="str">
        <f t="shared" si="1"/>
        <v>Cung cấp chức năng cho người dùng Hiển thị số lượng tài liệu sách chuyện thiếu nhi</v>
      </c>
      <c r="D94" s="55" t="s">
        <v>2156</v>
      </c>
    </row>
    <row r="95" spans="1:4" ht="33.6">
      <c r="A95" s="208"/>
      <c r="B95" s="202" t="s">
        <v>1432</v>
      </c>
      <c r="C95" s="202" t="str">
        <f t="shared" si="1"/>
        <v>Cung cấp chức năng cho người dùng Hiển thị số lượng tài liệu báo, tạp chí</v>
      </c>
      <c r="D95" s="55" t="s">
        <v>2156</v>
      </c>
    </row>
    <row r="96" spans="1:4" ht="50.4">
      <c r="A96" s="208" t="s">
        <v>1444</v>
      </c>
      <c r="B96" s="197" t="s">
        <v>1438</v>
      </c>
      <c r="C96" s="202"/>
      <c r="D96" s="55" t="s">
        <v>2156</v>
      </c>
    </row>
    <row r="97" spans="1:4" ht="33.6">
      <c r="A97" s="209"/>
      <c r="B97" s="202" t="s">
        <v>1433</v>
      </c>
      <c r="C97" s="202" t="str">
        <f>CONCATENATE(D97," ", B97)</f>
        <v>Cung cấp chức năng cho người dùng Hiển thị số lượng tất cả tài liệu số</v>
      </c>
      <c r="D97" s="55" t="s">
        <v>2156</v>
      </c>
    </row>
    <row r="98" spans="1:4" ht="67.2">
      <c r="A98" s="208"/>
      <c r="B98" s="202" t="s">
        <v>1434</v>
      </c>
      <c r="C98" s="202" t="str">
        <f>CONCATENATE(D98," ", B98)</f>
        <v>Cung cấp chức năng cho người dùng Hiển thị số lượng tài liệu số theo danh mục (sách giáo khoa, sách tham khảo,…)</v>
      </c>
      <c r="D98" s="55" t="s">
        <v>2156</v>
      </c>
    </row>
    <row r="99" spans="1:4" ht="33.6">
      <c r="A99" s="208"/>
      <c r="B99" s="202" t="s">
        <v>1435</v>
      </c>
      <c r="C99" s="202" t="str">
        <f>CONCATENATE(D99," ", B99)</f>
        <v>Cung cấp chức năng cho người dùng Xem danh sách tài liệu số theo danh mục</v>
      </c>
      <c r="D99" s="55" t="s">
        <v>2156</v>
      </c>
    </row>
    <row r="100" spans="1:4" ht="33.6">
      <c r="A100" s="209"/>
      <c r="B100" s="202" t="s">
        <v>1436</v>
      </c>
      <c r="C100" s="202" t="str">
        <f>CONCATENATE(D100," ", B100)</f>
        <v>Cung cấp chức năng cho người dùng Xem chi tiết tài liệu số</v>
      </c>
      <c r="D100" s="55" t="s">
        <v>2156</v>
      </c>
    </row>
    <row r="101" spans="1:4" ht="50.4">
      <c r="A101" s="208" t="s">
        <v>1445</v>
      </c>
      <c r="B101" s="197" t="s">
        <v>1437</v>
      </c>
      <c r="C101" s="202"/>
      <c r="D101" s="55" t="s">
        <v>2156</v>
      </c>
    </row>
    <row r="102" spans="1:4" ht="33.6">
      <c r="A102" s="209"/>
      <c r="B102" s="202" t="s">
        <v>1439</v>
      </c>
      <c r="C102" s="202" t="str">
        <f>CONCATENATE(D102," ", B102)</f>
        <v>Cung cấp chức năng cho người dùng Hiển thị số lượng tất cả tài liệu in</v>
      </c>
      <c r="D102" s="55" t="s">
        <v>2156</v>
      </c>
    </row>
    <row r="103" spans="1:4" ht="67.2">
      <c r="A103" s="208"/>
      <c r="B103" s="202" t="s">
        <v>1440</v>
      </c>
      <c r="C103" s="202" t="str">
        <f>CONCATENATE(D103," ", B103)</f>
        <v>Cung cấp chức năng cho người dùng Hiển thị số lượng tài liệu in theo danh mục (sách giáo khoa, sách tham khảo,…)</v>
      </c>
      <c r="D103" s="55" t="s">
        <v>2156</v>
      </c>
    </row>
    <row r="104" spans="1:4" ht="33.6">
      <c r="A104" s="208"/>
      <c r="B104" s="202" t="s">
        <v>1441</v>
      </c>
      <c r="C104" s="202" t="str">
        <f>CONCATENATE(D104," ", B104)</f>
        <v>Cung cấp chức năng cho người dùng Xem danh sách tài liệu in theo danh mục</v>
      </c>
      <c r="D104" s="55" t="s">
        <v>2156</v>
      </c>
    </row>
    <row r="105" spans="1:4" ht="33.6">
      <c r="A105" s="209"/>
      <c r="B105" s="202" t="s">
        <v>1442</v>
      </c>
      <c r="C105" s="202" t="str">
        <f>CONCATENATE(D105," ", B105)</f>
        <v>Cung cấp chức năng cho người dùng Xem thông tin lưu trữ tài liệu</v>
      </c>
      <c r="D105" s="55" t="s">
        <v>2156</v>
      </c>
    </row>
    <row r="106" spans="1:4">
      <c r="A106" s="208" t="s">
        <v>1403</v>
      </c>
      <c r="B106" s="197" t="s">
        <v>1404</v>
      </c>
      <c r="C106" s="202"/>
      <c r="D106" s="55" t="s">
        <v>2156</v>
      </c>
    </row>
    <row r="107" spans="1:4" ht="33.6">
      <c r="A107" s="208" t="s">
        <v>1405</v>
      </c>
      <c r="B107" s="197" t="s">
        <v>1407</v>
      </c>
      <c r="C107" s="202"/>
      <c r="D107" s="55" t="s">
        <v>2156</v>
      </c>
    </row>
    <row r="108" spans="1:4" ht="33.6">
      <c r="A108" s="209"/>
      <c r="B108" s="202" t="s">
        <v>1406</v>
      </c>
      <c r="C108" s="202" t="str">
        <f>CONCATENATE(D108," ", B108)</f>
        <v xml:space="preserve">Cung cấp chức năng cho người dùng Thêm mới nội dung giới thiệu tổng quan </v>
      </c>
      <c r="D108" s="55" t="s">
        <v>2156</v>
      </c>
    </row>
    <row r="109" spans="1:4" ht="33.6">
      <c r="A109" s="208"/>
      <c r="B109" s="202" t="s">
        <v>1408</v>
      </c>
      <c r="C109" s="202" t="str">
        <f>CONCATENATE(D109," ", B109)</f>
        <v>Cung cấp chức năng cho người dùng Sửa nội dung giới thiệu tổng quan</v>
      </c>
      <c r="D109" s="55" t="s">
        <v>2156</v>
      </c>
    </row>
    <row r="110" spans="1:4" ht="33.6">
      <c r="A110" s="208"/>
      <c r="B110" s="202" t="s">
        <v>1409</v>
      </c>
      <c r="C110" s="202" t="str">
        <f>CONCATENATE(D110," ", B110)</f>
        <v>Cung cấp chức năng cho người dùng Xóa nội dung giới thiệu tổng quan</v>
      </c>
      <c r="D110" s="55" t="s">
        <v>2156</v>
      </c>
    </row>
    <row r="111" spans="1:4" ht="33.6">
      <c r="A111" s="208"/>
      <c r="B111" s="202" t="s">
        <v>1411</v>
      </c>
      <c r="C111" s="202" t="str">
        <f>CONCATENATE(D111," ", B111)</f>
        <v>Cung cấp chức năng cho người dùng Duyệt nội dung giới thiệu</v>
      </c>
      <c r="D111" s="55" t="s">
        <v>2156</v>
      </c>
    </row>
    <row r="112" spans="1:4" s="200" customFormat="1" ht="33.6">
      <c r="A112" s="208" t="s">
        <v>1414</v>
      </c>
      <c r="B112" s="197" t="s">
        <v>1412</v>
      </c>
      <c r="C112" s="202"/>
      <c r="D112" s="55" t="s">
        <v>2156</v>
      </c>
    </row>
    <row r="113" spans="1:4" ht="33.6">
      <c r="A113" s="209"/>
      <c r="B113" s="202" t="s">
        <v>1410</v>
      </c>
      <c r="C113" s="202" t="str">
        <f>CONCATENATE(D113," ", B113)</f>
        <v>Cung cấp chức năng cho người dùng Xem nội dung giới thiệu tổng quan</v>
      </c>
      <c r="D113" s="55" t="s">
        <v>2156</v>
      </c>
    </row>
    <row r="114" spans="1:4" ht="33.6">
      <c r="A114" s="208"/>
      <c r="B114" s="202" t="s">
        <v>1413</v>
      </c>
      <c r="C114" s="202" t="str">
        <f>CONCATENATE(D114," ", B114)</f>
        <v>Cung cấp chức năng cho người dùng Chia sẻ nội dung giới thiệu tổng quan</v>
      </c>
      <c r="D114" s="55" t="s">
        <v>2156</v>
      </c>
    </row>
    <row r="115" spans="1:4" ht="33.6">
      <c r="A115" s="208" t="s">
        <v>1423</v>
      </c>
      <c r="B115" s="197" t="s">
        <v>1415</v>
      </c>
      <c r="C115" s="202"/>
      <c r="D115" s="55" t="s">
        <v>2156</v>
      </c>
    </row>
    <row r="116" spans="1:4" ht="33.6">
      <c r="A116" s="209"/>
      <c r="B116" s="202" t="s">
        <v>1416</v>
      </c>
      <c r="C116" s="202" t="str">
        <f>CONCATENATE(D116," ", B116)</f>
        <v xml:space="preserve">Cung cấp chức năng cho người dùng Thêm mới mô hình thư viện ngành giáo dục </v>
      </c>
      <c r="D116" s="55" t="s">
        <v>2156</v>
      </c>
    </row>
    <row r="117" spans="1:4" ht="33.6">
      <c r="A117" s="208"/>
      <c r="B117" s="202" t="s">
        <v>1418</v>
      </c>
      <c r="C117" s="202" t="str">
        <f>CONCATENATE(D117," ", B117)</f>
        <v>Cung cấp chức năng cho người dùng Sửa mô hình thư viện ngành giáo dục</v>
      </c>
      <c r="D117" s="55" t="s">
        <v>2156</v>
      </c>
    </row>
    <row r="118" spans="1:4" ht="33.6">
      <c r="A118" s="208"/>
      <c r="B118" s="202" t="s">
        <v>1417</v>
      </c>
      <c r="C118" s="202" t="str">
        <f>CONCATENATE(D118," ", B118)</f>
        <v>Cung cấp chức năng cho người dùng Xóa mô hình thư viện ngành giáo dục</v>
      </c>
      <c r="D118" s="55" t="s">
        <v>2156</v>
      </c>
    </row>
    <row r="119" spans="1:4" ht="33.6">
      <c r="A119" s="208"/>
      <c r="B119" s="202" t="s">
        <v>1419</v>
      </c>
      <c r="C119" s="202" t="str">
        <f>CONCATENATE(D119," ", B119)</f>
        <v>Cung cấp chức năng cho người dùng Duyệt mô hình thư viện ngành giáo dục</v>
      </c>
      <c r="D119" s="55" t="s">
        <v>2156</v>
      </c>
    </row>
    <row r="120" spans="1:4" s="200" customFormat="1" ht="33.6">
      <c r="A120" s="208" t="s">
        <v>1424</v>
      </c>
      <c r="B120" s="197" t="s">
        <v>1420</v>
      </c>
      <c r="C120" s="202"/>
      <c r="D120" s="55" t="s">
        <v>2156</v>
      </c>
    </row>
    <row r="121" spans="1:4" ht="33.6">
      <c r="A121" s="209"/>
      <c r="B121" s="202" t="s">
        <v>1421</v>
      </c>
      <c r="C121" s="202" t="str">
        <f>CONCATENATE(D121," ", B121)</f>
        <v>Cung cấp chức năng cho người dùng Xem chi tiết mô hình thư viện ngành giáo dục</v>
      </c>
      <c r="D121" s="55" t="s">
        <v>2156</v>
      </c>
    </row>
    <row r="122" spans="1:4" ht="33.6">
      <c r="A122" s="208"/>
      <c r="B122" s="202" t="s">
        <v>1422</v>
      </c>
      <c r="C122" s="202" t="str">
        <f>CONCATENATE(D122," ", B122)</f>
        <v>Cung cấp chức năng cho người dùng Chia sẻ mô hình thư viện ngành giáo dục</v>
      </c>
      <c r="D122" s="55" t="s">
        <v>2156</v>
      </c>
    </row>
    <row r="123" spans="1:4" ht="33.6">
      <c r="A123" s="208" t="s">
        <v>1425</v>
      </c>
      <c r="B123" s="197" t="s">
        <v>1446</v>
      </c>
      <c r="C123" s="202"/>
      <c r="D123" s="55" t="s">
        <v>2156</v>
      </c>
    </row>
    <row r="124" spans="1:4" ht="33.6">
      <c r="A124" s="209"/>
      <c r="B124" s="202" t="s">
        <v>1447</v>
      </c>
      <c r="C124" s="202" t="str">
        <f>CONCATENATE(D124," ", B124)</f>
        <v>Cung cấp chức năng cho người dùng Thêm mới nội quy thư viện truyền thống</v>
      </c>
      <c r="D124" s="55" t="s">
        <v>2156</v>
      </c>
    </row>
    <row r="125" spans="1:4" ht="33.6">
      <c r="A125" s="208"/>
      <c r="B125" s="202" t="s">
        <v>1448</v>
      </c>
      <c r="C125" s="202" t="str">
        <f>CONCATENATE(D125," ", B125)</f>
        <v>Cung cấp chức năng cho người dùng Sửa nội quy thư viện truyền thống</v>
      </c>
      <c r="D125" s="55" t="s">
        <v>2156</v>
      </c>
    </row>
    <row r="126" spans="1:4" ht="33.6">
      <c r="A126" s="208"/>
      <c r="B126" s="202" t="s">
        <v>1449</v>
      </c>
      <c r="C126" s="202" t="str">
        <f>CONCATENATE(D126," ", B126)</f>
        <v>Cung cấp chức năng cho người dùng Xóa nội quy thư viện truyền thống</v>
      </c>
      <c r="D126" s="55" t="s">
        <v>2156</v>
      </c>
    </row>
    <row r="127" spans="1:4" ht="33.6">
      <c r="A127" s="208"/>
      <c r="B127" s="202" t="s">
        <v>1451</v>
      </c>
      <c r="C127" s="202" t="str">
        <f>CONCATENATE(D127," ", B127)</f>
        <v>Cung cấp chức năng cho người dùng Duyệt nội quy thư viện truyền thống</v>
      </c>
      <c r="D127" s="55" t="s">
        <v>2156</v>
      </c>
    </row>
    <row r="128" spans="1:4" s="200" customFormat="1" ht="33.6">
      <c r="A128" s="208" t="s">
        <v>1462</v>
      </c>
      <c r="B128" s="197" t="s">
        <v>1452</v>
      </c>
      <c r="C128" s="202"/>
      <c r="D128" s="55" t="s">
        <v>2156</v>
      </c>
    </row>
    <row r="129" spans="1:4" ht="33.6">
      <c r="A129" s="209"/>
      <c r="B129" s="202" t="s">
        <v>1450</v>
      </c>
      <c r="C129" s="202" t="str">
        <f>CONCATENATE(D129," ", B129)</f>
        <v>Cung cấp chức năng cho người dùng Xem chi tiết nội quy thư viện truyền thống</v>
      </c>
      <c r="D129" s="55" t="s">
        <v>2156</v>
      </c>
    </row>
    <row r="130" spans="1:4" ht="33.6">
      <c r="A130" s="208"/>
      <c r="B130" s="202" t="s">
        <v>1453</v>
      </c>
      <c r="C130" s="202" t="str">
        <f>CONCATENATE(D130," ", B130)</f>
        <v>Cung cấp chức năng cho người dùng Chia sẻ nội quy thư viện truyền thống</v>
      </c>
      <c r="D130" s="55" t="s">
        <v>2156</v>
      </c>
    </row>
    <row r="131" spans="1:4" ht="33.6">
      <c r="A131" s="208" t="s">
        <v>1463</v>
      </c>
      <c r="B131" s="197" t="s">
        <v>1454</v>
      </c>
      <c r="C131" s="202"/>
      <c r="D131" s="55" t="s">
        <v>2156</v>
      </c>
    </row>
    <row r="132" spans="1:4" ht="33.6">
      <c r="A132" s="209"/>
      <c r="B132" s="202" t="s">
        <v>1455</v>
      </c>
      <c r="C132" s="202" t="str">
        <f>CONCATENATE(D132," ", B132)</f>
        <v>Cung cấp chức năng cho người dùng Thêm mới nội quy thư viện số</v>
      </c>
      <c r="D132" s="55" t="s">
        <v>2156</v>
      </c>
    </row>
    <row r="133" spans="1:4" ht="33.6">
      <c r="A133" s="208"/>
      <c r="B133" s="202" t="s">
        <v>1456</v>
      </c>
      <c r="C133" s="202" t="str">
        <f>CONCATENATE(D133," ", B133)</f>
        <v>Cung cấp chức năng cho người dùng Sửa nội quy thư viện số</v>
      </c>
      <c r="D133" s="55" t="s">
        <v>2156</v>
      </c>
    </row>
    <row r="134" spans="1:4" ht="33.6">
      <c r="A134" s="208"/>
      <c r="B134" s="202" t="s">
        <v>1457</v>
      </c>
      <c r="C134" s="202" t="str">
        <f>CONCATENATE(D134," ", B134)</f>
        <v>Cung cấp chức năng cho người dùng Xóa nội quy thư viện số</v>
      </c>
      <c r="D134" s="55" t="s">
        <v>2156</v>
      </c>
    </row>
    <row r="135" spans="1:4" ht="33.6">
      <c r="A135" s="208"/>
      <c r="B135" s="202" t="s">
        <v>1458</v>
      </c>
      <c r="C135" s="202" t="str">
        <f>CONCATENATE(D135," ", B135)</f>
        <v>Cung cấp chức năng cho người dùng Duyệt nội quy thư viện số</v>
      </c>
      <c r="D135" s="55" t="s">
        <v>2156</v>
      </c>
    </row>
    <row r="136" spans="1:4" s="200" customFormat="1" ht="33.6">
      <c r="A136" s="208" t="s">
        <v>1464</v>
      </c>
      <c r="B136" s="197" t="s">
        <v>1459</v>
      </c>
      <c r="C136" s="202"/>
      <c r="D136" s="55" t="s">
        <v>2156</v>
      </c>
    </row>
    <row r="137" spans="1:4" ht="33.6">
      <c r="A137" s="209"/>
      <c r="B137" s="202" t="s">
        <v>1460</v>
      </c>
      <c r="C137" s="202" t="str">
        <f>CONCATENATE(D137," ", B137)</f>
        <v>Cung cấp chức năng cho người dùng Xem chi tiết nội quy thư viện số</v>
      </c>
      <c r="D137" s="55" t="s">
        <v>2156</v>
      </c>
    </row>
    <row r="138" spans="1:4" ht="33.6">
      <c r="A138" s="208"/>
      <c r="B138" s="202" t="s">
        <v>1461</v>
      </c>
      <c r="C138" s="202" t="str">
        <f>CONCATENATE(D138," ", B138)</f>
        <v>Cung cấp chức năng cho người dùng Chia sẻ nội quy thư viện số</v>
      </c>
      <c r="D138" s="55" t="s">
        <v>2156</v>
      </c>
    </row>
    <row r="139" spans="1:4" ht="33.6">
      <c r="A139" s="208" t="s">
        <v>1465</v>
      </c>
      <c r="B139" s="197" t="s">
        <v>1466</v>
      </c>
      <c r="C139" s="202" t="str">
        <f>CONCATENATE(D139," ", B139)</f>
        <v>Cung cấp chức năng cho người dùng Tra cứu</v>
      </c>
      <c r="D139" s="55" t="s">
        <v>2156</v>
      </c>
    </row>
    <row r="140" spans="1:4" ht="33.6">
      <c r="A140" s="208" t="s">
        <v>1502</v>
      </c>
      <c r="B140" s="197" t="s">
        <v>1467</v>
      </c>
      <c r="C140" s="202"/>
      <c r="D140" s="55" t="s">
        <v>2156</v>
      </c>
    </row>
    <row r="141" spans="1:4" ht="33.6">
      <c r="A141" s="209"/>
      <c r="B141" s="202" t="s">
        <v>1468</v>
      </c>
      <c r="C141" s="202" t="str">
        <f>CONCATENATE(D141," ", B141)</f>
        <v>Cung cấp chức năng cho người dùng Nhập nội dung tìm kiếm nhanh</v>
      </c>
      <c r="D141" s="55" t="s">
        <v>2156</v>
      </c>
    </row>
    <row r="142" spans="1:4" ht="33.6">
      <c r="A142" s="208"/>
      <c r="B142" s="202" t="s">
        <v>1469</v>
      </c>
      <c r="C142" s="202" t="str">
        <f>CONCATENATE(D142," ", B142)</f>
        <v>Cung cấp chức năng cho người dùng Thực hiện tìm kiếm</v>
      </c>
      <c r="D142" s="55" t="s">
        <v>2156</v>
      </c>
    </row>
    <row r="143" spans="1:4" ht="33.6">
      <c r="A143" s="208"/>
      <c r="B143" s="202" t="s">
        <v>1470</v>
      </c>
      <c r="C143" s="202" t="str">
        <f>CONCATENATE(D143," ", B143)</f>
        <v>Cung cấp chức năng cho người dùng Hiển thị danh sách kết quả</v>
      </c>
      <c r="D143" s="55" t="s">
        <v>2156</v>
      </c>
    </row>
    <row r="144" spans="1:4" ht="33.6">
      <c r="A144" s="208"/>
      <c r="B144" s="202" t="s">
        <v>1471</v>
      </c>
      <c r="C144" s="202" t="str">
        <f>CONCATENATE(D144," ", B144)</f>
        <v>Cung cấp chức năng cho người dùng Xem chi tiết kết quả tìm kiếm</v>
      </c>
      <c r="D144" s="55" t="s">
        <v>2156</v>
      </c>
    </row>
    <row r="145" spans="1:4">
      <c r="A145" s="208" t="s">
        <v>1503</v>
      </c>
      <c r="B145" s="197" t="s">
        <v>1472</v>
      </c>
      <c r="C145" s="202"/>
      <c r="D145" s="55" t="s">
        <v>2156</v>
      </c>
    </row>
    <row r="146" spans="1:4" ht="33.6">
      <c r="A146" s="209"/>
      <c r="B146" s="202" t="s">
        <v>1476</v>
      </c>
      <c r="C146" s="202" t="str">
        <f t="shared" ref="C146:C151" si="2">CONCATENATE(D146," ", B146)</f>
        <v>Cung cấp chức năng cho người dùng Tìm kiếm theo một hoặc nhiều từ khóa</v>
      </c>
      <c r="D146" s="55" t="s">
        <v>2156</v>
      </c>
    </row>
    <row r="147" spans="1:4" ht="33.6">
      <c r="A147" s="208"/>
      <c r="B147" s="202" t="s">
        <v>1473</v>
      </c>
      <c r="C147" s="202" t="str">
        <f t="shared" si="2"/>
        <v>Cung cấp chức năng cho người dùng Tìm kiếm kết hợp nhiều từ khóa "và"</v>
      </c>
      <c r="D147" s="55" t="s">
        <v>2156</v>
      </c>
    </row>
    <row r="148" spans="1:4" ht="33.6">
      <c r="A148" s="208"/>
      <c r="B148" s="202" t="s">
        <v>1474</v>
      </c>
      <c r="C148" s="202" t="str">
        <f t="shared" si="2"/>
        <v>Cung cấp chức năng cho người dùng Tìm kiếm kết hợp nhiều từ khóa "hoặc"</v>
      </c>
      <c r="D148" s="55" t="s">
        <v>2156</v>
      </c>
    </row>
    <row r="149" spans="1:4" ht="33.6">
      <c r="A149" s="208"/>
      <c r="B149" s="202" t="s">
        <v>1475</v>
      </c>
      <c r="C149" s="202" t="str">
        <f t="shared" si="2"/>
        <v>Cung cấp chức năng cho người dùng Tìm kiếm kết hợp nhiều từ khóa "không"</v>
      </c>
      <c r="D149" s="55" t="s">
        <v>2156</v>
      </c>
    </row>
    <row r="150" spans="1:4" ht="33.6">
      <c r="A150" s="208"/>
      <c r="B150" s="202" t="s">
        <v>1470</v>
      </c>
      <c r="C150" s="202" t="str">
        <f t="shared" si="2"/>
        <v>Cung cấp chức năng cho người dùng Hiển thị danh sách kết quả</v>
      </c>
      <c r="D150" s="55" t="s">
        <v>2156</v>
      </c>
    </row>
    <row r="151" spans="1:4" ht="33.6">
      <c r="A151" s="208"/>
      <c r="B151" s="202" t="s">
        <v>1471</v>
      </c>
      <c r="C151" s="202" t="str">
        <f t="shared" si="2"/>
        <v>Cung cấp chức năng cho người dùng Xem chi tiết kết quả tìm kiếm</v>
      </c>
      <c r="D151" s="55" t="s">
        <v>2156</v>
      </c>
    </row>
    <row r="152" spans="1:4" ht="33.6">
      <c r="A152" s="208" t="s">
        <v>1504</v>
      </c>
      <c r="B152" s="197" t="s">
        <v>1477</v>
      </c>
      <c r="C152" s="202"/>
      <c r="D152" s="55" t="s">
        <v>2156</v>
      </c>
    </row>
    <row r="153" spans="1:4" ht="67.2">
      <c r="A153" s="209"/>
      <c r="B153" s="202" t="s">
        <v>1478</v>
      </c>
      <c r="C153" s="202" t="str">
        <f>CONCATENATE(D153," ", B153)</f>
        <v>Cung cấp chức năng cho người dùng Tìm kiếm bộ sưu tập (sách giáo khoa, sách tham khảo, báo tạp chí,…)</v>
      </c>
      <c r="D153" s="55" t="s">
        <v>2156</v>
      </c>
    </row>
    <row r="154" spans="1:4" ht="33.6">
      <c r="A154" s="208"/>
      <c r="B154" s="202" t="s">
        <v>1479</v>
      </c>
      <c r="C154" s="202" t="str">
        <f>CONCATENATE(D154," ", B154)</f>
        <v>Cung cấp chức năng cho người dùng Nhập từ khóa tìm kiếm</v>
      </c>
      <c r="D154" s="55" t="s">
        <v>2156</v>
      </c>
    </row>
    <row r="155" spans="1:4" ht="33.6">
      <c r="A155" s="208"/>
      <c r="B155" s="202" t="s">
        <v>1470</v>
      </c>
      <c r="C155" s="202" t="str">
        <f>CONCATENATE(D155," ", B155)</f>
        <v>Cung cấp chức năng cho người dùng Hiển thị danh sách kết quả</v>
      </c>
      <c r="D155" s="55" t="s">
        <v>2156</v>
      </c>
    </row>
    <row r="156" spans="1:4" ht="33.6">
      <c r="A156" s="208"/>
      <c r="B156" s="202" t="s">
        <v>1471</v>
      </c>
      <c r="C156" s="202" t="str">
        <f>CONCATENATE(D156," ", B156)</f>
        <v>Cung cấp chức năng cho người dùng Xem chi tiết kết quả tìm kiếm</v>
      </c>
      <c r="D156" s="55" t="s">
        <v>2156</v>
      </c>
    </row>
    <row r="157" spans="1:4">
      <c r="A157" s="208" t="s">
        <v>1505</v>
      </c>
      <c r="B157" s="197" t="s">
        <v>1480</v>
      </c>
      <c r="C157" s="202"/>
      <c r="D157" s="55" t="s">
        <v>2156</v>
      </c>
    </row>
    <row r="158" spans="1:4" ht="33.6">
      <c r="A158" s="209"/>
      <c r="B158" s="202" t="s">
        <v>1481</v>
      </c>
      <c r="C158" s="202" t="str">
        <f>CONCATENATE(D158," ", B158)</f>
        <v>Cung cấp chức năng cho người dùng Nhập nội dung tên tác giả cần tìm kiếm</v>
      </c>
      <c r="D158" s="55" t="s">
        <v>2156</v>
      </c>
    </row>
    <row r="159" spans="1:4" ht="33.6">
      <c r="A159" s="208"/>
      <c r="B159" s="202" t="s">
        <v>1482</v>
      </c>
      <c r="C159" s="202" t="str">
        <f>CONCATENATE(D159," ", B159)</f>
        <v>Cung cấp chức năng cho người dùng Thực hiện tìm kiếm theo tác giả</v>
      </c>
      <c r="D159" s="55" t="s">
        <v>2156</v>
      </c>
    </row>
    <row r="160" spans="1:4" ht="33.6">
      <c r="A160" s="208"/>
      <c r="B160" s="202" t="s">
        <v>1483</v>
      </c>
      <c r="C160" s="202" t="str">
        <f>CONCATENATE(D160," ", B160)</f>
        <v>Cung cấp chức năng cho người dùng Hiển thị danh sách kết quả theo tác giả</v>
      </c>
      <c r="D160" s="55" t="s">
        <v>2156</v>
      </c>
    </row>
    <row r="161" spans="1:4" ht="33.6">
      <c r="A161" s="208"/>
      <c r="B161" s="202" t="s">
        <v>1471</v>
      </c>
      <c r="C161" s="202" t="str">
        <f>CONCATENATE(D161," ", B161)</f>
        <v>Cung cấp chức năng cho người dùng Xem chi tiết kết quả tìm kiếm</v>
      </c>
      <c r="D161" s="55" t="s">
        <v>2156</v>
      </c>
    </row>
    <row r="162" spans="1:4">
      <c r="A162" s="208" t="s">
        <v>1506</v>
      </c>
      <c r="B162" s="197" t="s">
        <v>1484</v>
      </c>
      <c r="C162" s="202"/>
      <c r="D162" s="55" t="s">
        <v>2156</v>
      </c>
    </row>
    <row r="163" spans="1:4" ht="67.2">
      <c r="A163" s="209"/>
      <c r="B163" s="202" t="s">
        <v>1485</v>
      </c>
      <c r="C163" s="202" t="str">
        <f t="shared" ref="C163:C171" si="3">CONCATENATE(D163," ", B163)</f>
        <v>Cung cấp chức năng cho người dùng Tìm kiếm kết hợp nhiều tiêu chí đồng thời (theo bộ sưu tập, loại hình, kết hợp nhiều từ khóa,…)</v>
      </c>
      <c r="D163" s="55" t="s">
        <v>2156</v>
      </c>
    </row>
    <row r="164" spans="1:4" ht="50.4">
      <c r="A164" s="208"/>
      <c r="B164" s="202" t="s">
        <v>1486</v>
      </c>
      <c r="C164" s="202" t="str">
        <f t="shared" si="3"/>
        <v>Cung cấp chức năng cho người dùng Thực hiện tìm kiếm kết hợp nhiều tiêu chí đồng thời</v>
      </c>
      <c r="D164" s="55" t="s">
        <v>2156</v>
      </c>
    </row>
    <row r="165" spans="1:4" ht="33.6">
      <c r="A165" s="208"/>
      <c r="B165" s="202" t="s">
        <v>1487</v>
      </c>
      <c r="C165" s="202" t="str">
        <f t="shared" si="3"/>
        <v>Cung cấp chức năng cho người dùng Hiển thị danh sách kết quả tìm kiếm</v>
      </c>
      <c r="D165" s="55" t="s">
        <v>2156</v>
      </c>
    </row>
    <row r="166" spans="1:4" ht="33.6">
      <c r="A166" s="208"/>
      <c r="B166" s="202" t="s">
        <v>1471</v>
      </c>
      <c r="C166" s="202" t="str">
        <f t="shared" si="3"/>
        <v>Cung cấp chức năng cho người dùng Xem chi tiết kết quả tìm kiếm</v>
      </c>
      <c r="D166" s="55" t="s">
        <v>2156</v>
      </c>
    </row>
    <row r="167" spans="1:4" ht="33.6">
      <c r="A167" s="208" t="s">
        <v>1507</v>
      </c>
      <c r="B167" s="197" t="s">
        <v>1499</v>
      </c>
      <c r="C167" s="202" t="str">
        <f t="shared" si="3"/>
        <v>Cung cấp chức năng cho người dùng Tìm kiếm tài liệu mới</v>
      </c>
      <c r="D167" s="55" t="s">
        <v>2156</v>
      </c>
    </row>
    <row r="168" spans="1:4" ht="33.6">
      <c r="A168" s="209"/>
      <c r="B168" s="202" t="s">
        <v>1500</v>
      </c>
      <c r="C168" s="202" t="str">
        <f t="shared" si="3"/>
        <v>Cung cấp chức năng cho người dùng Xem danh sách tài liệu mới</v>
      </c>
      <c r="D168" s="55" t="s">
        <v>2156</v>
      </c>
    </row>
    <row r="169" spans="1:4" ht="50.4">
      <c r="A169" s="208"/>
      <c r="B169" s="202" t="s">
        <v>1501</v>
      </c>
      <c r="C169" s="202" t="str">
        <f t="shared" si="3"/>
        <v>Cung cấp chức năng cho người dùng Tìm kiếm tài liệu mới theo theo một hoặc kết hợp nhiều tiêu chí</v>
      </c>
      <c r="D169" s="55" t="s">
        <v>2156</v>
      </c>
    </row>
    <row r="170" spans="1:4" ht="33.6">
      <c r="A170" s="208"/>
      <c r="B170" s="202" t="s">
        <v>1487</v>
      </c>
      <c r="C170" s="202" t="str">
        <f t="shared" si="3"/>
        <v>Cung cấp chức năng cho người dùng Hiển thị danh sách kết quả tìm kiếm</v>
      </c>
      <c r="D170" s="55" t="s">
        <v>2156</v>
      </c>
    </row>
    <row r="171" spans="1:4" ht="33.6">
      <c r="A171" s="208"/>
      <c r="B171" s="202" t="s">
        <v>1471</v>
      </c>
      <c r="C171" s="202" t="str">
        <f t="shared" si="3"/>
        <v>Cung cấp chức năng cho người dùng Xem chi tiết kết quả tìm kiếm</v>
      </c>
      <c r="D171" s="55" t="s">
        <v>2156</v>
      </c>
    </row>
    <row r="172" spans="1:4" ht="33.6">
      <c r="A172" s="208" t="s">
        <v>1508</v>
      </c>
      <c r="B172" s="197" t="s">
        <v>1488</v>
      </c>
      <c r="C172" s="202"/>
      <c r="D172" s="55" t="s">
        <v>2156</v>
      </c>
    </row>
    <row r="173" spans="1:4" ht="33.6">
      <c r="A173" s="209"/>
      <c r="B173" s="202" t="s">
        <v>1489</v>
      </c>
      <c r="C173" s="202" t="str">
        <f>CONCATENATE(D173," ", B173)</f>
        <v>Cung cấp chức năng cho người dùng Sắp xếp kết quả tìm kiếm theo nhan đề</v>
      </c>
      <c r="D173" s="55" t="s">
        <v>2156</v>
      </c>
    </row>
    <row r="174" spans="1:4" ht="33.6">
      <c r="A174" s="208"/>
      <c r="B174" s="202" t="s">
        <v>1490</v>
      </c>
      <c r="C174" s="202" t="str">
        <f>CONCATENATE(D174," ", B174)</f>
        <v>Cung cấp chức năng cho người dùng Sắp xếp kết quả tìm kiếm theo tên tác giả</v>
      </c>
      <c r="D174" s="55" t="s">
        <v>2156</v>
      </c>
    </row>
    <row r="175" spans="1:4" ht="50.4">
      <c r="A175" s="208"/>
      <c r="B175" s="202" t="s">
        <v>1491</v>
      </c>
      <c r="C175" s="202" t="str">
        <f>CONCATENATE(D175," ", B175)</f>
        <v>Cung cấp chức năng cho người dùng Sắp xếp kết quả tìm kiếm theo năm xuất bản và nhan đề</v>
      </c>
      <c r="D175" s="55" t="s">
        <v>2156</v>
      </c>
    </row>
    <row r="176" spans="1:4" ht="50.4">
      <c r="A176" s="208"/>
      <c r="B176" s="202" t="s">
        <v>1492</v>
      </c>
      <c r="C176" s="202" t="str">
        <f>CONCATENATE(D176," ", B176)</f>
        <v>Cung cấp chức năng cho người dùng Sắp xếp kết quả tìm kiếm theo năm xuất bản và tác giả</v>
      </c>
      <c r="D176" s="55" t="s">
        <v>2156</v>
      </c>
    </row>
    <row r="177" spans="1:4" ht="33.6">
      <c r="A177" s="208" t="s">
        <v>1509</v>
      </c>
      <c r="B177" s="197" t="s">
        <v>1495</v>
      </c>
      <c r="C177" s="202"/>
      <c r="D177" s="55" t="s">
        <v>2156</v>
      </c>
    </row>
    <row r="178" spans="1:4" ht="33.6">
      <c r="A178" s="209"/>
      <c r="B178" s="202" t="s">
        <v>1493</v>
      </c>
      <c r="C178" s="202" t="str">
        <f>CONCATENATE(D178," ", B178)</f>
        <v>Cung cấp chức năng cho người dùng Tìm kiếm nhanh liên thư viện</v>
      </c>
      <c r="D178" s="55" t="s">
        <v>2156</v>
      </c>
    </row>
    <row r="179" spans="1:4" ht="33.6">
      <c r="A179" s="208"/>
      <c r="B179" s="202" t="s">
        <v>1487</v>
      </c>
      <c r="C179" s="202" t="str">
        <f>CONCATENATE(D179," ", B179)</f>
        <v>Cung cấp chức năng cho người dùng Hiển thị danh sách kết quả tìm kiếm</v>
      </c>
      <c r="D179" s="55" t="s">
        <v>2156</v>
      </c>
    </row>
    <row r="180" spans="1:4" ht="33.6">
      <c r="A180" s="208"/>
      <c r="B180" s="202" t="s">
        <v>1494</v>
      </c>
      <c r="C180" s="202" t="str">
        <f>CONCATENATE(D180," ", B180)</f>
        <v>Cung cấp chức năng cho người dùng Sắp xếp danh sách kết quả tìm kiếm</v>
      </c>
      <c r="D180" s="55" t="s">
        <v>2156</v>
      </c>
    </row>
    <row r="181" spans="1:4" ht="33.6">
      <c r="A181" s="208"/>
      <c r="B181" s="202" t="s">
        <v>1471</v>
      </c>
      <c r="C181" s="202" t="str">
        <f>CONCATENATE(D181," ", B181)</f>
        <v>Cung cấp chức năng cho người dùng Xem chi tiết kết quả tìm kiếm</v>
      </c>
      <c r="D181" s="55" t="s">
        <v>2156</v>
      </c>
    </row>
    <row r="182" spans="1:4" ht="33.6">
      <c r="A182" s="208" t="s">
        <v>1510</v>
      </c>
      <c r="B182" s="197" t="s">
        <v>1496</v>
      </c>
      <c r="C182" s="202"/>
      <c r="D182" s="55" t="s">
        <v>2156</v>
      </c>
    </row>
    <row r="183" spans="1:4" ht="50.4">
      <c r="A183" s="209"/>
      <c r="B183" s="202" t="s">
        <v>1497</v>
      </c>
      <c r="C183" s="202" t="str">
        <f>CONCATENATE(D183," ", B183)</f>
        <v>Cung cấp chức năng cho người dùng Tìm kiếm liên thư viện kết hợp nhiều tiêu chí đồng thời</v>
      </c>
      <c r="D183" s="55" t="s">
        <v>2156</v>
      </c>
    </row>
    <row r="184" spans="1:4" ht="33.6">
      <c r="A184" s="208"/>
      <c r="B184" s="202" t="s">
        <v>1487</v>
      </c>
      <c r="C184" s="202" t="str">
        <f>CONCATENATE(D184," ", B184)</f>
        <v>Cung cấp chức năng cho người dùng Hiển thị danh sách kết quả tìm kiếm</v>
      </c>
      <c r="D184" s="55" t="s">
        <v>2156</v>
      </c>
    </row>
    <row r="185" spans="1:4" ht="33.6">
      <c r="A185" s="208"/>
      <c r="B185" s="202" t="s">
        <v>1494</v>
      </c>
      <c r="C185" s="202" t="str">
        <f>CONCATENATE(D185," ", B185)</f>
        <v>Cung cấp chức năng cho người dùng Sắp xếp danh sách kết quả tìm kiếm</v>
      </c>
      <c r="D185" s="55" t="s">
        <v>2156</v>
      </c>
    </row>
    <row r="186" spans="1:4" ht="33.6">
      <c r="A186" s="208"/>
      <c r="B186" s="202" t="s">
        <v>1471</v>
      </c>
      <c r="C186" s="202" t="str">
        <f>CONCATENATE(D186," ", B186)</f>
        <v>Cung cấp chức năng cho người dùng Xem chi tiết kết quả tìm kiếm</v>
      </c>
      <c r="D186" s="55" t="s">
        <v>2156</v>
      </c>
    </row>
    <row r="187" spans="1:4" ht="33.6">
      <c r="A187" s="208"/>
      <c r="B187" s="202" t="s">
        <v>1498</v>
      </c>
      <c r="C187" s="202" t="str">
        <f>CONCATENATE(D187," ", B187)</f>
        <v>Cung cấp chức năng cho người dùng Xóa tài liệu tra cứu truyền thống</v>
      </c>
      <c r="D187" s="55" t="s">
        <v>2156</v>
      </c>
    </row>
    <row r="188" spans="1:4">
      <c r="A188" s="208" t="s">
        <v>1511</v>
      </c>
      <c r="B188" s="197" t="s">
        <v>1512</v>
      </c>
      <c r="C188" s="202"/>
      <c r="D188" s="55" t="s">
        <v>2156</v>
      </c>
    </row>
    <row r="189" spans="1:4">
      <c r="A189" s="208" t="s">
        <v>1513</v>
      </c>
      <c r="B189" s="197" t="s">
        <v>1514</v>
      </c>
      <c r="C189" s="202"/>
      <c r="D189" s="55" t="s">
        <v>2156</v>
      </c>
    </row>
    <row r="190" spans="1:4" ht="33.6">
      <c r="A190" s="209"/>
      <c r="B190" s="202" t="s">
        <v>1515</v>
      </c>
      <c r="C190" s="202" t="str">
        <f t="shared" ref="C190:C195" si="4">CONCATENATE(D190," ", B190)</f>
        <v>Cung cấp chức năng cho người dùng Thêm mới đăng ký bạn đọc</v>
      </c>
      <c r="D190" s="55" t="s">
        <v>2156</v>
      </c>
    </row>
    <row r="191" spans="1:4" ht="50.4">
      <c r="A191" s="209"/>
      <c r="B191" s="202" t="s">
        <v>1518</v>
      </c>
      <c r="C191" s="202" t="str">
        <f t="shared" si="4"/>
        <v>Cung cấp chức năng cho người dùng Đính kèm hồ sơ đăng ký bạn đọc (thẻ học sinh,…)</v>
      </c>
      <c r="D191" s="55" t="s">
        <v>2156</v>
      </c>
    </row>
    <row r="192" spans="1:4" ht="33.6">
      <c r="A192" s="208"/>
      <c r="B192" s="202" t="s">
        <v>1516</v>
      </c>
      <c r="C192" s="202" t="str">
        <f t="shared" si="4"/>
        <v>Cung cấp chức năng cho người dùng Sửa thông tin đăng ký bạn đọc</v>
      </c>
      <c r="D192" s="55" t="s">
        <v>2156</v>
      </c>
    </row>
    <row r="193" spans="1:4" ht="33.6">
      <c r="A193" s="208"/>
      <c r="B193" s="202" t="s">
        <v>1517</v>
      </c>
      <c r="C193" s="202" t="str">
        <f t="shared" si="4"/>
        <v>Cung cấp chức năng cho người dùng Xóa đăng ký bạn đọc</v>
      </c>
      <c r="D193" s="55" t="s">
        <v>2156</v>
      </c>
    </row>
    <row r="194" spans="1:4" ht="33.6">
      <c r="A194" s="208"/>
      <c r="B194" s="202" t="s">
        <v>1519</v>
      </c>
      <c r="C194" s="202" t="str">
        <f t="shared" si="4"/>
        <v>Cung cấp chức năng cho người dùng Xem thông tin đăng ký bạn đọc</v>
      </c>
      <c r="D194" s="55" t="s">
        <v>2156</v>
      </c>
    </row>
    <row r="195" spans="1:4" ht="33.6">
      <c r="A195" s="208"/>
      <c r="B195" s="202" t="s">
        <v>1520</v>
      </c>
      <c r="C195" s="202" t="str">
        <f t="shared" si="4"/>
        <v>Cung cấp chức năng cho người dùng Gửi thông tin đăng ký bạn đọc</v>
      </c>
      <c r="D195" s="55" t="s">
        <v>2156</v>
      </c>
    </row>
    <row r="196" spans="1:4" ht="33.6">
      <c r="A196" s="208" t="s">
        <v>1548</v>
      </c>
      <c r="B196" s="197" t="s">
        <v>1521</v>
      </c>
      <c r="C196" s="202"/>
      <c r="D196" s="55" t="s">
        <v>2156</v>
      </c>
    </row>
    <row r="197" spans="1:4" ht="33.6">
      <c r="A197" s="209"/>
      <c r="B197" s="202" t="s">
        <v>1522</v>
      </c>
      <c r="C197" s="202" t="str">
        <f t="shared" ref="C197:C205" si="5">CONCATENATE(D197," ", B197)</f>
        <v>Cung cấp chức năng cho người dùng Xem danh sách thông tin đăng ký bạn đọc gửi tới</v>
      </c>
      <c r="D197" s="55" t="s">
        <v>2156</v>
      </c>
    </row>
    <row r="198" spans="1:4" ht="33.6">
      <c r="A198" s="208"/>
      <c r="B198" s="202" t="s">
        <v>1523</v>
      </c>
      <c r="C198" s="202" t="str">
        <f t="shared" si="5"/>
        <v>Cung cấp chức năng cho người dùng Xem chi tiết thông tin đăng ký bạn đọc</v>
      </c>
      <c r="D198" s="55" t="s">
        <v>2156</v>
      </c>
    </row>
    <row r="199" spans="1:4" ht="33.6">
      <c r="A199" s="208"/>
      <c r="B199" s="202" t="s">
        <v>1525</v>
      </c>
      <c r="C199" s="202" t="str">
        <f t="shared" si="5"/>
        <v>Cung cấp chức năng cho người dùng Xem file đính kèm đăng ký</v>
      </c>
      <c r="D199" s="55" t="s">
        <v>2156</v>
      </c>
    </row>
    <row r="200" spans="1:4" ht="33.6">
      <c r="A200" s="208"/>
      <c r="B200" s="202" t="s">
        <v>1524</v>
      </c>
      <c r="C200" s="202" t="str">
        <f t="shared" si="5"/>
        <v>Cung cấp chức năng cho người dùng Xác nhận, phản hồi thông tin đăng ký</v>
      </c>
      <c r="D200" s="55" t="s">
        <v>2156</v>
      </c>
    </row>
    <row r="201" spans="1:4" ht="33.6">
      <c r="A201" s="208" t="s">
        <v>1549</v>
      </c>
      <c r="B201" s="197" t="s">
        <v>1531</v>
      </c>
      <c r="C201" s="202" t="str">
        <f t="shared" si="5"/>
        <v>Cung cấp chức năng cho người dùng Tạo đăng ký mượn sách truyền thống</v>
      </c>
      <c r="D201" s="55" t="s">
        <v>2156</v>
      </c>
    </row>
    <row r="202" spans="1:4" ht="33.6">
      <c r="A202" s="209"/>
      <c r="B202" s="202" t="s">
        <v>1526</v>
      </c>
      <c r="C202" s="202" t="str">
        <f t="shared" si="5"/>
        <v>Cung cấp chức năng cho người dùng Thêm mới đăng ký mượn sách truyền thống</v>
      </c>
      <c r="D202" s="55" t="s">
        <v>2156</v>
      </c>
    </row>
    <row r="203" spans="1:4" ht="33.6">
      <c r="A203" s="208"/>
      <c r="B203" s="202" t="s">
        <v>1527</v>
      </c>
      <c r="C203" s="202" t="str">
        <f t="shared" si="5"/>
        <v>Cung cấp chức năng cho người dùng Sửa đăng ký mượn sách truyền thống</v>
      </c>
      <c r="D203" s="55" t="s">
        <v>2156</v>
      </c>
    </row>
    <row r="204" spans="1:4" ht="33.6">
      <c r="A204" s="208"/>
      <c r="B204" s="202" t="s">
        <v>1528</v>
      </c>
      <c r="C204" s="202" t="str">
        <f t="shared" si="5"/>
        <v>Cung cấp chức năng cho người dùng Xóa đăng ký mượn sách truyền thống</v>
      </c>
      <c r="D204" s="55" t="s">
        <v>2156</v>
      </c>
    </row>
    <row r="205" spans="1:4" ht="33.6">
      <c r="A205" s="208"/>
      <c r="B205" s="202" t="s">
        <v>1530</v>
      </c>
      <c r="C205" s="202" t="str">
        <f t="shared" si="5"/>
        <v>Cung cấp chức năng cho người dùng Xem đăng ký mượn sách truyền thống</v>
      </c>
      <c r="D205" s="55" t="s">
        <v>2156</v>
      </c>
    </row>
    <row r="206" spans="1:4" ht="33.6">
      <c r="A206" s="208" t="s">
        <v>1550</v>
      </c>
      <c r="B206" s="197" t="s">
        <v>1529</v>
      </c>
      <c r="C206" s="202"/>
      <c r="D206" s="55" t="s">
        <v>2156</v>
      </c>
    </row>
    <row r="207" spans="1:4" ht="33.6">
      <c r="A207" s="209"/>
      <c r="B207" s="202" t="s">
        <v>1529</v>
      </c>
      <c r="C207" s="202" t="str">
        <f>CONCATENATE(D207," ", B207)</f>
        <v>Cung cấp chức năng cho người dùng Gửi đăng ký mượn sách truyền thống</v>
      </c>
      <c r="D207" s="55" t="s">
        <v>2156</v>
      </c>
    </row>
    <row r="208" spans="1:4" ht="33.6">
      <c r="A208" s="208"/>
      <c r="B208" s="202" t="s">
        <v>1532</v>
      </c>
      <c r="C208" s="202" t="str">
        <f>CONCATENATE(D208," ", B208)</f>
        <v>Cung cấp chức năng cho người dùng Xem đăng ký mượn sách truyền thống đã gửi</v>
      </c>
      <c r="D208" s="55" t="s">
        <v>2156</v>
      </c>
    </row>
    <row r="209" spans="1:4" ht="33.6">
      <c r="A209" s="208" t="s">
        <v>1551</v>
      </c>
      <c r="B209" s="197" t="s">
        <v>1533</v>
      </c>
      <c r="C209" s="202"/>
      <c r="D209" s="55" t="s">
        <v>2156</v>
      </c>
    </row>
    <row r="210" spans="1:4" ht="33.6">
      <c r="A210" s="209"/>
      <c r="B210" s="202" t="s">
        <v>1533</v>
      </c>
      <c r="C210" s="202" t="str">
        <f>CONCATENATE(D210," ", B210)</f>
        <v>Cung cấp chức năng cho người dùng Hủy đăng ký mượn sách truyền thống</v>
      </c>
      <c r="D210" s="55" t="s">
        <v>2156</v>
      </c>
    </row>
    <row r="211" spans="1:4" ht="33.6">
      <c r="A211" s="208"/>
      <c r="B211" s="202" t="s">
        <v>1534</v>
      </c>
      <c r="C211" s="202" t="str">
        <f>CONCATENATE(D211," ", B211)</f>
        <v>Cung cấp chức năng cho người dùng Xem đăng ký mượn sách đã hủy</v>
      </c>
      <c r="D211" s="55" t="s">
        <v>2156</v>
      </c>
    </row>
    <row r="212" spans="1:4" ht="33.6">
      <c r="A212" s="208" t="s">
        <v>1552</v>
      </c>
      <c r="B212" s="197" t="s">
        <v>1535</v>
      </c>
      <c r="C212" s="202"/>
      <c r="D212" s="55" t="s">
        <v>2156</v>
      </c>
    </row>
    <row r="213" spans="1:4" ht="33.6">
      <c r="A213" s="209"/>
      <c r="B213" s="202" t="s">
        <v>1536</v>
      </c>
      <c r="C213" s="202" t="str">
        <f>CONCATENATE(D213," ", B213)</f>
        <v>Cung cấp chức năng cho người dùng Xem danh sách đăng ký mượn sách truyền thống</v>
      </c>
      <c r="D213" s="55" t="s">
        <v>2156</v>
      </c>
    </row>
    <row r="214" spans="1:4" ht="33.6">
      <c r="A214" s="208"/>
      <c r="B214" s="202" t="s">
        <v>1537</v>
      </c>
      <c r="C214" s="202" t="str">
        <f>CONCATENATE(D214," ", B214)</f>
        <v>Cung cấp chức năng cho người dùng Xem chi tiết đăng ký mượn sách truyền thống</v>
      </c>
      <c r="D214" s="55" t="s">
        <v>2156</v>
      </c>
    </row>
    <row r="215" spans="1:4" ht="33.6">
      <c r="A215" s="208"/>
      <c r="B215" s="202" t="s">
        <v>1538</v>
      </c>
      <c r="C215" s="202" t="str">
        <f>CONCATENATE(D215," ", B215)</f>
        <v>Cung cấp chức năng cho người dùng Cảnh báo trùng đăng ký mượn sách</v>
      </c>
      <c r="D215" s="55" t="s">
        <v>2156</v>
      </c>
    </row>
    <row r="216" spans="1:4" ht="33.6">
      <c r="A216" s="208"/>
      <c r="B216" s="202" t="s">
        <v>1539</v>
      </c>
      <c r="C216" s="202" t="str">
        <f>CONCATENATE(D216," ", B216)</f>
        <v>Cung cấp chức năng cho người dùng Cảnh báo trùng sách đăng ký mượn</v>
      </c>
      <c r="D216" s="55" t="s">
        <v>2156</v>
      </c>
    </row>
    <row r="217" spans="1:4" ht="33.6">
      <c r="A217" s="208" t="s">
        <v>1553</v>
      </c>
      <c r="B217" s="197" t="s">
        <v>1544</v>
      </c>
      <c r="C217" s="202"/>
      <c r="D217" s="55" t="s">
        <v>2156</v>
      </c>
    </row>
    <row r="218" spans="1:4" ht="33.6">
      <c r="A218" s="209"/>
      <c r="B218" s="202" t="s">
        <v>1545</v>
      </c>
      <c r="C218" s="202" t="str">
        <f>CONCATENATE(D218," ", B218)</f>
        <v>Cung cấp chức năng cho người dùng Kiểm tra thông tin đăng ký mượn sách</v>
      </c>
      <c r="D218" s="55" t="s">
        <v>2156</v>
      </c>
    </row>
    <row r="219" spans="1:4" ht="33.6">
      <c r="A219" s="208"/>
      <c r="B219" s="202" t="s">
        <v>1546</v>
      </c>
      <c r="C219" s="202" t="str">
        <f>CONCATENATE(D219," ", B219)</f>
        <v>Cung cấp chức năng cho người dùng Kiểm tra hiện trạng sách đăng ký mượn</v>
      </c>
      <c r="D219" s="55" t="s">
        <v>2156</v>
      </c>
    </row>
    <row r="220" spans="1:4" ht="33.6">
      <c r="A220" s="208" t="s">
        <v>1554</v>
      </c>
      <c r="B220" s="197" t="s">
        <v>1540</v>
      </c>
      <c r="C220" s="202"/>
      <c r="D220" s="55" t="s">
        <v>2156</v>
      </c>
    </row>
    <row r="221" spans="1:4" ht="33.6">
      <c r="A221" s="209"/>
      <c r="B221" s="202" t="s">
        <v>1540</v>
      </c>
      <c r="C221" s="202" t="str">
        <f>CONCATENATE(D221," ", B221)</f>
        <v>Cung cấp chức năng cho người dùng Duyệt đăng ký mượn sách truyền thống</v>
      </c>
      <c r="D221" s="55" t="s">
        <v>2156</v>
      </c>
    </row>
    <row r="222" spans="1:4" ht="33.6">
      <c r="A222" s="208"/>
      <c r="B222" s="202" t="s">
        <v>1541</v>
      </c>
      <c r="C222" s="202" t="str">
        <f>CONCATENATE(D222," ", B222)</f>
        <v>Cung cấp chức năng cho người dùng Không duyệt đăng ký mượn sách truyền thống</v>
      </c>
      <c r="D222" s="55" t="s">
        <v>2156</v>
      </c>
    </row>
    <row r="223" spans="1:4" ht="33.6">
      <c r="A223" s="208"/>
      <c r="B223" s="202" t="s">
        <v>1542</v>
      </c>
      <c r="C223" s="202" t="str">
        <f>CONCATENATE(D223," ", B223)</f>
        <v>Cung cấp chức năng cho người dùng Phản hồi đăng ký mượn sách truyền thống</v>
      </c>
      <c r="D223" s="55" t="s">
        <v>2156</v>
      </c>
    </row>
    <row r="224" spans="1:4" ht="50.4">
      <c r="A224" s="208"/>
      <c r="B224" s="202" t="s">
        <v>1543</v>
      </c>
      <c r="C224" s="202" t="str">
        <f>CONCATENATE(D224," ", B224)</f>
        <v>Cung cấp chức năng cho người dùng Xem danh sách đăng ký mượn sách đã duyệt, không duyệt, chưa duyệt</v>
      </c>
      <c r="D224" s="55" t="s">
        <v>2156</v>
      </c>
    </row>
    <row r="225" spans="1:4" ht="33.6">
      <c r="A225" s="208" t="s">
        <v>1555</v>
      </c>
      <c r="B225" s="197" t="s">
        <v>1547</v>
      </c>
      <c r="C225" s="202"/>
      <c r="D225" s="55" t="s">
        <v>2156</v>
      </c>
    </row>
    <row r="226" spans="1:4" ht="33.6">
      <c r="A226" s="209"/>
      <c r="B226" s="202" t="s">
        <v>1561</v>
      </c>
      <c r="C226" s="202" t="str">
        <f>CONCATENATE(D226," ", B226)</f>
        <v>Cung cấp chức năng cho người dùng Thêm mới đăng ký mua sách truyền thống</v>
      </c>
      <c r="D226" s="55" t="s">
        <v>2156</v>
      </c>
    </row>
    <row r="227" spans="1:4" ht="33.6">
      <c r="A227" s="208"/>
      <c r="B227" s="202" t="s">
        <v>1562</v>
      </c>
      <c r="C227" s="202" t="str">
        <f>CONCATENATE(D227," ", B227)</f>
        <v>Cung cấp chức năng cho người dùng Sửa đăng ký mua sách truyền thống</v>
      </c>
      <c r="D227" s="55" t="s">
        <v>2156</v>
      </c>
    </row>
    <row r="228" spans="1:4" ht="33.6">
      <c r="A228" s="208"/>
      <c r="B228" s="202" t="s">
        <v>1563</v>
      </c>
      <c r="C228" s="202" t="str">
        <f>CONCATENATE(D228," ", B228)</f>
        <v>Cung cấp chức năng cho người dùng Xóa đăng ký mua sách truyền thống</v>
      </c>
      <c r="D228" s="55" t="s">
        <v>2156</v>
      </c>
    </row>
    <row r="229" spans="1:4" ht="33.6">
      <c r="A229" s="208"/>
      <c r="B229" s="202" t="s">
        <v>1564</v>
      </c>
      <c r="C229" s="202" t="str">
        <f>CONCATENATE(D229," ", B229)</f>
        <v>Cung cấp chức năng cho người dùng Xem đăng ký mua sách truyền thống</v>
      </c>
      <c r="D229" s="55" t="s">
        <v>2156</v>
      </c>
    </row>
    <row r="230" spans="1:4" ht="33.6">
      <c r="A230" s="208" t="s">
        <v>1556</v>
      </c>
      <c r="B230" s="197" t="s">
        <v>1565</v>
      </c>
      <c r="C230" s="202"/>
      <c r="D230" s="55" t="s">
        <v>2156</v>
      </c>
    </row>
    <row r="231" spans="1:4" ht="33.6">
      <c r="A231" s="209"/>
      <c r="B231" s="202" t="s">
        <v>1565</v>
      </c>
      <c r="C231" s="202" t="str">
        <f>CONCATENATE(D231," ", B231)</f>
        <v>Cung cấp chức năng cho người dùng Gửi đăng ký mua sách truyền thống</v>
      </c>
      <c r="D231" s="55" t="s">
        <v>2156</v>
      </c>
    </row>
    <row r="232" spans="1:4" ht="33.6">
      <c r="A232" s="208"/>
      <c r="B232" s="202" t="s">
        <v>1566</v>
      </c>
      <c r="C232" s="202" t="str">
        <f>CONCATENATE(D232," ", B232)</f>
        <v>Cung cấp chức năng cho người dùng Xem đăng ký mua sách truyền thống đã gửi</v>
      </c>
      <c r="D232" s="55" t="s">
        <v>2156</v>
      </c>
    </row>
    <row r="233" spans="1:4" ht="33.6">
      <c r="A233" s="208" t="s">
        <v>1557</v>
      </c>
      <c r="B233" s="197" t="s">
        <v>1567</v>
      </c>
      <c r="C233" s="202"/>
      <c r="D233" s="55" t="s">
        <v>2156</v>
      </c>
    </row>
    <row r="234" spans="1:4" ht="33.6">
      <c r="A234" s="209"/>
      <c r="B234" s="202" t="s">
        <v>1567</v>
      </c>
      <c r="C234" s="202" t="str">
        <f>CONCATENATE(D234," ", B234)</f>
        <v>Cung cấp chức năng cho người dùng Hủy đăng ký mua sách truyền thống</v>
      </c>
      <c r="D234" s="55" t="s">
        <v>2156</v>
      </c>
    </row>
    <row r="235" spans="1:4" ht="33.6">
      <c r="A235" s="208"/>
      <c r="B235" s="202" t="s">
        <v>1568</v>
      </c>
      <c r="C235" s="202" t="str">
        <f>CONCATENATE(D235," ", B235)</f>
        <v>Cung cấp chức năng cho người dùng Xem đăng ký mua sách đã hủy</v>
      </c>
      <c r="D235" s="55" t="s">
        <v>2156</v>
      </c>
    </row>
    <row r="236" spans="1:4" ht="33.6">
      <c r="A236" s="208" t="s">
        <v>1558</v>
      </c>
      <c r="B236" s="197" t="s">
        <v>1569</v>
      </c>
      <c r="C236" s="202"/>
      <c r="D236" s="55" t="s">
        <v>2156</v>
      </c>
    </row>
    <row r="237" spans="1:4" ht="33.6">
      <c r="A237" s="209"/>
      <c r="B237" s="202" t="s">
        <v>1570</v>
      </c>
      <c r="C237" s="202" t="str">
        <f>CONCATENATE(D237," ", B237)</f>
        <v>Cung cấp chức năng cho người dùng Xem danh sách đăng ký mua sách truyền thống</v>
      </c>
      <c r="D237" s="55" t="s">
        <v>2156</v>
      </c>
    </row>
    <row r="238" spans="1:4" ht="33.6">
      <c r="A238" s="208"/>
      <c r="B238" s="202" t="s">
        <v>1571</v>
      </c>
      <c r="C238" s="202" t="str">
        <f>CONCATENATE(D238," ", B238)</f>
        <v>Cung cấp chức năng cho người dùng Xem chi tiết đăng ký mua sách truyền thống</v>
      </c>
      <c r="D238" s="55" t="s">
        <v>2156</v>
      </c>
    </row>
    <row r="239" spans="1:4" ht="33.6">
      <c r="A239" s="208"/>
      <c r="B239" s="202" t="s">
        <v>1572</v>
      </c>
      <c r="C239" s="202" t="str">
        <f>CONCATENATE(D239," ", B239)</f>
        <v>Cung cấp chức năng cho người dùng Cảnh báo trùng đăng ký mua sách</v>
      </c>
      <c r="D239" s="55" t="s">
        <v>2156</v>
      </c>
    </row>
    <row r="240" spans="1:4" ht="33.6">
      <c r="A240" s="208" t="s">
        <v>1559</v>
      </c>
      <c r="B240" s="197" t="s">
        <v>1573</v>
      </c>
      <c r="C240" s="202"/>
      <c r="D240" s="55" t="s">
        <v>2156</v>
      </c>
    </row>
    <row r="241" spans="1:4" ht="33.6">
      <c r="A241" s="209"/>
      <c r="B241" s="202" t="s">
        <v>1573</v>
      </c>
      <c r="C241" s="202" t="str">
        <f>CONCATENATE(D241," ", B241)</f>
        <v>Cung cấp chức năng cho người dùng Duyệt đăng ký mua sách truyền thống</v>
      </c>
      <c r="D241" s="55" t="s">
        <v>2156</v>
      </c>
    </row>
    <row r="242" spans="1:4" ht="33.6">
      <c r="A242" s="208"/>
      <c r="B242" s="202" t="s">
        <v>1574</v>
      </c>
      <c r="C242" s="202" t="str">
        <f>CONCATENATE(D242," ", B242)</f>
        <v>Cung cấp chức năng cho người dùng Không duyệt đăng ký mua sách truyền thống</v>
      </c>
      <c r="D242" s="55" t="s">
        <v>2156</v>
      </c>
    </row>
    <row r="243" spans="1:4" ht="33.6">
      <c r="A243" s="208"/>
      <c r="B243" s="202" t="s">
        <v>1575</v>
      </c>
      <c r="C243" s="202" t="str">
        <f>CONCATENATE(D243," ", B243)</f>
        <v>Cung cấp chức năng cho người dùng Phản hồi đăng ký mua sách truyền thống</v>
      </c>
      <c r="D243" s="55" t="s">
        <v>2156</v>
      </c>
    </row>
    <row r="244" spans="1:4" ht="50.4">
      <c r="A244" s="208"/>
      <c r="B244" s="202" t="s">
        <v>1576</v>
      </c>
      <c r="C244" s="202" t="str">
        <f>CONCATENATE(D244," ", B244)</f>
        <v>Cung cấp chức năng cho người dùng Xem danh sách đăng ký mua sách đã duyệt, không duyệt, chưa duyệt</v>
      </c>
      <c r="D244" s="55" t="s">
        <v>2156</v>
      </c>
    </row>
    <row r="245" spans="1:4">
      <c r="A245" s="208" t="s">
        <v>1560</v>
      </c>
      <c r="B245" s="197" t="s">
        <v>1577</v>
      </c>
      <c r="C245" s="202"/>
      <c r="D245" s="55" t="s">
        <v>2156</v>
      </c>
    </row>
    <row r="246" spans="1:4" ht="33.6">
      <c r="A246" s="209"/>
      <c r="B246" s="202" t="s">
        <v>1578</v>
      </c>
      <c r="C246" s="202" t="str">
        <f>CONCATENATE(D246," ", B246)</f>
        <v>Cung cấp chức năng cho người dùng Thêm mới đăng ký tiết đọc</v>
      </c>
      <c r="D246" s="55" t="s">
        <v>2156</v>
      </c>
    </row>
    <row r="247" spans="1:4" ht="33.6">
      <c r="A247" s="208"/>
      <c r="B247" s="202" t="s">
        <v>1579</v>
      </c>
      <c r="C247" s="202" t="str">
        <f>CONCATENATE(D247," ", B247)</f>
        <v>Cung cấp chức năng cho người dùng Sửa đăng ký tiết đọc</v>
      </c>
      <c r="D247" s="55" t="s">
        <v>2156</v>
      </c>
    </row>
    <row r="248" spans="1:4" ht="33.6">
      <c r="A248" s="208"/>
      <c r="B248" s="202" t="s">
        <v>1580</v>
      </c>
      <c r="C248" s="202" t="str">
        <f>CONCATENATE(D248," ", B248)</f>
        <v>Cung cấp chức năng cho người dùng Xóa đăng ký tiết đọc</v>
      </c>
      <c r="D248" s="55" t="s">
        <v>2156</v>
      </c>
    </row>
    <row r="249" spans="1:4" ht="33.6">
      <c r="A249" s="208"/>
      <c r="B249" s="202" t="s">
        <v>1581</v>
      </c>
      <c r="C249" s="202" t="str">
        <f>CONCATENATE(D249," ", B249)</f>
        <v>Cung cấp chức năng cho người dùng Xem đăng ký tiết đọc</v>
      </c>
      <c r="D249" s="55" t="s">
        <v>2156</v>
      </c>
    </row>
    <row r="250" spans="1:4">
      <c r="A250" s="208" t="s">
        <v>1628</v>
      </c>
      <c r="B250" s="197" t="s">
        <v>1582</v>
      </c>
      <c r="C250" s="202"/>
      <c r="D250" s="55" t="s">
        <v>2156</v>
      </c>
    </row>
    <row r="251" spans="1:4" ht="33.6">
      <c r="A251" s="209"/>
      <c r="B251" s="202" t="s">
        <v>1582</v>
      </c>
      <c r="C251" s="202" t="str">
        <f>CONCATENATE(D251," ", B251)</f>
        <v>Cung cấp chức năng cho người dùng Gửi đăng ký tiết đọc</v>
      </c>
      <c r="D251" s="55" t="s">
        <v>2156</v>
      </c>
    </row>
    <row r="252" spans="1:4" ht="33.6">
      <c r="A252" s="208"/>
      <c r="B252" s="202" t="s">
        <v>1581</v>
      </c>
      <c r="C252" s="202" t="str">
        <f>CONCATENATE(D252," ", B252)</f>
        <v>Cung cấp chức năng cho người dùng Xem đăng ký tiết đọc</v>
      </c>
      <c r="D252" s="55" t="s">
        <v>2156</v>
      </c>
    </row>
    <row r="253" spans="1:4" ht="33.6">
      <c r="A253" s="208" t="s">
        <v>1629</v>
      </c>
      <c r="B253" s="197" t="s">
        <v>1583</v>
      </c>
      <c r="C253" s="202" t="str">
        <f>CONCATENATE(D253," ", B253)</f>
        <v>Cung cấp chức năng cho người dùng Hủy đăng ký tiết đọc</v>
      </c>
      <c r="D253" s="55" t="s">
        <v>2156</v>
      </c>
    </row>
    <row r="254" spans="1:4" ht="33.6">
      <c r="A254" s="209"/>
      <c r="B254" s="202" t="s">
        <v>1583</v>
      </c>
      <c r="C254" s="202" t="str">
        <f>CONCATENATE(D254," ", B254)</f>
        <v>Cung cấp chức năng cho người dùng Hủy đăng ký tiết đọc</v>
      </c>
      <c r="D254" s="55" t="s">
        <v>2156</v>
      </c>
    </row>
    <row r="255" spans="1:4" ht="33.6">
      <c r="A255" s="208"/>
      <c r="B255" s="202" t="s">
        <v>1584</v>
      </c>
      <c r="C255" s="202" t="str">
        <f>CONCATENATE(D255," ", B255)</f>
        <v>Cung cấp chức năng cho người dùng Xem đăng ký tiết đọc đã hủy</v>
      </c>
      <c r="D255" s="55" t="s">
        <v>2156</v>
      </c>
    </row>
    <row r="256" spans="1:4">
      <c r="A256" s="208" t="s">
        <v>1630</v>
      </c>
      <c r="B256" s="197" t="s">
        <v>1585</v>
      </c>
      <c r="C256" s="202"/>
      <c r="D256" s="55" t="s">
        <v>2156</v>
      </c>
    </row>
    <row r="257" spans="1:4" ht="33.6">
      <c r="A257" s="209"/>
      <c r="B257" s="202" t="s">
        <v>1586</v>
      </c>
      <c r="C257" s="202" t="str">
        <f>CONCATENATE(D257," ", B257)</f>
        <v>Cung cấp chức năng cho người dùng Xem danh sách đăng ký tiết đọc</v>
      </c>
      <c r="D257" s="55" t="s">
        <v>2156</v>
      </c>
    </row>
    <row r="258" spans="1:4" ht="33.6">
      <c r="A258" s="208"/>
      <c r="B258" s="202" t="s">
        <v>1587</v>
      </c>
      <c r="C258" s="202" t="str">
        <f>CONCATENATE(D258," ", B258)</f>
        <v>Cung cấp chức năng cho người dùng Xem chi tiết đăng ký tiết đọc</v>
      </c>
      <c r="D258" s="55" t="s">
        <v>2156</v>
      </c>
    </row>
    <row r="259" spans="1:4" ht="33.6">
      <c r="A259" s="208"/>
      <c r="B259" s="202" t="s">
        <v>1588</v>
      </c>
      <c r="C259" s="202" t="str">
        <f>CONCATENATE(D259," ", B259)</f>
        <v>Cung cấp chức năng cho người dùng Cảnh báo trùng đăng ký tiết đọc</v>
      </c>
      <c r="D259" s="55" t="s">
        <v>2156</v>
      </c>
    </row>
    <row r="260" spans="1:4">
      <c r="A260" s="208" t="s">
        <v>1631</v>
      </c>
      <c r="B260" s="197" t="s">
        <v>1589</v>
      </c>
      <c r="C260" s="202"/>
      <c r="D260" s="55" t="s">
        <v>2156</v>
      </c>
    </row>
    <row r="261" spans="1:4" ht="33.6">
      <c r="A261" s="209"/>
      <c r="B261" s="202" t="s">
        <v>1589</v>
      </c>
      <c r="C261" s="202" t="str">
        <f>CONCATENATE(D261," ", B261)</f>
        <v>Cung cấp chức năng cho người dùng Duyệt đăng ký tiết đọc</v>
      </c>
      <c r="D261" s="55" t="s">
        <v>2156</v>
      </c>
    </row>
    <row r="262" spans="1:4" ht="33.6">
      <c r="A262" s="208"/>
      <c r="B262" s="202" t="s">
        <v>1590</v>
      </c>
      <c r="C262" s="202" t="str">
        <f>CONCATENATE(D262," ", B262)</f>
        <v>Cung cấp chức năng cho người dùng Không đăng ký tiết đọc</v>
      </c>
      <c r="D262" s="55" t="s">
        <v>2156</v>
      </c>
    </row>
    <row r="263" spans="1:4" ht="33.6">
      <c r="A263" s="208"/>
      <c r="B263" s="202" t="s">
        <v>1591</v>
      </c>
      <c r="C263" s="202" t="str">
        <f>CONCATENATE(D263," ", B263)</f>
        <v>Cung cấp chức năng cho người dùng Phản hồi đăng ký tiết đọc</v>
      </c>
      <c r="D263" s="55" t="s">
        <v>2156</v>
      </c>
    </row>
    <row r="264" spans="1:4" ht="50.4">
      <c r="A264" s="208"/>
      <c r="B264" s="202" t="s">
        <v>1592</v>
      </c>
      <c r="C264" s="202" t="str">
        <f>CONCATENATE(D264," ", B264)</f>
        <v>Cung cấp chức năng cho người dùng Xem danh sách đăng ký tiết đọc đã duyệt, không duyệt, chưa duyệt</v>
      </c>
      <c r="D264" s="55" t="s">
        <v>2156</v>
      </c>
    </row>
    <row r="265" spans="1:4" ht="33.6">
      <c r="A265" s="208" t="s">
        <v>1632</v>
      </c>
      <c r="B265" s="197" t="s">
        <v>1593</v>
      </c>
      <c r="C265" s="202"/>
      <c r="D265" s="55" t="s">
        <v>2156</v>
      </c>
    </row>
    <row r="266" spans="1:4" ht="33.6">
      <c r="A266" s="209"/>
      <c r="B266" s="202" t="s">
        <v>1594</v>
      </c>
      <c r="C266" s="202" t="str">
        <f t="shared" ref="C266:C272" si="6">CONCATENATE(D266," ", B266)</f>
        <v>Cung cấp chức năng cho người dùng Thêm mới đăng ký mượn sách điện tử</v>
      </c>
      <c r="D266" s="55" t="s">
        <v>2156</v>
      </c>
    </row>
    <row r="267" spans="1:4" ht="33.6">
      <c r="A267" s="208"/>
      <c r="B267" s="202" t="s">
        <v>1595</v>
      </c>
      <c r="C267" s="202" t="str">
        <f t="shared" si="6"/>
        <v>Cung cấp chức năng cho người dùng Sửa đăng ký mượn sách điện tử</v>
      </c>
      <c r="D267" s="55" t="s">
        <v>2156</v>
      </c>
    </row>
    <row r="268" spans="1:4" ht="33.6">
      <c r="A268" s="208"/>
      <c r="B268" s="202" t="s">
        <v>1596</v>
      </c>
      <c r="C268" s="202" t="str">
        <f t="shared" si="6"/>
        <v>Cung cấp chức năng cho người dùng Xóa đăng ký mượn sách điện tử</v>
      </c>
      <c r="D268" s="55" t="s">
        <v>2156</v>
      </c>
    </row>
    <row r="269" spans="1:4" ht="33.6">
      <c r="A269" s="208"/>
      <c r="B269" s="202" t="s">
        <v>1597</v>
      </c>
      <c r="C269" s="202" t="str">
        <f t="shared" si="6"/>
        <v>Cung cấp chức năng cho người dùng Xem đăng ký mượn sách điện tử</v>
      </c>
      <c r="D269" s="55" t="s">
        <v>2156</v>
      </c>
    </row>
    <row r="270" spans="1:4" ht="33.6">
      <c r="A270" s="208" t="s">
        <v>1633</v>
      </c>
      <c r="B270" s="197" t="s">
        <v>1598</v>
      </c>
      <c r="C270" s="202" t="str">
        <f t="shared" si="6"/>
        <v>Cung cấp chức năng cho người dùng Gửi đăng ký mượn sách điện tử</v>
      </c>
      <c r="D270" s="55" t="s">
        <v>2156</v>
      </c>
    </row>
    <row r="271" spans="1:4" ht="33.6">
      <c r="A271" s="209"/>
      <c r="B271" s="202" t="s">
        <v>1598</v>
      </c>
      <c r="C271" s="202" t="str">
        <f t="shared" si="6"/>
        <v>Cung cấp chức năng cho người dùng Gửi đăng ký mượn sách điện tử</v>
      </c>
      <c r="D271" s="55" t="s">
        <v>2156</v>
      </c>
    </row>
    <row r="272" spans="1:4" ht="33.6">
      <c r="A272" s="208"/>
      <c r="B272" s="202" t="s">
        <v>1599</v>
      </c>
      <c r="C272" s="202" t="str">
        <f t="shared" si="6"/>
        <v>Cung cấp chức năng cho người dùng Xem đăng ký mượn sách điện tử đã gửi</v>
      </c>
      <c r="D272" s="55" t="s">
        <v>2156</v>
      </c>
    </row>
    <row r="273" spans="1:4" ht="33.6">
      <c r="A273" s="208" t="s">
        <v>1634</v>
      </c>
      <c r="B273" s="197" t="s">
        <v>1600</v>
      </c>
      <c r="C273" s="202"/>
      <c r="D273" s="55" t="s">
        <v>2156</v>
      </c>
    </row>
    <row r="274" spans="1:4" ht="33.6">
      <c r="A274" s="209"/>
      <c r="B274" s="202" t="s">
        <v>1600</v>
      </c>
      <c r="C274" s="202" t="str">
        <f>CONCATENATE(D274," ", B274)</f>
        <v>Cung cấp chức năng cho người dùng Hủy đăng ký mượn sách điện tử</v>
      </c>
      <c r="D274" s="55" t="s">
        <v>2156</v>
      </c>
    </row>
    <row r="275" spans="1:4" ht="33.6">
      <c r="A275" s="208"/>
      <c r="B275" s="202" t="s">
        <v>1601</v>
      </c>
      <c r="C275" s="202" t="str">
        <f>CONCATENATE(D275," ", B275)</f>
        <v>Cung cấp chức năng cho người dùng Xem đăng ký mượn sách điện tử đã hủy</v>
      </c>
      <c r="D275" s="55" t="s">
        <v>2156</v>
      </c>
    </row>
    <row r="276" spans="1:4" ht="33.6">
      <c r="A276" s="208" t="s">
        <v>1635</v>
      </c>
      <c r="B276" s="197" t="s">
        <v>1602</v>
      </c>
      <c r="C276" s="202"/>
      <c r="D276" s="55" t="s">
        <v>2156</v>
      </c>
    </row>
    <row r="277" spans="1:4" ht="33.6">
      <c r="A277" s="209"/>
      <c r="B277" s="202" t="s">
        <v>1603</v>
      </c>
      <c r="C277" s="202" t="str">
        <f>CONCATENATE(D277," ", B277)</f>
        <v>Cung cấp chức năng cho người dùng Xem danh sách đăng ký mượn sách điện tử</v>
      </c>
      <c r="D277" s="55" t="s">
        <v>2156</v>
      </c>
    </row>
    <row r="278" spans="1:4" ht="33.6">
      <c r="A278" s="208"/>
      <c r="B278" s="202" t="s">
        <v>1604</v>
      </c>
      <c r="C278" s="202" t="str">
        <f>CONCATENATE(D278," ", B278)</f>
        <v>Cung cấp chức năng cho người dùng Xem chi tiết đăng ký mượn sách điện tử</v>
      </c>
      <c r="D278" s="55" t="s">
        <v>2156</v>
      </c>
    </row>
    <row r="279" spans="1:4" ht="33.6">
      <c r="A279" s="208"/>
      <c r="B279" s="202" t="s">
        <v>1605</v>
      </c>
      <c r="C279" s="202" t="str">
        <f>CONCATENATE(D279," ", B279)</f>
        <v>Cung cấp chức năng cho người dùng Cảnh báo trùng đăng ký mượn sách điện tử</v>
      </c>
      <c r="D279" s="55" t="s">
        <v>2156</v>
      </c>
    </row>
    <row r="280" spans="1:4" ht="33.6">
      <c r="A280" s="208"/>
      <c r="B280" s="202" t="s">
        <v>1606</v>
      </c>
      <c r="C280" s="202" t="str">
        <f>CONCATENATE(D280," ", B280)</f>
        <v>Cung cấp chức năng cho người dùng Cảnh báo trùng sách điện tử đăng ký mượn</v>
      </c>
      <c r="D280" s="55" t="s">
        <v>2156</v>
      </c>
    </row>
    <row r="281" spans="1:4" ht="33.6">
      <c r="A281" s="208" t="s">
        <v>1636</v>
      </c>
      <c r="B281" s="197" t="s">
        <v>1607</v>
      </c>
      <c r="C281" s="202"/>
      <c r="D281" s="55" t="s">
        <v>2156</v>
      </c>
    </row>
    <row r="282" spans="1:4" ht="33.6">
      <c r="A282" s="209"/>
      <c r="B282" s="202" t="s">
        <v>1608</v>
      </c>
      <c r="C282" s="202" t="str">
        <f>CONCATENATE(D282," ", B282)</f>
        <v>Cung cấp chức năng cho người dùng Kiểm tra thông tin đăng ký mượn sách điện tử</v>
      </c>
      <c r="D282" s="55" t="s">
        <v>2156</v>
      </c>
    </row>
    <row r="283" spans="1:4" ht="50.4">
      <c r="A283" s="208"/>
      <c r="B283" s="202" t="s">
        <v>1609</v>
      </c>
      <c r="C283" s="202" t="str">
        <f>CONCATENATE(D283," ", B283)</f>
        <v>Cung cấp chức năng cho người dùng Kiểm tra hiện trạng sách điện tử được đăng ký mượn</v>
      </c>
      <c r="D283" s="55" t="s">
        <v>2156</v>
      </c>
    </row>
    <row r="284" spans="1:4" ht="33.6">
      <c r="A284" s="208" t="s">
        <v>1637</v>
      </c>
      <c r="B284" s="197" t="s">
        <v>1610</v>
      </c>
      <c r="C284" s="202"/>
      <c r="D284" s="55" t="s">
        <v>2156</v>
      </c>
    </row>
    <row r="285" spans="1:4" ht="33.6">
      <c r="A285" s="209"/>
      <c r="B285" s="202" t="s">
        <v>1610</v>
      </c>
      <c r="C285" s="202" t="str">
        <f>CONCATENATE(D285," ", B285)</f>
        <v>Cung cấp chức năng cho người dùng Duyệt đăng ký mượn sách điện tử</v>
      </c>
      <c r="D285" s="55" t="s">
        <v>2156</v>
      </c>
    </row>
    <row r="286" spans="1:4" ht="33.6">
      <c r="A286" s="208"/>
      <c r="B286" s="202" t="s">
        <v>1611</v>
      </c>
      <c r="C286" s="202" t="str">
        <f>CONCATENATE(D286," ", B286)</f>
        <v>Cung cấp chức năng cho người dùng Không duyệt đăng ký mượn sách điện tử</v>
      </c>
      <c r="D286" s="55" t="s">
        <v>2156</v>
      </c>
    </row>
    <row r="287" spans="1:4" ht="33.6">
      <c r="A287" s="208"/>
      <c r="B287" s="202" t="s">
        <v>1612</v>
      </c>
      <c r="C287" s="202" t="str">
        <f>CONCATENATE(D287," ", B287)</f>
        <v>Cung cấp chức năng cho người dùng Phản hồi đăng ký mượn sách điện tử</v>
      </c>
      <c r="D287" s="55" t="s">
        <v>2156</v>
      </c>
    </row>
    <row r="288" spans="1:4" ht="67.2">
      <c r="A288" s="208"/>
      <c r="B288" s="202" t="s">
        <v>1613</v>
      </c>
      <c r="C288" s="202" t="str">
        <f>CONCATENATE(D288," ", B288)</f>
        <v>Cung cấp chức năng cho người dùng Xem danh sách đăng ký mượn sách điện tử đã duyệt, không duyệt, chưa duyệt</v>
      </c>
      <c r="D288" s="55" t="s">
        <v>2156</v>
      </c>
    </row>
    <row r="289" spans="1:4" ht="33.6">
      <c r="A289" s="208" t="s">
        <v>1638</v>
      </c>
      <c r="B289" s="197" t="s">
        <v>1614</v>
      </c>
      <c r="C289" s="202"/>
      <c r="D289" s="55" t="s">
        <v>2156</v>
      </c>
    </row>
    <row r="290" spans="1:4" ht="33.6">
      <c r="A290" s="209"/>
      <c r="B290" s="202" t="s">
        <v>1615</v>
      </c>
      <c r="C290" s="202" t="str">
        <f>CONCATENATE(D290," ", B290)</f>
        <v>Cung cấp chức năng cho người dùng Thêm mới đăng ký mua sách điện tử</v>
      </c>
      <c r="D290" s="55" t="s">
        <v>2156</v>
      </c>
    </row>
    <row r="291" spans="1:4" ht="33.6">
      <c r="A291" s="208"/>
      <c r="B291" s="202" t="s">
        <v>1616</v>
      </c>
      <c r="C291" s="202" t="str">
        <f>CONCATENATE(D291," ", B291)</f>
        <v>Cung cấp chức năng cho người dùng Sửa đăng ký mua sách điện tử</v>
      </c>
      <c r="D291" s="55" t="s">
        <v>2156</v>
      </c>
    </row>
    <row r="292" spans="1:4" ht="33.6">
      <c r="A292" s="208"/>
      <c r="B292" s="202" t="s">
        <v>1617</v>
      </c>
      <c r="C292" s="202" t="str">
        <f>CONCATENATE(D292," ", B292)</f>
        <v>Cung cấp chức năng cho người dùng Xóa đăng ký mua sách điện tử</v>
      </c>
      <c r="D292" s="55" t="s">
        <v>2156</v>
      </c>
    </row>
    <row r="293" spans="1:4" ht="33.6">
      <c r="A293" s="208"/>
      <c r="B293" s="202" t="s">
        <v>1618</v>
      </c>
      <c r="C293" s="202" t="str">
        <f>CONCATENATE(D293," ", B293)</f>
        <v>Cung cấp chức năng cho người dùng Xem đăng ký mua sách điện tử</v>
      </c>
      <c r="D293" s="55" t="s">
        <v>2156</v>
      </c>
    </row>
    <row r="294" spans="1:4" ht="33.6">
      <c r="A294" s="208" t="s">
        <v>1639</v>
      </c>
      <c r="B294" s="197" t="s">
        <v>1619</v>
      </c>
      <c r="C294" s="202"/>
      <c r="D294" s="55" t="s">
        <v>2156</v>
      </c>
    </row>
    <row r="295" spans="1:4" ht="33.6">
      <c r="A295" s="209"/>
      <c r="B295" s="202" t="s">
        <v>1619</v>
      </c>
      <c r="C295" s="202" t="str">
        <f>CONCATENATE(D295," ", B295)</f>
        <v>Cung cấp chức năng cho người dùng Gửi đăng ký mua sách điện tử</v>
      </c>
      <c r="D295" s="55" t="s">
        <v>2156</v>
      </c>
    </row>
    <row r="296" spans="1:4" ht="33.6">
      <c r="A296" s="208"/>
      <c r="B296" s="202" t="s">
        <v>1620</v>
      </c>
      <c r="C296" s="202" t="str">
        <f>CONCATENATE(D296," ", B296)</f>
        <v>Cung cấp chức năng cho người dùng Xem đăng ký mua sách điện tử đã gửi</v>
      </c>
      <c r="D296" s="55" t="s">
        <v>2156</v>
      </c>
    </row>
    <row r="297" spans="1:4" ht="33.6">
      <c r="A297" s="208" t="s">
        <v>1640</v>
      </c>
      <c r="B297" s="197" t="s">
        <v>1621</v>
      </c>
      <c r="C297" s="202"/>
      <c r="D297" s="55" t="s">
        <v>2156</v>
      </c>
    </row>
    <row r="298" spans="1:4" ht="33.6">
      <c r="A298" s="209"/>
      <c r="B298" s="202" t="s">
        <v>1621</v>
      </c>
      <c r="C298" s="202" t="str">
        <f>CONCATENATE(D298," ", B298)</f>
        <v>Cung cấp chức năng cho người dùng Hủy đăng ký mua sách điện tử</v>
      </c>
      <c r="D298" s="55" t="s">
        <v>2156</v>
      </c>
    </row>
    <row r="299" spans="1:4" ht="33.6">
      <c r="A299" s="208"/>
      <c r="B299" s="202" t="s">
        <v>1568</v>
      </c>
      <c r="C299" s="202" t="str">
        <f>CONCATENATE(D299," ", B299)</f>
        <v>Cung cấp chức năng cho người dùng Xem đăng ký mua sách đã hủy</v>
      </c>
      <c r="D299" s="55" t="s">
        <v>2156</v>
      </c>
    </row>
    <row r="300" spans="1:4" ht="33.6">
      <c r="A300" s="208" t="s">
        <v>1641</v>
      </c>
      <c r="B300" s="197" t="s">
        <v>1622</v>
      </c>
      <c r="C300" s="202"/>
      <c r="D300" s="55" t="s">
        <v>2156</v>
      </c>
    </row>
    <row r="301" spans="1:4" ht="33.6">
      <c r="A301" s="209"/>
      <c r="B301" s="202" t="s">
        <v>1623</v>
      </c>
      <c r="C301" s="202" t="str">
        <f>CONCATENATE(D301," ", B301)</f>
        <v>Cung cấp chức năng cho người dùng Xem danh sách đăng ký mua sách điện tử</v>
      </c>
      <c r="D301" s="55" t="s">
        <v>2156</v>
      </c>
    </row>
    <row r="302" spans="1:4" ht="33.6">
      <c r="A302" s="208"/>
      <c r="B302" s="202" t="s">
        <v>1624</v>
      </c>
      <c r="C302" s="202" t="str">
        <f>CONCATENATE(D302," ", B302)</f>
        <v>Cung cấp chức năng cho người dùng Xem chi tiết đăng ký mua sách điện tử</v>
      </c>
      <c r="D302" s="55" t="s">
        <v>2156</v>
      </c>
    </row>
    <row r="303" spans="1:4" ht="33.6">
      <c r="A303" s="208"/>
      <c r="B303" s="202" t="s">
        <v>1572</v>
      </c>
      <c r="C303" s="202" t="str">
        <f>CONCATENATE(D303," ", B303)</f>
        <v>Cung cấp chức năng cho người dùng Cảnh báo trùng đăng ký mua sách</v>
      </c>
      <c r="D303" s="55" t="s">
        <v>2156</v>
      </c>
    </row>
    <row r="304" spans="1:4" ht="33.6">
      <c r="A304" s="208" t="s">
        <v>1642</v>
      </c>
      <c r="B304" s="197" t="s">
        <v>1625</v>
      </c>
      <c r="C304" s="202"/>
      <c r="D304" s="55" t="s">
        <v>2156</v>
      </c>
    </row>
    <row r="305" spans="1:4" ht="33.6">
      <c r="A305" s="209"/>
      <c r="B305" s="202" t="s">
        <v>1625</v>
      </c>
      <c r="C305" s="202" t="str">
        <f>CONCATENATE(D305," ", B305)</f>
        <v>Cung cấp chức năng cho người dùng Duyệt đăng ký mua sách điện tử</v>
      </c>
      <c r="D305" s="55" t="s">
        <v>2156</v>
      </c>
    </row>
    <row r="306" spans="1:4" ht="33.6">
      <c r="A306" s="208"/>
      <c r="B306" s="202" t="s">
        <v>1626</v>
      </c>
      <c r="C306" s="202" t="str">
        <f>CONCATENATE(D306," ", B306)</f>
        <v>Cung cấp chức năng cho người dùng Không duyệt đăng ký mua sách điện tử</v>
      </c>
      <c r="D306" s="55" t="s">
        <v>2156</v>
      </c>
    </row>
    <row r="307" spans="1:4" ht="33.6">
      <c r="A307" s="208"/>
      <c r="B307" s="202" t="s">
        <v>1627</v>
      </c>
      <c r="C307" s="202" t="str">
        <f>CONCATENATE(D307," ", B307)</f>
        <v>Cung cấp chức năng cho người dùng Phản hồi đăng ký mua sách điện tử</v>
      </c>
      <c r="D307" s="55" t="s">
        <v>2156</v>
      </c>
    </row>
    <row r="308" spans="1:4" ht="50.4">
      <c r="A308" s="208"/>
      <c r="B308" s="202" t="s">
        <v>1576</v>
      </c>
      <c r="C308" s="202" t="str">
        <f>CONCATENATE(D308," ", B308)</f>
        <v>Cung cấp chức năng cho người dùng Xem danh sách đăng ký mua sách đã duyệt, không duyệt, chưa duyệt</v>
      </c>
      <c r="D308" s="55" t="s">
        <v>2156</v>
      </c>
    </row>
    <row r="309" spans="1:4">
      <c r="A309" s="208" t="s">
        <v>1643</v>
      </c>
      <c r="B309" s="197" t="s">
        <v>1644</v>
      </c>
      <c r="C309" s="202"/>
      <c r="D309" s="55" t="s">
        <v>2156</v>
      </c>
    </row>
    <row r="310" spans="1:4" ht="33.6">
      <c r="A310" s="208" t="s">
        <v>1674</v>
      </c>
      <c r="B310" s="197" t="s">
        <v>1645</v>
      </c>
      <c r="C310" s="202"/>
      <c r="D310" s="55" t="s">
        <v>2156</v>
      </c>
    </row>
    <row r="311" spans="1:4" ht="33.6">
      <c r="A311" s="209"/>
      <c r="B311" s="202" t="s">
        <v>1646</v>
      </c>
      <c r="C311" s="202" t="str">
        <f>CONCATENATE(D311," ", B311)</f>
        <v>Cung cấp chức năng cho người dùng Thêm mới danh mục tủ sách cá nhân</v>
      </c>
      <c r="D311" s="55" t="s">
        <v>2156</v>
      </c>
    </row>
    <row r="312" spans="1:4" ht="33.6">
      <c r="A312" s="209"/>
      <c r="B312" s="202" t="s">
        <v>1647</v>
      </c>
      <c r="C312" s="202" t="str">
        <f>CONCATENATE(D312," ", B312)</f>
        <v>Cung cấp chức năng cho người dùng Sửa danh mục tủ sách cá nhân</v>
      </c>
      <c r="D312" s="55" t="s">
        <v>2156</v>
      </c>
    </row>
    <row r="313" spans="1:4" ht="33.6">
      <c r="A313" s="208"/>
      <c r="B313" s="202" t="s">
        <v>1648</v>
      </c>
      <c r="C313" s="202" t="str">
        <f>CONCATENATE(D313," ", B313)</f>
        <v>Cung cấp chức năng cho người dùng Xóa danh mục tủ sách cá nhân</v>
      </c>
      <c r="D313" s="55" t="s">
        <v>2156</v>
      </c>
    </row>
    <row r="314" spans="1:4" ht="33.6">
      <c r="A314" s="208"/>
      <c r="B314" s="202" t="s">
        <v>1649</v>
      </c>
      <c r="C314" s="202" t="str">
        <f>CONCATENATE(D314," ", B314)</f>
        <v>Cung cấp chức năng cho người dùng Xem danh mục tủ sách cá nhân</v>
      </c>
      <c r="D314" s="55" t="s">
        <v>2156</v>
      </c>
    </row>
    <row r="315" spans="1:4" ht="33.6">
      <c r="A315" s="208"/>
      <c r="B315" s="202" t="s">
        <v>1650</v>
      </c>
      <c r="C315" s="202" t="str">
        <f>CONCATENATE(D315," ", B315)</f>
        <v>Cung cấp chức năng cho người dùng Tìm kiếm danh mục tủ sách cá nhân</v>
      </c>
      <c r="D315" s="55" t="s">
        <v>2156</v>
      </c>
    </row>
    <row r="316" spans="1:4" ht="33.6">
      <c r="A316" s="208" t="s">
        <v>1675</v>
      </c>
      <c r="B316" s="197" t="s">
        <v>1651</v>
      </c>
      <c r="C316" s="202"/>
      <c r="D316" s="55" t="s">
        <v>2156</v>
      </c>
    </row>
    <row r="317" spans="1:4" ht="50.4">
      <c r="A317" s="209"/>
      <c r="B317" s="202" t="s">
        <v>1655</v>
      </c>
      <c r="C317" s="202" t="str">
        <f>CONCATENATE(D317," ", B317)</f>
        <v>Cung cấp chức năng cho người dùng Thu thập tài liệu mới vào danh mục tủ sách cá nhân</v>
      </c>
      <c r="D317" s="55" t="s">
        <v>2156</v>
      </c>
    </row>
    <row r="318" spans="1:4" ht="33.6">
      <c r="A318" s="208"/>
      <c r="B318" s="202" t="s">
        <v>1652</v>
      </c>
      <c r="C318" s="202" t="str">
        <f>CONCATENATE(D318," ", B318)</f>
        <v>Cung cấp chức năng cho người dùng Gỡ bỏ tài liệu khỏi danh mục tủ sách cá nhân</v>
      </c>
      <c r="D318" s="55" t="s">
        <v>2156</v>
      </c>
    </row>
    <row r="319" spans="1:4" ht="33.6">
      <c r="A319" s="208"/>
      <c r="B319" s="202" t="s">
        <v>1653</v>
      </c>
      <c r="C319" s="202" t="str">
        <f>CONCATENATE(D319," ", B319)</f>
        <v>Cung cấp chức năng cho người dùng Xem danh sách tài liệu tủ sách cá nhân</v>
      </c>
      <c r="D319" s="55" t="s">
        <v>2156</v>
      </c>
    </row>
    <row r="320" spans="1:4" ht="33.6">
      <c r="A320" s="208"/>
      <c r="B320" s="202" t="s">
        <v>1654</v>
      </c>
      <c r="C320" s="202" t="str">
        <f>CONCATENATE(D320," ", B320)</f>
        <v>Cung cấp chức năng cho người dùng Xem chi tiết tài liệu trong tủ sách cá nhân</v>
      </c>
      <c r="D320" s="55" t="s">
        <v>2156</v>
      </c>
    </row>
    <row r="321" spans="1:4">
      <c r="A321" s="208" t="s">
        <v>1676</v>
      </c>
      <c r="B321" s="197" t="s">
        <v>1656</v>
      </c>
      <c r="C321" s="202"/>
      <c r="D321" s="55" t="s">
        <v>2156</v>
      </c>
    </row>
    <row r="322" spans="1:4" ht="33.6">
      <c r="A322" s="209"/>
      <c r="B322" s="202" t="s">
        <v>1657</v>
      </c>
      <c r="C322" s="202" t="str">
        <f t="shared" ref="C322:C328" si="7">CONCATENATE(D322," ", B322)</f>
        <v>Cung cấp chức năng cho người dùng Xem danh sách tài liệu đang đọc</v>
      </c>
      <c r="D322" s="55" t="s">
        <v>2156</v>
      </c>
    </row>
    <row r="323" spans="1:4" ht="33.6">
      <c r="A323" s="208"/>
      <c r="B323" s="202" t="s">
        <v>1658</v>
      </c>
      <c r="C323" s="202" t="str">
        <f t="shared" si="7"/>
        <v>Cung cấp chức năng cho người dùng Xem chi tiết tài liệu đang đọc</v>
      </c>
      <c r="D323" s="55" t="s">
        <v>2156</v>
      </c>
    </row>
    <row r="324" spans="1:4" ht="33.6">
      <c r="A324" s="208"/>
      <c r="B324" s="202" t="s">
        <v>1659</v>
      </c>
      <c r="C324" s="202" t="str">
        <f t="shared" si="7"/>
        <v>Cung cấp chức năng cho người dùng Tìm kiếm tài liệu đang đọc</v>
      </c>
      <c r="D324" s="55" t="s">
        <v>2156</v>
      </c>
    </row>
    <row r="325" spans="1:4" ht="33.6">
      <c r="A325" s="208" t="s">
        <v>1677</v>
      </c>
      <c r="B325" s="197" t="s">
        <v>1661</v>
      </c>
      <c r="C325" s="202" t="str">
        <f t="shared" si="7"/>
        <v>Cung cấp chức năng cho người dùng Xem danh sách tài liệu sách ưa thích</v>
      </c>
      <c r="D325" s="55" t="s">
        <v>2156</v>
      </c>
    </row>
    <row r="326" spans="1:4" ht="33.6">
      <c r="A326" s="209"/>
      <c r="B326" s="202" t="s">
        <v>1660</v>
      </c>
      <c r="C326" s="202" t="str">
        <f t="shared" si="7"/>
        <v>Cung cấp chức năng cho người dùng Xem danh sách các sách, tài liệu ưu thích</v>
      </c>
      <c r="D326" s="55" t="s">
        <v>2156</v>
      </c>
    </row>
    <row r="327" spans="1:4" ht="33.6">
      <c r="A327" s="208"/>
      <c r="B327" s="202" t="s">
        <v>1662</v>
      </c>
      <c r="C327" s="202" t="str">
        <f t="shared" si="7"/>
        <v>Cung cấp chức năng cho người dùng Xem chi tiết sách, tài liệu ưu thích</v>
      </c>
      <c r="D327" s="55" t="s">
        <v>2156</v>
      </c>
    </row>
    <row r="328" spans="1:4" ht="33.6">
      <c r="A328" s="208"/>
      <c r="B328" s="202" t="s">
        <v>1663</v>
      </c>
      <c r="C328" s="202" t="str">
        <f t="shared" si="7"/>
        <v>Cung cấp chức năng cho người dùng Tìm kiếm sách tài liệu ưu thích</v>
      </c>
      <c r="D328" s="55" t="s">
        <v>2156</v>
      </c>
    </row>
    <row r="329" spans="1:4">
      <c r="A329" s="208" t="s">
        <v>1678</v>
      </c>
      <c r="B329" s="197" t="s">
        <v>1664</v>
      </c>
      <c r="C329" s="202"/>
      <c r="D329" s="55" t="s">
        <v>2156</v>
      </c>
    </row>
    <row r="330" spans="1:4" ht="33.6">
      <c r="A330" s="209"/>
      <c r="B330" s="202" t="s">
        <v>1665</v>
      </c>
      <c r="C330" s="202" t="str">
        <f>CONCATENATE(D330," ", B330)</f>
        <v>Cung cấp chức năng cho người dùng Chia sẻ danh mục tủ sách cá nhân</v>
      </c>
      <c r="D330" s="55" t="s">
        <v>2156</v>
      </c>
    </row>
    <row r="331" spans="1:4" ht="33.6">
      <c r="A331" s="208"/>
      <c r="B331" s="202" t="s">
        <v>1666</v>
      </c>
      <c r="C331" s="202" t="str">
        <f>CONCATENATE(D331," ", B331)</f>
        <v>Cung cấp chức năng cho người dùng Chia sẻ sách, tài liệu</v>
      </c>
      <c r="D331" s="55" t="s">
        <v>2156</v>
      </c>
    </row>
    <row r="332" spans="1:4" ht="33.6">
      <c r="A332" s="208"/>
      <c r="B332" s="202" t="s">
        <v>1667</v>
      </c>
      <c r="C332" s="202" t="str">
        <f>CONCATENATE(D332," ", B332)</f>
        <v>Cung cấp chức năng cho người dùng Phân quyền xem danh mục, tài liệu được chia sẻ</v>
      </c>
      <c r="D332" s="55" t="s">
        <v>2156</v>
      </c>
    </row>
    <row r="333" spans="1:4" ht="33.6">
      <c r="A333" s="208"/>
      <c r="B333" s="202" t="s">
        <v>1670</v>
      </c>
      <c r="C333" s="202" t="str">
        <f>CONCATENATE(D333," ", B333)</f>
        <v>Cung cấp chức năng cho người dùng Xem danh sách tài liệu đã chia sẻ</v>
      </c>
      <c r="D333" s="55" t="s">
        <v>2156</v>
      </c>
    </row>
    <row r="334" spans="1:4" ht="33.6">
      <c r="A334" s="208" t="s">
        <v>1679</v>
      </c>
      <c r="B334" s="197" t="s">
        <v>1669</v>
      </c>
      <c r="C334" s="202"/>
      <c r="D334" s="55" t="s">
        <v>2156</v>
      </c>
    </row>
    <row r="335" spans="1:4" ht="33.6">
      <c r="A335" s="209"/>
      <c r="B335" s="202" t="s">
        <v>1668</v>
      </c>
      <c r="C335" s="202" t="str">
        <f>CONCATENATE(D335," ", B335)</f>
        <v>Cung cấp chức năng cho người dùng Xem danh sách tài liệu được chia sẻ</v>
      </c>
      <c r="D335" s="55" t="s">
        <v>2156</v>
      </c>
    </row>
    <row r="336" spans="1:4" ht="33.6">
      <c r="A336" s="208"/>
      <c r="B336" s="202" t="s">
        <v>1671</v>
      </c>
      <c r="C336" s="202" t="str">
        <f>CONCATENATE(D336," ", B336)</f>
        <v>Cung cấp chức năng cho người dùng Xem chi tiết tài liệu được chia sẻ</v>
      </c>
      <c r="D336" s="55" t="s">
        <v>2156</v>
      </c>
    </row>
    <row r="337" spans="1:4" ht="33.6">
      <c r="A337" s="208"/>
      <c r="B337" s="202" t="s">
        <v>1672</v>
      </c>
      <c r="C337" s="202" t="str">
        <f>CONCATENATE(D337," ", B337)</f>
        <v>Cung cấp chức năng cho người dùng Bình luận, phản hồi về tài liệu được chia sẻ</v>
      </c>
      <c r="D337" s="55" t="s">
        <v>2156</v>
      </c>
    </row>
    <row r="338" spans="1:4" ht="33.6">
      <c r="A338" s="208"/>
      <c r="B338" s="202" t="s">
        <v>1673</v>
      </c>
      <c r="C338" s="202" t="str">
        <f>CONCATENATE(D338," ", B338)</f>
        <v>Cung cấp chức năng cho người dùng Tìm kiếm tài liệu được chia sẻ</v>
      </c>
      <c r="D338" s="55" t="s">
        <v>2156</v>
      </c>
    </row>
    <row r="339" spans="1:4">
      <c r="A339" s="208" t="s">
        <v>1680</v>
      </c>
      <c r="B339" s="197" t="s">
        <v>1681</v>
      </c>
      <c r="C339" s="202"/>
      <c r="D339" s="55" t="s">
        <v>2156</v>
      </c>
    </row>
    <row r="340" spans="1:4" ht="50.4">
      <c r="A340" s="208" t="s">
        <v>1701</v>
      </c>
      <c r="B340" s="197" t="s">
        <v>1682</v>
      </c>
      <c r="C340" s="202"/>
      <c r="D340" s="55" t="s">
        <v>2156</v>
      </c>
    </row>
    <row r="341" spans="1:4" ht="50.4">
      <c r="A341" s="209"/>
      <c r="B341" s="202" t="s">
        <v>1682</v>
      </c>
      <c r="C341" s="202" t="str">
        <f>CONCATENATE(D341," ", B341)</f>
        <v>Cung cấp chức năng cho người dùng Xem tài liệu hướng dẫn tra cứu thư viện truyền thống</v>
      </c>
      <c r="D341" s="55" t="s">
        <v>2156</v>
      </c>
    </row>
    <row r="342" spans="1:4" ht="50.4">
      <c r="A342" s="208"/>
      <c r="B342" s="202" t="s">
        <v>1683</v>
      </c>
      <c r="C342" s="202" t="str">
        <f>CONCATENATE(D342," ", B342)</f>
        <v>Cung cấp chức năng cho người dùng Tải tài liệu hướng dẫn tra cứu thư viện truyền thống</v>
      </c>
      <c r="D342" s="55" t="s">
        <v>2156</v>
      </c>
    </row>
    <row r="343" spans="1:4" ht="50.4">
      <c r="A343" s="208"/>
      <c r="B343" s="202" t="s">
        <v>1684</v>
      </c>
      <c r="C343" s="202" t="str">
        <f>CONCATENATE(D343," ", B343)</f>
        <v>Cung cấp chức năng cho người dùng In tài liệu hướng dẫn tra cứu thư viện truyền thống</v>
      </c>
      <c r="D343" s="55" t="s">
        <v>2156</v>
      </c>
    </row>
    <row r="344" spans="1:4" ht="50.4">
      <c r="A344" s="208"/>
      <c r="B344" s="202" t="s">
        <v>1685</v>
      </c>
      <c r="C344" s="202" t="str">
        <f>CONCATENATE(D344," ", B344)</f>
        <v>Cung cấp chức năng cho người dùng Chia sẻ tài liệu hướng dẫn tra cứu thư viện truyền thống</v>
      </c>
      <c r="D344" s="55" t="s">
        <v>2156</v>
      </c>
    </row>
    <row r="345" spans="1:4" ht="50.4">
      <c r="A345" s="208" t="s">
        <v>1702</v>
      </c>
      <c r="B345" s="197" t="s">
        <v>1686</v>
      </c>
      <c r="C345" s="202"/>
      <c r="D345" s="55" t="s">
        <v>2156</v>
      </c>
    </row>
    <row r="346" spans="1:4" ht="50.4">
      <c r="A346" s="209"/>
      <c r="B346" s="202" t="s">
        <v>1687</v>
      </c>
      <c r="C346" s="202" t="str">
        <f>CONCATENATE(D346," ", B346)</f>
        <v>Cung cấp chức năng cho người dùng Thêm mới tài liệu hướng dẫn tra cứu thư viện truyền thống</v>
      </c>
      <c r="D346" s="55" t="s">
        <v>2156</v>
      </c>
    </row>
    <row r="347" spans="1:4" ht="50.4">
      <c r="A347" s="208"/>
      <c r="B347" s="202" t="s">
        <v>1688</v>
      </c>
      <c r="C347" s="202" t="str">
        <f>CONCATENATE(D347," ", B347)</f>
        <v>Cung cấp chức năng cho người dùng Sửa tài liệu hướng dẫn tra cứu thư viện truyền thống</v>
      </c>
      <c r="D347" s="55" t="s">
        <v>2156</v>
      </c>
    </row>
    <row r="348" spans="1:4" ht="50.4">
      <c r="A348" s="208"/>
      <c r="B348" s="202" t="s">
        <v>1689</v>
      </c>
      <c r="C348" s="202" t="str">
        <f>CONCATENATE(D348," ", B348)</f>
        <v>Cung cấp chức năng cho người dùng Đính kèm tài liệu hướng dẫn tra cứu thư viện truyền thống</v>
      </c>
      <c r="D348" s="55" t="s">
        <v>2156</v>
      </c>
    </row>
    <row r="349" spans="1:4" ht="50.4">
      <c r="A349" s="208"/>
      <c r="B349" s="202" t="s">
        <v>1690</v>
      </c>
      <c r="C349" s="202" t="str">
        <f>CONCATENATE(D349," ", B349)</f>
        <v>Cung cấp chức năng cho người dùng Xem, hiển thị tài liệu hướng dẫn tra cứu thư viện truyền thống</v>
      </c>
      <c r="D349" s="55" t="s">
        <v>2156</v>
      </c>
    </row>
    <row r="350" spans="1:4" ht="33.6">
      <c r="A350" s="208" t="s">
        <v>1703</v>
      </c>
      <c r="B350" s="197" t="s">
        <v>1691</v>
      </c>
      <c r="C350" s="202"/>
      <c r="D350" s="55" t="s">
        <v>2156</v>
      </c>
    </row>
    <row r="351" spans="1:4" ht="33.6">
      <c r="A351" s="209"/>
      <c r="B351" s="202" t="s">
        <v>1691</v>
      </c>
      <c r="C351" s="202" t="str">
        <f>CONCATENATE(D351," ", B351)</f>
        <v>Cung cấp chức năng cho người dùng Xem tài liệu hướng dẫn tra cứu thư viện số</v>
      </c>
      <c r="D351" s="55" t="s">
        <v>2156</v>
      </c>
    </row>
    <row r="352" spans="1:4" ht="33.6">
      <c r="A352" s="208"/>
      <c r="B352" s="202" t="s">
        <v>1692</v>
      </c>
      <c r="C352" s="202" t="str">
        <f>CONCATENATE(D352," ", B352)</f>
        <v>Cung cấp chức năng cho người dùng Tải tài liệu hướng dẫn tra cứu thư viện số</v>
      </c>
      <c r="D352" s="55" t="s">
        <v>2156</v>
      </c>
    </row>
    <row r="353" spans="1:4" ht="33.6">
      <c r="A353" s="208"/>
      <c r="B353" s="202" t="s">
        <v>1693</v>
      </c>
      <c r="C353" s="202" t="str">
        <f>CONCATENATE(D353," ", B353)</f>
        <v>Cung cấp chức năng cho người dùng In tài liệu hướng dẫn tra cứu thư viện số</v>
      </c>
      <c r="D353" s="55" t="s">
        <v>2156</v>
      </c>
    </row>
    <row r="354" spans="1:4" ht="33.6">
      <c r="A354" s="208"/>
      <c r="B354" s="202" t="s">
        <v>1694</v>
      </c>
      <c r="C354" s="202" t="str">
        <f>CONCATENATE(D354," ", B354)</f>
        <v>Cung cấp chức năng cho người dùng Chia sẻ tài liệu hướng dẫn tra cứu thư viện số</v>
      </c>
      <c r="D354" s="55" t="s">
        <v>2156</v>
      </c>
    </row>
    <row r="355" spans="1:4" ht="33.6">
      <c r="A355" s="208" t="s">
        <v>1704</v>
      </c>
      <c r="B355" s="197" t="s">
        <v>1695</v>
      </c>
      <c r="C355" s="202"/>
      <c r="D355" s="55" t="s">
        <v>2156</v>
      </c>
    </row>
    <row r="356" spans="1:4" ht="33.6">
      <c r="A356" s="209"/>
      <c r="B356" s="202" t="s">
        <v>1696</v>
      </c>
      <c r="C356" s="202" t="str">
        <f>CONCATENATE(D356," ", B356)</f>
        <v>Cung cấp chức năng cho người dùng Thêm mới  tài liệu hướng dẫn tra cứu thư viện số</v>
      </c>
      <c r="D356" s="55" t="s">
        <v>2156</v>
      </c>
    </row>
    <row r="357" spans="1:4" ht="33.6">
      <c r="A357" s="208"/>
      <c r="B357" s="202" t="s">
        <v>1697</v>
      </c>
      <c r="C357" s="202" t="str">
        <f>CONCATENATE(D357," ", B357)</f>
        <v>Cung cấp chức năng cho người dùng Sửa  tài liệu hướng dẫn tra cứu thư viện số</v>
      </c>
      <c r="D357" s="55" t="s">
        <v>2156</v>
      </c>
    </row>
    <row r="358" spans="1:4" ht="33.6">
      <c r="A358" s="208"/>
      <c r="B358" s="202" t="s">
        <v>1698</v>
      </c>
      <c r="C358" s="202" t="str">
        <f>CONCATENATE(D358," ", B358)</f>
        <v>Cung cấp chức năng cho người dùng Đính kèm  tài liệu hướng dẫn tra cứu thư viện số</v>
      </c>
      <c r="D358" s="55" t="s">
        <v>2156</v>
      </c>
    </row>
    <row r="359" spans="1:4" ht="50.4">
      <c r="A359" s="208"/>
      <c r="B359" s="202" t="s">
        <v>1699</v>
      </c>
      <c r="C359" s="202" t="str">
        <f>CONCATENATE(D359," ", B359)</f>
        <v>Cung cấp chức năng cho người dùng Xem, hiển thị  tài liệu hướng dẫn tra cứu thư viện số</v>
      </c>
      <c r="D359" s="55" t="s">
        <v>2156</v>
      </c>
    </row>
    <row r="360" spans="1:4" ht="50.4">
      <c r="A360" s="208"/>
      <c r="B360" s="202" t="s">
        <v>1700</v>
      </c>
      <c r="C360" s="202" t="str">
        <f>CONCATENATE(D360," ", B360)</f>
        <v>Cung cấp chức năng cho người dùng Xóa tài liệu  tài liệu hướng dẫn tra cứu thư viện số</v>
      </c>
      <c r="D360" s="55" t="s">
        <v>2156</v>
      </c>
    </row>
    <row r="361" spans="1:4" s="212" customFormat="1">
      <c r="A361" s="226" t="s">
        <v>16</v>
      </c>
      <c r="B361" s="944" t="s">
        <v>1705</v>
      </c>
      <c r="C361" s="945"/>
      <c r="D361" s="55" t="s">
        <v>2156</v>
      </c>
    </row>
    <row r="362" spans="1:4">
      <c r="A362" s="208" t="s">
        <v>1706</v>
      </c>
      <c r="B362" s="197" t="s">
        <v>1811</v>
      </c>
      <c r="C362" s="202"/>
      <c r="D362" s="55" t="s">
        <v>2156</v>
      </c>
    </row>
    <row r="363" spans="1:4" ht="33.6">
      <c r="A363" s="208" t="s">
        <v>1707</v>
      </c>
      <c r="B363" s="197" t="s">
        <v>1708</v>
      </c>
      <c r="C363" s="202" t="str">
        <f t="shared" ref="C363:C368" si="8">CONCATENATE(D363," ", B363)</f>
        <v>Cung cấp chức năng cho người dùng Quản lý danh mục loại sách</v>
      </c>
      <c r="D363" s="55" t="s">
        <v>2156</v>
      </c>
    </row>
    <row r="364" spans="1:4" ht="33.6">
      <c r="A364" s="209"/>
      <c r="B364" s="202" t="s">
        <v>1710</v>
      </c>
      <c r="C364" s="202" t="str">
        <f t="shared" si="8"/>
        <v>Cung cấp chức năng cho người dùng Thêm mới danh mục loại sách</v>
      </c>
      <c r="D364" s="55" t="s">
        <v>2156</v>
      </c>
    </row>
    <row r="365" spans="1:4" ht="33.6">
      <c r="A365" s="208"/>
      <c r="B365" s="202" t="s">
        <v>1709</v>
      </c>
      <c r="C365" s="202" t="str">
        <f t="shared" si="8"/>
        <v>Cung cấp chức năng cho người dùng Sửa danh mục loại sách</v>
      </c>
      <c r="D365" s="55" t="s">
        <v>2156</v>
      </c>
    </row>
    <row r="366" spans="1:4" ht="33.6">
      <c r="A366" s="208"/>
      <c r="B366" s="202" t="s">
        <v>1711</v>
      </c>
      <c r="C366" s="202" t="str">
        <f t="shared" si="8"/>
        <v>Cung cấp chức năng cho người dùng Xóa danh mục loại sách</v>
      </c>
      <c r="D366" s="55" t="s">
        <v>2156</v>
      </c>
    </row>
    <row r="367" spans="1:4" ht="33.6">
      <c r="A367" s="208"/>
      <c r="B367" s="202" t="s">
        <v>1712</v>
      </c>
      <c r="C367" s="202" t="str">
        <f t="shared" si="8"/>
        <v>Cung cấp chức năng cho người dùng Tìm kiếm danh mục loại sách</v>
      </c>
      <c r="D367" s="55" t="s">
        <v>2156</v>
      </c>
    </row>
    <row r="368" spans="1:4" ht="33.6">
      <c r="A368" s="208"/>
      <c r="B368" s="202" t="s">
        <v>1713</v>
      </c>
      <c r="C368" s="202" t="str">
        <f t="shared" si="8"/>
        <v>Cung cấp chức năng cho người dùng Xem danh mục loại sách</v>
      </c>
      <c r="D368" s="55" t="s">
        <v>2156</v>
      </c>
    </row>
    <row r="369" spans="1:4">
      <c r="A369" s="208" t="s">
        <v>1714</v>
      </c>
      <c r="B369" s="197" t="s">
        <v>1715</v>
      </c>
      <c r="C369" s="202"/>
      <c r="D369" s="55" t="s">
        <v>2156</v>
      </c>
    </row>
    <row r="370" spans="1:4" ht="33.6">
      <c r="A370" s="209"/>
      <c r="B370" s="202" t="s">
        <v>1716</v>
      </c>
      <c r="C370" s="202" t="str">
        <f>CONCATENATE(D370," ", B370)</f>
        <v>Cung cấp chức năng cho người dùng Thêm mới sách</v>
      </c>
      <c r="D370" s="55" t="s">
        <v>2156</v>
      </c>
    </row>
    <row r="371" spans="1:4" ht="33.6">
      <c r="A371" s="208"/>
      <c r="B371" s="202" t="s">
        <v>1717</v>
      </c>
      <c r="C371" s="202" t="str">
        <f>CONCATENATE(D371," ", B371)</f>
        <v>Cung cấp chức năng cho người dùng Sửa thông tin sách</v>
      </c>
      <c r="D371" s="55" t="s">
        <v>2156</v>
      </c>
    </row>
    <row r="372" spans="1:4" ht="33.6">
      <c r="A372" s="208"/>
      <c r="B372" s="202" t="s">
        <v>1718</v>
      </c>
      <c r="C372" s="202" t="str">
        <f>CONCATENATE(D372," ", B372)</f>
        <v>Cung cấp chức năng cho người dùng Xóa thông tin sách</v>
      </c>
      <c r="D372" s="55" t="s">
        <v>2156</v>
      </c>
    </row>
    <row r="373" spans="1:4" ht="33.6">
      <c r="A373" s="208"/>
      <c r="B373" s="202" t="s">
        <v>1720</v>
      </c>
      <c r="C373" s="202" t="str">
        <f>CONCATENATE(D373," ", B373)</f>
        <v>Cung cấp chức năng cho người dùng Xem danh sách sách, tài liệu</v>
      </c>
      <c r="D373" s="55" t="s">
        <v>2156</v>
      </c>
    </row>
    <row r="374" spans="1:4" ht="33.6">
      <c r="A374" s="208"/>
      <c r="B374" s="202" t="s">
        <v>1719</v>
      </c>
      <c r="C374" s="202" t="str">
        <f>CONCATENATE(D374," ", B374)</f>
        <v>Cung cấp chức năng cho người dùng Xem thông tin sách</v>
      </c>
      <c r="D374" s="55" t="s">
        <v>2156</v>
      </c>
    </row>
    <row r="375" spans="1:4">
      <c r="A375" s="208" t="s">
        <v>1784</v>
      </c>
      <c r="B375" s="197" t="s">
        <v>1722</v>
      </c>
      <c r="C375" s="202"/>
      <c r="D375" s="55" t="s">
        <v>2156</v>
      </c>
    </row>
    <row r="376" spans="1:4" ht="33.6">
      <c r="A376" s="209"/>
      <c r="B376" s="202" t="s">
        <v>1721</v>
      </c>
      <c r="C376" s="202" t="str">
        <f>CONCATENATE(D376," ", B376)</f>
        <v>Cung cấp chức năng cho người dùng Lập phiếu nhập sách</v>
      </c>
      <c r="D376" s="55" t="s">
        <v>2156</v>
      </c>
    </row>
    <row r="377" spans="1:4" ht="33.6">
      <c r="A377" s="208"/>
      <c r="B377" s="202" t="s">
        <v>1723</v>
      </c>
      <c r="C377" s="202" t="str">
        <f>CONCATENATE(D377," ", B377)</f>
        <v>Cung cấp chức năng cho người dùng Bảng kê phiếu nhập</v>
      </c>
      <c r="D377" s="55" t="s">
        <v>2156</v>
      </c>
    </row>
    <row r="378" spans="1:4" ht="33.6">
      <c r="A378" s="208"/>
      <c r="B378" s="202" t="s">
        <v>1724</v>
      </c>
      <c r="C378" s="202" t="str">
        <f>CONCATENATE(D378," ", B378)</f>
        <v>Cung cấp chức năng cho người dùng Xóa phiếu nhập</v>
      </c>
      <c r="D378" s="55" t="s">
        <v>2156</v>
      </c>
    </row>
    <row r="379" spans="1:4" ht="33.6">
      <c r="A379" s="208"/>
      <c r="B379" s="202" t="s">
        <v>1725</v>
      </c>
      <c r="C379" s="202" t="str">
        <f>CONCATENATE(D379," ", B379)</f>
        <v>Cung cấp chức năng cho người dùng Kết xuất phiếu nhập</v>
      </c>
      <c r="D379" s="55" t="s">
        <v>2156</v>
      </c>
    </row>
    <row r="380" spans="1:4" ht="33.6">
      <c r="A380" s="208"/>
      <c r="B380" s="202" t="s">
        <v>1726</v>
      </c>
      <c r="C380" s="202" t="str">
        <f>CONCATENATE(D380," ", B380)</f>
        <v>Cung cấp chức năng cho người dùng In phiếu nhập</v>
      </c>
      <c r="D380" s="55" t="s">
        <v>2156</v>
      </c>
    </row>
    <row r="381" spans="1:4">
      <c r="A381" s="208" t="s">
        <v>1785</v>
      </c>
      <c r="B381" s="197" t="s">
        <v>1727</v>
      </c>
      <c r="C381" s="202"/>
      <c r="D381" s="55" t="s">
        <v>2156</v>
      </c>
    </row>
    <row r="382" spans="1:4" ht="33.6">
      <c r="A382" s="209"/>
      <c r="B382" s="202" t="s">
        <v>1728</v>
      </c>
      <c r="C382" s="202" t="str">
        <f>CONCATENATE(D382," ", B382)</f>
        <v>Cung cấp chức năng cho người dùng Lập danh sách biên bản kiểm kê</v>
      </c>
      <c r="D382" s="55" t="s">
        <v>2156</v>
      </c>
    </row>
    <row r="383" spans="1:4" ht="33.6">
      <c r="A383" s="208"/>
      <c r="B383" s="202" t="s">
        <v>1729</v>
      </c>
      <c r="C383" s="202" t="str">
        <f>CONCATENATE(D383," ", B383)</f>
        <v>Cung cấp chức năng cho người dùng Thêm ban kiểm kê</v>
      </c>
      <c r="D383" s="55" t="s">
        <v>2156</v>
      </c>
    </row>
    <row r="384" spans="1:4" ht="33.6">
      <c r="A384" s="208"/>
      <c r="B384" s="202" t="s">
        <v>1730</v>
      </c>
      <c r="C384" s="202" t="str">
        <f>CONCATENATE(D384," ", B384)</f>
        <v>Cung cấp chức năng cho người dùng Xem danh sách kiểm kê</v>
      </c>
      <c r="D384" s="55" t="s">
        <v>2156</v>
      </c>
    </row>
    <row r="385" spans="1:4" ht="33.6">
      <c r="A385" s="208"/>
      <c r="B385" s="202" t="s">
        <v>1731</v>
      </c>
      <c r="C385" s="202" t="str">
        <f>CONCATENATE(D385," ", B385)</f>
        <v>Cung cấp chức năng cho người dùng In danh sách kiểm kê</v>
      </c>
      <c r="D385" s="55" t="s">
        <v>2156</v>
      </c>
    </row>
    <row r="386" spans="1:4" ht="33.6">
      <c r="A386" s="208"/>
      <c r="B386" s="202" t="s">
        <v>1732</v>
      </c>
      <c r="C386" s="202" t="str">
        <f>CONCATENATE(D386," ", B386)</f>
        <v>Cung cấp chức năng cho người dùng Xóa phiếu kiểm kê</v>
      </c>
      <c r="D386" s="55" t="s">
        <v>2156</v>
      </c>
    </row>
    <row r="387" spans="1:4">
      <c r="A387" s="208" t="s">
        <v>1786</v>
      </c>
      <c r="B387" s="197" t="s">
        <v>1733</v>
      </c>
      <c r="C387" s="202"/>
      <c r="D387" s="55" t="s">
        <v>2156</v>
      </c>
    </row>
    <row r="388" spans="1:4" ht="33.6">
      <c r="A388" s="209"/>
      <c r="B388" s="202" t="s">
        <v>1734</v>
      </c>
      <c r="C388" s="202" t="str">
        <f>CONCATENATE(D388," ", B388)</f>
        <v>Cung cấp chức năng cho người dùng Lập phiếu xuất</v>
      </c>
      <c r="D388" s="55" t="s">
        <v>2156</v>
      </c>
    </row>
    <row r="389" spans="1:4" ht="33.6">
      <c r="A389" s="208"/>
      <c r="B389" s="202" t="s">
        <v>1736</v>
      </c>
      <c r="C389" s="202" t="str">
        <f>CONCATENATE(D389," ", B389)</f>
        <v>Cung cấp chức năng cho người dùng Xem danh sách phiếu xuất</v>
      </c>
      <c r="D389" s="55" t="s">
        <v>2156</v>
      </c>
    </row>
    <row r="390" spans="1:4" ht="33.6">
      <c r="A390" s="208"/>
      <c r="B390" s="202" t="s">
        <v>1735</v>
      </c>
      <c r="C390" s="202" t="str">
        <f>CONCATENATE(D390," ", B390)</f>
        <v>Cung cấp chức năng cho người dùng Xóa phiếu xuất</v>
      </c>
      <c r="D390" s="55" t="s">
        <v>2156</v>
      </c>
    </row>
    <row r="391" spans="1:4" ht="33.6">
      <c r="A391" s="208"/>
      <c r="B391" s="202" t="s">
        <v>1737</v>
      </c>
      <c r="C391" s="202" t="str">
        <f>CONCATENATE(D391," ", B391)</f>
        <v>Cung cấp chức năng cho người dùng In phiếu xuất và biên bản xuất sách</v>
      </c>
      <c r="D391" s="55" t="s">
        <v>2156</v>
      </c>
    </row>
    <row r="392" spans="1:4">
      <c r="A392" s="208" t="s">
        <v>1812</v>
      </c>
      <c r="B392" s="197" t="s">
        <v>1813</v>
      </c>
      <c r="C392" s="202"/>
      <c r="D392" s="55" t="s">
        <v>2156</v>
      </c>
    </row>
    <row r="393" spans="1:4" ht="33.6">
      <c r="A393" s="209"/>
      <c r="B393" s="202" t="s">
        <v>1814</v>
      </c>
      <c r="C393" s="202" t="str">
        <f>CONCATENATE(D393," ", B393)</f>
        <v>Cung cấp chức năng cho người dùng Thêm mới kệ sách</v>
      </c>
      <c r="D393" s="55" t="s">
        <v>2156</v>
      </c>
    </row>
    <row r="394" spans="1:4" ht="33.6">
      <c r="A394" s="208"/>
      <c r="B394" s="202" t="s">
        <v>1815</v>
      </c>
      <c r="C394" s="202" t="str">
        <f>CONCATENATE(D394," ", B394)</f>
        <v>Cung cấp chức năng cho người dùng Sửa kệ sách</v>
      </c>
      <c r="D394" s="55" t="s">
        <v>2156</v>
      </c>
    </row>
    <row r="395" spans="1:4" ht="33.6">
      <c r="A395" s="208"/>
      <c r="B395" s="202" t="s">
        <v>1816</v>
      </c>
      <c r="C395" s="202" t="str">
        <f>CONCATENATE(D395," ", B395)</f>
        <v>Cung cấp chức năng cho người dùng Xóa kệ sách</v>
      </c>
      <c r="D395" s="55" t="s">
        <v>2156</v>
      </c>
    </row>
    <row r="396" spans="1:4" ht="33.6">
      <c r="A396" s="208"/>
      <c r="B396" s="202" t="s">
        <v>1817</v>
      </c>
      <c r="C396" s="202" t="str">
        <f>CONCATENATE(D396," ", B396)</f>
        <v>Cung cấp chức năng cho người dùng Kích hoạt/Ngưng hoạt động kệ sách</v>
      </c>
      <c r="D396" s="55" t="s">
        <v>2156</v>
      </c>
    </row>
    <row r="397" spans="1:4" ht="33.6">
      <c r="A397" s="208"/>
      <c r="B397" s="202" t="s">
        <v>1818</v>
      </c>
      <c r="C397" s="202" t="str">
        <f>CONCATENATE(D397," ", B397)</f>
        <v>Cung cấp chức năng cho người dùng Tìm kiếm kệ sách</v>
      </c>
      <c r="D397" s="55" t="s">
        <v>2156</v>
      </c>
    </row>
    <row r="398" spans="1:4">
      <c r="A398" s="208" t="s">
        <v>1819</v>
      </c>
      <c r="B398" s="197" t="s">
        <v>1820</v>
      </c>
      <c r="C398" s="202"/>
      <c r="D398" s="55" t="s">
        <v>2156</v>
      </c>
    </row>
    <row r="399" spans="1:4" ht="33.6">
      <c r="A399" s="209"/>
      <c r="B399" s="202" t="s">
        <v>1821</v>
      </c>
      <c r="C399" s="202" t="str">
        <f>CONCATENATE(D399," ", B399)</f>
        <v>Cung cấp chức năng cho người dùng Thêm sách vào kệ sách</v>
      </c>
      <c r="D399" s="55" t="s">
        <v>2156</v>
      </c>
    </row>
    <row r="400" spans="1:4" ht="33.6">
      <c r="A400" s="208"/>
      <c r="B400" s="202" t="s">
        <v>1822</v>
      </c>
      <c r="C400" s="202" t="str">
        <f>CONCATENATE(D400," ", B400)</f>
        <v>Cung cấp chức năng cho người dùng Sửa sách trên kệ</v>
      </c>
      <c r="D400" s="55" t="s">
        <v>2156</v>
      </c>
    </row>
    <row r="401" spans="1:4" ht="33.6">
      <c r="A401" s="208"/>
      <c r="B401" s="202" t="s">
        <v>1823</v>
      </c>
      <c r="C401" s="202" t="str">
        <f>CONCATENATE(D401," ", B401)</f>
        <v>Cung cấp chức năng cho người dùng Di chuyển sách trên kệ</v>
      </c>
      <c r="D401" s="55" t="s">
        <v>2156</v>
      </c>
    </row>
    <row r="402" spans="1:4" ht="33.6">
      <c r="A402" s="208"/>
      <c r="B402" s="202" t="s">
        <v>1824</v>
      </c>
      <c r="C402" s="202" t="str">
        <f>CONCATENATE(D402," ", B402)</f>
        <v>Cung cấp chức năng cho người dùng Tìm kiếm sách trên kệ</v>
      </c>
      <c r="D402" s="55" t="s">
        <v>2156</v>
      </c>
    </row>
    <row r="403" spans="1:4" ht="33.6">
      <c r="A403" s="208" t="s">
        <v>1403</v>
      </c>
      <c r="B403" s="197" t="s">
        <v>1738</v>
      </c>
      <c r="C403" s="202" t="str">
        <f>CONCATENATE(D403," ", B403)</f>
        <v>Cung cấp chức năng cho người dùng Quản lý lưu thông</v>
      </c>
      <c r="D403" s="55" t="s">
        <v>2156</v>
      </c>
    </row>
    <row r="404" spans="1:4" ht="33.6">
      <c r="A404" s="208" t="s">
        <v>1405</v>
      </c>
      <c r="B404" s="197" t="s">
        <v>1739</v>
      </c>
      <c r="C404" s="202"/>
      <c r="D404" s="55" t="s">
        <v>2156</v>
      </c>
    </row>
    <row r="405" spans="1:4" ht="33.6">
      <c r="A405" s="209"/>
      <c r="B405" s="202" t="s">
        <v>1740</v>
      </c>
      <c r="C405" s="202" t="str">
        <f>CONCATENATE(D405," ", B405)</f>
        <v>Cung cấp chức năng cho người dùng Lập phiếu mượn sách mang về</v>
      </c>
      <c r="D405" s="55" t="s">
        <v>2156</v>
      </c>
    </row>
    <row r="406" spans="1:4" ht="33.6">
      <c r="A406" s="208"/>
      <c r="B406" s="202" t="s">
        <v>1741</v>
      </c>
      <c r="C406" s="202" t="str">
        <f>CONCATENATE(D406," ", B406)</f>
        <v>Cung cấp chức năng cho người dùng Sửa phiếu mượn sách mang về</v>
      </c>
      <c r="D406" s="55" t="s">
        <v>2156</v>
      </c>
    </row>
    <row r="407" spans="1:4" ht="33.6">
      <c r="A407" s="208"/>
      <c r="B407" s="202" t="s">
        <v>1742</v>
      </c>
      <c r="C407" s="202" t="str">
        <f>CONCATENATE(D407," ", B407)</f>
        <v>Cung cấp chức năng cho người dùng Xóa phiếu mượn sách mang về</v>
      </c>
      <c r="D407" s="55" t="s">
        <v>2156</v>
      </c>
    </row>
    <row r="408" spans="1:4" ht="33.6">
      <c r="A408" s="208"/>
      <c r="B408" s="202" t="s">
        <v>1743</v>
      </c>
      <c r="C408" s="202" t="str">
        <f>CONCATENATE(D408," ", B408)</f>
        <v>Cung cấp chức năng cho người dùng Tìm kiếm phiếu mượn sách mang về</v>
      </c>
      <c r="D408" s="55" t="s">
        <v>2156</v>
      </c>
    </row>
    <row r="409" spans="1:4" ht="33.6">
      <c r="A409" s="208"/>
      <c r="B409" s="202" t="s">
        <v>1744</v>
      </c>
      <c r="C409" s="202" t="str">
        <f>CONCATENATE(D409," ", B409)</f>
        <v>Cung cấp chức năng cho người dùng Xem phiếu mượn sách mang về</v>
      </c>
      <c r="D409" s="55" t="s">
        <v>2156</v>
      </c>
    </row>
    <row r="410" spans="1:4" ht="33.6">
      <c r="A410" s="208" t="s">
        <v>1414</v>
      </c>
      <c r="B410" s="197" t="s">
        <v>1745</v>
      </c>
      <c r="C410" s="202"/>
      <c r="D410" s="55" t="s">
        <v>2156</v>
      </c>
    </row>
    <row r="411" spans="1:4" ht="33.6">
      <c r="A411" s="209"/>
      <c r="B411" s="202" t="s">
        <v>1746</v>
      </c>
      <c r="C411" s="202" t="str">
        <f>CONCATENATE(D411," ", B411)</f>
        <v>Cung cấp chức năng cho người dùng Xem danh sách sách mượn mang về</v>
      </c>
      <c r="D411" s="55" t="s">
        <v>2156</v>
      </c>
    </row>
    <row r="412" spans="1:4" ht="33.6">
      <c r="A412" s="208"/>
      <c r="B412" s="202" t="s">
        <v>1747</v>
      </c>
      <c r="C412" s="202" t="str">
        <f>CONCATENATE(D412," ", B412)</f>
        <v>Cung cấp chức năng cho người dùng Xem chi tiết thông tin sách mượn mang về</v>
      </c>
      <c r="D412" s="55" t="s">
        <v>2156</v>
      </c>
    </row>
    <row r="413" spans="1:4" ht="33.6">
      <c r="A413" s="208"/>
      <c r="B413" s="202" t="s">
        <v>1744</v>
      </c>
      <c r="C413" s="202" t="str">
        <f>CONCATENATE(D413," ", B413)</f>
        <v>Cung cấp chức năng cho người dùng Xem phiếu mượn sách mang về</v>
      </c>
      <c r="D413" s="55" t="s">
        <v>2156</v>
      </c>
    </row>
    <row r="414" spans="1:4" ht="33.6">
      <c r="A414" s="208"/>
      <c r="B414" s="202" t="s">
        <v>1748</v>
      </c>
      <c r="C414" s="202" t="str">
        <f>CONCATENATE(D414," ", B414)</f>
        <v>Cung cấp chức năng cho người dùng In danh sách sách mượn mang về</v>
      </c>
      <c r="D414" s="55" t="s">
        <v>2156</v>
      </c>
    </row>
    <row r="415" spans="1:4" ht="33.6">
      <c r="A415" s="208" t="s">
        <v>1423</v>
      </c>
      <c r="B415" s="197" t="s">
        <v>1749</v>
      </c>
      <c r="C415" s="202"/>
      <c r="D415" s="55" t="s">
        <v>2156</v>
      </c>
    </row>
    <row r="416" spans="1:4" ht="33.6">
      <c r="A416" s="209"/>
      <c r="B416" s="202" t="s">
        <v>1750</v>
      </c>
      <c r="C416" s="202" t="str">
        <f>CONCATENATE(D416," ", B416)</f>
        <v>Cung cấp chức năng cho người dùng Xem danh sách sách mượn quá hạn</v>
      </c>
      <c r="D416" s="55" t="s">
        <v>2156</v>
      </c>
    </row>
    <row r="417" spans="1:4" ht="33.6">
      <c r="A417" s="208"/>
      <c r="B417" s="202" t="s">
        <v>1751</v>
      </c>
      <c r="C417" s="202" t="str">
        <f>CONCATENATE(D417," ", B417)</f>
        <v>Cung cấp chức năng cho người dùng Xem chi tiết thông tin sách mượn quá hạn</v>
      </c>
      <c r="D417" s="55" t="s">
        <v>2156</v>
      </c>
    </row>
    <row r="418" spans="1:4" ht="33.6">
      <c r="A418" s="208"/>
      <c r="B418" s="202" t="s">
        <v>1752</v>
      </c>
      <c r="C418" s="202" t="str">
        <f>CONCATENATE(D418," ", B418)</f>
        <v>Cung cấp chức năng cho người dùng Xem thông tin người mượn quá hạn</v>
      </c>
      <c r="D418" s="55" t="s">
        <v>2156</v>
      </c>
    </row>
    <row r="419" spans="1:4" ht="33.6">
      <c r="A419" s="208"/>
      <c r="B419" s="202" t="s">
        <v>1753</v>
      </c>
      <c r="C419" s="202" t="str">
        <f>CONCATENATE(D419," ", B419)</f>
        <v>Cung cấp chức năng cho người dùng In danh sách sáng mượn quá hạn</v>
      </c>
      <c r="D419" s="55" t="s">
        <v>2156</v>
      </c>
    </row>
    <row r="420" spans="1:4" ht="33.6">
      <c r="A420" s="208" t="s">
        <v>1424</v>
      </c>
      <c r="B420" s="197" t="s">
        <v>1754</v>
      </c>
      <c r="C420" s="202"/>
      <c r="D420" s="55" t="s">
        <v>2156</v>
      </c>
    </row>
    <row r="421" spans="1:4" ht="33.6">
      <c r="A421" s="209"/>
      <c r="B421" s="202" t="s">
        <v>1755</v>
      </c>
      <c r="C421" s="202" t="str">
        <f>CONCATENATE(D421," ", B421)</f>
        <v>Cung cấp chức năng cho người dùng Soạn thông báo mượn sách quá hạn</v>
      </c>
      <c r="D421" s="55" t="s">
        <v>2156</v>
      </c>
    </row>
    <row r="422" spans="1:4" ht="50.4">
      <c r="A422" s="208"/>
      <c r="B422" s="202" t="s">
        <v>1756</v>
      </c>
      <c r="C422" s="202" t="str">
        <f>CONCATENATE(D422," ", B422)</f>
        <v>Cung cấp chức năng cho người dùng Chọn mẫu thông báo mượn sách quá hạn từ hệ thống</v>
      </c>
      <c r="D422" s="55" t="s">
        <v>2156</v>
      </c>
    </row>
    <row r="423" spans="1:4" ht="33.6">
      <c r="A423" s="208"/>
      <c r="B423" s="202" t="s">
        <v>1757</v>
      </c>
      <c r="C423" s="202" t="str">
        <f>CONCATENATE(D423," ", B423)</f>
        <v>Cung cấp chức năng cho người dùng Gửi thông báo mượn sách quá hạn</v>
      </c>
      <c r="D423" s="55" t="s">
        <v>2156</v>
      </c>
    </row>
    <row r="424" spans="1:4" ht="33.6">
      <c r="A424" s="208"/>
      <c r="B424" s="202" t="s">
        <v>1758</v>
      </c>
      <c r="C424" s="202" t="str">
        <f>CONCATENATE(D424," ", B424)</f>
        <v>Cung cấp chức năng cho người dùng Xem thông báo mượn sách quá hạn đã gửi</v>
      </c>
      <c r="D424" s="55" t="s">
        <v>2156</v>
      </c>
    </row>
    <row r="425" spans="1:4" ht="33.6">
      <c r="A425" s="208" t="s">
        <v>1425</v>
      </c>
      <c r="B425" s="197" t="s">
        <v>1759</v>
      </c>
      <c r="C425" s="202"/>
      <c r="D425" s="55" t="s">
        <v>2156</v>
      </c>
    </row>
    <row r="426" spans="1:4" ht="33.6">
      <c r="A426" s="209"/>
      <c r="B426" s="202" t="s">
        <v>1746</v>
      </c>
      <c r="C426" s="202" t="str">
        <f>CONCATENATE(D426," ", B426)</f>
        <v>Cung cấp chức năng cho người dùng Xem danh sách sách mượn mang về</v>
      </c>
      <c r="D426" s="55" t="s">
        <v>2156</v>
      </c>
    </row>
    <row r="427" spans="1:4" ht="33.6">
      <c r="A427" s="208"/>
      <c r="B427" s="202" t="s">
        <v>1760</v>
      </c>
      <c r="C427" s="202" t="str">
        <f>CONCATENATE(D427," ", B427)</f>
        <v>Cung cấp chức năng cho người dùng Xem chi tiết sách mượn mang về</v>
      </c>
      <c r="D427" s="55" t="s">
        <v>2156</v>
      </c>
    </row>
    <row r="428" spans="1:4" ht="33.6">
      <c r="A428" s="208"/>
      <c r="B428" s="202" t="s">
        <v>1761</v>
      </c>
      <c r="C428" s="202" t="str">
        <f>CONCATENATE(D428," ", B428)</f>
        <v>Cung cấp chức năng cho người dùng Trả sách mượn</v>
      </c>
      <c r="D428" s="55" t="s">
        <v>2156</v>
      </c>
    </row>
    <row r="429" spans="1:4" ht="33.6">
      <c r="A429" s="208"/>
      <c r="B429" s="202" t="s">
        <v>1762</v>
      </c>
      <c r="C429" s="202" t="str">
        <f>CONCATENATE(D429," ", B429)</f>
        <v>Cung cấp chức năng cho người dùng Xem danh sách trả sách mượn</v>
      </c>
      <c r="D429" s="55" t="s">
        <v>2156</v>
      </c>
    </row>
    <row r="430" spans="1:4" ht="33.6">
      <c r="A430" s="208" t="s">
        <v>1462</v>
      </c>
      <c r="B430" s="197" t="s">
        <v>1763</v>
      </c>
      <c r="C430" s="202"/>
      <c r="D430" s="55" t="s">
        <v>2156</v>
      </c>
    </row>
    <row r="431" spans="1:4" ht="33.6">
      <c r="A431" s="209"/>
      <c r="B431" s="202" t="s">
        <v>1764</v>
      </c>
      <c r="C431" s="202" t="str">
        <f>CONCATENATE(D431," ", B431)</f>
        <v>Cung cấp chức năng cho người dùng Xem danh sách đăng ký trả sách</v>
      </c>
      <c r="D431" s="55" t="s">
        <v>2156</v>
      </c>
    </row>
    <row r="432" spans="1:4" ht="33.6">
      <c r="A432" s="208"/>
      <c r="B432" s="202" t="s">
        <v>1765</v>
      </c>
      <c r="C432" s="202" t="str">
        <f>CONCATENATE(D432," ", B432)</f>
        <v>Cung cấp chức năng cho người dùng Xem chi tiết đăng ký trả sách</v>
      </c>
      <c r="D432" s="55" t="s">
        <v>2156</v>
      </c>
    </row>
    <row r="433" spans="1:4" ht="33.6">
      <c r="A433" s="208"/>
      <c r="B433" s="202" t="s">
        <v>1766</v>
      </c>
      <c r="C433" s="202" t="str">
        <f>CONCATENATE(D433," ", B433)</f>
        <v>Cung cấp chức năng cho người dùng Xác nhận trả sách thành công</v>
      </c>
      <c r="D433" s="55" t="s">
        <v>2156</v>
      </c>
    </row>
    <row r="434" spans="1:4" ht="33.6">
      <c r="A434" s="208"/>
      <c r="B434" s="202" t="s">
        <v>1767</v>
      </c>
      <c r="C434" s="202" t="str">
        <f>CONCATENATE(D434," ", B434)</f>
        <v>Cung cấp chức năng cho người dùng Xem danh sách trả sách thành công</v>
      </c>
      <c r="D434" s="55" t="s">
        <v>2156</v>
      </c>
    </row>
    <row r="435" spans="1:4">
      <c r="A435" s="208" t="s">
        <v>1463</v>
      </c>
      <c r="B435" s="197" t="s">
        <v>1808</v>
      </c>
      <c r="C435" s="202"/>
      <c r="D435" s="55" t="s">
        <v>2156</v>
      </c>
    </row>
    <row r="436" spans="1:4" ht="33.6">
      <c r="A436" s="209"/>
      <c r="B436" s="202" t="s">
        <v>1809</v>
      </c>
      <c r="C436" s="202" t="str">
        <f>CONCATENATE(D436," ", B436)</f>
        <v>Cung cấp chức năng cho người dùng Xem nhật ký lưu thông sách</v>
      </c>
      <c r="D436" s="55" t="s">
        <v>2156</v>
      </c>
    </row>
    <row r="437" spans="1:4" ht="33.6">
      <c r="A437" s="208"/>
      <c r="B437" s="202" t="s">
        <v>1810</v>
      </c>
      <c r="C437" s="202" t="str">
        <f>CONCATENATE(D437," ", B437)</f>
        <v>Cung cấp chức năng cho người dùng Kết xuất nhật ký lưu thông sách</v>
      </c>
      <c r="D437" s="55" t="s">
        <v>2156</v>
      </c>
    </row>
    <row r="438" spans="1:4">
      <c r="A438" s="208" t="s">
        <v>1465</v>
      </c>
      <c r="B438" s="197" t="s">
        <v>1783</v>
      </c>
      <c r="C438" s="202"/>
      <c r="D438" s="55" t="s">
        <v>2156</v>
      </c>
    </row>
    <row r="439" spans="1:4">
      <c r="A439" s="208" t="s">
        <v>1502</v>
      </c>
      <c r="B439" s="197" t="s">
        <v>1768</v>
      </c>
      <c r="C439" s="202"/>
      <c r="D439" s="55" t="s">
        <v>2156</v>
      </c>
    </row>
    <row r="440" spans="1:4" ht="33.6">
      <c r="A440" s="209"/>
      <c r="B440" s="202" t="s">
        <v>1769</v>
      </c>
      <c r="C440" s="202" t="str">
        <f t="shared" ref="C440:C445" si="9">CONCATENATE(D440," ", B440)</f>
        <v>Cung cấp chức năng cho người dùng Thêm mới bạn đọc tại chỗ</v>
      </c>
      <c r="D440" s="55" t="s">
        <v>2156</v>
      </c>
    </row>
    <row r="441" spans="1:4" ht="33.6">
      <c r="A441" s="208"/>
      <c r="B441" s="202" t="s">
        <v>1770</v>
      </c>
      <c r="C441" s="202" t="str">
        <f t="shared" si="9"/>
        <v>Cung cấp chức năng cho người dùng Sửa thông tin bạn đọc tại chỗ</v>
      </c>
      <c r="D441" s="55" t="s">
        <v>2156</v>
      </c>
    </row>
    <row r="442" spans="1:4" ht="33.6">
      <c r="A442" s="208"/>
      <c r="B442" s="202" t="s">
        <v>1771</v>
      </c>
      <c r="C442" s="202" t="str">
        <f t="shared" si="9"/>
        <v>Cung cấp chức năng cho người dùng Xóa thông tin bạn đọc tại chỗ</v>
      </c>
      <c r="D442" s="55" t="s">
        <v>2156</v>
      </c>
    </row>
    <row r="443" spans="1:4" ht="33.6">
      <c r="A443" s="208"/>
      <c r="B443" s="202" t="s">
        <v>1772</v>
      </c>
      <c r="C443" s="202" t="str">
        <f t="shared" si="9"/>
        <v>Cung cấp chức năng cho người dùng Tìm kiếm thông tin bạn đọc tại chỗ</v>
      </c>
      <c r="D443" s="55" t="s">
        <v>2156</v>
      </c>
    </row>
    <row r="444" spans="1:4" ht="33.6">
      <c r="A444" s="208"/>
      <c r="B444" s="202" t="s">
        <v>1773</v>
      </c>
      <c r="C444" s="202" t="str">
        <f t="shared" si="9"/>
        <v>Cung cấp chức năng cho người dùng Xem danh sách bạn đọc tại chỗ</v>
      </c>
      <c r="D444" s="55" t="s">
        <v>2156</v>
      </c>
    </row>
    <row r="445" spans="1:4" ht="33.6">
      <c r="A445" s="208"/>
      <c r="B445" s="202" t="s">
        <v>1774</v>
      </c>
      <c r="C445" s="202" t="str">
        <f t="shared" si="9"/>
        <v>Cung cấp chức năng cho người dùng Xem chi tiết bạn đọc tại chỗ</v>
      </c>
      <c r="D445" s="55" t="s">
        <v>2156</v>
      </c>
    </row>
    <row r="446" spans="1:4">
      <c r="A446" s="208" t="s">
        <v>1503</v>
      </c>
      <c r="B446" s="197" t="s">
        <v>1775</v>
      </c>
      <c r="C446" s="202"/>
      <c r="D446" s="55" t="s">
        <v>2156</v>
      </c>
    </row>
    <row r="447" spans="1:4" ht="33.6">
      <c r="A447" s="209"/>
      <c r="B447" s="202" t="s">
        <v>1776</v>
      </c>
      <c r="C447" s="202" t="str">
        <f t="shared" ref="C447:C453" si="10">CONCATENATE(D447," ", B447)</f>
        <v>Cung cấp chức năng cho người dùng Thêm mới tiết đọc tại chỗ</v>
      </c>
      <c r="D447" s="55" t="s">
        <v>2156</v>
      </c>
    </row>
    <row r="448" spans="1:4" ht="33.6">
      <c r="A448" s="208"/>
      <c r="B448" s="202" t="s">
        <v>1777</v>
      </c>
      <c r="C448" s="202" t="str">
        <f t="shared" si="10"/>
        <v>Cung cấp chức năng cho người dùng Sửa thông tin tiết đọc tại chỗ</v>
      </c>
      <c r="D448" s="55" t="s">
        <v>2156</v>
      </c>
    </row>
    <row r="449" spans="1:4" ht="33.6">
      <c r="A449" s="208"/>
      <c r="B449" s="202" t="s">
        <v>1778</v>
      </c>
      <c r="C449" s="202" t="str">
        <f t="shared" si="10"/>
        <v>Cung cấp chức năng cho người dùng Xóa thông tin tiết đọc tại chỗ</v>
      </c>
      <c r="D449" s="55" t="s">
        <v>2156</v>
      </c>
    </row>
    <row r="450" spans="1:4" ht="33.6">
      <c r="A450" s="208"/>
      <c r="B450" s="202" t="s">
        <v>1779</v>
      </c>
      <c r="C450" s="202" t="str">
        <f t="shared" si="10"/>
        <v>Cung cấp chức năng cho người dùng Tìm kiếm thông tin tiết đọc tại chỗ</v>
      </c>
      <c r="D450" s="55" t="s">
        <v>2156</v>
      </c>
    </row>
    <row r="451" spans="1:4" ht="33.6">
      <c r="A451" s="208"/>
      <c r="B451" s="202" t="s">
        <v>1780</v>
      </c>
      <c r="C451" s="202" t="str">
        <f t="shared" si="10"/>
        <v>Cung cấp chức năng cho người dùng Xem danh sách tiết đọc tại chỗ</v>
      </c>
      <c r="D451" s="55" t="s">
        <v>2156</v>
      </c>
    </row>
    <row r="452" spans="1:4" ht="33.6">
      <c r="A452" s="208"/>
      <c r="B452" s="202" t="s">
        <v>1781</v>
      </c>
      <c r="C452" s="202" t="str">
        <f t="shared" si="10"/>
        <v>Cung cấp chức năng cho người dùng Xem chi tiết tiết đọc tại chỗ</v>
      </c>
      <c r="D452" s="55" t="s">
        <v>2156</v>
      </c>
    </row>
    <row r="453" spans="1:4" ht="33.6">
      <c r="A453" s="208" t="s">
        <v>1511</v>
      </c>
      <c r="B453" s="197" t="s">
        <v>1782</v>
      </c>
      <c r="C453" s="202" t="str">
        <f t="shared" si="10"/>
        <v>Cung cấp chức năng cho người dùng Quản lý bạn đọc</v>
      </c>
      <c r="D453" s="55" t="s">
        <v>2156</v>
      </c>
    </row>
    <row r="454" spans="1:4" ht="33.6">
      <c r="A454" s="208" t="s">
        <v>1513</v>
      </c>
      <c r="B454" s="197" t="s">
        <v>1787</v>
      </c>
      <c r="C454" s="202"/>
      <c r="D454" s="55" t="s">
        <v>2156</v>
      </c>
    </row>
    <row r="455" spans="1:4" ht="33.6">
      <c r="A455" s="209"/>
      <c r="B455" s="202" t="s">
        <v>1788</v>
      </c>
      <c r="C455" s="202" t="str">
        <f>CONCATENATE(D455," ", B455)</f>
        <v>Cung cấp chức năng cho người dùng Thêm mới bạn đọc là học sinh</v>
      </c>
      <c r="D455" s="55" t="s">
        <v>2156</v>
      </c>
    </row>
    <row r="456" spans="1:4" ht="33.6">
      <c r="A456" s="208"/>
      <c r="B456" s="202" t="s">
        <v>1789</v>
      </c>
      <c r="C456" s="202" t="str">
        <f>CONCATENATE(D456," ", B456)</f>
        <v>Cung cấp chức năng cho người dùng Sửa bạn đọc là học sinh</v>
      </c>
      <c r="D456" s="55" t="s">
        <v>2156</v>
      </c>
    </row>
    <row r="457" spans="1:4" ht="33.6">
      <c r="A457" s="208"/>
      <c r="B457" s="202" t="s">
        <v>1790</v>
      </c>
      <c r="C457" s="202" t="str">
        <f>CONCATENATE(D457," ", B457)</f>
        <v>Cung cấp chức năng cho người dùng Xóa bạn đọc là học sinh</v>
      </c>
      <c r="D457" s="55" t="s">
        <v>2156</v>
      </c>
    </row>
    <row r="458" spans="1:4" ht="33.6">
      <c r="A458" s="208"/>
      <c r="B458" s="202" t="s">
        <v>1791</v>
      </c>
      <c r="C458" s="202" t="str">
        <f>CONCATENATE(D458," ", B458)</f>
        <v>Cung cấp chức năng cho người dùng Kích hoạt/Nhưng hoạt động bạn đọc là học sinh</v>
      </c>
      <c r="D458" s="55" t="s">
        <v>2156</v>
      </c>
    </row>
    <row r="459" spans="1:4" ht="33.6">
      <c r="A459" s="208"/>
      <c r="B459" s="202" t="s">
        <v>1792</v>
      </c>
      <c r="C459" s="202" t="str">
        <f>CONCATENATE(D459," ", B459)</f>
        <v>Cung cấp chức năng cho người dùng Tìm kiếm bạn đọc là học sinh</v>
      </c>
      <c r="D459" s="55" t="s">
        <v>2156</v>
      </c>
    </row>
    <row r="460" spans="1:4" ht="33.6">
      <c r="A460" s="208" t="s">
        <v>1513</v>
      </c>
      <c r="B460" s="197" t="s">
        <v>1793</v>
      </c>
      <c r="C460" s="202"/>
      <c r="D460" s="55" t="s">
        <v>2156</v>
      </c>
    </row>
    <row r="461" spans="1:4" ht="33.6">
      <c r="A461" s="209"/>
      <c r="B461" s="202" t="s">
        <v>1794</v>
      </c>
      <c r="C461" s="202" t="str">
        <f>CONCATENATE(D461," ", B461)</f>
        <v>Cung cấp chức năng cho người dùng Xem danh sách bạn đọc là học sinh</v>
      </c>
      <c r="D461" s="55" t="s">
        <v>2156</v>
      </c>
    </row>
    <row r="462" spans="1:4" ht="33.6">
      <c r="A462" s="208"/>
      <c r="B462" s="202" t="s">
        <v>1795</v>
      </c>
      <c r="C462" s="202" t="str">
        <f>CONCATENATE(D462," ", B462)</f>
        <v>Cung cấp chức năng cho người dùng Quản lý thông tin thẻ bạn đọc là học sinh</v>
      </c>
      <c r="D462" s="55" t="s">
        <v>2156</v>
      </c>
    </row>
    <row r="463" spans="1:4" ht="50.4">
      <c r="A463" s="208"/>
      <c r="B463" s="202" t="s">
        <v>1796</v>
      </c>
      <c r="C463" s="202" t="str">
        <f>CONCATENATE(D463," ", B463)</f>
        <v>Cung cấp chức năng cho người dùng Tìm kiếm thông tin bạn đọc qua mã QR code trên thẻ</v>
      </c>
      <c r="D463" s="55" t="s">
        <v>2156</v>
      </c>
    </row>
    <row r="464" spans="1:4" ht="50.4">
      <c r="A464" s="208"/>
      <c r="B464" s="202" t="s">
        <v>1797</v>
      </c>
      <c r="C464" s="202" t="str">
        <f>CONCATENATE(D464," ", B464)</f>
        <v>Cung cấp chức năng cho người dùng Kích hoạt/Nhưng hoạt động thẻ bạn đọc là học sinh</v>
      </c>
      <c r="D464" s="55" t="s">
        <v>2156</v>
      </c>
    </row>
    <row r="465" spans="1:4" ht="33.6">
      <c r="A465" s="208" t="s">
        <v>1513</v>
      </c>
      <c r="B465" s="197" t="s">
        <v>1798</v>
      </c>
      <c r="C465" s="202"/>
      <c r="D465" s="55" t="s">
        <v>2156</v>
      </c>
    </row>
    <row r="466" spans="1:4" ht="33.6">
      <c r="A466" s="209"/>
      <c r="B466" s="202" t="s">
        <v>1799</v>
      </c>
      <c r="C466" s="202" t="str">
        <f t="shared" ref="C466:C476" si="11">CONCATENATE(D466," ", B466)</f>
        <v>Cung cấp chức năng cho người dùng Thêm mới bạn đọc là giáo viên</v>
      </c>
      <c r="D466" s="55" t="s">
        <v>2156</v>
      </c>
    </row>
    <row r="467" spans="1:4" ht="33.6">
      <c r="A467" s="208"/>
      <c r="B467" s="202" t="s">
        <v>1800</v>
      </c>
      <c r="C467" s="202" t="str">
        <f t="shared" si="11"/>
        <v>Cung cấp chức năng cho người dùng Sửa bạn đọc là giáo viên</v>
      </c>
      <c r="D467" s="55" t="s">
        <v>2156</v>
      </c>
    </row>
    <row r="468" spans="1:4" ht="33.6">
      <c r="A468" s="208"/>
      <c r="B468" s="202" t="s">
        <v>1801</v>
      </c>
      <c r="C468" s="202" t="str">
        <f t="shared" si="11"/>
        <v>Cung cấp chức năng cho người dùng Xóa bạn đọc là giáo viên</v>
      </c>
      <c r="D468" s="55" t="s">
        <v>2156</v>
      </c>
    </row>
    <row r="469" spans="1:4" ht="33.6">
      <c r="A469" s="208"/>
      <c r="B469" s="202" t="s">
        <v>1802</v>
      </c>
      <c r="C469" s="202" t="str">
        <f t="shared" si="11"/>
        <v>Cung cấp chức năng cho người dùng Kích hoạt/Nhưng hoạt động bạn đọc là giáo viên</v>
      </c>
      <c r="D469" s="55" t="s">
        <v>2156</v>
      </c>
    </row>
    <row r="470" spans="1:4" ht="33.6">
      <c r="A470" s="208"/>
      <c r="B470" s="202" t="s">
        <v>1803</v>
      </c>
      <c r="C470" s="202" t="str">
        <f t="shared" si="11"/>
        <v>Cung cấp chức năng cho người dùng Tìm kiếm bạn đọc là giáo viên</v>
      </c>
      <c r="D470" s="55" t="s">
        <v>2156</v>
      </c>
    </row>
    <row r="471" spans="1:4" ht="33.6">
      <c r="A471" s="208" t="s">
        <v>1513</v>
      </c>
      <c r="B471" s="197" t="s">
        <v>1804</v>
      </c>
      <c r="C471" s="202" t="str">
        <f t="shared" si="11"/>
        <v>Cung cấp chức năng cho người dùng Quản lý thẻ bạn đọc là giáo viên</v>
      </c>
      <c r="D471" s="55" t="s">
        <v>2156</v>
      </c>
    </row>
    <row r="472" spans="1:4" ht="33.6">
      <c r="A472" s="209"/>
      <c r="B472" s="202" t="s">
        <v>1805</v>
      </c>
      <c r="C472" s="202" t="str">
        <f t="shared" si="11"/>
        <v>Cung cấp chức năng cho người dùng Xem danh sách bạn đọc là giáo viên</v>
      </c>
      <c r="D472" s="55" t="s">
        <v>2156</v>
      </c>
    </row>
    <row r="473" spans="1:4" ht="33.6">
      <c r="A473" s="208"/>
      <c r="B473" s="202" t="s">
        <v>1806</v>
      </c>
      <c r="C473" s="202" t="str">
        <f t="shared" si="11"/>
        <v>Cung cấp chức năng cho người dùng Quản lý thông tin thẻ bạn đọc là giáo viên</v>
      </c>
      <c r="D473" s="55" t="s">
        <v>2156</v>
      </c>
    </row>
    <row r="474" spans="1:4" ht="50.4">
      <c r="A474" s="208"/>
      <c r="B474" s="202" t="s">
        <v>1796</v>
      </c>
      <c r="C474" s="202" t="str">
        <f t="shared" si="11"/>
        <v>Cung cấp chức năng cho người dùng Tìm kiếm thông tin bạn đọc qua mã QR code trên thẻ</v>
      </c>
      <c r="D474" s="55" t="s">
        <v>2156</v>
      </c>
    </row>
    <row r="475" spans="1:4" ht="50.4">
      <c r="A475" s="208"/>
      <c r="B475" s="202" t="s">
        <v>1807</v>
      </c>
      <c r="C475" s="202" t="str">
        <f t="shared" si="11"/>
        <v>Cung cấp chức năng cho người dùng Kích hoạt/Nhưng hoạt động thẻ bạn đọc là giáo viên</v>
      </c>
      <c r="D475" s="55" t="s">
        <v>2156</v>
      </c>
    </row>
    <row r="476" spans="1:4" ht="33.6">
      <c r="A476" s="208" t="s">
        <v>1643</v>
      </c>
      <c r="B476" s="197" t="s">
        <v>1825</v>
      </c>
      <c r="C476" s="202" t="str">
        <f t="shared" si="11"/>
        <v>Cung cấp chức năng cho người dùng Lịch làm việc của thư viện</v>
      </c>
      <c r="D476" s="55" t="s">
        <v>2156</v>
      </c>
    </row>
    <row r="477" spans="1:4" ht="33.6">
      <c r="A477" s="208" t="s">
        <v>1674</v>
      </c>
      <c r="B477" s="197" t="s">
        <v>1826</v>
      </c>
      <c r="C477" s="202"/>
      <c r="D477" s="55" t="s">
        <v>2156</v>
      </c>
    </row>
    <row r="478" spans="1:4" ht="33.6">
      <c r="A478" s="209"/>
      <c r="B478" s="202" t="s">
        <v>1827</v>
      </c>
      <c r="C478" s="202" t="str">
        <f>CONCATENATE(D478," ", B478)</f>
        <v>Cung cấp chức năng cho người dùng Xem lịch làm việc của thư viện</v>
      </c>
      <c r="D478" s="55" t="s">
        <v>2156</v>
      </c>
    </row>
    <row r="479" spans="1:4" ht="33.6">
      <c r="A479" s="208"/>
      <c r="B479" s="202" t="s">
        <v>1828</v>
      </c>
      <c r="C479" s="202" t="str">
        <f>CONCATENATE(D479," ", B479)</f>
        <v>Cung cấp chức năng cho người dùng Chia sẻ lịch làm việc của thư viện</v>
      </c>
      <c r="D479" s="55" t="s">
        <v>2156</v>
      </c>
    </row>
    <row r="480" spans="1:4" ht="33.6">
      <c r="A480" s="208" t="s">
        <v>1675</v>
      </c>
      <c r="B480" s="197" t="s">
        <v>1829</v>
      </c>
      <c r="C480" s="202"/>
      <c r="D480" s="55" t="s">
        <v>2156</v>
      </c>
    </row>
    <row r="481" spans="1:4" ht="33.6">
      <c r="A481" s="209"/>
      <c r="B481" s="202" t="s">
        <v>1830</v>
      </c>
      <c r="C481" s="202" t="str">
        <f>CONCATENATE(D481," ", B481)</f>
        <v>Cung cấp chức năng cho người dùng Thêm mới lịch làm việc của thư viện</v>
      </c>
      <c r="D481" s="55" t="s">
        <v>2156</v>
      </c>
    </row>
    <row r="482" spans="1:4" ht="33.6">
      <c r="A482" s="208"/>
      <c r="B482" s="202" t="s">
        <v>1831</v>
      </c>
      <c r="C482" s="202" t="str">
        <f>CONCATENATE(D482," ", B482)</f>
        <v>Cung cấp chức năng cho người dùng Sửa lịch làm việc của thư viện</v>
      </c>
      <c r="D482" s="55" t="s">
        <v>2156</v>
      </c>
    </row>
    <row r="483" spans="1:4" ht="50.4">
      <c r="A483" s="208"/>
      <c r="B483" s="202" t="s">
        <v>1832</v>
      </c>
      <c r="C483" s="202" t="str">
        <f>CONCATENATE(D483," ", B483)</f>
        <v>Cung cấp chức năng cho người dùng Kích hoạt/Nhưng hoạt động lịch làm việc của thư viện</v>
      </c>
      <c r="D483" s="55" t="s">
        <v>2156</v>
      </c>
    </row>
    <row r="484" spans="1:4" ht="33.6">
      <c r="A484" s="208"/>
      <c r="B484" s="202" t="s">
        <v>1833</v>
      </c>
      <c r="C484" s="202" t="str">
        <f>CONCATENATE(D484," ", B484)</f>
        <v>Cung cấp chức năng cho người dùng Xóa lịch làm việc của thư viện</v>
      </c>
      <c r="D484" s="55" t="s">
        <v>2156</v>
      </c>
    </row>
    <row r="485" spans="1:4" ht="33.6">
      <c r="A485" s="208"/>
      <c r="B485" s="202" t="s">
        <v>1834</v>
      </c>
      <c r="C485" s="202" t="str">
        <f>CONCATENATE(D485," ", B485)</f>
        <v>Cung cấp chức năng cho người dùng Tìm kiếm lịch làm việc của thư viện</v>
      </c>
      <c r="D485" s="55" t="s">
        <v>2156</v>
      </c>
    </row>
    <row r="486" spans="1:4" ht="33.6">
      <c r="A486" s="208" t="s">
        <v>1676</v>
      </c>
      <c r="B486" s="197" t="s">
        <v>1837</v>
      </c>
      <c r="C486" s="202"/>
      <c r="D486" s="55" t="s">
        <v>2156</v>
      </c>
    </row>
    <row r="487" spans="1:4" ht="33.6">
      <c r="A487" s="209"/>
      <c r="B487" s="202" t="s">
        <v>1838</v>
      </c>
      <c r="C487" s="202" t="str">
        <f>CONCATENATE(D487," ", B487)</f>
        <v>Cung cấp chức năng cho người dùng Phân công cán bộ trực thư viện</v>
      </c>
      <c r="D487" s="55" t="s">
        <v>2156</v>
      </c>
    </row>
    <row r="488" spans="1:4" ht="33.6">
      <c r="A488" s="208"/>
      <c r="B488" s="202" t="s">
        <v>1839</v>
      </c>
      <c r="C488" s="202" t="str">
        <f>CONCATENATE(D488," ", B488)</f>
        <v>Cung cấp chức năng cho người dùng Sửa thông tin cán bộ trực thư viện</v>
      </c>
      <c r="D488" s="55" t="s">
        <v>2156</v>
      </c>
    </row>
    <row r="489" spans="1:4" ht="50.4">
      <c r="A489" s="208"/>
      <c r="B489" s="202" t="s">
        <v>1840</v>
      </c>
      <c r="C489" s="202" t="str">
        <f>CONCATENATE(D489," ", B489)</f>
        <v>Cung cấp chức năng cho người dùng Kích hoạt/Nhưng hoạt động lịch cán bộ trực thư viện</v>
      </c>
      <c r="D489" s="55" t="s">
        <v>2156</v>
      </c>
    </row>
    <row r="490" spans="1:4" ht="33.6">
      <c r="A490" s="208"/>
      <c r="B490" s="202" t="s">
        <v>1841</v>
      </c>
      <c r="C490" s="202" t="str">
        <f>CONCATENATE(D490," ", B490)</f>
        <v>Cung cấp chức năng cho người dùng Xóa thông tin cán bộ trực thư viện</v>
      </c>
      <c r="D490" s="55" t="s">
        <v>2156</v>
      </c>
    </row>
    <row r="491" spans="1:4" ht="33.6">
      <c r="A491" s="208" t="s">
        <v>1680</v>
      </c>
      <c r="B491" s="197" t="s">
        <v>1835</v>
      </c>
      <c r="C491" s="202" t="str">
        <f>CONCATENATE(D491," ", B491)</f>
        <v>Cung cấp chức năng cho người dùng Quản lý kế toán</v>
      </c>
      <c r="D491" s="55" t="s">
        <v>2156</v>
      </c>
    </row>
    <row r="492" spans="1:4">
      <c r="A492" s="208" t="s">
        <v>1701</v>
      </c>
      <c r="B492" s="197" t="s">
        <v>1836</v>
      </c>
      <c r="C492" s="202"/>
      <c r="D492" s="55" t="s">
        <v>2156</v>
      </c>
    </row>
    <row r="493" spans="1:4" ht="33.6">
      <c r="A493" s="209"/>
      <c r="B493" s="202" t="s">
        <v>1842</v>
      </c>
      <c r="C493" s="202" t="str">
        <f>CONCATENATE(D493," ", B493)</f>
        <v>Cung cấp chức năng cho người dùng Tạo mới đơn cọc mượn sách</v>
      </c>
      <c r="D493" s="55" t="s">
        <v>2156</v>
      </c>
    </row>
    <row r="494" spans="1:4" ht="33.6">
      <c r="A494" s="208"/>
      <c r="B494" s="202" t="s">
        <v>1843</v>
      </c>
      <c r="C494" s="202" t="str">
        <f>CONCATENATE(D494," ", B494)</f>
        <v>Cung cấp chức năng cho người dùng Sửa thông tin đơn cọc mượn sách</v>
      </c>
      <c r="D494" s="55" t="s">
        <v>2156</v>
      </c>
    </row>
    <row r="495" spans="1:4" ht="33.6">
      <c r="A495" s="208"/>
      <c r="B495" s="202" t="s">
        <v>1844</v>
      </c>
      <c r="C495" s="202" t="str">
        <f>CONCATENATE(D495," ", B495)</f>
        <v>Cung cấp chức năng cho người dùng Xóa đơn cọc mượn sách</v>
      </c>
      <c r="D495" s="55" t="s">
        <v>2156</v>
      </c>
    </row>
    <row r="496" spans="1:4" ht="33.6">
      <c r="A496" s="208"/>
      <c r="B496" s="202" t="s">
        <v>1845</v>
      </c>
      <c r="C496" s="202" t="str">
        <f>CONCATENATE(D496," ", B496)</f>
        <v>Cung cấp chức năng cho người dùng Xem đơn cọc mượn sách</v>
      </c>
      <c r="D496" s="55" t="s">
        <v>2156</v>
      </c>
    </row>
    <row r="497" spans="1:4" ht="33.6">
      <c r="A497" s="208"/>
      <c r="B497" s="202" t="s">
        <v>1846</v>
      </c>
      <c r="C497" s="202" t="str">
        <f>CONCATENATE(D497," ", B497)</f>
        <v>Cung cấp chức năng cho người dùng Kết xuất đơn cọc mượn sách</v>
      </c>
      <c r="D497" s="55" t="s">
        <v>2156</v>
      </c>
    </row>
    <row r="498" spans="1:4">
      <c r="A498" s="208" t="s">
        <v>1702</v>
      </c>
      <c r="B498" s="197" t="s">
        <v>1878</v>
      </c>
      <c r="C498" s="202"/>
      <c r="D498" s="55" t="s">
        <v>2156</v>
      </c>
    </row>
    <row r="499" spans="1:4" ht="33.6">
      <c r="A499" s="209"/>
      <c r="B499" s="202" t="s">
        <v>1879</v>
      </c>
      <c r="C499" s="202" t="str">
        <f>CONCATENATE(D499," ", B499)</f>
        <v>Cung cấp chức năng cho người dùng Xem chi tiết đơn mượn sách</v>
      </c>
      <c r="D499" s="55" t="s">
        <v>2156</v>
      </c>
    </row>
    <row r="500" spans="1:4" ht="33.6">
      <c r="A500" s="208"/>
      <c r="B500" s="202" t="s">
        <v>1880</v>
      </c>
      <c r="C500" s="202" t="str">
        <f>CONCATENATE(D500," ", B500)</f>
        <v>Cung cấp chức năng cho người dùng Thực hiện hoàn cọc</v>
      </c>
      <c r="D500" s="55" t="s">
        <v>2156</v>
      </c>
    </row>
    <row r="501" spans="1:4" ht="33.6">
      <c r="A501" s="208"/>
      <c r="B501" s="202" t="s">
        <v>1881</v>
      </c>
      <c r="C501" s="202" t="str">
        <f>CONCATENATE(D501," ", B501)</f>
        <v>Cung cấp chức năng cho người dùng Xác nhận hoàn cọc</v>
      </c>
      <c r="D501" s="55" t="s">
        <v>2156</v>
      </c>
    </row>
    <row r="502" spans="1:4" ht="33.6">
      <c r="A502" s="208"/>
      <c r="B502" s="202" t="s">
        <v>1882</v>
      </c>
      <c r="C502" s="202" t="str">
        <f>CONCATENATE(D502," ", B502)</f>
        <v>Cung cấp chức năng cho người dùng Xem chi tiết thông tin hoàn cọc</v>
      </c>
      <c r="D502" s="55" t="s">
        <v>2156</v>
      </c>
    </row>
    <row r="503" spans="1:4" ht="33.6">
      <c r="A503" s="208"/>
      <c r="B503" s="202" t="s">
        <v>1883</v>
      </c>
      <c r="C503" s="202" t="str">
        <f>CONCATENATE(D503," ", B503)</f>
        <v>Cung cấp chức năng cho người dùng Xem danh sách đơn hoàn cọc</v>
      </c>
      <c r="D503" s="55" t="s">
        <v>2156</v>
      </c>
    </row>
    <row r="504" spans="1:4">
      <c r="A504" s="208" t="s">
        <v>1703</v>
      </c>
      <c r="B504" s="197" t="s">
        <v>1884</v>
      </c>
      <c r="C504" s="202"/>
      <c r="D504" s="55" t="s">
        <v>2156</v>
      </c>
    </row>
    <row r="505" spans="1:4" ht="33.6">
      <c r="A505" s="209"/>
      <c r="B505" s="202" t="s">
        <v>1885</v>
      </c>
      <c r="C505" s="202" t="str">
        <f>CONCATENATE(D505," ", B505)</f>
        <v>Cung cấp chức năng cho người dùng Xem chi tiết đơn bị phạt</v>
      </c>
      <c r="D505" s="55" t="s">
        <v>2156</v>
      </c>
    </row>
    <row r="506" spans="1:4" ht="33.6">
      <c r="A506" s="208"/>
      <c r="B506" s="202" t="s">
        <v>1886</v>
      </c>
      <c r="C506" s="202" t="str">
        <f>CONCATENATE(D506," ", B506)</f>
        <v>Cung cấp chức năng cho người dùng Thực hiện phạt</v>
      </c>
      <c r="D506" s="55" t="s">
        <v>2156</v>
      </c>
    </row>
    <row r="507" spans="1:4" ht="33.6">
      <c r="A507" s="208"/>
      <c r="B507" s="202" t="s">
        <v>1887</v>
      </c>
      <c r="C507" s="202" t="str">
        <f>CONCATENATE(D507," ", B507)</f>
        <v>Cung cấp chức năng cho người dùng Xác nhận phạt</v>
      </c>
      <c r="D507" s="55" t="s">
        <v>2156</v>
      </c>
    </row>
    <row r="508" spans="1:4" ht="33.6">
      <c r="A508" s="208"/>
      <c r="B508" s="202" t="s">
        <v>1888</v>
      </c>
      <c r="C508" s="202" t="str">
        <f>CONCATENATE(D508," ", B508)</f>
        <v>Cung cấp chức năng cho người dùng Xem chi tiết thông tin phạt</v>
      </c>
      <c r="D508" s="55" t="s">
        <v>2156</v>
      </c>
    </row>
    <row r="509" spans="1:4" ht="33.6">
      <c r="A509" s="208"/>
      <c r="B509" s="202" t="s">
        <v>1889</v>
      </c>
      <c r="C509" s="202" t="str">
        <f>CONCATENATE(D509," ", B509)</f>
        <v>Cung cấp chức năng cho người dùng Xem danh sách đơn bị phạt</v>
      </c>
      <c r="D509" s="55" t="s">
        <v>2156</v>
      </c>
    </row>
    <row r="510" spans="1:4" ht="33.6">
      <c r="A510" s="208" t="s">
        <v>1704</v>
      </c>
      <c r="B510" s="197" t="s">
        <v>1847</v>
      </c>
      <c r="C510" s="202"/>
      <c r="D510" s="55" t="s">
        <v>2156</v>
      </c>
    </row>
    <row r="511" spans="1:4" ht="33.6">
      <c r="A511" s="209"/>
      <c r="B511" s="202" t="s">
        <v>1848</v>
      </c>
      <c r="C511" s="202" t="str">
        <f>CONCATENATE(D511," ", B511)</f>
        <v>Cung cấp chức năng cho người dùng Tìm kiếm đơn cọc mượn sách theo từ khóa</v>
      </c>
      <c r="D511" s="55" t="s">
        <v>2156</v>
      </c>
    </row>
    <row r="512" spans="1:4" ht="33.6">
      <c r="A512" s="208"/>
      <c r="B512" s="202" t="s">
        <v>1849</v>
      </c>
      <c r="C512" s="202" t="str">
        <f>CONCATENATE(D512," ", B512)</f>
        <v>Cung cấp chức năng cho người dùng Tìm kiếm đơn cọc mượn sách theo thời gian</v>
      </c>
      <c r="D512" s="55" t="s">
        <v>2156</v>
      </c>
    </row>
    <row r="513" spans="1:4" ht="33.6">
      <c r="A513" s="208"/>
      <c r="B513" s="202" t="s">
        <v>1850</v>
      </c>
      <c r="C513" s="202" t="str">
        <f>CONCATENATE(D513," ", B513)</f>
        <v>Cung cấp chức năng cho người dùng Tìm kiếm đơn cọc mượn sách theo mã QR code</v>
      </c>
      <c r="D513" s="55" t="s">
        <v>2156</v>
      </c>
    </row>
    <row r="514" spans="1:4" ht="33.6">
      <c r="A514" s="208"/>
      <c r="B514" s="202" t="s">
        <v>1851</v>
      </c>
      <c r="C514" s="202" t="str">
        <f>CONCATENATE(D514," ", B514)</f>
        <v>Cung cấp chức năng cho người dùng Xem chi tiết đơn cọc mượn sách</v>
      </c>
      <c r="D514" s="55" t="s">
        <v>2156</v>
      </c>
    </row>
    <row r="515" spans="1:4" ht="33.6">
      <c r="A515" s="208" t="s">
        <v>1890</v>
      </c>
      <c r="B515" s="197" t="s">
        <v>1852</v>
      </c>
      <c r="C515" s="202"/>
      <c r="D515" s="55" t="s">
        <v>2156</v>
      </c>
    </row>
    <row r="516" spans="1:4" ht="33.6">
      <c r="A516" s="209"/>
      <c r="B516" s="202" t="s">
        <v>1853</v>
      </c>
      <c r="C516" s="202" t="str">
        <f>CONCATENATE(D516," ", B516)</f>
        <v>Cung cấp chức năng cho người dùng Xem danh sách đơn cọc mượn sách hết hạn</v>
      </c>
      <c r="D516" s="55" t="s">
        <v>2156</v>
      </c>
    </row>
    <row r="517" spans="1:4" ht="33.6">
      <c r="A517" s="208"/>
      <c r="B517" s="202" t="s">
        <v>1854</v>
      </c>
      <c r="C517" s="202" t="str">
        <f>CONCATENATE(D517," ", B517)</f>
        <v>Cung cấp chức năng cho người dùng Thông báo đơn cọc mượn sách hết hạn</v>
      </c>
      <c r="D517" s="55" t="s">
        <v>2156</v>
      </c>
    </row>
    <row r="518" spans="1:4" ht="33.6">
      <c r="A518" s="208"/>
      <c r="B518" s="202" t="s">
        <v>1855</v>
      </c>
      <c r="C518" s="202" t="str">
        <f>CONCATENATE(D518," ", B518)</f>
        <v>Cung cấp chức năng cho người dùng Gửi thông báo đơn cọc mượn sách hết hạn</v>
      </c>
      <c r="D518" s="55" t="s">
        <v>2156</v>
      </c>
    </row>
    <row r="519" spans="1:4" ht="33.6">
      <c r="A519" s="208"/>
      <c r="B519" s="202" t="s">
        <v>1861</v>
      </c>
      <c r="C519" s="202" t="str">
        <f>CONCATENATE(D519," ", B519)</f>
        <v>Cung cấp chức năng cho người dùng Xem chi tiết đơn cọc mượn sách hết hạn</v>
      </c>
      <c r="D519" s="55" t="s">
        <v>2156</v>
      </c>
    </row>
    <row r="520" spans="1:4" ht="33.6">
      <c r="A520" s="208" t="s">
        <v>1891</v>
      </c>
      <c r="B520" s="197" t="s">
        <v>1856</v>
      </c>
      <c r="C520" s="202"/>
      <c r="D520" s="55" t="s">
        <v>2156</v>
      </c>
    </row>
    <row r="521" spans="1:4" ht="33.6">
      <c r="A521" s="209"/>
      <c r="B521" s="202" t="s">
        <v>1857</v>
      </c>
      <c r="C521" s="202" t="str">
        <f>CONCATENATE(D521," ", B521)</f>
        <v>Cung cấp chức năng cho người dùng Xem danh sách đơn cọc mượn sách sắp hết hạn</v>
      </c>
      <c r="D521" s="55" t="s">
        <v>2156</v>
      </c>
    </row>
    <row r="522" spans="1:4" ht="33.6">
      <c r="A522" s="208"/>
      <c r="B522" s="202" t="s">
        <v>1858</v>
      </c>
      <c r="C522" s="202" t="str">
        <f>CONCATENATE(D522," ", B522)</f>
        <v>Cung cấp chức năng cho người dùng Thông báo đơn cọc mượn sách sắp hết hạn</v>
      </c>
      <c r="D522" s="55" t="s">
        <v>2156</v>
      </c>
    </row>
    <row r="523" spans="1:4" ht="33.6">
      <c r="A523" s="208"/>
      <c r="B523" s="202" t="s">
        <v>1859</v>
      </c>
      <c r="C523" s="202" t="str">
        <f>CONCATENATE(D523," ", B523)</f>
        <v>Cung cấp chức năng cho người dùng Gửi thông báo đơn cọc mượn sách sắp hết hạn</v>
      </c>
      <c r="D523" s="55" t="s">
        <v>2156</v>
      </c>
    </row>
    <row r="524" spans="1:4" ht="33.6">
      <c r="A524" s="208"/>
      <c r="B524" s="202" t="s">
        <v>1860</v>
      </c>
      <c r="C524" s="202" t="str">
        <f>CONCATENATE(D524," ", B524)</f>
        <v>Cung cấp chức năng cho người dùng Xem chi tiết đơn cọc mượn sách sắp hết hạn</v>
      </c>
      <c r="D524" s="55" t="s">
        <v>2156</v>
      </c>
    </row>
    <row r="525" spans="1:4">
      <c r="A525" s="208" t="s">
        <v>1862</v>
      </c>
      <c r="B525" s="197" t="s">
        <v>1864</v>
      </c>
      <c r="C525" s="202"/>
      <c r="D525" s="55" t="s">
        <v>2156</v>
      </c>
    </row>
    <row r="526" spans="1:4" ht="33.6">
      <c r="A526" s="208" t="s">
        <v>1863</v>
      </c>
      <c r="B526" s="197" t="s">
        <v>1865</v>
      </c>
      <c r="C526" s="202"/>
      <c r="D526" s="55" t="s">
        <v>2156</v>
      </c>
    </row>
    <row r="527" spans="1:4" ht="33.6">
      <c r="A527" s="209"/>
      <c r="B527" s="202" t="s">
        <v>1866</v>
      </c>
      <c r="C527" s="202" t="str">
        <f>CONCATENATE(D527," ", B527)</f>
        <v>Cung cấp chức năng cho người dùng Thêm mới nhà cung cấp</v>
      </c>
      <c r="D527" s="55" t="s">
        <v>2156</v>
      </c>
    </row>
    <row r="528" spans="1:4" ht="33.6">
      <c r="A528" s="208"/>
      <c r="B528" s="202" t="s">
        <v>1867</v>
      </c>
      <c r="C528" s="202" t="str">
        <f>CONCATENATE(D528," ", B528)</f>
        <v>Cung cấp chức năng cho người dùng Sửa thông tin nhà cung cấp</v>
      </c>
      <c r="D528" s="55" t="s">
        <v>2156</v>
      </c>
    </row>
    <row r="529" spans="1:4" ht="33.6">
      <c r="A529" s="208"/>
      <c r="B529" s="202" t="s">
        <v>1868</v>
      </c>
      <c r="C529" s="202" t="str">
        <f>CONCATENATE(D529," ", B529)</f>
        <v>Cung cấp chức năng cho người dùng Xóa thông tin nhà cung cấp</v>
      </c>
      <c r="D529" s="55" t="s">
        <v>2156</v>
      </c>
    </row>
    <row r="530" spans="1:4" ht="33.6">
      <c r="A530" s="208"/>
      <c r="B530" s="202" t="s">
        <v>1869</v>
      </c>
      <c r="C530" s="202" t="str">
        <f>CONCATENATE(D530," ", B530)</f>
        <v>Cung cấp chức năng cho người dùng Xem thông tin nhà cung cấp</v>
      </c>
      <c r="D530" s="55" t="s">
        <v>2156</v>
      </c>
    </row>
    <row r="531" spans="1:4" ht="33.6">
      <c r="A531" s="208" t="s">
        <v>1877</v>
      </c>
      <c r="B531" s="197" t="s">
        <v>1870</v>
      </c>
      <c r="C531" s="202"/>
      <c r="D531" s="55" t="s">
        <v>2156</v>
      </c>
    </row>
    <row r="532" spans="1:4" ht="50.4">
      <c r="A532" s="209"/>
      <c r="B532" s="202" t="s">
        <v>1871</v>
      </c>
      <c r="C532" s="202" t="str">
        <f t="shared" ref="C532:C537" si="12">CONCATENATE(D532," ", B532)</f>
        <v>Cung cấp chức năng cho người dùng Tìm kiếm thông tin nhà cung cấp theo tên nhà cung cấp</v>
      </c>
      <c r="D532" s="55" t="s">
        <v>2156</v>
      </c>
    </row>
    <row r="533" spans="1:4" ht="50.4">
      <c r="A533" s="208"/>
      <c r="B533" s="202" t="s">
        <v>1872</v>
      </c>
      <c r="C533" s="202" t="str">
        <f t="shared" si="12"/>
        <v>Cung cấp chức năng cho người dùng Tìm kiếm nhà cung cấp theo danh mục loại hàng hóa cung cấp</v>
      </c>
      <c r="D533" s="55" t="s">
        <v>2156</v>
      </c>
    </row>
    <row r="534" spans="1:4" ht="50.4">
      <c r="A534" s="208"/>
      <c r="B534" s="202" t="s">
        <v>1873</v>
      </c>
      <c r="C534" s="202" t="str">
        <f t="shared" si="12"/>
        <v xml:space="preserve">Cung cấp chức năng cho người dùng Tìm kiếm thông tin nhà cung cấp kết hợp nhiều tiêu chí </v>
      </c>
      <c r="D534" s="55" t="s">
        <v>2156</v>
      </c>
    </row>
    <row r="535" spans="1:4" ht="33.6">
      <c r="A535" s="208"/>
      <c r="B535" s="202" t="s">
        <v>1874</v>
      </c>
      <c r="C535" s="202" t="str">
        <f t="shared" si="12"/>
        <v>Cung cấp chức năng cho người dùng Xem danh sách nhà cung cấp</v>
      </c>
      <c r="D535" s="55" t="s">
        <v>2156</v>
      </c>
    </row>
    <row r="536" spans="1:4" ht="33.6">
      <c r="A536" s="208"/>
      <c r="B536" s="202" t="s">
        <v>1876</v>
      </c>
      <c r="C536" s="202" t="str">
        <f t="shared" si="12"/>
        <v>Cung cấp chức năng cho người dùng Xem chi tiết thông tin nhà cung cấp</v>
      </c>
      <c r="D536" s="55" t="s">
        <v>2156</v>
      </c>
    </row>
    <row r="537" spans="1:4" ht="33.6">
      <c r="A537" s="208"/>
      <c r="B537" s="202" t="s">
        <v>1875</v>
      </c>
      <c r="C537" s="202" t="str">
        <f t="shared" si="12"/>
        <v>Cung cấp chức năng cho người dùng Kết xuất danh sách nhà cung cấp</v>
      </c>
      <c r="D537" s="55" t="s">
        <v>2156</v>
      </c>
    </row>
    <row r="538" spans="1:4">
      <c r="A538" s="208" t="s">
        <v>1894</v>
      </c>
      <c r="B538" s="197" t="s">
        <v>1941</v>
      </c>
      <c r="C538" s="202"/>
      <c r="D538" s="55" t="s">
        <v>2156</v>
      </c>
    </row>
    <row r="539" spans="1:4" ht="33.6">
      <c r="A539" s="208" t="s">
        <v>1895</v>
      </c>
      <c r="B539" s="197" t="s">
        <v>1942</v>
      </c>
      <c r="C539" s="202"/>
      <c r="D539" s="55" t="s">
        <v>2156</v>
      </c>
    </row>
    <row r="540" spans="1:4" ht="33.6">
      <c r="A540" s="209"/>
      <c r="B540" s="202" t="s">
        <v>1961</v>
      </c>
      <c r="C540" s="202" t="str">
        <f t="shared" ref="C540:C548" si="13">CONCATENATE(D540," ", B540)</f>
        <v>Cung cấp chức năng cho người dùng Tổng hợp sổ theo dõi tổng quát</v>
      </c>
      <c r="D540" s="55" t="s">
        <v>2156</v>
      </c>
    </row>
    <row r="541" spans="1:4" ht="33.6">
      <c r="A541" s="209"/>
      <c r="B541" s="202" t="s">
        <v>1943</v>
      </c>
      <c r="C541" s="202" t="str">
        <f t="shared" si="13"/>
        <v>Cung cấp chức năng cho người dùng Xem sổ theo dõi tổng quát</v>
      </c>
      <c r="D541" s="55" t="s">
        <v>2156</v>
      </c>
    </row>
    <row r="542" spans="1:4" ht="33.6">
      <c r="A542" s="208"/>
      <c r="B542" s="202" t="s">
        <v>1944</v>
      </c>
      <c r="C542" s="202" t="str">
        <f t="shared" si="13"/>
        <v>Cung cấp chức năng cho người dùng Kết xuất sổ theo dõi tổng quát</v>
      </c>
      <c r="D542" s="55" t="s">
        <v>2156</v>
      </c>
    </row>
    <row r="543" spans="1:4" ht="33.6">
      <c r="A543" s="208"/>
      <c r="B543" s="202" t="s">
        <v>1962</v>
      </c>
      <c r="C543" s="202" t="str">
        <f t="shared" si="13"/>
        <v xml:space="preserve">Cung cấp chức năng cho người dùng In sổ theo dõi tổng quát </v>
      </c>
      <c r="D543" s="55" t="s">
        <v>2156</v>
      </c>
    </row>
    <row r="544" spans="1:4" ht="33.6">
      <c r="A544" s="208" t="s">
        <v>1972</v>
      </c>
      <c r="B544" s="197" t="s">
        <v>1963</v>
      </c>
      <c r="C544" s="202" t="str">
        <f t="shared" si="13"/>
        <v xml:space="preserve">Cung cấp chức năng cho người dùng Quản lý sổ theo dõi cá biệt </v>
      </c>
      <c r="D544" s="55" t="s">
        <v>2156</v>
      </c>
    </row>
    <row r="545" spans="1:4" ht="33.6">
      <c r="A545" s="209"/>
      <c r="B545" s="202" t="s">
        <v>1964</v>
      </c>
      <c r="C545" s="202" t="str">
        <f t="shared" si="13"/>
        <v>Cung cấp chức năng cho người dùng Tổng hợp sổ theo dõi cá biệt</v>
      </c>
      <c r="D545" s="55" t="s">
        <v>2156</v>
      </c>
    </row>
    <row r="546" spans="1:4" ht="33.6">
      <c r="A546" s="208"/>
      <c r="B546" s="202" t="s">
        <v>1945</v>
      </c>
      <c r="C546" s="202" t="str">
        <f t="shared" si="13"/>
        <v>Cung cấp chức năng cho người dùng Xem sổ theo dõi cá biệt</v>
      </c>
      <c r="D546" s="55" t="s">
        <v>2156</v>
      </c>
    </row>
    <row r="547" spans="1:4" ht="33.6">
      <c r="A547" s="208"/>
      <c r="B547" s="202" t="s">
        <v>1946</v>
      </c>
      <c r="C547" s="202" t="str">
        <f t="shared" si="13"/>
        <v>Cung cấp chức năng cho người dùng Kết xuất sổ theo dõi cá biệt</v>
      </c>
      <c r="D547" s="55" t="s">
        <v>2156</v>
      </c>
    </row>
    <row r="548" spans="1:4" ht="33.6">
      <c r="A548" s="208"/>
      <c r="B548" s="202" t="s">
        <v>1965</v>
      </c>
      <c r="C548" s="202" t="str">
        <f t="shared" si="13"/>
        <v>Cung cấp chức năng cho người dùng In sổ theo dõi cá biệt</v>
      </c>
      <c r="D548" s="55" t="s">
        <v>2156</v>
      </c>
    </row>
    <row r="549" spans="1:4" ht="33.6">
      <c r="A549" s="208" t="s">
        <v>1973</v>
      </c>
      <c r="B549" s="197" t="s">
        <v>1947</v>
      </c>
      <c r="C549" s="202"/>
      <c r="D549" s="55" t="s">
        <v>2156</v>
      </c>
    </row>
    <row r="550" spans="1:4" ht="33.6">
      <c r="A550" s="209"/>
      <c r="B550" s="202" t="s">
        <v>1966</v>
      </c>
      <c r="C550" s="202" t="str">
        <f t="shared" ref="C550:C563" si="14">CONCATENATE(D550," ", B550)</f>
        <v>Cung cấp chức năng cho người dùng Tổng hợp sổ nhật ký thư viện</v>
      </c>
      <c r="D550" s="55" t="s">
        <v>2156</v>
      </c>
    </row>
    <row r="551" spans="1:4" ht="33.6">
      <c r="A551" s="208"/>
      <c r="B551" s="202" t="s">
        <v>1948</v>
      </c>
      <c r="C551" s="202" t="str">
        <f t="shared" si="14"/>
        <v>Cung cấp chức năng cho người dùng Xem sổ nhật ký thư viện</v>
      </c>
      <c r="D551" s="55" t="s">
        <v>2156</v>
      </c>
    </row>
    <row r="552" spans="1:4" ht="33.6">
      <c r="A552" s="208"/>
      <c r="B552" s="202" t="s">
        <v>1949</v>
      </c>
      <c r="C552" s="202" t="str">
        <f t="shared" si="14"/>
        <v>Cung cấp chức năng cho người dùng Kết xuất sổ nhật ký thư viện</v>
      </c>
      <c r="D552" s="55" t="s">
        <v>2156</v>
      </c>
    </row>
    <row r="553" spans="1:4" ht="33.6">
      <c r="A553" s="208"/>
      <c r="B553" s="202" t="s">
        <v>1967</v>
      </c>
      <c r="C553" s="202" t="str">
        <f t="shared" si="14"/>
        <v>Cung cấp chức năng cho người dùng In sổ nhật ký thư viện</v>
      </c>
      <c r="D553" s="55" t="s">
        <v>2156</v>
      </c>
    </row>
    <row r="554" spans="1:4" ht="33.6">
      <c r="A554" s="208" t="s">
        <v>1974</v>
      </c>
      <c r="B554" s="197" t="s">
        <v>1950</v>
      </c>
      <c r="C554" s="202" t="str">
        <f t="shared" si="14"/>
        <v>Cung cấp chức năng cho người dùng Quản lý sổ mượn giáo viên</v>
      </c>
      <c r="D554" s="55" t="s">
        <v>2156</v>
      </c>
    </row>
    <row r="555" spans="1:4" ht="33.6">
      <c r="A555" s="209"/>
      <c r="B555" s="202" t="s">
        <v>1968</v>
      </c>
      <c r="C555" s="202" t="str">
        <f t="shared" si="14"/>
        <v>Cung cấp chức năng cho người dùng Tổng hợp sổ mượn giáo viên</v>
      </c>
      <c r="D555" s="55" t="s">
        <v>2156</v>
      </c>
    </row>
    <row r="556" spans="1:4" ht="33.6">
      <c r="A556" s="208"/>
      <c r="B556" s="202" t="s">
        <v>1951</v>
      </c>
      <c r="C556" s="202" t="str">
        <f t="shared" si="14"/>
        <v>Cung cấp chức năng cho người dùng Xem sổ mượn giáo viên</v>
      </c>
      <c r="D556" s="55" t="s">
        <v>2156</v>
      </c>
    </row>
    <row r="557" spans="1:4" ht="33.6">
      <c r="A557" s="208"/>
      <c r="B557" s="202" t="s">
        <v>1952</v>
      </c>
      <c r="C557" s="202" t="str">
        <f t="shared" si="14"/>
        <v>Cung cấp chức năng cho người dùng Kết xuất sổ mượn giáo viên</v>
      </c>
      <c r="D557" s="55" t="s">
        <v>2156</v>
      </c>
    </row>
    <row r="558" spans="1:4" ht="33.6">
      <c r="A558" s="208"/>
      <c r="B558" s="202" t="s">
        <v>1969</v>
      </c>
      <c r="C558" s="202" t="str">
        <f t="shared" si="14"/>
        <v>Cung cấp chức năng cho người dùng In sổ mượn giáo viên</v>
      </c>
      <c r="D558" s="55" t="s">
        <v>2156</v>
      </c>
    </row>
    <row r="559" spans="1:4" ht="33.6">
      <c r="A559" s="208" t="s">
        <v>1975</v>
      </c>
      <c r="B559" s="197" t="s">
        <v>1953</v>
      </c>
      <c r="C559" s="202" t="str">
        <f t="shared" si="14"/>
        <v>Cung cấp chức năng cho người dùng Quản lý sổ mượn học sinh</v>
      </c>
      <c r="D559" s="55" t="s">
        <v>2156</v>
      </c>
    </row>
    <row r="560" spans="1:4" ht="33.6">
      <c r="A560" s="209"/>
      <c r="B560" s="202" t="s">
        <v>1970</v>
      </c>
      <c r="C560" s="202" t="str">
        <f t="shared" si="14"/>
        <v>Cung cấp chức năng cho người dùng Tổng hợp sổ mượn học sinh</v>
      </c>
      <c r="D560" s="55" t="s">
        <v>2156</v>
      </c>
    </row>
    <row r="561" spans="1:4" ht="33.6">
      <c r="A561" s="208"/>
      <c r="B561" s="202" t="s">
        <v>1954</v>
      </c>
      <c r="C561" s="202" t="str">
        <f t="shared" si="14"/>
        <v>Cung cấp chức năng cho người dùng Xem sổ mượn học sinh</v>
      </c>
      <c r="D561" s="55" t="s">
        <v>2156</v>
      </c>
    </row>
    <row r="562" spans="1:4" ht="33.6">
      <c r="A562" s="208"/>
      <c r="B562" s="202" t="s">
        <v>1955</v>
      </c>
      <c r="C562" s="202" t="str">
        <f t="shared" si="14"/>
        <v>Cung cấp chức năng cho người dùng Kết xuất sổ mượn học sinh</v>
      </c>
      <c r="D562" s="55" t="s">
        <v>2156</v>
      </c>
    </row>
    <row r="563" spans="1:4" ht="33.6">
      <c r="A563" s="208"/>
      <c r="B563" s="202" t="s">
        <v>1971</v>
      </c>
      <c r="C563" s="202" t="str">
        <f t="shared" si="14"/>
        <v>Cung cấp chức năng cho người dùng In sổ mượn học sinh</v>
      </c>
      <c r="D563" s="55" t="s">
        <v>2156</v>
      </c>
    </row>
    <row r="564" spans="1:4" ht="33.6">
      <c r="A564" s="208" t="s">
        <v>1976</v>
      </c>
      <c r="B564" s="197" t="s">
        <v>1956</v>
      </c>
      <c r="C564" s="202"/>
      <c r="D564" s="55" t="s">
        <v>2156</v>
      </c>
    </row>
    <row r="565" spans="1:4" ht="33.6">
      <c r="A565" s="209"/>
      <c r="B565" s="202" t="s">
        <v>1957</v>
      </c>
      <c r="C565" s="202" t="str">
        <f>CONCATENATE(D565," ", B565)</f>
        <v>Cung cấp chức năng cho người dùng Tổng hợp sổ/phiếu theo dõi báo, tạp chí</v>
      </c>
      <c r="D565" s="55" t="s">
        <v>2156</v>
      </c>
    </row>
    <row r="566" spans="1:4" ht="33.6">
      <c r="A566" s="208"/>
      <c r="B566" s="202" t="s">
        <v>1958</v>
      </c>
      <c r="C566" s="202" t="str">
        <f>CONCATENATE(D566," ", B566)</f>
        <v>Cung cấp chức năng cho người dùng Xem sổ/phiếu theo dõi báo, tạp chí</v>
      </c>
      <c r="D566" s="55" t="s">
        <v>2156</v>
      </c>
    </row>
    <row r="567" spans="1:4" ht="33.6">
      <c r="A567" s="208"/>
      <c r="B567" s="202" t="s">
        <v>1959</v>
      </c>
      <c r="C567" s="202" t="str">
        <f>CONCATENATE(D567," ", B567)</f>
        <v>Cung cấp chức năng cho người dùng Kết xuất sổ/phiếu theo dõi báo, tạp chí</v>
      </c>
      <c r="D567" s="55" t="s">
        <v>2156</v>
      </c>
    </row>
    <row r="568" spans="1:4" ht="33.6">
      <c r="A568" s="208"/>
      <c r="B568" s="202" t="s">
        <v>1960</v>
      </c>
      <c r="C568" s="202" t="str">
        <f>CONCATENATE(D568," ", B568)</f>
        <v>Cung cấp chức năng cho người dùng In sổ/phiếu theo dõi báo, tạp chí</v>
      </c>
      <c r="D568" s="55" t="s">
        <v>2156</v>
      </c>
    </row>
    <row r="569" spans="1:4">
      <c r="A569" s="208" t="s">
        <v>1977</v>
      </c>
      <c r="B569" s="197" t="s">
        <v>1892</v>
      </c>
      <c r="C569" s="202"/>
      <c r="D569" s="55" t="s">
        <v>2156</v>
      </c>
    </row>
    <row r="570" spans="1:4">
      <c r="A570" s="208" t="s">
        <v>1978</v>
      </c>
      <c r="B570" s="197" t="s">
        <v>1902</v>
      </c>
      <c r="C570" s="202"/>
      <c r="D570" s="55" t="s">
        <v>2156</v>
      </c>
    </row>
    <row r="571" spans="1:4" ht="33.6">
      <c r="A571" s="209"/>
      <c r="B571" s="202" t="s">
        <v>1903</v>
      </c>
      <c r="C571" s="202" t="str">
        <f>CONCATENATE(D571," ", B571)</f>
        <v>Cung cấp chức năng cho người dùng Xem báo cáo xuất, nhập kho theo đơn vị</v>
      </c>
      <c r="D571" s="55" t="s">
        <v>2156</v>
      </c>
    </row>
    <row r="572" spans="1:4" ht="50.4">
      <c r="A572" s="208"/>
      <c r="B572" s="202" t="s">
        <v>1904</v>
      </c>
      <c r="C572" s="202" t="str">
        <f>CONCATENATE(D572," ", B572)</f>
        <v>Cung cấp chức năng cho người dùng Xem báo cáo xuất nhập kho theo đơn vị quản lý (phòng Giáo dục)</v>
      </c>
      <c r="D572" s="55" t="s">
        <v>2156</v>
      </c>
    </row>
    <row r="573" spans="1:4" ht="33.6">
      <c r="A573" s="208"/>
      <c r="B573" s="202" t="s">
        <v>1893</v>
      </c>
      <c r="C573" s="202" t="str">
        <f>CONCATENATE(D573," ", B573)</f>
        <v>Cung cấp chức năng cho người dùng Xem báo cáo xuất nhập kho toàn trên toàn tỉnh</v>
      </c>
      <c r="D573" s="55" t="s">
        <v>2156</v>
      </c>
    </row>
    <row r="574" spans="1:4" ht="33.6">
      <c r="A574" s="208"/>
      <c r="B574" s="202" t="s">
        <v>1901</v>
      </c>
      <c r="C574" s="202" t="str">
        <f>CONCATENATE(D574," ", B574)</f>
        <v>Cung cấp chức năng cho người dùng Kết xuất báo cáo xuất nhập kho ra excel</v>
      </c>
      <c r="D574" s="55" t="s">
        <v>2156</v>
      </c>
    </row>
    <row r="575" spans="1:4" ht="33.6">
      <c r="A575" s="208" t="s">
        <v>1979</v>
      </c>
      <c r="B575" s="197" t="s">
        <v>1896</v>
      </c>
      <c r="C575" s="202"/>
      <c r="D575" s="55" t="s">
        <v>2156</v>
      </c>
    </row>
    <row r="576" spans="1:4" ht="33.6">
      <c r="A576" s="209"/>
      <c r="B576" s="202" t="s">
        <v>1897</v>
      </c>
      <c r="C576" s="202" t="str">
        <f>CONCATENATE(D576," ", B576)</f>
        <v>Cung cấp chức năng cho người dùng Xem báo cáo số lượng tài liệu trong thư viện</v>
      </c>
      <c r="D576" s="55" t="s">
        <v>2156</v>
      </c>
    </row>
    <row r="577" spans="1:4" ht="67.2">
      <c r="A577" s="208"/>
      <c r="B577" s="202" t="s">
        <v>1898</v>
      </c>
      <c r="C577" s="202" t="str">
        <f>CONCATENATE(D577," ", B577)</f>
        <v>Cung cấp chức năng cho người dùng Xem báo cáo số lượng tài liệu trong các thư viện theo đơn vị quản lý (phòng Giáo dục)</v>
      </c>
      <c r="D577" s="55" t="s">
        <v>2156</v>
      </c>
    </row>
    <row r="578" spans="1:4" ht="50.4">
      <c r="A578" s="208"/>
      <c r="B578" s="202" t="s">
        <v>1899</v>
      </c>
      <c r="C578" s="202" t="str">
        <f>CONCATENATE(D578," ", B578)</f>
        <v>Cung cấp chức năng cho người dùng Xem báo cáo só lượng tài liệu trong tất cả các thư viện</v>
      </c>
      <c r="D578" s="55" t="s">
        <v>2156</v>
      </c>
    </row>
    <row r="579" spans="1:4" ht="33.6">
      <c r="A579" s="208"/>
      <c r="B579" s="202" t="s">
        <v>1900</v>
      </c>
      <c r="C579" s="202" t="str">
        <f>CONCATENATE(D579," ", B579)</f>
        <v>Cung cấp chức năng cho người dùng Kết xuất báo cáo tài liệu trong thư viện ra excel</v>
      </c>
      <c r="D579" s="55" t="s">
        <v>2156</v>
      </c>
    </row>
    <row r="580" spans="1:4" ht="33.6">
      <c r="A580" s="208" t="s">
        <v>1980</v>
      </c>
      <c r="B580" s="197" t="s">
        <v>1920</v>
      </c>
      <c r="C580" s="202"/>
      <c r="D580" s="55" t="s">
        <v>2156</v>
      </c>
    </row>
    <row r="581" spans="1:4" ht="84">
      <c r="A581" s="209"/>
      <c r="B581" s="202" t="s">
        <v>1921</v>
      </c>
      <c r="C581" s="202" t="str">
        <f>CONCATENATE(D581," ", B581)</f>
        <v>Cung cấp chức năng cho người dùng Xem báo cáo tài liệu theo danh mục tài liệu (sách giáo khoa, sách tham khảo, báo tạp chí,…) theo đơn vị</v>
      </c>
      <c r="D581" s="55" t="s">
        <v>2156</v>
      </c>
    </row>
    <row r="582" spans="1:4" ht="100.8">
      <c r="A582" s="208"/>
      <c r="B582" s="202" t="s">
        <v>1922</v>
      </c>
      <c r="C582" s="202" t="str">
        <f>CONCATENATE(D582," ", B582)</f>
        <v>Cung cấp chức năng cho người dùng Xem báo cáo tài liệu theo danh mục tài liệu (sách giáo khoa, sách tham khảo, báo tạp chí,…) theo đơn vị quản lý (phòng Giáo dục)</v>
      </c>
      <c r="D582" s="55" t="s">
        <v>2156</v>
      </c>
    </row>
    <row r="583" spans="1:4" ht="84">
      <c r="A583" s="208"/>
      <c r="B583" s="202" t="s">
        <v>1923</v>
      </c>
      <c r="C583" s="202" t="str">
        <f>CONCATENATE(D583," ", B583)</f>
        <v>Cung cấp chức năng cho người dùng Xem báo cáo tài liệu theo danh mục tài liệu (sách giáo khoa, sách tham khảo, báo tạp chí,…) toàn tỉnh</v>
      </c>
      <c r="D583" s="55" t="s">
        <v>2156</v>
      </c>
    </row>
    <row r="584" spans="1:4" ht="33.6">
      <c r="A584" s="208"/>
      <c r="B584" s="202" t="s">
        <v>1924</v>
      </c>
      <c r="C584" s="202" t="str">
        <f>CONCATENATE(D584," ", B584)</f>
        <v>Cung cấp chức năng cho người dùng Kết xuất báo cáo ra excel</v>
      </c>
      <c r="D584" s="55" t="s">
        <v>2156</v>
      </c>
    </row>
    <row r="585" spans="1:4" ht="33.6">
      <c r="A585" s="208" t="s">
        <v>1981</v>
      </c>
      <c r="B585" s="197" t="s">
        <v>1925</v>
      </c>
      <c r="C585" s="202"/>
      <c r="D585" s="55" t="s">
        <v>2156</v>
      </c>
    </row>
    <row r="586" spans="1:4" ht="50.4">
      <c r="A586" s="209"/>
      <c r="B586" s="202" t="s">
        <v>1926</v>
      </c>
      <c r="C586" s="202" t="str">
        <f>CONCATENATE(D586," ", B586)</f>
        <v>Cung cấp chức năng cho người dùng Xem báo cáo tài liệu theo nhà xuất bản theo đơn vị</v>
      </c>
      <c r="D586" s="55" t="s">
        <v>2156</v>
      </c>
    </row>
    <row r="587" spans="1:4" ht="67.2">
      <c r="A587" s="208"/>
      <c r="B587" s="202" t="s">
        <v>1927</v>
      </c>
      <c r="C587" s="202" t="str">
        <f>CONCATENATE(D587," ", B587)</f>
        <v>Cung cấp chức năng cho người dùng Xem báo cáo tài liệu theo nhà xuất bản theo đơn vị quản lý (phòng Giáo dục)</v>
      </c>
      <c r="D587" s="55" t="s">
        <v>2156</v>
      </c>
    </row>
    <row r="588" spans="1:4" ht="50.4">
      <c r="A588" s="208"/>
      <c r="B588" s="202" t="s">
        <v>1928</v>
      </c>
      <c r="C588" s="202" t="str">
        <f>CONCATENATE(D588," ", B588)</f>
        <v>Cung cấp chức năng cho người dùng Xem báo cáo tài liệu theo nhà xuất bản toàn tỉnh</v>
      </c>
      <c r="D588" s="55" t="s">
        <v>2156</v>
      </c>
    </row>
    <row r="589" spans="1:4" ht="33.6">
      <c r="A589" s="208"/>
      <c r="B589" s="202" t="s">
        <v>1924</v>
      </c>
      <c r="C589" s="202" t="str">
        <f>CONCATENATE(D589," ", B589)</f>
        <v>Cung cấp chức năng cho người dùng Kết xuất báo cáo ra excel</v>
      </c>
      <c r="D589" s="55" t="s">
        <v>2156</v>
      </c>
    </row>
    <row r="590" spans="1:4" ht="33.6">
      <c r="A590" s="208" t="s">
        <v>1982</v>
      </c>
      <c r="B590" s="197" t="s">
        <v>1905</v>
      </c>
      <c r="C590" s="202"/>
      <c r="D590" s="55" t="s">
        <v>2156</v>
      </c>
    </row>
    <row r="591" spans="1:4" ht="33.6">
      <c r="A591" s="209"/>
      <c r="B591" s="202" t="s">
        <v>1906</v>
      </c>
      <c r="C591" s="202" t="str">
        <f>CONCATENATE(D591," ", B591)</f>
        <v>Cung cấp chức năng cho người dùng Xem báo cáo mượn trả sách theo đơn vị</v>
      </c>
      <c r="D591" s="55" t="s">
        <v>2156</v>
      </c>
    </row>
    <row r="592" spans="1:4" ht="33.6">
      <c r="A592" s="208"/>
      <c r="B592" s="202" t="s">
        <v>1907</v>
      </c>
      <c r="C592" s="202" t="str">
        <f>CONCATENATE(D592," ", B592)</f>
        <v xml:space="preserve">Cung cấp chức năng cho người dùng Xem báo cáo mượn trả sách theo đơn vị quản lý </v>
      </c>
      <c r="D592" s="55" t="s">
        <v>2156</v>
      </c>
    </row>
    <row r="593" spans="1:4" ht="33.6">
      <c r="A593" s="208"/>
      <c r="B593" s="202" t="s">
        <v>1908</v>
      </c>
      <c r="C593" s="202" t="str">
        <f>CONCATENATE(D593," ", B593)</f>
        <v>Cung cấp chức năng cho người dùng Xem báo cáo mượn trả sách toàn tỉnh</v>
      </c>
      <c r="D593" s="55" t="s">
        <v>2156</v>
      </c>
    </row>
    <row r="594" spans="1:4" ht="33.6">
      <c r="A594" s="208"/>
      <c r="B594" s="202" t="s">
        <v>1909</v>
      </c>
      <c r="C594" s="202" t="str">
        <f>CONCATENATE(D594," ", B594)</f>
        <v>Cung cấp chức năng cho người dùng Kết xuất báo cáo mượn trả sách ra excel</v>
      </c>
      <c r="D594" s="55" t="s">
        <v>2156</v>
      </c>
    </row>
    <row r="595" spans="1:4" ht="33.6">
      <c r="A595" s="208" t="s">
        <v>1983</v>
      </c>
      <c r="B595" s="197" t="s">
        <v>1910</v>
      </c>
      <c r="C595" s="202"/>
      <c r="D595" s="55" t="s">
        <v>2156</v>
      </c>
    </row>
    <row r="596" spans="1:4" ht="33.6">
      <c r="A596" s="209"/>
      <c r="B596" s="202" t="s">
        <v>1911</v>
      </c>
      <c r="C596" s="202" t="str">
        <f>CONCATENATE(D596," ", B596)</f>
        <v>Cung cấp chức năng cho người dùng Xem báo cáo độc giả vi phạm theo đơn vị</v>
      </c>
      <c r="D596" s="55" t="s">
        <v>2156</v>
      </c>
    </row>
    <row r="597" spans="1:4" ht="50.4">
      <c r="A597" s="208"/>
      <c r="B597" s="202" t="s">
        <v>1912</v>
      </c>
      <c r="C597" s="202" t="str">
        <f>CONCATENATE(D597," ", B597)</f>
        <v xml:space="preserve">Cung cấp chức năng cho người dùng Xem báo cáo độc giả vi phạm theo đơn vị quản lý </v>
      </c>
      <c r="D597" s="55" t="s">
        <v>2156</v>
      </c>
    </row>
    <row r="598" spans="1:4" ht="33.6">
      <c r="A598" s="208"/>
      <c r="B598" s="202" t="s">
        <v>1913</v>
      </c>
      <c r="C598" s="202" t="str">
        <f>CONCATENATE(D598," ", B598)</f>
        <v>Cung cấp chức năng cho người dùng Xem báo cáo độc giả vi phạm toàn tỉnh</v>
      </c>
      <c r="D598" s="55" t="s">
        <v>2156</v>
      </c>
    </row>
    <row r="599" spans="1:4" ht="33.6">
      <c r="A599" s="208"/>
      <c r="B599" s="202" t="s">
        <v>1914</v>
      </c>
      <c r="C599" s="202" t="str">
        <f>CONCATENATE(D599," ", B599)</f>
        <v>Cung cấp chức năng cho người dùng Kết xuất độc giải vi phạm ra excel</v>
      </c>
      <c r="D599" s="55" t="s">
        <v>2156</v>
      </c>
    </row>
    <row r="600" spans="1:4" ht="33.6">
      <c r="A600" s="208" t="s">
        <v>1984</v>
      </c>
      <c r="B600" s="197" t="s">
        <v>1915</v>
      </c>
      <c r="C600" s="202"/>
      <c r="D600" s="55" t="s">
        <v>2156</v>
      </c>
    </row>
    <row r="601" spans="1:4" ht="50.4">
      <c r="A601" s="209"/>
      <c r="B601" s="202" t="s">
        <v>1916</v>
      </c>
      <c r="C601" s="202" t="str">
        <f>CONCATENATE(D601," ", B601)</f>
        <v>Cung cấp chức năng cho người dùng Xem báo cáo độc giả đang mượn tài liệu theo đơn vị</v>
      </c>
      <c r="D601" s="55" t="s">
        <v>2156</v>
      </c>
    </row>
    <row r="602" spans="1:4" ht="50.4">
      <c r="A602" s="208"/>
      <c r="B602" s="202" t="s">
        <v>1917</v>
      </c>
      <c r="C602" s="202" t="str">
        <f>CONCATENATE(D602," ", B602)</f>
        <v xml:space="preserve">Cung cấp chức năng cho người dùng Xem báo cáo độc giả đang mượn tài liệu theo đơn vị quản lý </v>
      </c>
      <c r="D602" s="55" t="s">
        <v>2156</v>
      </c>
    </row>
    <row r="603" spans="1:4" ht="50.4">
      <c r="A603" s="208"/>
      <c r="B603" s="202" t="s">
        <v>1918</v>
      </c>
      <c r="C603" s="202" t="str">
        <f>CONCATENATE(D603," ", B603)</f>
        <v>Cung cấp chức năng cho người dùng Xem báo cáo độc giả đang mượn tài liệu toàn tỉnh</v>
      </c>
      <c r="D603" s="55" t="s">
        <v>2156</v>
      </c>
    </row>
    <row r="604" spans="1:4" ht="33.6">
      <c r="A604" s="208"/>
      <c r="B604" s="202" t="s">
        <v>1919</v>
      </c>
      <c r="C604" s="202" t="str">
        <f>CONCATENATE(D604," ", B604)</f>
        <v>Cung cấp chức năng cho người dùng Kết xuất độc giả đang mượn tài liệu ra excel</v>
      </c>
      <c r="D604" s="55" t="s">
        <v>2156</v>
      </c>
    </row>
    <row r="605" spans="1:4">
      <c r="A605" s="208" t="s">
        <v>1985</v>
      </c>
      <c r="B605" s="197" t="s">
        <v>1929</v>
      </c>
      <c r="C605" s="202"/>
      <c r="D605" s="55" t="s">
        <v>2156</v>
      </c>
    </row>
    <row r="606" spans="1:4" ht="33.6">
      <c r="A606" s="209"/>
      <c r="B606" s="202" t="s">
        <v>1930</v>
      </c>
      <c r="C606" s="202" t="str">
        <f>CONCATENATE(D606," ", B606)</f>
        <v>Cung cấp chức năng cho người dùng Xem báo cáo thanh lý tài liệu theo đơn vị</v>
      </c>
      <c r="D606" s="55" t="s">
        <v>2156</v>
      </c>
    </row>
    <row r="607" spans="1:4" ht="33.6">
      <c r="A607" s="208"/>
      <c r="B607" s="202" t="s">
        <v>1931</v>
      </c>
      <c r="C607" s="202" t="str">
        <f>CONCATENATE(D607," ", B607)</f>
        <v>Cung cấp chức năng cho người dùng Xem báo cáo thanh lý tài liệu theo đơn vị quản lý</v>
      </c>
      <c r="D607" s="55" t="s">
        <v>2156</v>
      </c>
    </row>
    <row r="608" spans="1:4" ht="33.6">
      <c r="A608" s="208"/>
      <c r="B608" s="202" t="s">
        <v>1932</v>
      </c>
      <c r="C608" s="202" t="str">
        <f>CONCATENATE(D608," ", B608)</f>
        <v>Cung cấp chức năng cho người dùng Xem báo cáo thanh lý tài liệu toàn tỉnh</v>
      </c>
      <c r="D608" s="55" t="s">
        <v>2156</v>
      </c>
    </row>
    <row r="609" spans="1:4" ht="33.6">
      <c r="A609" s="208"/>
      <c r="B609" s="202" t="s">
        <v>1924</v>
      </c>
      <c r="C609" s="202" t="str">
        <f>CONCATENATE(D609," ", B609)</f>
        <v>Cung cấp chức năng cho người dùng Kết xuất báo cáo ra excel</v>
      </c>
      <c r="D609" s="55" t="s">
        <v>2156</v>
      </c>
    </row>
    <row r="610" spans="1:4" ht="33.6">
      <c r="A610" s="208" t="s">
        <v>1986</v>
      </c>
      <c r="B610" s="197" t="s">
        <v>1933</v>
      </c>
      <c r="C610" s="202"/>
      <c r="D610" s="55" t="s">
        <v>2156</v>
      </c>
    </row>
    <row r="611" spans="1:4" ht="50.4">
      <c r="A611" s="209"/>
      <c r="B611" s="202" t="s">
        <v>1934</v>
      </c>
      <c r="C611" s="202" t="str">
        <f>CONCATENATE(D611," ", B611)</f>
        <v>Cung cấp chức năng cho người dùng Xem báo cáo sách được mượn đọc nhiều nhất theo đơn vị</v>
      </c>
      <c r="D611" s="55" t="s">
        <v>2156</v>
      </c>
    </row>
    <row r="612" spans="1:4" ht="67.2">
      <c r="A612" s="208"/>
      <c r="B612" s="202" t="s">
        <v>1935</v>
      </c>
      <c r="C612" s="202" t="str">
        <f>CONCATENATE(D612," ", B612)</f>
        <v>Cung cấp chức năng cho người dùng Xem báo cáo sách được mượn đọc nhiều nhất theo đơn vị quản lý (phòng Giáo dục)</v>
      </c>
      <c r="D612" s="55" t="s">
        <v>2156</v>
      </c>
    </row>
    <row r="613" spans="1:4" ht="50.4">
      <c r="A613" s="208"/>
      <c r="B613" s="202" t="s">
        <v>1936</v>
      </c>
      <c r="C613" s="202" t="str">
        <f>CONCATENATE(D613," ", B613)</f>
        <v>Cung cấp chức năng cho người dùng Xem báo cáo sách được mượn đọc nhiều nhất toàn tỉnh</v>
      </c>
      <c r="D613" s="55" t="s">
        <v>2156</v>
      </c>
    </row>
    <row r="614" spans="1:4" ht="33.6">
      <c r="A614" s="208"/>
      <c r="B614" s="202" t="s">
        <v>1924</v>
      </c>
      <c r="C614" s="202" t="str">
        <f>CONCATENATE(D614," ", B614)</f>
        <v>Cung cấp chức năng cho người dùng Kết xuất báo cáo ra excel</v>
      </c>
      <c r="D614" s="55" t="s">
        <v>2156</v>
      </c>
    </row>
    <row r="615" spans="1:4">
      <c r="A615" s="208" t="s">
        <v>1987</v>
      </c>
      <c r="B615" s="197" t="s">
        <v>1937</v>
      </c>
      <c r="C615" s="202"/>
      <c r="D615" s="55" t="s">
        <v>2156</v>
      </c>
    </row>
    <row r="616" spans="1:4" ht="33.6">
      <c r="A616" s="209"/>
      <c r="B616" s="202" t="s">
        <v>1938</v>
      </c>
      <c r="C616" s="202" t="str">
        <f>CONCATENATE(D616," ", B616)</f>
        <v>Cung cấp chức năng cho người dùng Xem báo cáo tiền cọc, phạt theo đơn vị</v>
      </c>
      <c r="D616" s="55" t="s">
        <v>2156</v>
      </c>
    </row>
    <row r="617" spans="1:4" ht="50.4">
      <c r="A617" s="208"/>
      <c r="B617" s="202" t="s">
        <v>1939</v>
      </c>
      <c r="C617" s="202" t="str">
        <f>CONCATENATE(D617," ", B617)</f>
        <v>Cung cấp chức năng cho người dùng Xem báo cáo tiền cọc, phạt theo đơn vị quản lý (phòng Giáo dục)</v>
      </c>
      <c r="D617" s="55" t="s">
        <v>2156</v>
      </c>
    </row>
    <row r="618" spans="1:4" ht="33.6">
      <c r="A618" s="208"/>
      <c r="B618" s="202" t="s">
        <v>1940</v>
      </c>
      <c r="C618" s="202" t="str">
        <f>CONCATENATE(D618," ", B618)</f>
        <v>Cung cấp chức năng cho người dùng Xem báo cáo tiền cọc, phạt trên toàn tỉnh</v>
      </c>
      <c r="D618" s="55" t="s">
        <v>2156</v>
      </c>
    </row>
    <row r="619" spans="1:4" ht="33.6">
      <c r="A619" s="208"/>
      <c r="B619" s="202" t="s">
        <v>1924</v>
      </c>
      <c r="C619" s="202" t="str">
        <f>CONCATENATE(D619," ", B619)</f>
        <v>Cung cấp chức năng cho người dùng Kết xuất báo cáo ra excel</v>
      </c>
      <c r="D619" s="55" t="s">
        <v>2156</v>
      </c>
    </row>
    <row r="620" spans="1:4" s="212" customFormat="1">
      <c r="A620" s="226" t="s">
        <v>18</v>
      </c>
      <c r="B620" s="944" t="s">
        <v>2379</v>
      </c>
      <c r="C620" s="945"/>
      <c r="D620" s="55" t="s">
        <v>2156</v>
      </c>
    </row>
    <row r="621" spans="1:4" s="212" customFormat="1" ht="33.6">
      <c r="A621" s="221">
        <v>1</v>
      </c>
      <c r="B621" s="216" t="s">
        <v>2380</v>
      </c>
      <c r="C621" s="202"/>
      <c r="D621" s="55" t="s">
        <v>2156</v>
      </c>
    </row>
    <row r="622" spans="1:4" s="212" customFormat="1" ht="33.6">
      <c r="A622" s="222"/>
      <c r="B622" s="218" t="s">
        <v>2381</v>
      </c>
      <c r="C622" s="202" t="str">
        <f>CONCATENATE(D622," ", B622)</f>
        <v>Cung cấp chức năng cho người dùng Lập và cấp thẻ cho bạn đọc</v>
      </c>
      <c r="D622" s="55" t="s">
        <v>2156</v>
      </c>
    </row>
    <row r="623" spans="1:4" s="212" customFormat="1" ht="33.6">
      <c r="A623" s="222"/>
      <c r="B623" s="218" t="s">
        <v>2382</v>
      </c>
      <c r="C623" s="202" t="str">
        <f>CONCATENATE(D623," ", B623)</f>
        <v>Cung cấp chức năng cho người dùng Cập nhật thông tin người dùng vào thẻ</v>
      </c>
      <c r="D623" s="55" t="s">
        <v>2156</v>
      </c>
    </row>
    <row r="624" spans="1:4" s="212" customFormat="1" ht="33.6">
      <c r="A624" s="222"/>
      <c r="B624" s="218" t="s">
        <v>2383</v>
      </c>
      <c r="C624" s="202" t="str">
        <f>CONCATENATE(D624," ", B624)</f>
        <v>Cung cấp chức năng cho người dùng Tra cứu thẻ trên hệ thống cơ sở dữ liệu thẻ</v>
      </c>
      <c r="D624" s="55" t="s">
        <v>2156</v>
      </c>
    </row>
    <row r="625" spans="1:6" s="212" customFormat="1" ht="33.6">
      <c r="A625" s="222"/>
      <c r="B625" s="218" t="s">
        <v>2384</v>
      </c>
      <c r="C625" s="202" t="str">
        <f>CONCATENATE(D625," ", B625)</f>
        <v>Cung cấp chức năng cho người dùng Gia hạn thẻ</v>
      </c>
      <c r="D625" s="55" t="s">
        <v>2156</v>
      </c>
    </row>
    <row r="626" spans="1:6" s="212" customFormat="1" ht="33.6">
      <c r="A626" s="222"/>
      <c r="B626" s="218" t="s">
        <v>2385</v>
      </c>
      <c r="C626" s="202" t="str">
        <f>CONCATENATE(D626," ", B626)</f>
        <v>Cung cấp chức năng cho người dùng Thu hồi, xóa thẻ</v>
      </c>
      <c r="D626" s="55" t="s">
        <v>2156</v>
      </c>
    </row>
    <row r="627" spans="1:6" s="212" customFormat="1" ht="17.399999999999999">
      <c r="A627" s="221">
        <v>2</v>
      </c>
      <c r="B627" s="216" t="s">
        <v>2386</v>
      </c>
      <c r="C627" s="202"/>
      <c r="D627" s="55" t="s">
        <v>2156</v>
      </c>
    </row>
    <row r="628" spans="1:6" s="212" customFormat="1" ht="33.6">
      <c r="A628" s="222"/>
      <c r="B628" s="218" t="s">
        <v>2387</v>
      </c>
      <c r="C628" s="202" t="str">
        <f>CONCATENATE(D628," ", B628)</f>
        <v>Cung cấp chức năng cho người dùng Phân loại tài liệu và hình thức tài liệu</v>
      </c>
      <c r="D628" s="55" t="s">
        <v>2156</v>
      </c>
    </row>
    <row r="629" spans="1:6" s="212" customFormat="1" ht="33.6">
      <c r="A629" s="222"/>
      <c r="B629" s="218" t="s">
        <v>2388</v>
      </c>
      <c r="C629" s="202" t="str">
        <f>CONCATENATE(D629," ", B629)</f>
        <v>Cung cấp chức năng cho người dùng Cấp số và lưu tữ cho tài liệu nộp lưu thư viện</v>
      </c>
      <c r="D629" s="55" t="s">
        <v>2156</v>
      </c>
    </row>
    <row r="630" spans="1:6" s="212" customFormat="1" ht="84">
      <c r="A630" s="222"/>
      <c r="B630" s="218" t="s">
        <v>2389</v>
      </c>
      <c r="C630" s="202" t="str">
        <f>CONCATENATE(D630," ", B630)</f>
        <v>Cung cấp chức năng cho người dùng Ghi nhận các thông tin về tài liệu như tác giả, ngày phát hành, số trang tờ, trích yếu tài liệu, ngày nộp lưu</v>
      </c>
      <c r="D630" s="55" t="s">
        <v>2156</v>
      </c>
    </row>
    <row r="631" spans="1:6" s="212" customFormat="1" ht="33.6">
      <c r="A631" s="222"/>
      <c r="B631" s="218" t="s">
        <v>2390</v>
      </c>
      <c r="C631" s="202" t="str">
        <f>CONCATENATE(D631," ", B631)</f>
        <v>Cung cấp chức năng cho người dùng Quản lý việc dán thẻ RFID lên sách, tài liệu</v>
      </c>
      <c r="D631" s="55" t="s">
        <v>2156</v>
      </c>
    </row>
    <row r="632" spans="1:6" s="212" customFormat="1" ht="33.6">
      <c r="A632" s="222"/>
      <c r="B632" s="218" t="s">
        <v>2391</v>
      </c>
      <c r="C632" s="202" t="str">
        <f>CONCATENATE(D632," ", B632)</f>
        <v>Cung cấp chức năng cho người dùng Cập nhật thông tin cần thiết của tài liệu vào thẻ</v>
      </c>
      <c r="D632" s="55" t="s">
        <v>2156</v>
      </c>
    </row>
    <row r="633" spans="1:6" s="212" customFormat="1" ht="33.6">
      <c r="A633" s="221">
        <v>3</v>
      </c>
      <c r="B633" s="216" t="s">
        <v>2392</v>
      </c>
      <c r="C633" s="202"/>
      <c r="D633" s="55" t="s">
        <v>2156</v>
      </c>
      <c r="F633" s="212">
        <v>2000</v>
      </c>
    </row>
    <row r="634" spans="1:6" s="212" customFormat="1" ht="50.4">
      <c r="A634" s="222"/>
      <c r="B634" s="218" t="s">
        <v>2401</v>
      </c>
      <c r="C634" s="202" t="str">
        <f>CONCATENATE(D634," ", B634)</f>
        <v>Cung cấp chức năng cho người dùng Kiểm tra thông tin tài liệu trong chip RFID gắn trên tài liệu</v>
      </c>
      <c r="D634" s="55" t="s">
        <v>2156</v>
      </c>
      <c r="F634" s="212" t="e">
        <f>#REF!*F633</f>
        <v>#REF!</v>
      </c>
    </row>
    <row r="635" spans="1:6" s="212" customFormat="1" ht="33.6">
      <c r="A635" s="222"/>
      <c r="B635" s="218" t="s">
        <v>2393</v>
      </c>
      <c r="C635" s="202" t="str">
        <f>CONCATENATE(D635," ", B635)</f>
        <v>Cung cấp chức năng cho người dùng Xác nhận cho mượn (check-out)</v>
      </c>
      <c r="D635" s="55" t="s">
        <v>2156</v>
      </c>
      <c r="F635" s="154" t="e">
        <f>F634*600</f>
        <v>#REF!</v>
      </c>
    </row>
    <row r="636" spans="1:6" s="212" customFormat="1" ht="50.4">
      <c r="A636" s="222"/>
      <c r="B636" s="218" t="s">
        <v>2394</v>
      </c>
      <c r="C636" s="202" t="str">
        <f>CONCATENATE(D636," ", B636)</f>
        <v>Cung cấp chức năng cho người dùng Bỏ kích hoạt chip RFID gắn trên tài liệu và tính năng chống trộm (EAS)</v>
      </c>
      <c r="D636" s="55" t="s">
        <v>2156</v>
      </c>
    </row>
    <row r="637" spans="1:6" s="212" customFormat="1" ht="33.6">
      <c r="A637" s="221">
        <v>4</v>
      </c>
      <c r="B637" s="216" t="s">
        <v>2395</v>
      </c>
      <c r="C637" s="202"/>
      <c r="D637" s="55" t="s">
        <v>2156</v>
      </c>
    </row>
    <row r="638" spans="1:6" s="212" customFormat="1" ht="33.6">
      <c r="A638" s="222"/>
      <c r="B638" s="218" t="s">
        <v>2396</v>
      </c>
      <c r="C638" s="202" t="str">
        <f>CONCATENATE(D638," ", B638)</f>
        <v>Cung cấp chức năng cho người dùng Đăng ký mượn</v>
      </c>
      <c r="D638" s="55" t="s">
        <v>2156</v>
      </c>
    </row>
    <row r="639" spans="1:6" s="212" customFormat="1" ht="50.4">
      <c r="A639" s="222"/>
      <c r="B639" s="218" t="s">
        <v>2397</v>
      </c>
      <c r="C639" s="218" t="s">
        <v>2397</v>
      </c>
      <c r="D639" s="55" t="s">
        <v>2156</v>
      </c>
    </row>
    <row r="640" spans="1:6" s="212" customFormat="1" ht="50.4">
      <c r="A640" s="222"/>
      <c r="B640" s="218" t="s">
        <v>2398</v>
      </c>
      <c r="C640" s="202" t="str">
        <f>CONCATENATE(D640," ", B640)</f>
        <v>Cung cấp chức năng cho người dùng Xác nhận cho mượn (check-out) với thông tin trên thẻ ID</v>
      </c>
      <c r="D640" s="55" t="s">
        <v>2156</v>
      </c>
    </row>
    <row r="641" spans="1:6" s="212" customFormat="1" ht="50.4">
      <c r="A641" s="222"/>
      <c r="B641" s="218" t="s">
        <v>2394</v>
      </c>
      <c r="C641" s="202" t="str">
        <f>CONCATENATE(D641," ", B641)</f>
        <v>Cung cấp chức năng cho người dùng Bỏ kích hoạt chip RFID gắn trên tài liệu và tính năng chống trộm (EAS)</v>
      </c>
      <c r="D641" s="55" t="s">
        <v>2156</v>
      </c>
    </row>
    <row r="642" spans="1:6" s="212" customFormat="1" ht="33.6">
      <c r="A642" s="222"/>
      <c r="B642" s="218" t="s">
        <v>2399</v>
      </c>
      <c r="C642" s="202" t="str">
        <f>CONCATENATE(D642," ", B642)</f>
        <v>Cung cấp chức năng cho người dùng In biên lai ghi thông tin về việc mượn tài liệu</v>
      </c>
      <c r="D642" s="55" t="s">
        <v>2156</v>
      </c>
    </row>
    <row r="643" spans="1:6" s="212" customFormat="1" ht="33.6">
      <c r="A643" s="221">
        <v>5</v>
      </c>
      <c r="B643" s="216" t="s">
        <v>2400</v>
      </c>
      <c r="C643" s="202"/>
      <c r="D643" s="55" t="s">
        <v>2156</v>
      </c>
      <c r="F643" s="212">
        <v>2000</v>
      </c>
    </row>
    <row r="644" spans="1:6" s="212" customFormat="1" ht="50.4">
      <c r="A644" s="222"/>
      <c r="B644" s="218" t="s">
        <v>2401</v>
      </c>
      <c r="C644" s="202" t="str">
        <f>CONCATENATE(D644," ", B644)</f>
        <v>Cung cấp chức năng cho người dùng Kiểm tra thông tin tài liệu trong chip RFID gắn trên tài liệu</v>
      </c>
      <c r="D644" s="55" t="s">
        <v>2156</v>
      </c>
      <c r="F644" s="212">
        <f>F642*F643</f>
        <v>0</v>
      </c>
    </row>
    <row r="645" spans="1:6" s="212" customFormat="1" ht="84">
      <c r="A645" s="222"/>
      <c r="B645" s="218" t="s">
        <v>2402</v>
      </c>
      <c r="C645" s="202" t="str">
        <f>CONCATENATE(D645," ", B645)</f>
        <v>Cung cấp chức năng cho người dùng Nếu xác nhận, tự động thêm tài liệu vào danh sách tài liệu sẵn sàng cho mượn của thư viện (check-in)</v>
      </c>
      <c r="D645" s="55" t="s">
        <v>2156</v>
      </c>
      <c r="F645" s="154">
        <f>F644*600</f>
        <v>0</v>
      </c>
    </row>
    <row r="646" spans="1:6" s="212" customFormat="1" ht="33.6">
      <c r="A646" s="222"/>
      <c r="B646" s="218" t="s">
        <v>2403</v>
      </c>
      <c r="C646" s="202" t="str">
        <f>CONCATENATE(D646," ", B646)</f>
        <v>Cung cấp chức năng cho người dùng Nếu không xác nhận, từ chối nhận tài liệu</v>
      </c>
      <c r="D646" s="55" t="s">
        <v>2156</v>
      </c>
    </row>
    <row r="647" spans="1:6" s="212" customFormat="1" ht="33.6">
      <c r="A647" s="222"/>
      <c r="B647" s="218" t="s">
        <v>2404</v>
      </c>
      <c r="C647" s="218" t="s">
        <v>2404</v>
      </c>
      <c r="D647" s="55" t="s">
        <v>2156</v>
      </c>
    </row>
    <row r="648" spans="1:6" s="212" customFormat="1" ht="33.6">
      <c r="A648" s="221">
        <v>6</v>
      </c>
      <c r="B648" s="216" t="s">
        <v>2405</v>
      </c>
      <c r="C648" s="202"/>
      <c r="D648" s="55" t="s">
        <v>2156</v>
      </c>
    </row>
    <row r="649" spans="1:6" s="212" customFormat="1" ht="67.2">
      <c r="A649" s="222"/>
      <c r="B649" s="218" t="s">
        <v>2406</v>
      </c>
      <c r="C649" s="218" t="s">
        <v>2406</v>
      </c>
      <c r="D649" s="55" t="s">
        <v>2156</v>
      </c>
    </row>
    <row r="650" spans="1:6" s="212" customFormat="1" ht="67.2">
      <c r="A650" s="222"/>
      <c r="B650" s="218" t="s">
        <v>2407</v>
      </c>
      <c r="C650" s="218" t="s">
        <v>2407</v>
      </c>
      <c r="D650" s="55" t="s">
        <v>2156</v>
      </c>
    </row>
    <row r="651" spans="1:6" s="212" customFormat="1" ht="33.6">
      <c r="A651" s="222"/>
      <c r="B651" s="218" t="s">
        <v>2403</v>
      </c>
      <c r="C651" s="218" t="s">
        <v>2403</v>
      </c>
      <c r="D651" s="55" t="s">
        <v>2156</v>
      </c>
    </row>
    <row r="652" spans="1:6" s="212" customFormat="1" ht="33.6">
      <c r="A652" s="222"/>
      <c r="B652" s="218" t="s">
        <v>2404</v>
      </c>
      <c r="C652" s="218" t="s">
        <v>2404</v>
      </c>
      <c r="D652" s="55" t="s">
        <v>2156</v>
      </c>
    </row>
    <row r="653" spans="1:6" s="212" customFormat="1" ht="50.4">
      <c r="A653" s="222"/>
      <c r="B653" s="218" t="s">
        <v>2408</v>
      </c>
      <c r="C653" s="218" t="s">
        <v>2408</v>
      </c>
      <c r="D653" s="55" t="s">
        <v>2156</v>
      </c>
    </row>
    <row r="654" spans="1:6">
      <c r="A654" s="349" t="s">
        <v>21</v>
      </c>
      <c r="B654" s="948" t="s">
        <v>1988</v>
      </c>
      <c r="C654" s="949"/>
      <c r="D654" s="55" t="s">
        <v>2156</v>
      </c>
    </row>
    <row r="655" spans="1:6" ht="17.399999999999999">
      <c r="A655" s="350">
        <v>1</v>
      </c>
      <c r="B655" s="197" t="s">
        <v>2157</v>
      </c>
      <c r="C655" s="49"/>
      <c r="D655" s="55" t="s">
        <v>2156</v>
      </c>
    </row>
    <row r="656" spans="1:6" s="224" customFormat="1" ht="18">
      <c r="A656" s="351"/>
      <c r="B656" s="352" t="s">
        <v>1989</v>
      </c>
      <c r="C656" s="353"/>
      <c r="D656" s="157" t="s">
        <v>2156</v>
      </c>
    </row>
    <row r="657" spans="1:4" ht="33.6">
      <c r="A657" s="350" t="s">
        <v>1990</v>
      </c>
      <c r="B657" s="197" t="s">
        <v>1991</v>
      </c>
      <c r="C657" s="49"/>
      <c r="D657" s="55" t="s">
        <v>2156</v>
      </c>
    </row>
    <row r="658" spans="1:4" ht="33.6">
      <c r="A658" s="354"/>
      <c r="B658" s="49" t="s">
        <v>2158</v>
      </c>
      <c r="C658" s="49" t="str">
        <f>CONCATENATE(D658," ", B658)</f>
        <v>Cung cấp chức năng cho người dùng Upload một tài liệu</v>
      </c>
      <c r="D658" s="55" t="s">
        <v>2156</v>
      </c>
    </row>
    <row r="659" spans="1:4" ht="33.6">
      <c r="A659" s="354"/>
      <c r="B659" s="49" t="s">
        <v>2159</v>
      </c>
      <c r="C659" s="49" t="str">
        <f>CONCATENATE(D659," ", B659)</f>
        <v>Cung cấp chức năng cho người dùng Upload nhiều tài liệu cùng lúc</v>
      </c>
      <c r="D659" s="55" t="s">
        <v>2156</v>
      </c>
    </row>
    <row r="660" spans="1:4" ht="33.6">
      <c r="A660" s="354"/>
      <c r="B660" s="49" t="s">
        <v>2160</v>
      </c>
      <c r="C660" s="49" t="str">
        <f>CONCATENATE(D660," ", B660)</f>
        <v>Cung cấp chức năng cho người dùng Xoá tài liệu đã upload</v>
      </c>
      <c r="D660" s="55" t="s">
        <v>2156</v>
      </c>
    </row>
    <row r="661" spans="1:4" ht="33.6">
      <c r="A661" s="354"/>
      <c r="B661" s="49" t="s">
        <v>2162</v>
      </c>
      <c r="C661" s="49" t="str">
        <f>CONCATENATE(D661," ", B661)</f>
        <v>Cung cấp chức năng cho người dùng Sửa thông tin tài liệu đã upload</v>
      </c>
      <c r="D661" s="55" t="s">
        <v>2156</v>
      </c>
    </row>
    <row r="662" spans="1:4" ht="33.6">
      <c r="A662" s="354"/>
      <c r="B662" s="49" t="s">
        <v>2161</v>
      </c>
      <c r="C662" s="49" t="str">
        <f>CONCATENATE(D662," ", B662)</f>
        <v>Cung cấp chức năng cho người dùng Xem, kiểm tra tài liệu upload</v>
      </c>
      <c r="D662" s="55" t="s">
        <v>2156</v>
      </c>
    </row>
    <row r="663" spans="1:4" ht="50.4">
      <c r="A663" s="350" t="s">
        <v>1992</v>
      </c>
      <c r="B663" s="197" t="s">
        <v>2145</v>
      </c>
      <c r="C663" s="49"/>
      <c r="D663" s="55" t="s">
        <v>2156</v>
      </c>
    </row>
    <row r="664" spans="1:4" s="200" customFormat="1" ht="33.6">
      <c r="A664" s="354"/>
      <c r="B664" s="49" t="s">
        <v>2144</v>
      </c>
      <c r="C664" s="49" t="str">
        <f>CONCATENATE(D664," ", B664)</f>
        <v>Cung cấp chức năng cho người dùng Thêm quyền tài khoản Upload tài liệu</v>
      </c>
      <c r="D664" s="55" t="s">
        <v>2156</v>
      </c>
    </row>
    <row r="665" spans="1:4" ht="33.6">
      <c r="A665" s="354"/>
      <c r="B665" s="49" t="s">
        <v>2146</v>
      </c>
      <c r="C665" s="49" t="str">
        <f>CONCATENATE(D665," ", B665)</f>
        <v>Cung cấp chức năng cho người dùng Huỷ quyền Upload tài liệu</v>
      </c>
      <c r="D665" s="55" t="s">
        <v>2156</v>
      </c>
    </row>
    <row r="666" spans="1:4" ht="33.6">
      <c r="A666" s="350" t="s">
        <v>1993</v>
      </c>
      <c r="B666" s="197" t="s">
        <v>1994</v>
      </c>
      <c r="C666" s="49"/>
      <c r="D666" s="55" t="s">
        <v>2156</v>
      </c>
    </row>
    <row r="667" spans="1:4" ht="33.6">
      <c r="A667" s="354"/>
      <c r="B667" s="49" t="s">
        <v>1995</v>
      </c>
      <c r="C667" s="49" t="str">
        <f t="shared" ref="C667:C672" si="15">CONCATENATE(D667," ", B667)</f>
        <v>Cung cấp chức năng cho người dùng Chọn tài liệu để thao tác</v>
      </c>
      <c r="D667" s="55" t="s">
        <v>2156</v>
      </c>
    </row>
    <row r="668" spans="1:4" ht="33.6">
      <c r="A668" s="354"/>
      <c r="B668" s="49" t="s">
        <v>1996</v>
      </c>
      <c r="C668" s="49" t="str">
        <f t="shared" si="15"/>
        <v>Cung cấp chức năng cho người dùng Chỉnh sửa Tài Liệu</v>
      </c>
      <c r="D668" s="55" t="s">
        <v>2156</v>
      </c>
    </row>
    <row r="669" spans="1:4" s="200" customFormat="1" ht="33.6">
      <c r="A669" s="354"/>
      <c r="B669" s="49" t="s">
        <v>1997</v>
      </c>
      <c r="C669" s="49" t="str">
        <f t="shared" si="15"/>
        <v>Cung cấp chức năng cho người dùng Điền thông tin tài liệu</v>
      </c>
      <c r="D669" s="55" t="s">
        <v>2156</v>
      </c>
    </row>
    <row r="670" spans="1:4" ht="33.6">
      <c r="A670" s="354"/>
      <c r="B670" s="49" t="s">
        <v>1998</v>
      </c>
      <c r="C670" s="49" t="str">
        <f t="shared" si="15"/>
        <v>Cung cấp chức năng cho người dùng Duyệt tài liệu</v>
      </c>
      <c r="D670" s="55" t="s">
        <v>2156</v>
      </c>
    </row>
    <row r="671" spans="1:4" ht="33.6">
      <c r="A671" s="354"/>
      <c r="B671" s="49" t="s">
        <v>1999</v>
      </c>
      <c r="C671" s="49" t="str">
        <f t="shared" si="15"/>
        <v>Cung cấp chức năng cho người dùng Xoá thông tin tài liệu</v>
      </c>
      <c r="D671" s="55" t="s">
        <v>2156</v>
      </c>
    </row>
    <row r="672" spans="1:4" ht="33.6">
      <c r="A672" s="354"/>
      <c r="B672" s="49" t="s">
        <v>2000</v>
      </c>
      <c r="C672" s="49" t="str">
        <f t="shared" si="15"/>
        <v>Cung cấp chức năng cho người dùng Lưu lại thông tin đã chỉnh sửa</v>
      </c>
      <c r="D672" s="55" t="s">
        <v>2156</v>
      </c>
    </row>
    <row r="673" spans="1:4" ht="50.4">
      <c r="A673" s="350" t="s">
        <v>2001</v>
      </c>
      <c r="B673" s="197" t="s">
        <v>2002</v>
      </c>
      <c r="C673" s="49"/>
      <c r="D673" s="55" t="s">
        <v>2156</v>
      </c>
    </row>
    <row r="674" spans="1:4" ht="33.6">
      <c r="A674" s="354"/>
      <c r="B674" s="49" t="s">
        <v>2003</v>
      </c>
      <c r="C674" s="49" t="str">
        <f>CONCATENATE(D674," ", B674)</f>
        <v>Cung cấp chức năng cho người dùng Chọn nhiều tài liệu để thao tác</v>
      </c>
      <c r="D674" s="55" t="s">
        <v>2156</v>
      </c>
    </row>
    <row r="675" spans="1:4" ht="33.6">
      <c r="A675" s="354"/>
      <c r="B675" s="49" t="s">
        <v>1998</v>
      </c>
      <c r="C675" s="49" t="str">
        <f>CONCATENATE(D675," ", B675)</f>
        <v>Cung cấp chức năng cho người dùng Duyệt tài liệu</v>
      </c>
      <c r="D675" s="55" t="s">
        <v>2156</v>
      </c>
    </row>
    <row r="676" spans="1:4" ht="33.6">
      <c r="A676" s="354"/>
      <c r="B676" s="49" t="s">
        <v>2004</v>
      </c>
      <c r="C676" s="49" t="str">
        <f>CONCATENATE(D676," ", B676)</f>
        <v>Cung cấp chức năng cho người dùng Bỏ duyệt tài liệu</v>
      </c>
      <c r="D676" s="55" t="s">
        <v>2156</v>
      </c>
    </row>
    <row r="677" spans="1:4" ht="33.6">
      <c r="A677" s="354"/>
      <c r="B677" s="49" t="s">
        <v>2005</v>
      </c>
      <c r="C677" s="49" t="str">
        <f>CONCATENATE(D677," ", B677)</f>
        <v>Cung cấp chức năng cho người dùng In tài liệu</v>
      </c>
      <c r="D677" s="55" t="s">
        <v>2156</v>
      </c>
    </row>
    <row r="678" spans="1:4" ht="17.399999999999999">
      <c r="A678" s="350" t="s">
        <v>2006</v>
      </c>
      <c r="B678" s="197" t="s">
        <v>2007</v>
      </c>
      <c r="C678" s="49"/>
      <c r="D678" s="55" t="s">
        <v>2156</v>
      </c>
    </row>
    <row r="679" spans="1:4" ht="33.6">
      <c r="A679" s="354"/>
      <c r="B679" s="49" t="s">
        <v>2008</v>
      </c>
      <c r="C679" s="49" t="str">
        <f t="shared" ref="C679:C685" si="16">CONCATENATE(D679," ", B679)</f>
        <v>Cung cấp chức năng cho người dùng Lọc tài liệu theo chủ đề</v>
      </c>
      <c r="D679" s="55" t="s">
        <v>2156</v>
      </c>
    </row>
    <row r="680" spans="1:4" ht="33.6">
      <c r="A680" s="354"/>
      <c r="B680" s="49" t="s">
        <v>2009</v>
      </c>
      <c r="C680" s="49" t="str">
        <f t="shared" si="16"/>
        <v>Cung cấp chức năng cho người dùng Lọc tài liệu theo phân loại danh mục</v>
      </c>
      <c r="D680" s="55" t="s">
        <v>2156</v>
      </c>
    </row>
    <row r="681" spans="1:4" ht="33.6">
      <c r="A681" s="354"/>
      <c r="B681" s="49" t="s">
        <v>2010</v>
      </c>
      <c r="C681" s="49" t="str">
        <f t="shared" si="16"/>
        <v>Cung cấp chức năng cho người dùng Lọc tài liệu theo trạng thái</v>
      </c>
      <c r="D681" s="55" t="s">
        <v>2156</v>
      </c>
    </row>
    <row r="682" spans="1:4" ht="33.6">
      <c r="A682" s="354"/>
      <c r="B682" s="49" t="s">
        <v>2011</v>
      </c>
      <c r="C682" s="49" t="str">
        <f t="shared" si="16"/>
        <v>Cung cấp chức năng cho người dùng Lọc tài liệu nổi bật</v>
      </c>
      <c r="D682" s="55" t="s">
        <v>2156</v>
      </c>
    </row>
    <row r="683" spans="1:4" ht="33.6">
      <c r="A683" s="354"/>
      <c r="B683" s="49" t="s">
        <v>2012</v>
      </c>
      <c r="C683" s="49" t="str">
        <f t="shared" si="16"/>
        <v>Cung cấp chức năng cho người dùng Lọc tài liệu theo chế độ tải</v>
      </c>
      <c r="D683" s="55" t="s">
        <v>2156</v>
      </c>
    </row>
    <row r="684" spans="1:4" ht="33.6">
      <c r="A684" s="354"/>
      <c r="B684" s="49" t="s">
        <v>2013</v>
      </c>
      <c r="C684" s="49" t="str">
        <f t="shared" si="16"/>
        <v>Cung cấp chức năng cho người dùng Lọc tài liệu theo chế độ đọc</v>
      </c>
      <c r="D684" s="55" t="s">
        <v>2156</v>
      </c>
    </row>
    <row r="685" spans="1:4" ht="33.6">
      <c r="A685" s="354"/>
      <c r="B685" s="49" t="s">
        <v>2014</v>
      </c>
      <c r="C685" s="49" t="str">
        <f t="shared" si="16"/>
        <v>Cung cấp chức năng cho người dùng Hiển thị danh sách Tài liệu đã lọc</v>
      </c>
      <c r="D685" s="55" t="s">
        <v>2156</v>
      </c>
    </row>
    <row r="686" spans="1:4" ht="33.6">
      <c r="A686" s="350" t="s">
        <v>2015</v>
      </c>
      <c r="B686" s="197" t="s">
        <v>2016</v>
      </c>
      <c r="C686" s="49"/>
      <c r="D686" s="55" t="s">
        <v>2156</v>
      </c>
    </row>
    <row r="687" spans="1:4" ht="33.6">
      <c r="A687" s="354"/>
      <c r="B687" s="49" t="s">
        <v>2017</v>
      </c>
      <c r="C687" s="49" t="str">
        <f>CONCATENATE(D687," ", B687)</f>
        <v>Cung cấp chức năng cho người dùng Chọn từ khoá tài liệu cần tìm</v>
      </c>
      <c r="D687" s="55" t="s">
        <v>2156</v>
      </c>
    </row>
    <row r="688" spans="1:4" ht="33.6">
      <c r="A688" s="354"/>
      <c r="B688" s="49" t="s">
        <v>2018</v>
      </c>
      <c r="C688" s="49" t="str">
        <f>CONCATENATE(D688," ", B688)</f>
        <v>Cung cấp chức năng cho người dùng Tìm kiếm tài liệu theo khoảng thời gian</v>
      </c>
      <c r="D688" s="55" t="s">
        <v>2156</v>
      </c>
    </row>
    <row r="689" spans="1:4" ht="33.6">
      <c r="A689" s="354"/>
      <c r="B689" s="49" t="s">
        <v>2019</v>
      </c>
      <c r="C689" s="49" t="str">
        <f>CONCATENATE(D689," ", B689)</f>
        <v>Cung cấp chức năng cho người dùng Tìm kiếm tài liệu theo ID</v>
      </c>
      <c r="D689" s="55" t="s">
        <v>2156</v>
      </c>
    </row>
    <row r="690" spans="1:4" ht="33.6">
      <c r="A690" s="354"/>
      <c r="B690" s="49" t="s">
        <v>2020</v>
      </c>
      <c r="C690" s="49" t="str">
        <f>CONCATENATE(D690," ", B690)</f>
        <v>Cung cấp chức năng cho người dùng Tìm kiếm tài liệu theo tài khoản Upload</v>
      </c>
      <c r="D690" s="55" t="s">
        <v>2156</v>
      </c>
    </row>
    <row r="691" spans="1:4" ht="33.6">
      <c r="A691" s="354"/>
      <c r="B691" s="49" t="s">
        <v>2147</v>
      </c>
      <c r="C691" s="49" t="str">
        <f>CONCATENATE(D691," ", B691)</f>
        <v>Cung cấp chức năng cho người dùng Kết xuất nội dung tìm kiếm</v>
      </c>
      <c r="D691" s="55" t="s">
        <v>2156</v>
      </c>
    </row>
    <row r="692" spans="1:4" s="157" customFormat="1" ht="18">
      <c r="A692" s="351">
        <v>2</v>
      </c>
      <c r="B692" s="352" t="s">
        <v>2163</v>
      </c>
      <c r="C692" s="353"/>
      <c r="D692" s="157" t="s">
        <v>2156</v>
      </c>
    </row>
    <row r="693" spans="1:4" ht="33.6">
      <c r="A693" s="350" t="s">
        <v>2021</v>
      </c>
      <c r="B693" s="197" t="s">
        <v>2022</v>
      </c>
      <c r="C693" s="49"/>
      <c r="D693" s="55" t="s">
        <v>2156</v>
      </c>
    </row>
    <row r="694" spans="1:4" ht="33.6">
      <c r="A694" s="354"/>
      <c r="B694" s="49" t="s">
        <v>2023</v>
      </c>
      <c r="C694" s="49" t="str">
        <f>CONCATENATE(D694," ", B694)</f>
        <v>Cung cấp chức năng cho người dùng Thêm mới Bộ sưu tập</v>
      </c>
      <c r="D694" s="55" t="s">
        <v>2156</v>
      </c>
    </row>
    <row r="695" spans="1:4" ht="33.6">
      <c r="A695" s="354"/>
      <c r="B695" s="49" t="s">
        <v>2024</v>
      </c>
      <c r="C695" s="49" t="str">
        <f>CONCATENATE(D695," ", B695)</f>
        <v>Cung cấp chức năng cho người dùng Chọn tài khoản để tạo Bộ sưu tập</v>
      </c>
      <c r="D695" s="55" t="s">
        <v>2156</v>
      </c>
    </row>
    <row r="696" spans="1:4" ht="33.6">
      <c r="A696" s="354"/>
      <c r="B696" s="49" t="s">
        <v>2025</v>
      </c>
      <c r="C696" s="49" t="str">
        <f>CONCATENATE(D696," ", B696)</f>
        <v>Cung cấp chức năng cho người dùng Chọn tài liệu thêm mới trong Bộ sưu tập</v>
      </c>
      <c r="D696" s="55" t="s">
        <v>2156</v>
      </c>
    </row>
    <row r="697" spans="1:4" ht="33.6">
      <c r="A697" s="354"/>
      <c r="B697" s="49" t="s">
        <v>2026</v>
      </c>
      <c r="C697" s="49" t="str">
        <f>CONCATENATE(D697," ", B697)</f>
        <v>Cung cấp chức năng cho người dùng Thêm nội dung mô tả cho Bộ Sưu tập</v>
      </c>
      <c r="D697" s="55" t="s">
        <v>2156</v>
      </c>
    </row>
    <row r="698" spans="1:4" ht="33.6">
      <c r="A698" s="350" t="s">
        <v>2027</v>
      </c>
      <c r="B698" s="197" t="s">
        <v>2028</v>
      </c>
      <c r="C698" s="49"/>
      <c r="D698" s="55" t="s">
        <v>2156</v>
      </c>
    </row>
    <row r="699" spans="1:4" ht="33.6">
      <c r="A699" s="354"/>
      <c r="B699" s="49" t="s">
        <v>2029</v>
      </c>
      <c r="C699" s="49" t="str">
        <f>CONCATENATE(D699," ", B699)</f>
        <v>Cung cấp chức năng cho người dùng Sắp xếp vị trí tài liệu trong Bộ sưu tập</v>
      </c>
      <c r="D699" s="55" t="s">
        <v>2156</v>
      </c>
    </row>
    <row r="700" spans="1:4" ht="33.6">
      <c r="A700" s="354"/>
      <c r="B700" s="49" t="s">
        <v>2030</v>
      </c>
      <c r="C700" s="49" t="str">
        <f>CONCATENATE(D700," ", B700)</f>
        <v>Cung cấp chức năng cho người dùng Thêm tài liệu mới vào Bộ sưu tập</v>
      </c>
      <c r="D700" s="55" t="s">
        <v>2156</v>
      </c>
    </row>
    <row r="701" spans="1:4" ht="33.6">
      <c r="A701" s="354"/>
      <c r="B701" s="49" t="s">
        <v>2031</v>
      </c>
      <c r="C701" s="49" t="str">
        <f>CONCATENATE(D701," ", B701)</f>
        <v>Cung cấp chức năng cho người dùng Chỉnh sửa Bộ sưu tập</v>
      </c>
      <c r="D701" s="55" t="s">
        <v>2156</v>
      </c>
    </row>
    <row r="702" spans="1:4" ht="33.6">
      <c r="A702" s="354"/>
      <c r="B702" s="49" t="s">
        <v>2032</v>
      </c>
      <c r="C702" s="49" t="str">
        <f>CONCATENATE(D702," ", B702)</f>
        <v>Cung cấp chức năng cho người dùng Thêm ID tài liệu trong Bộ sưu tập</v>
      </c>
      <c r="D702" s="55" t="s">
        <v>2156</v>
      </c>
    </row>
    <row r="703" spans="1:4" ht="33.6">
      <c r="A703" s="354"/>
      <c r="B703" s="49" t="s">
        <v>2033</v>
      </c>
      <c r="C703" s="49" t="str">
        <f>CONCATENATE(D703," ", B703)</f>
        <v>Cung cấp chức năng cho người dùng Xoá bộ sưu tập</v>
      </c>
      <c r="D703" s="55" t="s">
        <v>2156</v>
      </c>
    </row>
    <row r="704" spans="1:4" ht="50.4">
      <c r="A704" s="350" t="s">
        <v>2034</v>
      </c>
      <c r="B704" s="197" t="s">
        <v>2035</v>
      </c>
      <c r="C704" s="49"/>
      <c r="D704" s="55" t="s">
        <v>2156</v>
      </c>
    </row>
    <row r="705" spans="1:4" ht="33.6">
      <c r="A705" s="354"/>
      <c r="B705" s="49" t="s">
        <v>2029</v>
      </c>
      <c r="C705" s="49" t="str">
        <f>CONCATENATE(D705," ", B705)</f>
        <v>Cung cấp chức năng cho người dùng Sắp xếp vị trí tài liệu trong Bộ sưu tập</v>
      </c>
      <c r="D705" s="55" t="s">
        <v>2156</v>
      </c>
    </row>
    <row r="706" spans="1:4" ht="33.6">
      <c r="A706" s="354"/>
      <c r="B706" s="49" t="s">
        <v>2030</v>
      </c>
      <c r="C706" s="49" t="str">
        <f>CONCATENATE(D706," ", B706)</f>
        <v>Cung cấp chức năng cho người dùng Thêm tài liệu mới vào Bộ sưu tập</v>
      </c>
      <c r="D706" s="55" t="s">
        <v>2156</v>
      </c>
    </row>
    <row r="707" spans="1:4" ht="33.6">
      <c r="A707" s="354"/>
      <c r="B707" s="49" t="s">
        <v>2031</v>
      </c>
      <c r="C707" s="49" t="str">
        <f>CONCATENATE(D707," ", B707)</f>
        <v>Cung cấp chức năng cho người dùng Chỉnh sửa Bộ sưu tập</v>
      </c>
      <c r="D707" s="55" t="s">
        <v>2156</v>
      </c>
    </row>
    <row r="708" spans="1:4" ht="33.6">
      <c r="A708" s="354"/>
      <c r="B708" s="49" t="s">
        <v>2032</v>
      </c>
      <c r="C708" s="49" t="str">
        <f>CONCATENATE(D708," ", B708)</f>
        <v>Cung cấp chức năng cho người dùng Thêm ID tài liệu trong Bộ sưu tập</v>
      </c>
      <c r="D708" s="55" t="s">
        <v>2156</v>
      </c>
    </row>
    <row r="709" spans="1:4" ht="33.6">
      <c r="A709" s="354"/>
      <c r="B709" s="49" t="s">
        <v>2033</v>
      </c>
      <c r="C709" s="49" t="str">
        <f>CONCATENATE(D709," ", B709)</f>
        <v>Cung cấp chức năng cho người dùng Xoá bộ sưu tập</v>
      </c>
      <c r="D709" s="55" t="s">
        <v>2156</v>
      </c>
    </row>
    <row r="710" spans="1:4" ht="33.6">
      <c r="A710" s="350" t="s">
        <v>2036</v>
      </c>
      <c r="B710" s="197" t="s">
        <v>2037</v>
      </c>
      <c r="C710" s="49"/>
      <c r="D710" s="55" t="s">
        <v>2156</v>
      </c>
    </row>
    <row r="711" spans="1:4" ht="33.6">
      <c r="A711" s="354"/>
      <c r="B711" s="49" t="s">
        <v>2038</v>
      </c>
      <c r="C711" s="49" t="str">
        <f>CONCATENATE(D711," ", B711)</f>
        <v>Cung cấp chức năng cho người dùng Lọc Bộ sưu tập theo trạng thái</v>
      </c>
      <c r="D711" s="55" t="s">
        <v>2156</v>
      </c>
    </row>
    <row r="712" spans="1:4" ht="33.6">
      <c r="A712" s="354"/>
      <c r="B712" s="49" t="s">
        <v>2039</v>
      </c>
      <c r="C712" s="49" t="str">
        <f>CONCATENATE(D712," ", B712)</f>
        <v>Cung cấp chức năng cho người dùng Lọc Bộ sưu tập nổi bật</v>
      </c>
      <c r="D712" s="55" t="s">
        <v>2156</v>
      </c>
    </row>
    <row r="713" spans="1:4" ht="33.6">
      <c r="A713" s="354"/>
      <c r="B713" s="49" t="s">
        <v>2148</v>
      </c>
      <c r="C713" s="49" t="str">
        <f>CONCATENATE(D713," ", B713)</f>
        <v>Cung cấp chức năng cho người dùng Lọc Bộ sưu tập theo thời gian</v>
      </c>
      <c r="D713" s="55" t="s">
        <v>2156</v>
      </c>
    </row>
    <row r="714" spans="1:4" ht="33.6">
      <c r="A714" s="354"/>
      <c r="B714" s="49" t="s">
        <v>2149</v>
      </c>
      <c r="C714" s="49" t="str">
        <f>CONCATENATE(D714," ", B714)</f>
        <v>Cung cấp chức năng cho người dùng Lọc Bộ sưu tập theo từ khoá</v>
      </c>
      <c r="D714" s="55" t="s">
        <v>2156</v>
      </c>
    </row>
    <row r="715" spans="1:4" ht="33.6">
      <c r="A715" s="350" t="s">
        <v>2040</v>
      </c>
      <c r="B715" s="197" t="s">
        <v>2041</v>
      </c>
      <c r="C715" s="49"/>
      <c r="D715" s="55" t="s">
        <v>2156</v>
      </c>
    </row>
    <row r="716" spans="1:4" ht="33.6">
      <c r="A716" s="354"/>
      <c r="B716" s="49" t="s">
        <v>2042</v>
      </c>
      <c r="C716" s="49" t="str">
        <f>CONCATENATE(D716," ", B716)</f>
        <v>Cung cấp chức năng cho người dùng Tìm kiếm Bộ sưu tập theo từ khoá</v>
      </c>
      <c r="D716" s="55" t="s">
        <v>2156</v>
      </c>
    </row>
    <row r="717" spans="1:4" ht="33.6">
      <c r="A717" s="354"/>
      <c r="B717" s="49" t="s">
        <v>2043</v>
      </c>
      <c r="C717" s="49" t="str">
        <f>CONCATENATE(D717," ", B717)</f>
        <v>Cung cấp chức năng cho người dùng Tìm kiếm Bộ sưu tập theo khoảng thời gian</v>
      </c>
      <c r="D717" s="55" t="s">
        <v>2156</v>
      </c>
    </row>
    <row r="718" spans="1:4" ht="50.4">
      <c r="A718" s="354"/>
      <c r="B718" s="49" t="s">
        <v>2044</v>
      </c>
      <c r="C718" s="49" t="str">
        <f>CONCATENATE(D718," ", B718)</f>
        <v>Cung cấp chức năng cho người dùng Tìm kiếm Bộ sưu tập theo tên tài khoản đăng tải</v>
      </c>
      <c r="D718" s="55" t="s">
        <v>2156</v>
      </c>
    </row>
    <row r="719" spans="1:4" ht="33.6">
      <c r="A719" s="354"/>
      <c r="B719" s="49" t="s">
        <v>2150</v>
      </c>
      <c r="C719" s="49" t="str">
        <f>CONCATENATE(D719," ", B719)</f>
        <v>Cung cấp chức năng cho người dùng Tìm kiếm Bộ sưu tập theo chủ đề</v>
      </c>
      <c r="D719" s="55" t="s">
        <v>2156</v>
      </c>
    </row>
    <row r="720" spans="1:4" s="224" customFormat="1" ht="18">
      <c r="A720" s="351"/>
      <c r="B720" s="352" t="s">
        <v>2164</v>
      </c>
      <c r="C720" s="352"/>
      <c r="D720" s="224" t="s">
        <v>2156</v>
      </c>
    </row>
    <row r="721" spans="1:4" ht="33.6">
      <c r="A721" s="350" t="s">
        <v>2168</v>
      </c>
      <c r="B721" s="197" t="s">
        <v>2046</v>
      </c>
      <c r="C721" s="49"/>
      <c r="D721" s="55" t="s">
        <v>2156</v>
      </c>
    </row>
    <row r="722" spans="1:4" ht="33.6">
      <c r="A722" s="354"/>
      <c r="B722" s="49" t="s">
        <v>2047</v>
      </c>
      <c r="C722" s="49" t="str">
        <f>CONCATENATE(D722," ", B722)</f>
        <v>Cung cấp chức năng cho người dùng Chọn chức năng Thêm thể loại tài liệu</v>
      </c>
      <c r="D722" s="55" t="s">
        <v>2156</v>
      </c>
    </row>
    <row r="723" spans="1:4" ht="33.6">
      <c r="A723" s="354"/>
      <c r="B723" s="49" t="s">
        <v>2048</v>
      </c>
      <c r="C723" s="49" t="str">
        <f>CONCATENATE(D723," ", B723)</f>
        <v>Cung cấp chức năng cho người dùng Nhập tên thể loại tài liệu cần thêm</v>
      </c>
      <c r="D723" s="55" t="s">
        <v>2156</v>
      </c>
    </row>
    <row r="724" spans="1:4" ht="33.6">
      <c r="A724" s="354"/>
      <c r="B724" s="49" t="s">
        <v>2151</v>
      </c>
      <c r="C724" s="49" t="str">
        <f>CONCATENATE(D724," ", B724)</f>
        <v>Cung cấp chức năng cho người dùng Cập nhật thứ tự thể loại tài liệu</v>
      </c>
      <c r="D724" s="55" t="s">
        <v>2156</v>
      </c>
    </row>
    <row r="725" spans="1:4" ht="33.6">
      <c r="A725" s="354"/>
      <c r="B725" s="49" t="s">
        <v>2152</v>
      </c>
      <c r="C725" s="49" t="str">
        <f>CONCATENATE(D725," ", B725)</f>
        <v>Cung cấp chức năng cho người dùng Chỉnh sửa thể loại tài liệu</v>
      </c>
      <c r="D725" s="55" t="s">
        <v>2156</v>
      </c>
    </row>
    <row r="726" spans="1:4" ht="33.6">
      <c r="A726" s="354"/>
      <c r="B726" s="49" t="s">
        <v>2153</v>
      </c>
      <c r="C726" s="49" t="str">
        <f>CONCATENATE(D726," ", B726)</f>
        <v>Cung cấp chức năng cho người dùng Xoá thể loại tài liệu</v>
      </c>
      <c r="D726" s="55" t="s">
        <v>2156</v>
      </c>
    </row>
    <row r="727" spans="1:4" ht="50.4">
      <c r="A727" s="350" t="s">
        <v>2169</v>
      </c>
      <c r="B727" s="197" t="s">
        <v>2050</v>
      </c>
      <c r="C727" s="49"/>
      <c r="D727" s="55" t="s">
        <v>2156</v>
      </c>
    </row>
    <row r="728" spans="1:4" ht="33.6">
      <c r="A728" s="354"/>
      <c r="B728" s="49" t="s">
        <v>2051</v>
      </c>
      <c r="C728" s="49" t="str">
        <f>CONCATENATE(D728," ", B728)</f>
        <v>Cung cấp chức năng cho người dùng Chọn thể loại cần chỉnh sửa</v>
      </c>
      <c r="D728" s="55" t="s">
        <v>2156</v>
      </c>
    </row>
    <row r="729" spans="1:4" ht="33.6">
      <c r="A729" s="354"/>
      <c r="B729" s="49" t="s">
        <v>2052</v>
      </c>
      <c r="C729" s="49" t="str">
        <f>CONCATENATE(D729," ", B729)</f>
        <v>Cung cấp chức năng cho người dùng Nhập thông tin thể loại</v>
      </c>
      <c r="D729" s="55" t="s">
        <v>2156</v>
      </c>
    </row>
    <row r="730" spans="1:4" ht="33.6">
      <c r="A730" s="354"/>
      <c r="B730" s="49" t="s">
        <v>2154</v>
      </c>
      <c r="C730" s="49" t="str">
        <f>CONCATENATE(D730," ", B730)</f>
        <v>Cung cấp chức năng cho người dùng Thêm ID tài liệu cho từng thể loai</v>
      </c>
      <c r="D730" s="55" t="s">
        <v>2156</v>
      </c>
    </row>
    <row r="731" spans="1:4" ht="33.6">
      <c r="A731" s="354"/>
      <c r="B731" s="49" t="s">
        <v>2153</v>
      </c>
      <c r="C731" s="49" t="str">
        <f>CONCATENATE(D731," ", B731)</f>
        <v>Cung cấp chức năng cho người dùng Xoá thể loại tài liệu</v>
      </c>
      <c r="D731" s="55" t="s">
        <v>2156</v>
      </c>
    </row>
    <row r="732" spans="1:4" ht="50.4">
      <c r="A732" s="350" t="s">
        <v>2170</v>
      </c>
      <c r="B732" s="197" t="s">
        <v>2054</v>
      </c>
      <c r="C732" s="49"/>
      <c r="D732" s="55" t="s">
        <v>2156</v>
      </c>
    </row>
    <row r="733" spans="1:4" ht="33.6">
      <c r="A733" s="354"/>
      <c r="B733" s="49" t="s">
        <v>2165</v>
      </c>
      <c r="C733" s="49" t="str">
        <f>CONCATENATE(D733," ", B733)</f>
        <v xml:space="preserve">Cung cấp chức năng cho người dùng Duyệt, hiển thị tên thể loại tài liệu </v>
      </c>
      <c r="D733" s="55" t="s">
        <v>2156</v>
      </c>
    </row>
    <row r="734" spans="1:4" ht="33.6">
      <c r="A734" s="354"/>
      <c r="B734" s="49" t="s">
        <v>2166</v>
      </c>
      <c r="C734" s="49" t="str">
        <f>CONCATENATE(D734," ", B734)</f>
        <v>Cung cấp chức năng cho người dùng Không duyệt, không hiển thị tên thể loại tài liệu</v>
      </c>
      <c r="D734" s="55" t="s">
        <v>2156</v>
      </c>
    </row>
    <row r="735" spans="1:4" ht="33.6">
      <c r="A735" s="354"/>
      <c r="B735" s="49" t="s">
        <v>2055</v>
      </c>
      <c r="C735" s="49" t="str">
        <f>CONCATENATE(D735," ", B735)</f>
        <v>Cung cấp chức năng cho người dùng Thêm ID tài liệu theo thể loại</v>
      </c>
      <c r="D735" s="55" t="s">
        <v>2156</v>
      </c>
    </row>
    <row r="736" spans="1:4" ht="33.6">
      <c r="A736" s="354"/>
      <c r="B736" s="49" t="s">
        <v>2167</v>
      </c>
      <c r="C736" s="49" t="str">
        <f>CONCATENATE(D736," ", B736)</f>
        <v>Cung cấp chức năng cho người dùng Xóa nhiều thể loại tài liệu</v>
      </c>
      <c r="D736" s="55" t="s">
        <v>2156</v>
      </c>
    </row>
    <row r="737" spans="1:4" s="220" customFormat="1" ht="33.6">
      <c r="A737" s="356">
        <v>3</v>
      </c>
      <c r="B737" s="357" t="s">
        <v>2171</v>
      </c>
      <c r="C737" s="358"/>
      <c r="D737" s="220" t="s">
        <v>2156</v>
      </c>
    </row>
    <row r="738" spans="1:4" s="225" customFormat="1" ht="18">
      <c r="A738" s="359">
        <v>1</v>
      </c>
      <c r="B738" s="360" t="s">
        <v>2172</v>
      </c>
      <c r="C738" s="361"/>
      <c r="D738" s="225" t="s">
        <v>2156</v>
      </c>
    </row>
    <row r="739" spans="1:4" ht="33.6">
      <c r="A739" s="350" t="s">
        <v>2045</v>
      </c>
      <c r="B739" s="197" t="s">
        <v>2056</v>
      </c>
      <c r="C739" s="49" t="str">
        <f t="shared" ref="C739:C744" si="17">CONCATENATE(D739," ", B739)</f>
        <v>Cung cấp chức năng cho người dùng Chức năng Thêm mới lớp</v>
      </c>
      <c r="D739" s="55" t="s">
        <v>2156</v>
      </c>
    </row>
    <row r="740" spans="1:4" ht="33.6">
      <c r="A740" s="354"/>
      <c r="B740" s="49" t="s">
        <v>2173</v>
      </c>
      <c r="C740" s="49" t="str">
        <f t="shared" si="17"/>
        <v>Cung cấp chức năng cho người dùng Thêm mới lớp (tên lớp, mã lớp, năm học,…)</v>
      </c>
      <c r="D740" s="55" t="s">
        <v>2156</v>
      </c>
    </row>
    <row r="741" spans="1:4" ht="33.6">
      <c r="A741" s="354"/>
      <c r="B741" s="49" t="s">
        <v>2175</v>
      </c>
      <c r="C741" s="49" t="str">
        <f t="shared" si="17"/>
        <v>Cung cấp chức năng cho người dùng Xem danh sách lớp học</v>
      </c>
      <c r="D741" s="55" t="s">
        <v>2156</v>
      </c>
    </row>
    <row r="742" spans="1:4" ht="33.6">
      <c r="A742" s="354"/>
      <c r="B742" s="49" t="s">
        <v>2176</v>
      </c>
      <c r="C742" s="49" t="str">
        <f t="shared" si="17"/>
        <v>Cung cấp chức năng cho người dùng Xem chi tiết thông tin lớp học</v>
      </c>
      <c r="D742" s="55" t="s">
        <v>2156</v>
      </c>
    </row>
    <row r="743" spans="1:4" ht="67.2">
      <c r="A743" s="354"/>
      <c r="B743" s="49" t="s">
        <v>2174</v>
      </c>
      <c r="C743" s="49" t="str">
        <f t="shared" si="17"/>
        <v>Cung cấp chức năng cho người dùng Cập nhập thời gian sử dụng (không giới hạn hoặc có thời gian sử dụng)</v>
      </c>
      <c r="D743" s="55" t="s">
        <v>2156</v>
      </c>
    </row>
    <row r="744" spans="1:4" ht="33.6">
      <c r="A744" s="354"/>
      <c r="B744" s="49" t="s">
        <v>2179</v>
      </c>
      <c r="C744" s="49" t="str">
        <f t="shared" si="17"/>
        <v>Cung cấp chức năng cho người dùng Tìm kiếm lớp học</v>
      </c>
      <c r="D744" s="55" t="s">
        <v>2156</v>
      </c>
    </row>
    <row r="745" spans="1:4" ht="33.6">
      <c r="A745" s="350" t="s">
        <v>1992</v>
      </c>
      <c r="B745" s="197" t="s">
        <v>2057</v>
      </c>
      <c r="C745" s="49"/>
      <c r="D745" s="55" t="s">
        <v>2156</v>
      </c>
    </row>
    <row r="746" spans="1:4" ht="33.6">
      <c r="A746" s="354"/>
      <c r="B746" s="49" t="s">
        <v>2058</v>
      </c>
      <c r="C746" s="49" t="str">
        <f>CONCATENATE(D746," ", B746)</f>
        <v>Cung cấp chức năng cho người dùng Chỉnh sửa Lớp học</v>
      </c>
      <c r="D746" s="55" t="s">
        <v>2156</v>
      </c>
    </row>
    <row r="747" spans="1:4" ht="33.6">
      <c r="A747" s="354"/>
      <c r="B747" s="49" t="s">
        <v>2059</v>
      </c>
      <c r="C747" s="49" t="str">
        <f>CONCATENATE(D747," ", B747)</f>
        <v>Cung cấp chức năng cho người dùng Bỏ kích hoạt lớp học</v>
      </c>
      <c r="D747" s="55" t="s">
        <v>2156</v>
      </c>
    </row>
    <row r="748" spans="1:4" ht="33.6">
      <c r="A748" s="354"/>
      <c r="B748" s="49" t="s">
        <v>2177</v>
      </c>
      <c r="C748" s="49" t="str">
        <f>CONCATENATE(D748," ", B748)</f>
        <v>Cung cấp chức năng cho người dùng Kích hoạt lớp học</v>
      </c>
      <c r="D748" s="55" t="s">
        <v>2156</v>
      </c>
    </row>
    <row r="749" spans="1:4" ht="33.6">
      <c r="A749" s="354"/>
      <c r="B749" s="49" t="s">
        <v>2178</v>
      </c>
      <c r="C749" s="49" t="str">
        <f>CONCATENATE(D749," ", B749)</f>
        <v>Cung cấp chức năng cho người dùng Xóa lớp học</v>
      </c>
      <c r="D749" s="55" t="s">
        <v>2156</v>
      </c>
    </row>
    <row r="750" spans="1:4" ht="50.4">
      <c r="A750" s="350" t="s">
        <v>1993</v>
      </c>
      <c r="B750" s="197" t="s">
        <v>2060</v>
      </c>
      <c r="C750" s="49"/>
      <c r="D750" s="55" t="s">
        <v>2156</v>
      </c>
    </row>
    <row r="751" spans="1:4" ht="33.6">
      <c r="A751" s="350"/>
      <c r="B751" s="49" t="s">
        <v>2061</v>
      </c>
      <c r="C751" s="49" t="str">
        <f>CONCATENATE(D751," ", B751)</f>
        <v>Cung cấp chức năng cho người dùng Chọn nhiều lớp học cùng lúc</v>
      </c>
      <c r="D751" s="55" t="s">
        <v>2156</v>
      </c>
    </row>
    <row r="752" spans="1:4" ht="33.6">
      <c r="A752" s="354"/>
      <c r="B752" s="49" t="s">
        <v>2062</v>
      </c>
      <c r="C752" s="49" t="str">
        <f>CONCATENATE(D752," ", B752)</f>
        <v>Cung cấp chức năng cho người dùng Kích hoạt nhiều lớp học cùng lúc</v>
      </c>
      <c r="D752" s="55" t="s">
        <v>2156</v>
      </c>
    </row>
    <row r="753" spans="1:4" ht="33.6">
      <c r="A753" s="354"/>
      <c r="B753" s="49" t="s">
        <v>2063</v>
      </c>
      <c r="C753" s="49" t="str">
        <f>CONCATENATE(D753," ", B753)</f>
        <v>Cung cấp chức năng cho người dùng Bỏ kích hoạt nhiều lớp cùng lúc</v>
      </c>
      <c r="D753" s="55" t="s">
        <v>2156</v>
      </c>
    </row>
    <row r="754" spans="1:4" ht="33.6">
      <c r="A754" s="354"/>
      <c r="B754" s="49" t="s">
        <v>2180</v>
      </c>
      <c r="C754" s="49" t="str">
        <f>CONCATENATE(D754," ", B754)</f>
        <v>Cung cấp chức năng cho người dùng Xóa nhiều lớp học cùng lúc</v>
      </c>
      <c r="D754" s="55" t="s">
        <v>2156</v>
      </c>
    </row>
    <row r="755" spans="1:4" s="157" customFormat="1" ht="18">
      <c r="A755" s="351">
        <v>2</v>
      </c>
      <c r="B755" s="352" t="s">
        <v>2181</v>
      </c>
      <c r="C755" s="353"/>
      <c r="D755" s="157" t="s">
        <v>2156</v>
      </c>
    </row>
    <row r="756" spans="1:4" ht="33.6">
      <c r="A756" s="350" t="s">
        <v>2021</v>
      </c>
      <c r="B756" s="197" t="s">
        <v>2064</v>
      </c>
      <c r="C756" s="49"/>
      <c r="D756" s="55" t="s">
        <v>2156</v>
      </c>
    </row>
    <row r="757" spans="1:4" ht="33.6">
      <c r="A757" s="354"/>
      <c r="B757" s="49" t="s">
        <v>2065</v>
      </c>
      <c r="C757" s="49" t="str">
        <f>CONCATENATE(D757," ", B757)</f>
        <v>Cung cấp chức năng cho người dùng Thêm học viên mới</v>
      </c>
      <c r="D757" s="55" t="s">
        <v>2156</v>
      </c>
    </row>
    <row r="758" spans="1:4" ht="33.6">
      <c r="A758" s="354"/>
      <c r="B758" s="49" t="s">
        <v>2066</v>
      </c>
      <c r="C758" s="49" t="str">
        <f>CONCATENATE(D758," ", B758)</f>
        <v>Cung cấp chức năng cho người dùng Chỉnh sửa thông tin học viên</v>
      </c>
      <c r="D758" s="55" t="s">
        <v>2156</v>
      </c>
    </row>
    <row r="759" spans="1:4" ht="33.6">
      <c r="A759" s="354"/>
      <c r="B759" s="49" t="s">
        <v>2067</v>
      </c>
      <c r="C759" s="49" t="str">
        <f>CONCATENATE(D759," ", B759)</f>
        <v>Cung cấp chức năng cho người dùng Phân loại tài khoản học viên</v>
      </c>
      <c r="D759" s="55" t="s">
        <v>2156</v>
      </c>
    </row>
    <row r="760" spans="1:4" ht="50.4">
      <c r="A760" s="354"/>
      <c r="B760" s="49" t="s">
        <v>2068</v>
      </c>
      <c r="C760" s="49" t="str">
        <f>CONCATENATE(D760," ", B760)</f>
        <v>Cung cấp chức năng cho người dùng Cập nhật thời hạn sử dụng tài khoản của học viên</v>
      </c>
      <c r="D760" s="55" t="s">
        <v>2156</v>
      </c>
    </row>
    <row r="761" spans="1:4" ht="33.6">
      <c r="A761" s="354"/>
      <c r="B761" s="49" t="s">
        <v>2069</v>
      </c>
      <c r="C761" s="49" t="str">
        <f>CONCATENATE(D761," ", B761)</f>
        <v>Cung cấp chức năng cho người dùng Lưu thông tin học viên</v>
      </c>
      <c r="D761" s="55" t="s">
        <v>2156</v>
      </c>
    </row>
    <row r="762" spans="1:4" ht="33.6">
      <c r="A762" s="350" t="s">
        <v>2027</v>
      </c>
      <c r="B762" s="197" t="s">
        <v>2070</v>
      </c>
      <c r="C762" s="49"/>
      <c r="D762" s="55" t="s">
        <v>2156</v>
      </c>
    </row>
    <row r="763" spans="1:4" ht="33.6">
      <c r="A763" s="354"/>
      <c r="B763" s="49" t="s">
        <v>2071</v>
      </c>
      <c r="C763" s="49" t="str">
        <f>CONCATENATE(D763," ", B763)</f>
        <v>Cung cấp chức năng cho người dùng Chọn tài khoản học viên</v>
      </c>
      <c r="D763" s="55" t="s">
        <v>2156</v>
      </c>
    </row>
    <row r="764" spans="1:4" ht="33.6">
      <c r="A764" s="354"/>
      <c r="B764" s="49" t="s">
        <v>2072</v>
      </c>
      <c r="C764" s="49" t="str">
        <f>CONCATENATE(D764," ", B764)</f>
        <v>Cung cấp chức năng cho người dùng Chỉnh sửa tài khoản học viên</v>
      </c>
      <c r="D764" s="55" t="s">
        <v>2156</v>
      </c>
    </row>
    <row r="765" spans="1:4" ht="33.6">
      <c r="A765" s="354"/>
      <c r="B765" s="49" t="s">
        <v>2073</v>
      </c>
      <c r="C765" s="49" t="str">
        <f>CONCATENATE(D765," ", B765)</f>
        <v>Cung cấp chức năng cho người dùng Xoá tài khoản học viên</v>
      </c>
      <c r="D765" s="55" t="s">
        <v>2156</v>
      </c>
    </row>
    <row r="766" spans="1:4" ht="50.4">
      <c r="A766" s="350" t="s">
        <v>2034</v>
      </c>
      <c r="B766" s="197" t="s">
        <v>2074</v>
      </c>
      <c r="C766" s="49"/>
      <c r="D766" s="55" t="s">
        <v>2156</v>
      </c>
    </row>
    <row r="767" spans="1:4" ht="50.4">
      <c r="A767" s="354"/>
      <c r="B767" s="49" t="s">
        <v>2075</v>
      </c>
      <c r="C767" s="49" t="str">
        <f>CONCATENATE(D767," ", B767)</f>
        <v>Cung cấp chức năng cho người dùng Chọn nhiều tài khoản học viên để thao tác cùng một lúc</v>
      </c>
      <c r="D767" s="55" t="s">
        <v>2156</v>
      </c>
    </row>
    <row r="768" spans="1:4" ht="50.4">
      <c r="A768" s="354"/>
      <c r="B768" s="49" t="s">
        <v>2076</v>
      </c>
      <c r="C768" s="49" t="str">
        <f>CONCATENATE(D768," ", B768)</f>
        <v>Cung cấp chức năng cho người dùng Kích hoạt nhiều cho nhiều tài khoản học viên cùng lúc</v>
      </c>
      <c r="D768" s="55" t="s">
        <v>2156</v>
      </c>
    </row>
    <row r="769" spans="1:4" ht="50.4">
      <c r="A769" s="354"/>
      <c r="B769" s="49" t="s">
        <v>2077</v>
      </c>
      <c r="C769" s="49" t="str">
        <f>CONCATENATE(D769," ", B769)</f>
        <v>Cung cấp chức năng cho người dùng Bỏ kích hoạt nhiều cho nhiều tài khoản học viên cùng lúc</v>
      </c>
      <c r="D769" s="55" t="s">
        <v>2156</v>
      </c>
    </row>
    <row r="770" spans="1:4" ht="33.6">
      <c r="A770" s="350" t="s">
        <v>2036</v>
      </c>
      <c r="B770" s="197" t="s">
        <v>2078</v>
      </c>
      <c r="C770" s="49"/>
      <c r="D770" s="55" t="s">
        <v>2156</v>
      </c>
    </row>
    <row r="771" spans="1:4" ht="33.6">
      <c r="A771" s="354"/>
      <c r="B771" s="49" t="s">
        <v>2079</v>
      </c>
      <c r="C771" s="49" t="str">
        <f>CONCATENATE(D771," ", B771)</f>
        <v>Cung cấp chức năng cho người dùng Lọc tài khoản đăng nhập mới theo mã lớp</v>
      </c>
      <c r="D771" s="55" t="s">
        <v>2156</v>
      </c>
    </row>
    <row r="772" spans="1:4" ht="33.6">
      <c r="A772" s="354"/>
      <c r="B772" s="49" t="s">
        <v>2080</v>
      </c>
      <c r="C772" s="49" t="str">
        <f>CONCATENATE(D772," ", B772)</f>
        <v>Cung cấp chức năng cho người dùng Lọc tài khoản đăng nhập mới theo Họ tên</v>
      </c>
      <c r="D772" s="55" t="s">
        <v>2156</v>
      </c>
    </row>
    <row r="773" spans="1:4" ht="50.4">
      <c r="A773" s="354"/>
      <c r="B773" s="49" t="s">
        <v>2081</v>
      </c>
      <c r="C773" s="49" t="str">
        <f>CONCATENATE(D773," ", B773)</f>
        <v>Cung cấp chức năng cho người dùng Lọc tài khoản đăng nhập mới theo Phân loại tài khoản</v>
      </c>
      <c r="D773" s="55" t="s">
        <v>2156</v>
      </c>
    </row>
    <row r="774" spans="1:4" ht="33.6">
      <c r="A774" s="354"/>
      <c r="B774" s="49" t="s">
        <v>2082</v>
      </c>
      <c r="C774" s="49" t="str">
        <f>CONCATENATE(D774," ", B774)</f>
        <v>Cung cấp chức năng cho người dùng Lọc tài khoản đăng nhập mới theo Trạng thái</v>
      </c>
      <c r="D774" s="55" t="s">
        <v>2156</v>
      </c>
    </row>
    <row r="775" spans="1:4" ht="50.4">
      <c r="A775" s="354"/>
      <c r="B775" s="49" t="s">
        <v>2083</v>
      </c>
      <c r="C775" s="49" t="str">
        <f>CONCATENATE(D775," ", B775)</f>
        <v>Cung cấp chức năng cho người dùng Lọc tài khoản đăng nhập mới theo Phân quyền Upload</v>
      </c>
      <c r="D775" s="55" t="s">
        <v>2156</v>
      </c>
    </row>
    <row r="776" spans="1:4" ht="33.6">
      <c r="A776" s="350" t="s">
        <v>2040</v>
      </c>
      <c r="B776" s="197" t="s">
        <v>2084</v>
      </c>
      <c r="C776" s="49"/>
      <c r="D776" s="55" t="s">
        <v>2156</v>
      </c>
    </row>
    <row r="777" spans="1:4" ht="33.6">
      <c r="A777" s="350"/>
      <c r="B777" s="49" t="s">
        <v>2085</v>
      </c>
      <c r="C777" s="49" t="str">
        <f>CONCATENATE(D777," ", B777)</f>
        <v>Cung cấp chức năng cho người dùng Chọn tên đăng nhập/Email cần tìm</v>
      </c>
      <c r="D777" s="55" t="s">
        <v>2156</v>
      </c>
    </row>
    <row r="778" spans="1:4" ht="33.6">
      <c r="A778" s="350"/>
      <c r="B778" s="49" t="s">
        <v>2086</v>
      </c>
      <c r="C778" s="49" t="str">
        <f>CONCATENATE(D778," ", B778)</f>
        <v>Cung cấp chức năng cho người dùng Nhập tên đăng nhập/Email cần tìm</v>
      </c>
      <c r="D778" s="55" t="s">
        <v>2156</v>
      </c>
    </row>
    <row r="779" spans="1:4" ht="33.6">
      <c r="A779" s="350"/>
      <c r="B779" s="49" t="s">
        <v>2087</v>
      </c>
      <c r="C779" s="49" t="str">
        <f>CONCATENATE(D779," ", B779)</f>
        <v>Cung cấp chức năng cho người dùng Chọn khoảng thời gian cần tìm</v>
      </c>
      <c r="D779" s="55" t="s">
        <v>2156</v>
      </c>
    </row>
    <row r="780" spans="1:4" ht="33.6">
      <c r="A780" s="350"/>
      <c r="B780" s="49" t="s">
        <v>2088</v>
      </c>
      <c r="C780" s="49" t="str">
        <f>CONCATENATE(D780," ", B780)</f>
        <v>Cung cấp chức năng cho người dùng Tìm kiếm tài khoản đăng nhập mới</v>
      </c>
      <c r="D780" s="55" t="s">
        <v>2156</v>
      </c>
    </row>
    <row r="781" spans="1:4" ht="17.399999999999999">
      <c r="A781" s="350">
        <v>3</v>
      </c>
      <c r="B781" s="197" t="s">
        <v>2182</v>
      </c>
      <c r="C781" s="49"/>
      <c r="D781" s="55" t="s">
        <v>2156</v>
      </c>
    </row>
    <row r="782" spans="1:4" s="157" customFormat="1" ht="18">
      <c r="A782" s="351"/>
      <c r="B782" s="352" t="s">
        <v>2183</v>
      </c>
      <c r="C782" s="353"/>
      <c r="D782" s="157" t="s">
        <v>2156</v>
      </c>
    </row>
    <row r="783" spans="1:4" ht="17.399999999999999">
      <c r="A783" s="350" t="s">
        <v>2045</v>
      </c>
      <c r="B783" s="197" t="s">
        <v>2089</v>
      </c>
      <c r="C783" s="49"/>
      <c r="D783" s="55" t="s">
        <v>2156</v>
      </c>
    </row>
    <row r="784" spans="1:4" ht="33.6">
      <c r="A784" s="350"/>
      <c r="B784" s="49" t="s">
        <v>2090</v>
      </c>
      <c r="C784" s="49" t="str">
        <f t="shared" ref="C784:C789" si="18">CONCATENATE(D784," ", B784)</f>
        <v>Cung cấp chức năng cho người dùng Quản lý tên/email thông tin thành viên góp ý</v>
      </c>
      <c r="D784" s="55" t="s">
        <v>2156</v>
      </c>
    </row>
    <row r="785" spans="1:4" ht="67.2">
      <c r="A785" s="350"/>
      <c r="B785" s="49" t="s">
        <v>2091</v>
      </c>
      <c r="C785" s="49" t="str">
        <f t="shared" si="18"/>
        <v>Cung cấp chức năng cho người dùng Quản lý ID tài liệu chứa link xem được trực tiếp tài liệu nằm trang chủ của Thư viện số</v>
      </c>
      <c r="D785" s="55" t="s">
        <v>2156</v>
      </c>
    </row>
    <row r="786" spans="1:4" ht="33.6">
      <c r="A786" s="354"/>
      <c r="B786" s="49" t="s">
        <v>2092</v>
      </c>
      <c r="C786" s="49" t="str">
        <f t="shared" si="18"/>
        <v>Cung cấp chức năng cho người dùng Quản lý nội dung góp ý</v>
      </c>
      <c r="D786" s="55" t="s">
        <v>2156</v>
      </c>
    </row>
    <row r="787" spans="1:4" ht="33.6">
      <c r="A787" s="354"/>
      <c r="B787" s="49" t="s">
        <v>2093</v>
      </c>
      <c r="C787" s="49" t="str">
        <f t="shared" si="18"/>
        <v>Cung cấp chức năng cho người dùng Quản lý tình trạng góp ý</v>
      </c>
      <c r="D787" s="55" t="s">
        <v>2156</v>
      </c>
    </row>
    <row r="788" spans="1:4" ht="33.6">
      <c r="A788" s="354"/>
      <c r="B788" s="49" t="s">
        <v>2094</v>
      </c>
      <c r="C788" s="49" t="str">
        <f t="shared" si="18"/>
        <v>Cung cấp chức năng cho người dùng Quản lý trạng thái góp ý</v>
      </c>
      <c r="D788" s="55" t="s">
        <v>2156</v>
      </c>
    </row>
    <row r="789" spans="1:4" ht="33.6">
      <c r="A789" s="354"/>
      <c r="B789" s="49" t="s">
        <v>2095</v>
      </c>
      <c r="C789" s="49" t="str">
        <f t="shared" si="18"/>
        <v>Cung cấp chức năng cho người dùng Quản lý thời gian góp ý</v>
      </c>
      <c r="D789" s="55" t="s">
        <v>2156</v>
      </c>
    </row>
    <row r="790" spans="1:4" ht="50.4">
      <c r="A790" s="350" t="s">
        <v>2049</v>
      </c>
      <c r="B790" s="197" t="s">
        <v>2096</v>
      </c>
      <c r="C790" s="49"/>
      <c r="D790" s="55" t="s">
        <v>2156</v>
      </c>
    </row>
    <row r="791" spans="1:4" ht="33.6">
      <c r="A791" s="354"/>
      <c r="B791" s="49" t="s">
        <v>2097</v>
      </c>
      <c r="C791" s="49" t="str">
        <f>CONCATENATE(D791," ", B791)</f>
        <v>Cung cấp chức năng cho người dùng Chọn các góp ý</v>
      </c>
      <c r="D791" s="55" t="s">
        <v>2156</v>
      </c>
    </row>
    <row r="792" spans="1:4" ht="33.6">
      <c r="A792" s="354"/>
      <c r="B792" s="49" t="s">
        <v>2098</v>
      </c>
      <c r="C792" s="49" t="str">
        <f>CONCATENATE(D792," ", B792)</f>
        <v>Cung cấp chức năng cho người dùng Chọn hành động đã xử lý</v>
      </c>
      <c r="D792" s="55" t="s">
        <v>2156</v>
      </c>
    </row>
    <row r="793" spans="1:4" ht="33.6">
      <c r="A793" s="354"/>
      <c r="B793" s="49" t="s">
        <v>2099</v>
      </c>
      <c r="C793" s="49" t="str">
        <f>CONCATENATE(D793," ", B793)</f>
        <v>Cung cấp chức năng cho người dùng Chọn hành động chưa xử lý</v>
      </c>
      <c r="D793" s="55" t="s">
        <v>2156</v>
      </c>
    </row>
    <row r="794" spans="1:4" ht="33.6">
      <c r="A794" s="350" t="s">
        <v>2053</v>
      </c>
      <c r="B794" s="197" t="s">
        <v>2100</v>
      </c>
      <c r="C794" s="49"/>
      <c r="D794" s="55" t="s">
        <v>2156</v>
      </c>
    </row>
    <row r="795" spans="1:4" ht="33.6">
      <c r="A795" s="354"/>
      <c r="B795" s="49" t="s">
        <v>2101</v>
      </c>
      <c r="C795" s="49" t="str">
        <f>CONCATENATE(D795," ", B795)</f>
        <v>Cung cấp chức năng cho người dùng Hiện thị tất cả các góp ý</v>
      </c>
      <c r="D795" s="55" t="s">
        <v>2156</v>
      </c>
    </row>
    <row r="796" spans="1:4" ht="33.6">
      <c r="A796" s="354"/>
      <c r="B796" s="49" t="s">
        <v>2102</v>
      </c>
      <c r="C796" s="49" t="str">
        <f>CONCATENATE(D796," ", B796)</f>
        <v>Cung cấp chức năng cho người dùng Lọc góp ý đã xử lý</v>
      </c>
      <c r="D796" s="55" t="s">
        <v>2156</v>
      </c>
    </row>
    <row r="797" spans="1:4" ht="33.6">
      <c r="A797" s="354"/>
      <c r="B797" s="49" t="s">
        <v>2103</v>
      </c>
      <c r="C797" s="49" t="str">
        <f>CONCATENATE(D797," ", B797)</f>
        <v>Cung cấp chức năng cho người dùng Lọc góp ý chưa xử lý</v>
      </c>
      <c r="D797" s="55" t="s">
        <v>2156</v>
      </c>
    </row>
    <row r="798" spans="1:4" s="157" customFormat="1" ht="18">
      <c r="A798" s="351"/>
      <c r="B798" s="352" t="s">
        <v>2184</v>
      </c>
      <c r="C798" s="353"/>
      <c r="D798" s="157" t="s">
        <v>2156</v>
      </c>
    </row>
    <row r="799" spans="1:4" ht="33.6">
      <c r="A799" s="350" t="s">
        <v>2185</v>
      </c>
      <c r="B799" s="197" t="s">
        <v>2104</v>
      </c>
      <c r="C799" s="49"/>
      <c r="D799" s="55" t="s">
        <v>2156</v>
      </c>
    </row>
    <row r="800" spans="1:4" ht="33.6">
      <c r="A800" s="350"/>
      <c r="B800" s="49" t="s">
        <v>2105</v>
      </c>
      <c r="C800" s="49" t="str">
        <f>CONCATENATE(D800," ", B800)</f>
        <v>Cung cấp chức năng cho người dùng Quản lý tên/email thông tin thành viên bình luận</v>
      </c>
      <c r="D800" s="55" t="s">
        <v>2156</v>
      </c>
    </row>
    <row r="801" spans="1:4" ht="67.2">
      <c r="A801" s="350"/>
      <c r="B801" s="49" t="s">
        <v>2091</v>
      </c>
      <c r="C801" s="49" t="str">
        <f>CONCATENATE(D801," ", B801)</f>
        <v>Cung cấp chức năng cho người dùng Quản lý ID tài liệu chứa link xem được trực tiếp tài liệu nằm trang chủ của Thư viện số</v>
      </c>
      <c r="D801" s="55" t="s">
        <v>2156</v>
      </c>
    </row>
    <row r="802" spans="1:4" ht="33.6">
      <c r="A802" s="354"/>
      <c r="B802" s="49" t="s">
        <v>2106</v>
      </c>
      <c r="C802" s="49" t="str">
        <f>CONCATENATE(D802," ", B802)</f>
        <v>Cung cấp chức năng cho người dùng Quản lý nội dung bình luận</v>
      </c>
      <c r="D802" s="55" t="s">
        <v>2156</v>
      </c>
    </row>
    <row r="803" spans="1:4" ht="33.6">
      <c r="A803" s="354"/>
      <c r="B803" s="49" t="s">
        <v>2107</v>
      </c>
      <c r="C803" s="49" t="str">
        <f>CONCATENATE(D803," ", B803)</f>
        <v>Cung cấp chức năng cho người dùng Quản lý trạng thái bình luận</v>
      </c>
      <c r="D803" s="55" t="s">
        <v>2156</v>
      </c>
    </row>
    <row r="804" spans="1:4" ht="33.6">
      <c r="A804" s="354"/>
      <c r="B804" s="49" t="s">
        <v>2108</v>
      </c>
      <c r="C804" s="49" t="str">
        <f>CONCATENATE(D804," ", B804)</f>
        <v>Cung cấp chức năng cho người dùng Quản lý thời gian bình luận</v>
      </c>
      <c r="D804" s="55" t="s">
        <v>2156</v>
      </c>
    </row>
    <row r="805" spans="1:4" ht="33.6">
      <c r="A805" s="350" t="s">
        <v>2186</v>
      </c>
      <c r="B805" s="197" t="s">
        <v>2109</v>
      </c>
      <c r="C805" s="49"/>
      <c r="D805" s="55" t="s">
        <v>2156</v>
      </c>
    </row>
    <row r="806" spans="1:4" ht="33.6">
      <c r="A806" s="354"/>
      <c r="B806" s="49" t="s">
        <v>2110</v>
      </c>
      <c r="C806" s="49" t="str">
        <f>CONCATENATE(D806," ", B806)</f>
        <v>Cung cấp chức năng cho người dùng Chọn tất cả các bình luận cần xử lý</v>
      </c>
      <c r="D806" s="55" t="s">
        <v>2156</v>
      </c>
    </row>
    <row r="807" spans="1:4" ht="33.6">
      <c r="A807" s="354"/>
      <c r="B807" s="49" t="s">
        <v>2111</v>
      </c>
      <c r="C807" s="49" t="str">
        <f>CONCATENATE(D807," ", B807)</f>
        <v>Cung cấp chức năng cho người dùng Duyệt bình luận</v>
      </c>
      <c r="D807" s="55" t="s">
        <v>2156</v>
      </c>
    </row>
    <row r="808" spans="1:4" ht="33.6">
      <c r="A808" s="354"/>
      <c r="B808" s="49" t="s">
        <v>2112</v>
      </c>
      <c r="C808" s="49" t="str">
        <f>CONCATENATE(D808," ", B808)</f>
        <v>Cung cấp chức năng cho người dùng Bỏ duyệt bình luận</v>
      </c>
      <c r="D808" s="55" t="s">
        <v>2156</v>
      </c>
    </row>
    <row r="809" spans="1:4" ht="33.6">
      <c r="A809" s="354"/>
      <c r="B809" s="49" t="s">
        <v>2113</v>
      </c>
      <c r="C809" s="49" t="str">
        <f>CONCATENATE(D809," ", B809)</f>
        <v>Cung cấp chức năng cho người dùng Xoá bình luận</v>
      </c>
      <c r="D809" s="55" t="s">
        <v>2156</v>
      </c>
    </row>
    <row r="810" spans="1:4" ht="33.6">
      <c r="A810" s="350" t="s">
        <v>2187</v>
      </c>
      <c r="B810" s="197" t="s">
        <v>2114</v>
      </c>
      <c r="C810" s="49"/>
      <c r="D810" s="55" t="s">
        <v>2156</v>
      </c>
    </row>
    <row r="811" spans="1:4" ht="33.6">
      <c r="A811" s="350"/>
      <c r="B811" s="49" t="s">
        <v>2115</v>
      </c>
      <c r="C811" s="49" t="str">
        <f>CONCATENATE(D811," ", B811)</f>
        <v>Cung cấp chức năng cho người dùng Lọc bình luận theo mục tài liệu</v>
      </c>
      <c r="D811" s="55" t="s">
        <v>2156</v>
      </c>
    </row>
    <row r="812" spans="1:4" ht="33.6">
      <c r="A812" s="350"/>
      <c r="B812" s="49" t="s">
        <v>2116</v>
      </c>
      <c r="C812" s="49" t="str">
        <f>CONCATENATE(D812," ", B812)</f>
        <v>Cung cấp chức năng cho người dùng Lọc bình luận theo Bộ sưu tập</v>
      </c>
      <c r="D812" s="55" t="s">
        <v>2156</v>
      </c>
    </row>
    <row r="813" spans="1:4" ht="33.6">
      <c r="A813" s="350"/>
      <c r="B813" s="49" t="s">
        <v>2117</v>
      </c>
      <c r="C813" s="49" t="str">
        <f>CONCATENATE(D813," ", B813)</f>
        <v>Cung cấp chức năng cho người dùng Lọc bình luận theo trạng thái duyệt</v>
      </c>
      <c r="D813" s="55" t="s">
        <v>2156</v>
      </c>
    </row>
    <row r="814" spans="1:4" ht="33.6">
      <c r="A814" s="350"/>
      <c r="B814" s="49" t="s">
        <v>2118</v>
      </c>
      <c r="C814" s="49" t="str">
        <f>CONCATENATE(D814," ", B814)</f>
        <v>Cung cấp chức năng cho người dùng Lọc bình luận theo trạng thái chưa duyệt</v>
      </c>
      <c r="D814" s="55" t="s">
        <v>2156</v>
      </c>
    </row>
    <row r="815" spans="1:4" ht="17.399999999999999">
      <c r="A815" s="350">
        <v>4</v>
      </c>
      <c r="B815" s="197" t="s">
        <v>2188</v>
      </c>
      <c r="C815" s="49"/>
      <c r="D815" s="55" t="s">
        <v>2156</v>
      </c>
    </row>
    <row r="816" spans="1:4" ht="17.399999999999999">
      <c r="A816" s="350" t="s">
        <v>2189</v>
      </c>
      <c r="B816" s="197" t="s">
        <v>2119</v>
      </c>
      <c r="C816" s="49"/>
      <c r="D816" s="55" t="s">
        <v>2156</v>
      </c>
    </row>
    <row r="817" spans="1:4" ht="33.6">
      <c r="A817" s="354"/>
      <c r="B817" s="49" t="s">
        <v>2120</v>
      </c>
      <c r="C817" s="49" t="str">
        <f>CONCATENATE(D817," ", B817)</f>
        <v>Cung cấp chức năng cho người dùng Chọn thêm tin tức</v>
      </c>
      <c r="D817" s="55" t="s">
        <v>2156</v>
      </c>
    </row>
    <row r="818" spans="1:4" ht="33.6">
      <c r="A818" s="354"/>
      <c r="B818" s="49" t="s">
        <v>2121</v>
      </c>
      <c r="C818" s="49" t="str">
        <f>CONCATENATE(D818," ", B818)</f>
        <v>Cung cấp chức năng cho người dùng Nhập thông tin tin tức</v>
      </c>
      <c r="D818" s="55" t="s">
        <v>2156</v>
      </c>
    </row>
    <row r="819" spans="1:4" ht="33.6">
      <c r="A819" s="354"/>
      <c r="B819" s="49" t="s">
        <v>2155</v>
      </c>
      <c r="C819" s="49" t="str">
        <f>CONCATENATE(D819," ", B819)</f>
        <v>Cung cấp chức năng cho người dùng Thêm hình ảnh cho tin tức</v>
      </c>
      <c r="D819" s="55" t="s">
        <v>2156</v>
      </c>
    </row>
    <row r="820" spans="1:4" ht="33.6">
      <c r="A820" s="354"/>
      <c r="B820" s="49" t="s">
        <v>2122</v>
      </c>
      <c r="C820" s="49" t="str">
        <f>CONCATENATE(D820," ", B820)</f>
        <v>Cung cấp chức năng cho người dùng Lưu để hoàn thành phần cập nhật tin tức</v>
      </c>
      <c r="D820" s="55" t="s">
        <v>2156</v>
      </c>
    </row>
    <row r="821" spans="1:4" ht="33.6">
      <c r="A821" s="350" t="s">
        <v>2190</v>
      </c>
      <c r="B821" s="197" t="s">
        <v>2123</v>
      </c>
      <c r="C821" s="49"/>
      <c r="D821" s="55" t="s">
        <v>2156</v>
      </c>
    </row>
    <row r="822" spans="1:4" ht="33.6">
      <c r="A822" s="354"/>
      <c r="B822" s="49" t="s">
        <v>2124</v>
      </c>
      <c r="C822" s="49" t="str">
        <f>CONCATENATE(D822," ", B822)</f>
        <v>Cung cấp chức năng cho người dùng Nhập thông tin cần sửa</v>
      </c>
      <c r="D822" s="55" t="s">
        <v>2156</v>
      </c>
    </row>
    <row r="823" spans="1:4" ht="33.6">
      <c r="A823" s="354"/>
      <c r="B823" s="49" t="s">
        <v>2125</v>
      </c>
      <c r="C823" s="49" t="str">
        <f>CONCATENATE(D823," ", B823)</f>
        <v>Cung cấp chức năng cho người dùng Xoá tin tức</v>
      </c>
      <c r="D823" s="55" t="s">
        <v>2156</v>
      </c>
    </row>
    <row r="824" spans="1:4" ht="33.6">
      <c r="A824" s="354"/>
      <c r="B824" s="49" t="s">
        <v>2126</v>
      </c>
      <c r="C824" s="49" t="str">
        <f>CONCATENATE(D824," ", B824)</f>
        <v>Cung cấp chức năng cho người dùng Lưu thông tin</v>
      </c>
      <c r="D824" s="55" t="s">
        <v>2156</v>
      </c>
    </row>
    <row r="825" spans="1:4" ht="50.4">
      <c r="A825" s="350" t="s">
        <v>2191</v>
      </c>
      <c r="B825" s="197" t="s">
        <v>2127</v>
      </c>
      <c r="C825" s="49"/>
      <c r="D825" s="55" t="s">
        <v>2156</v>
      </c>
    </row>
    <row r="826" spans="1:4" ht="33.6">
      <c r="A826" s="354"/>
      <c r="B826" s="49" t="s">
        <v>2128</v>
      </c>
      <c r="C826" s="49" t="str">
        <f>CONCATENATE(D826," ", B826)</f>
        <v>Cung cấp chức năng cho người dùng Chọn nhiều tin tức</v>
      </c>
      <c r="D826" s="55" t="s">
        <v>2156</v>
      </c>
    </row>
    <row r="827" spans="1:4" ht="33.6">
      <c r="A827" s="354"/>
      <c r="B827" s="49" t="s">
        <v>2129</v>
      </c>
      <c r="C827" s="49" t="str">
        <f>CONCATENATE(D827," ", B827)</f>
        <v>Cung cấp chức năng cho người dùng Duyệt tin tức</v>
      </c>
      <c r="D827" s="55" t="s">
        <v>2156</v>
      </c>
    </row>
    <row r="828" spans="1:4" ht="33.6">
      <c r="A828" s="354"/>
      <c r="B828" s="49" t="s">
        <v>2130</v>
      </c>
      <c r="C828" s="49" t="str">
        <f>CONCATENATE(D828," ", B828)</f>
        <v>Cung cấp chức năng cho người dùng Bỏ duyệt tin tức</v>
      </c>
      <c r="D828" s="55" t="s">
        <v>2156</v>
      </c>
    </row>
    <row r="829" spans="1:4" ht="33.6">
      <c r="A829" s="354"/>
      <c r="B829" s="49" t="s">
        <v>2125</v>
      </c>
      <c r="C829" s="49" t="str">
        <f>CONCATENATE(D829," ", B829)</f>
        <v>Cung cấp chức năng cho người dùng Xoá tin tức</v>
      </c>
      <c r="D829" s="55" t="s">
        <v>2156</v>
      </c>
    </row>
    <row r="830" spans="1:4" ht="33.6">
      <c r="A830" s="354"/>
      <c r="B830" s="49" t="s">
        <v>2131</v>
      </c>
      <c r="C830" s="49" t="str">
        <f>CONCATENATE(D830," ", B830)</f>
        <v>Cung cấp chức năng cho người dùng Lưu lại các thao tác</v>
      </c>
      <c r="D830" s="55" t="s">
        <v>2156</v>
      </c>
    </row>
    <row r="831" spans="1:4" ht="17.399999999999999">
      <c r="A831" s="350">
        <v>5</v>
      </c>
      <c r="B831" s="197" t="s">
        <v>2192</v>
      </c>
      <c r="C831" s="49"/>
      <c r="D831" s="55" t="s">
        <v>2156</v>
      </c>
    </row>
    <row r="832" spans="1:4" ht="33.6">
      <c r="A832" s="350" t="s">
        <v>2193</v>
      </c>
      <c r="B832" s="197" t="s">
        <v>2132</v>
      </c>
      <c r="C832" s="49"/>
      <c r="D832" s="55" t="s">
        <v>2156</v>
      </c>
    </row>
    <row r="833" spans="1:4" ht="33.6">
      <c r="A833" s="354"/>
      <c r="B833" s="49" t="s">
        <v>2133</v>
      </c>
      <c r="C833" s="49" t="str">
        <f>CONCATENATE(D833," ", B833)</f>
        <v>Cung cấp chức năng cho người dùng Quản lý báo cáo tổng hợp theo ngày</v>
      </c>
      <c r="D833" s="55" t="s">
        <v>2156</v>
      </c>
    </row>
    <row r="834" spans="1:4" ht="33.6">
      <c r="A834" s="354"/>
      <c r="B834" s="49" t="s">
        <v>2134</v>
      </c>
      <c r="C834" s="49" t="str">
        <f>CONCATENATE(D834," ", B834)</f>
        <v>Cung cấp chức năng cho người dùng Quản lý báo cáo tổng hợp theo Tài liệu Upload</v>
      </c>
      <c r="D834" s="55" t="s">
        <v>2156</v>
      </c>
    </row>
    <row r="835" spans="1:4" ht="33.6">
      <c r="A835" s="354"/>
      <c r="B835" s="49" t="s">
        <v>2135</v>
      </c>
      <c r="C835" s="49" t="str">
        <f>CONCATENATE(D835," ", B835)</f>
        <v>Cung cấp chức năng cho người dùng Quản lý báo cáo tổng hợp theo Bộ sưu tập</v>
      </c>
      <c r="D835" s="55" t="s">
        <v>2156</v>
      </c>
    </row>
    <row r="836" spans="1:4" ht="67.2">
      <c r="A836" s="354"/>
      <c r="B836" s="49" t="s">
        <v>2136</v>
      </c>
      <c r="C836" s="49" t="str">
        <f>CONCATENATE(D836," ", B836)</f>
        <v>Cung cấp chức năng cho người dùng Quản lý báo cáo tổng hợp theo Tổng số lượt dowload tài liệu trên hệ thống</v>
      </c>
      <c r="D836" s="55" t="s">
        <v>2156</v>
      </c>
    </row>
    <row r="837" spans="1:4" ht="33.6">
      <c r="A837" s="350" t="s">
        <v>2194</v>
      </c>
      <c r="B837" s="197" t="s">
        <v>2137</v>
      </c>
      <c r="C837" s="49"/>
      <c r="D837" s="55" t="s">
        <v>2156</v>
      </c>
    </row>
    <row r="838" spans="1:4" ht="33.6">
      <c r="A838" s="354"/>
      <c r="B838" s="49" t="s">
        <v>2138</v>
      </c>
      <c r="C838" s="49" t="str">
        <f t="shared" ref="C838:C843" si="19">CONCATENATE(D838," ", B838)</f>
        <v>Cung cấp chức năng cho người dùng Báo cáo TaskLogs theo thời gian</v>
      </c>
      <c r="D838" s="55" t="s">
        <v>2156</v>
      </c>
    </row>
    <row r="839" spans="1:4" ht="33.6">
      <c r="A839" s="354"/>
      <c r="B839" s="49" t="s">
        <v>2139</v>
      </c>
      <c r="C839" s="49" t="str">
        <f t="shared" si="19"/>
        <v>Cung cấp chức năng cho người dùng Báo cáo TaskLogs theo IP</v>
      </c>
      <c r="D839" s="55" t="s">
        <v>2156</v>
      </c>
    </row>
    <row r="840" spans="1:4" ht="33.6">
      <c r="A840" s="354"/>
      <c r="B840" s="49" t="s">
        <v>2140</v>
      </c>
      <c r="C840" s="49" t="str">
        <f t="shared" si="19"/>
        <v>Cung cấp chức năng cho người dùng Báo cáo TaskLogs theo hành động</v>
      </c>
      <c r="D840" s="55" t="s">
        <v>2156</v>
      </c>
    </row>
    <row r="841" spans="1:4" ht="33.6">
      <c r="A841" s="354"/>
      <c r="B841" s="49" t="s">
        <v>2141</v>
      </c>
      <c r="C841" s="49" t="str">
        <f t="shared" si="19"/>
        <v>Cung cấp chức năng cho người dùng Báo cáo TaskLogs theo nội dung</v>
      </c>
      <c r="D841" s="55" t="s">
        <v>2156</v>
      </c>
    </row>
    <row r="842" spans="1:4" ht="33.6">
      <c r="A842" s="354"/>
      <c r="B842" s="49" t="s">
        <v>2142</v>
      </c>
      <c r="C842" s="49" t="str">
        <f t="shared" si="19"/>
        <v>Cung cấp chức năng cho người dùng Báo cáo TaskLogs theo ID Tài khoản</v>
      </c>
      <c r="D842" s="55" t="s">
        <v>2156</v>
      </c>
    </row>
    <row r="843" spans="1:4" ht="33.6">
      <c r="A843" s="354"/>
      <c r="B843" s="49" t="s">
        <v>2143</v>
      </c>
      <c r="C843" s="49" t="str">
        <f t="shared" si="19"/>
        <v>Cung cấp chức năng cho người dùng Báo cáo TaskLogs theo Tài khoản</v>
      </c>
      <c r="D843" s="55" t="s">
        <v>2156</v>
      </c>
    </row>
    <row r="844" spans="1:4" s="215" customFormat="1">
      <c r="A844" s="213" t="s">
        <v>24</v>
      </c>
      <c r="B844" s="214" t="s">
        <v>1054</v>
      </c>
      <c r="C844" s="211"/>
      <c r="D844" s="55" t="s">
        <v>2156</v>
      </c>
    </row>
    <row r="845" spans="1:4" ht="33.6">
      <c r="A845" s="208" t="s">
        <v>1706</v>
      </c>
      <c r="B845" s="197" t="s">
        <v>2327</v>
      </c>
      <c r="C845" s="199"/>
      <c r="D845" s="55" t="s">
        <v>2156</v>
      </c>
    </row>
    <row r="846" spans="1:4" ht="33.6">
      <c r="A846" s="208"/>
      <c r="B846" s="49" t="s">
        <v>1074</v>
      </c>
      <c r="C846" s="49" t="s">
        <v>1075</v>
      </c>
      <c r="D846" s="55" t="s">
        <v>2156</v>
      </c>
    </row>
    <row r="847" spans="1:4" ht="33.6">
      <c r="A847" s="208"/>
      <c r="B847" s="49" t="s">
        <v>1076</v>
      </c>
      <c r="C847" s="49" t="s">
        <v>1077</v>
      </c>
      <c r="D847" s="55" t="s">
        <v>2156</v>
      </c>
    </row>
    <row r="848" spans="1:4" ht="33.6">
      <c r="A848" s="208"/>
      <c r="B848" s="49" t="s">
        <v>1078</v>
      </c>
      <c r="C848" s="49" t="s">
        <v>1079</v>
      </c>
      <c r="D848" s="55" t="s">
        <v>2156</v>
      </c>
    </row>
    <row r="849" spans="1:4" ht="33.6">
      <c r="A849" s="208"/>
      <c r="B849" s="49" t="s">
        <v>2338</v>
      </c>
      <c r="C849" s="49" t="s">
        <v>2339</v>
      </c>
      <c r="D849" s="55" t="s">
        <v>2156</v>
      </c>
    </row>
    <row r="850" spans="1:4" ht="33.6">
      <c r="A850" s="208"/>
      <c r="B850" s="49" t="s">
        <v>1080</v>
      </c>
      <c r="C850" s="49" t="s">
        <v>1081</v>
      </c>
      <c r="D850" s="55" t="s">
        <v>2156</v>
      </c>
    </row>
    <row r="851" spans="1:4" ht="33.6">
      <c r="A851" s="208" t="s">
        <v>1403</v>
      </c>
      <c r="B851" s="197" t="s">
        <v>2328</v>
      </c>
      <c r="C851" s="199"/>
      <c r="D851" s="55" t="s">
        <v>2156</v>
      </c>
    </row>
    <row r="852" spans="1:4" ht="33.6">
      <c r="A852" s="209"/>
      <c r="B852" s="49" t="s">
        <v>1092</v>
      </c>
      <c r="C852" s="49" t="s">
        <v>1093</v>
      </c>
      <c r="D852" s="55" t="s">
        <v>2156</v>
      </c>
    </row>
    <row r="853" spans="1:4" ht="33.6">
      <c r="A853" s="208"/>
      <c r="B853" s="49" t="s">
        <v>1094</v>
      </c>
      <c r="C853" s="49" t="s">
        <v>1095</v>
      </c>
      <c r="D853" s="55" t="s">
        <v>2156</v>
      </c>
    </row>
    <row r="854" spans="1:4" ht="33.6">
      <c r="A854" s="208"/>
      <c r="B854" s="49" t="s">
        <v>1096</v>
      </c>
      <c r="C854" s="49" t="s">
        <v>1097</v>
      </c>
      <c r="D854" s="55" t="s">
        <v>2156</v>
      </c>
    </row>
    <row r="855" spans="1:4" ht="33.6">
      <c r="A855" s="208"/>
      <c r="B855" s="49" t="s">
        <v>2340</v>
      </c>
      <c r="C855" s="49" t="s">
        <v>2341</v>
      </c>
      <c r="D855" s="55" t="s">
        <v>2156</v>
      </c>
    </row>
    <row r="856" spans="1:4" ht="33.6">
      <c r="A856" s="208"/>
      <c r="B856" s="49" t="s">
        <v>1098</v>
      </c>
      <c r="C856" s="49" t="s">
        <v>1099</v>
      </c>
      <c r="D856" s="55" t="s">
        <v>2156</v>
      </c>
    </row>
    <row r="857" spans="1:4" ht="33.6">
      <c r="A857" s="208" t="s">
        <v>1403</v>
      </c>
      <c r="B857" s="197" t="s">
        <v>2329</v>
      </c>
      <c r="C857" s="199"/>
      <c r="D857" s="55" t="s">
        <v>2156</v>
      </c>
    </row>
    <row r="858" spans="1:4" ht="33.6">
      <c r="A858" s="209"/>
      <c r="B858" s="49" t="s">
        <v>2330</v>
      </c>
      <c r="C858" s="49" t="s">
        <v>2331</v>
      </c>
      <c r="D858" s="55" t="s">
        <v>2156</v>
      </c>
    </row>
    <row r="859" spans="1:4" ht="33.6">
      <c r="A859" s="208"/>
      <c r="B859" s="49" t="s">
        <v>2332</v>
      </c>
      <c r="C859" s="49" t="s">
        <v>2333</v>
      </c>
      <c r="D859" s="55" t="s">
        <v>2156</v>
      </c>
    </row>
    <row r="860" spans="1:4" ht="33.6">
      <c r="A860" s="208"/>
      <c r="B860" s="49" t="s">
        <v>2334</v>
      </c>
      <c r="C860" s="49" t="s">
        <v>2335</v>
      </c>
      <c r="D860" s="55" t="s">
        <v>2156</v>
      </c>
    </row>
    <row r="861" spans="1:4" ht="33.6">
      <c r="A861" s="208"/>
      <c r="B861" s="49" t="s">
        <v>2342</v>
      </c>
      <c r="C861" s="49" t="s">
        <v>2343</v>
      </c>
      <c r="D861" s="55" t="s">
        <v>2156</v>
      </c>
    </row>
    <row r="862" spans="1:4" ht="33.6">
      <c r="A862" s="208"/>
      <c r="B862" s="49" t="s">
        <v>2336</v>
      </c>
      <c r="C862" s="49" t="s">
        <v>2337</v>
      </c>
      <c r="D862" s="55" t="s">
        <v>2156</v>
      </c>
    </row>
    <row r="863" spans="1:4" ht="33.6">
      <c r="A863" s="208" t="s">
        <v>1403</v>
      </c>
      <c r="B863" s="197" t="s">
        <v>2344</v>
      </c>
      <c r="C863" s="199"/>
      <c r="D863" s="55" t="s">
        <v>2156</v>
      </c>
    </row>
    <row r="864" spans="1:4" ht="33.6">
      <c r="A864" s="209"/>
      <c r="B864" s="49" t="s">
        <v>2330</v>
      </c>
      <c r="C864" s="49" t="s">
        <v>2331</v>
      </c>
      <c r="D864" s="55" t="s">
        <v>2156</v>
      </c>
    </row>
    <row r="865" spans="1:4" ht="33.6">
      <c r="A865" s="208"/>
      <c r="B865" s="49" t="s">
        <v>2332</v>
      </c>
      <c r="C865" s="49" t="s">
        <v>2333</v>
      </c>
      <c r="D865" s="55" t="s">
        <v>2156</v>
      </c>
    </row>
    <row r="866" spans="1:4" ht="33.6">
      <c r="A866" s="208"/>
      <c r="B866" s="49" t="s">
        <v>2334</v>
      </c>
      <c r="C866" s="49" t="s">
        <v>2335</v>
      </c>
      <c r="D866" s="55" t="s">
        <v>2156</v>
      </c>
    </row>
    <row r="867" spans="1:4" ht="33.6">
      <c r="A867" s="208"/>
      <c r="B867" s="49" t="s">
        <v>2342</v>
      </c>
      <c r="C867" s="49" t="s">
        <v>2343</v>
      </c>
      <c r="D867" s="55" t="s">
        <v>2156</v>
      </c>
    </row>
    <row r="868" spans="1:4" ht="33.6">
      <c r="A868" s="208"/>
      <c r="B868" s="49" t="s">
        <v>2336</v>
      </c>
      <c r="C868" s="49" t="s">
        <v>2337</v>
      </c>
      <c r="D868" s="55" t="s">
        <v>2156</v>
      </c>
    </row>
    <row r="869" spans="1:4" ht="33.6">
      <c r="A869" s="208" t="s">
        <v>1403</v>
      </c>
      <c r="B869" s="197" t="s">
        <v>2345</v>
      </c>
      <c r="C869" s="199"/>
      <c r="D869" s="55" t="s">
        <v>2156</v>
      </c>
    </row>
    <row r="870" spans="1:4" ht="33.6">
      <c r="A870" s="209"/>
      <c r="B870" s="49" t="s">
        <v>2346</v>
      </c>
      <c r="C870" s="49" t="s">
        <v>2347</v>
      </c>
      <c r="D870" s="55" t="s">
        <v>2156</v>
      </c>
    </row>
    <row r="871" spans="1:4" ht="33.6">
      <c r="A871" s="208"/>
      <c r="B871" s="49" t="s">
        <v>2348</v>
      </c>
      <c r="C871" s="49" t="s">
        <v>2349</v>
      </c>
      <c r="D871" s="55" t="s">
        <v>2156</v>
      </c>
    </row>
    <row r="872" spans="1:4" ht="33.6">
      <c r="A872" s="208"/>
      <c r="B872" s="49" t="s">
        <v>2350</v>
      </c>
      <c r="C872" s="49" t="s">
        <v>2351</v>
      </c>
      <c r="D872" s="55" t="s">
        <v>2156</v>
      </c>
    </row>
    <row r="873" spans="1:4" ht="33.6">
      <c r="A873" s="208"/>
      <c r="B873" s="49" t="s">
        <v>2352</v>
      </c>
      <c r="C873" s="49" t="s">
        <v>2353</v>
      </c>
      <c r="D873" s="55" t="s">
        <v>2156</v>
      </c>
    </row>
    <row r="874" spans="1:4" ht="33.6">
      <c r="A874" s="208"/>
      <c r="B874" s="49" t="s">
        <v>2354</v>
      </c>
      <c r="C874" s="49" t="s">
        <v>2355</v>
      </c>
      <c r="D874" s="55" t="s">
        <v>2156</v>
      </c>
    </row>
    <row r="875" spans="1:4" ht="33.6">
      <c r="A875" s="208" t="s">
        <v>1403</v>
      </c>
      <c r="B875" s="197" t="s">
        <v>2356</v>
      </c>
      <c r="C875" s="199"/>
      <c r="D875" s="55" t="s">
        <v>2156</v>
      </c>
    </row>
    <row r="876" spans="1:4" ht="33.6">
      <c r="A876" s="209"/>
      <c r="B876" s="49" t="s">
        <v>2357</v>
      </c>
      <c r="C876" s="49" t="s">
        <v>2358</v>
      </c>
      <c r="D876" s="55" t="s">
        <v>2156</v>
      </c>
    </row>
    <row r="877" spans="1:4" ht="33.6">
      <c r="A877" s="208"/>
      <c r="B877" s="49" t="s">
        <v>2359</v>
      </c>
      <c r="C877" s="49" t="s">
        <v>2360</v>
      </c>
      <c r="D877" s="55" t="s">
        <v>2156</v>
      </c>
    </row>
    <row r="878" spans="1:4" ht="33.6">
      <c r="A878" s="208"/>
      <c r="B878" s="49" t="s">
        <v>2361</v>
      </c>
      <c r="C878" s="49" t="s">
        <v>2362</v>
      </c>
      <c r="D878" s="55" t="s">
        <v>2156</v>
      </c>
    </row>
    <row r="879" spans="1:4" ht="33.6">
      <c r="A879" s="208"/>
      <c r="B879" s="49" t="s">
        <v>2363</v>
      </c>
      <c r="C879" s="49" t="s">
        <v>2364</v>
      </c>
      <c r="D879" s="55" t="s">
        <v>2156</v>
      </c>
    </row>
    <row r="880" spans="1:4" ht="33.6">
      <c r="A880" s="208"/>
      <c r="B880" s="49" t="s">
        <v>2365</v>
      </c>
      <c r="C880" s="49" t="s">
        <v>2366</v>
      </c>
      <c r="D880" s="55" t="s">
        <v>2156</v>
      </c>
    </row>
    <row r="881" spans="1:4" ht="33.6">
      <c r="A881" s="208" t="s">
        <v>1403</v>
      </c>
      <c r="B881" s="197" t="s">
        <v>2367</v>
      </c>
      <c r="C881" s="199"/>
      <c r="D881" s="55" t="s">
        <v>2156</v>
      </c>
    </row>
    <row r="882" spans="1:4" ht="33.6">
      <c r="A882" s="209"/>
      <c r="B882" s="49" t="s">
        <v>2368</v>
      </c>
      <c r="C882" s="49" t="s">
        <v>2369</v>
      </c>
      <c r="D882" s="55" t="s">
        <v>2156</v>
      </c>
    </row>
    <row r="883" spans="1:4" ht="33.6">
      <c r="A883" s="208"/>
      <c r="B883" s="49" t="s">
        <v>2370</v>
      </c>
      <c r="C883" s="49" t="s">
        <v>2371</v>
      </c>
      <c r="D883" s="55" t="s">
        <v>2156</v>
      </c>
    </row>
    <row r="884" spans="1:4" ht="33.6">
      <c r="A884" s="208"/>
      <c r="B884" s="49" t="s">
        <v>2372</v>
      </c>
      <c r="C884" s="49" t="s">
        <v>2373</v>
      </c>
      <c r="D884" s="55" t="s">
        <v>2156</v>
      </c>
    </row>
    <row r="885" spans="1:4" ht="33.6">
      <c r="A885" s="208"/>
      <c r="B885" s="49" t="s">
        <v>2374</v>
      </c>
      <c r="C885" s="49" t="s">
        <v>2375</v>
      </c>
      <c r="D885" s="55" t="s">
        <v>2156</v>
      </c>
    </row>
    <row r="886" spans="1:4" ht="33.6">
      <c r="A886" s="208"/>
      <c r="B886" s="49" t="s">
        <v>2376</v>
      </c>
      <c r="C886" s="49" t="s">
        <v>2377</v>
      </c>
      <c r="D886" s="55" t="s">
        <v>2156</v>
      </c>
    </row>
    <row r="887" spans="1:4" ht="33.6">
      <c r="A887" s="208" t="s">
        <v>1465</v>
      </c>
      <c r="B887" s="197" t="s">
        <v>1129</v>
      </c>
      <c r="C887" s="199"/>
      <c r="D887" s="55" t="s">
        <v>2156</v>
      </c>
    </row>
    <row r="888" spans="1:4" ht="33.6">
      <c r="A888" s="209"/>
      <c r="B888" s="49" t="s">
        <v>1130</v>
      </c>
      <c r="C888" s="49" t="s">
        <v>1131</v>
      </c>
      <c r="D888" s="55" t="s">
        <v>2156</v>
      </c>
    </row>
    <row r="889" spans="1:4" ht="33.6">
      <c r="A889" s="208"/>
      <c r="B889" s="49" t="s">
        <v>1132</v>
      </c>
      <c r="C889" s="49" t="s">
        <v>1133</v>
      </c>
      <c r="D889" s="55" t="s">
        <v>2156</v>
      </c>
    </row>
    <row r="890" spans="1:4" ht="33.6">
      <c r="A890" s="208"/>
      <c r="B890" s="49" t="s">
        <v>1134</v>
      </c>
      <c r="C890" s="49" t="s">
        <v>1135</v>
      </c>
      <c r="D890" s="55" t="s">
        <v>2156</v>
      </c>
    </row>
    <row r="891" spans="1:4" ht="50.4">
      <c r="A891" s="208"/>
      <c r="B891" s="49" t="s">
        <v>1136</v>
      </c>
      <c r="C891" s="49" t="s">
        <v>1137</v>
      </c>
      <c r="D891" s="55" t="s">
        <v>2156</v>
      </c>
    </row>
    <row r="892" spans="1:4" ht="33.6">
      <c r="A892" s="208" t="s">
        <v>1511</v>
      </c>
      <c r="B892" s="197" t="s">
        <v>1138</v>
      </c>
      <c r="C892" s="199"/>
      <c r="D892" s="55" t="s">
        <v>2156</v>
      </c>
    </row>
    <row r="893" spans="1:4" ht="33.6">
      <c r="A893" s="209"/>
      <c r="B893" s="49" t="s">
        <v>1139</v>
      </c>
      <c r="C893" s="49" t="s">
        <v>1140</v>
      </c>
      <c r="D893" s="55" t="s">
        <v>2156</v>
      </c>
    </row>
    <row r="894" spans="1:4" ht="33.6">
      <c r="A894" s="208"/>
      <c r="B894" s="49" t="s">
        <v>1141</v>
      </c>
      <c r="C894" s="49" t="s">
        <v>1142</v>
      </c>
      <c r="D894" s="55" t="s">
        <v>2156</v>
      </c>
    </row>
    <row r="895" spans="1:4" ht="33.6">
      <c r="A895" s="208"/>
      <c r="B895" s="49" t="s">
        <v>1143</v>
      </c>
      <c r="C895" s="49" t="s">
        <v>1144</v>
      </c>
      <c r="D895" s="55" t="s">
        <v>2156</v>
      </c>
    </row>
    <row r="896" spans="1:4" ht="33.6">
      <c r="A896" s="208"/>
      <c r="B896" s="49" t="s">
        <v>1145</v>
      </c>
      <c r="C896" s="49" t="s">
        <v>1146</v>
      </c>
      <c r="D896" s="55" t="s">
        <v>2156</v>
      </c>
    </row>
    <row r="897" spans="1:4" ht="33.6">
      <c r="A897" s="208" t="s">
        <v>1643</v>
      </c>
      <c r="B897" s="197" t="s">
        <v>1147</v>
      </c>
      <c r="C897" s="199"/>
      <c r="D897" s="55" t="s">
        <v>2156</v>
      </c>
    </row>
    <row r="898" spans="1:4" ht="33.6">
      <c r="A898" s="209"/>
      <c r="B898" s="49" t="s">
        <v>1148</v>
      </c>
      <c r="C898" s="49" t="s">
        <v>1149</v>
      </c>
      <c r="D898" s="55" t="s">
        <v>2156</v>
      </c>
    </row>
    <row r="899" spans="1:4" ht="33.6">
      <c r="A899" s="208"/>
      <c r="B899" s="49" t="s">
        <v>1150</v>
      </c>
      <c r="C899" s="49" t="s">
        <v>1151</v>
      </c>
      <c r="D899" s="55" t="s">
        <v>2156</v>
      </c>
    </row>
    <row r="900" spans="1:4" ht="33.6">
      <c r="A900" s="208"/>
      <c r="B900" s="49" t="s">
        <v>1152</v>
      </c>
      <c r="C900" s="49" t="s">
        <v>1153</v>
      </c>
      <c r="D900" s="55" t="s">
        <v>2156</v>
      </c>
    </row>
    <row r="901" spans="1:4" ht="33.6">
      <c r="A901" s="208"/>
      <c r="B901" s="49" t="s">
        <v>1154</v>
      </c>
      <c r="C901" s="49" t="s">
        <v>1155</v>
      </c>
      <c r="D901" s="55" t="s">
        <v>2156</v>
      </c>
    </row>
    <row r="902" spans="1:4" ht="33.6">
      <c r="A902" s="208"/>
      <c r="B902" s="49" t="s">
        <v>1156</v>
      </c>
      <c r="C902" s="49" t="s">
        <v>1157</v>
      </c>
      <c r="D902" s="55" t="s">
        <v>2156</v>
      </c>
    </row>
    <row r="903" spans="1:4">
      <c r="A903" s="208" t="s">
        <v>1680</v>
      </c>
      <c r="B903" s="197" t="s">
        <v>1158</v>
      </c>
      <c r="C903" s="199"/>
      <c r="D903" s="55" t="s">
        <v>2156</v>
      </c>
    </row>
    <row r="904" spans="1:4" ht="33.6">
      <c r="A904" s="209"/>
      <c r="B904" s="49" t="s">
        <v>1159</v>
      </c>
      <c r="C904" s="49" t="s">
        <v>1160</v>
      </c>
      <c r="D904" s="55" t="s">
        <v>2156</v>
      </c>
    </row>
    <row r="905" spans="1:4" ht="33.6">
      <c r="A905" s="208"/>
      <c r="B905" s="49" t="s">
        <v>1161</v>
      </c>
      <c r="C905" s="49" t="s">
        <v>1162</v>
      </c>
      <c r="D905" s="55" t="s">
        <v>2156</v>
      </c>
    </row>
    <row r="906" spans="1:4" ht="33.6">
      <c r="A906" s="208"/>
      <c r="B906" s="49" t="s">
        <v>1163</v>
      </c>
      <c r="C906" s="49" t="s">
        <v>1164</v>
      </c>
      <c r="D906" s="55" t="s">
        <v>2156</v>
      </c>
    </row>
    <row r="907" spans="1:4" ht="33.6">
      <c r="A907" s="208"/>
      <c r="B907" s="49" t="s">
        <v>1165</v>
      </c>
      <c r="C907" s="49" t="s">
        <v>1166</v>
      </c>
      <c r="D907" s="55" t="s">
        <v>2156</v>
      </c>
    </row>
    <row r="908" spans="1:4" ht="33.6">
      <c r="A908" s="208" t="s">
        <v>1862</v>
      </c>
      <c r="B908" s="197" t="s">
        <v>1167</v>
      </c>
      <c r="C908" s="199"/>
      <c r="D908" s="55" t="s">
        <v>2156</v>
      </c>
    </row>
    <row r="909" spans="1:4" ht="33.6">
      <c r="A909" s="209"/>
      <c r="B909" s="49" t="s">
        <v>1168</v>
      </c>
      <c r="C909" s="49" t="s">
        <v>1169</v>
      </c>
      <c r="D909" s="55" t="s">
        <v>2156</v>
      </c>
    </row>
    <row r="910" spans="1:4" ht="33.6">
      <c r="A910" s="208"/>
      <c r="B910" s="49" t="s">
        <v>1170</v>
      </c>
      <c r="C910" s="49" t="s">
        <v>1171</v>
      </c>
      <c r="D910" s="55" t="s">
        <v>2156</v>
      </c>
    </row>
    <row r="911" spans="1:4" ht="33.6">
      <c r="A911" s="208"/>
      <c r="B911" s="49" t="s">
        <v>1172</v>
      </c>
      <c r="C911" s="49" t="s">
        <v>1173</v>
      </c>
      <c r="D911" s="55" t="s">
        <v>2156</v>
      </c>
    </row>
    <row r="912" spans="1:4" ht="33.6">
      <c r="A912" s="208"/>
      <c r="B912" s="49" t="s">
        <v>1174</v>
      </c>
      <c r="C912" s="49" t="s">
        <v>1175</v>
      </c>
      <c r="D912" s="55" t="s">
        <v>2156</v>
      </c>
    </row>
    <row r="913" spans="1:4" ht="33.6">
      <c r="A913" s="208" t="s">
        <v>1894</v>
      </c>
      <c r="B913" s="197" t="s">
        <v>1176</v>
      </c>
      <c r="C913" s="199"/>
      <c r="D913" s="55" t="s">
        <v>2156</v>
      </c>
    </row>
    <row r="914" spans="1:4" ht="67.2">
      <c r="A914" s="209"/>
      <c r="B914" s="49" t="s">
        <v>1177</v>
      </c>
      <c r="C914" s="49" t="s">
        <v>1177</v>
      </c>
      <c r="D914" s="55" t="s">
        <v>2156</v>
      </c>
    </row>
    <row r="915" spans="1:4" ht="33.6">
      <c r="A915" s="208"/>
      <c r="B915" s="49" t="s">
        <v>1178</v>
      </c>
      <c r="C915" s="49" t="s">
        <v>1178</v>
      </c>
      <c r="D915" s="55" t="s">
        <v>2156</v>
      </c>
    </row>
    <row r="916" spans="1:4" ht="33.6">
      <c r="A916" s="208"/>
      <c r="B916" s="49" t="s">
        <v>1179</v>
      </c>
      <c r="C916" s="49" t="s">
        <v>1179</v>
      </c>
      <c r="D916" s="55" t="s">
        <v>2156</v>
      </c>
    </row>
    <row r="917" spans="1:4" ht="50.4">
      <c r="A917" s="208"/>
      <c r="B917" s="49" t="s">
        <v>1180</v>
      </c>
      <c r="C917" s="49" t="s">
        <v>1180</v>
      </c>
      <c r="D917" s="55" t="s">
        <v>2156</v>
      </c>
    </row>
    <row r="918" spans="1:4">
      <c r="A918" s="208" t="s">
        <v>1977</v>
      </c>
      <c r="B918" s="197" t="s">
        <v>1181</v>
      </c>
      <c r="C918" s="199"/>
      <c r="D918" s="55" t="s">
        <v>2156</v>
      </c>
    </row>
    <row r="919" spans="1:4" ht="50.4">
      <c r="A919" s="209"/>
      <c r="B919" s="49" t="s">
        <v>1182</v>
      </c>
      <c r="C919" s="49" t="s">
        <v>1182</v>
      </c>
      <c r="D919" s="55" t="s">
        <v>2156</v>
      </c>
    </row>
    <row r="920" spans="1:4" ht="50.4">
      <c r="A920" s="208"/>
      <c r="B920" s="49" t="s">
        <v>1183</v>
      </c>
      <c r="C920" s="49" t="s">
        <v>1183</v>
      </c>
      <c r="D920" s="55" t="s">
        <v>2156</v>
      </c>
    </row>
    <row r="921" spans="1:4" ht="50.4">
      <c r="A921" s="208"/>
      <c r="B921" s="49" t="s">
        <v>1184</v>
      </c>
      <c r="C921" s="49" t="s">
        <v>1184</v>
      </c>
      <c r="D921" s="55" t="s">
        <v>2156</v>
      </c>
    </row>
    <row r="922" spans="1:4" ht="50.4">
      <c r="A922" s="208"/>
      <c r="B922" s="49" t="s">
        <v>1185</v>
      </c>
      <c r="C922" s="49" t="s">
        <v>1185</v>
      </c>
      <c r="D922" s="55" t="s">
        <v>2156</v>
      </c>
    </row>
    <row r="923" spans="1:4">
      <c r="A923" s="208" t="s">
        <v>78</v>
      </c>
      <c r="B923" s="942" t="s">
        <v>2378</v>
      </c>
      <c r="C923" s="942"/>
    </row>
    <row r="924" spans="1:4" s="157" customFormat="1">
      <c r="A924" s="362">
        <v>1</v>
      </c>
      <c r="B924" s="223" t="s">
        <v>1317</v>
      </c>
      <c r="C924" s="223"/>
    </row>
    <row r="925" spans="1:4" s="200" customFormat="1" ht="50.4">
      <c r="A925" s="208">
        <v>1.1000000000000001</v>
      </c>
      <c r="B925" s="199" t="s">
        <v>1318</v>
      </c>
      <c r="C925" s="199"/>
    </row>
    <row r="926" spans="1:4" ht="50.4">
      <c r="A926" s="208"/>
      <c r="B926" s="202" t="s">
        <v>1319</v>
      </c>
      <c r="C926" s="202" t="str">
        <f t="shared" ref="C926:C931" si="20">CONCATENATE(D926," ", B926)</f>
        <v>Cung cấp chức năng cho người dùng Xem danh mục sách giáo khoa được nhiều người yêu thích</v>
      </c>
      <c r="D926" s="55" t="s">
        <v>2156</v>
      </c>
    </row>
    <row r="927" spans="1:4" ht="50.4">
      <c r="A927" s="208"/>
      <c r="B927" s="202" t="s">
        <v>1320</v>
      </c>
      <c r="C927" s="202" t="str">
        <f t="shared" si="20"/>
        <v>Cung cấp chức năng cho người dùng Xem danh mục sách nghiệp vụ được nhiều người yêu thích</v>
      </c>
      <c r="D927" s="55" t="s">
        <v>2156</v>
      </c>
    </row>
    <row r="928" spans="1:4" ht="50.4">
      <c r="A928" s="208"/>
      <c r="B928" s="202" t="s">
        <v>1321</v>
      </c>
      <c r="C928" s="202" t="str">
        <f t="shared" si="20"/>
        <v>Cung cấp chức năng cho người dùng Xem danh mục sách tham khảo được nhiều người yêu thích</v>
      </c>
      <c r="D928" s="55" t="s">
        <v>2156</v>
      </c>
    </row>
    <row r="929" spans="1:4" ht="50.4">
      <c r="A929" s="208"/>
      <c r="B929" s="202" t="s">
        <v>1322</v>
      </c>
      <c r="C929" s="202" t="str">
        <f t="shared" si="20"/>
        <v>Cung cấp chức năng cho người dùng Xem danh mục sách chuyện thiếu nhi được nhiều người yêu thích</v>
      </c>
      <c r="D929" s="55" t="s">
        <v>2156</v>
      </c>
    </row>
    <row r="930" spans="1:4" ht="50.4">
      <c r="A930" s="208"/>
      <c r="B930" s="202" t="s">
        <v>1323</v>
      </c>
      <c r="C930" s="202" t="str">
        <f t="shared" si="20"/>
        <v>Cung cấp chức năng cho người dùng Xem danh mục báo, tạp chí được nhiều người yêu thích</v>
      </c>
      <c r="D930" s="55" t="s">
        <v>2156</v>
      </c>
    </row>
    <row r="931" spans="1:4" ht="50.4">
      <c r="A931" s="208"/>
      <c r="B931" s="202" t="s">
        <v>1324</v>
      </c>
      <c r="C931" s="202" t="str">
        <f t="shared" si="20"/>
        <v>Cung cấp chức năng cho người dùng Xem danh mục đề thi, đáp án được nhiều người yêu thích</v>
      </c>
      <c r="D931" s="55" t="s">
        <v>2156</v>
      </c>
    </row>
    <row r="932" spans="1:4" s="200" customFormat="1" ht="33.6">
      <c r="A932" s="208">
        <v>1.2</v>
      </c>
      <c r="B932" s="197" t="s">
        <v>1325</v>
      </c>
      <c r="C932" s="202"/>
      <c r="D932" s="55" t="s">
        <v>2156</v>
      </c>
    </row>
    <row r="933" spans="1:4" ht="33.6">
      <c r="A933" s="209"/>
      <c r="B933" s="202" t="s">
        <v>1326</v>
      </c>
      <c r="C933" s="202" t="str">
        <f>CONCATENATE(D933," ", B933)</f>
        <v>Cung cấp chức năng cho người dùng Xem danh mục tin tức sự kiện nổi bật</v>
      </c>
      <c r="D933" s="55" t="s">
        <v>2156</v>
      </c>
    </row>
    <row r="934" spans="1:4" ht="33.6">
      <c r="A934" s="208"/>
      <c r="B934" s="202" t="s">
        <v>1327</v>
      </c>
      <c r="C934" s="202" t="str">
        <f>CONCATENATE(D934," ", B934)</f>
        <v>Cung cấp chức năng cho người dùng Xem chi tiết tin tức sự kiện nổi bật</v>
      </c>
      <c r="D934" s="55" t="s">
        <v>2156</v>
      </c>
    </row>
    <row r="935" spans="1:4" ht="50.4">
      <c r="A935" s="208"/>
      <c r="B935" s="202" t="s">
        <v>1328</v>
      </c>
      <c r="C935" s="202" t="str">
        <f>CONCATENATE(D935," ", B935)</f>
        <v>Cung cấp chức năng cho người dùng Xem danh sách tin tức sự kiện nổi bật cùng chuyên mục</v>
      </c>
      <c r="D935" s="55" t="s">
        <v>2156</v>
      </c>
    </row>
    <row r="936" spans="1:4" ht="33.6">
      <c r="A936" s="208"/>
      <c r="B936" s="202" t="s">
        <v>1329</v>
      </c>
      <c r="C936" s="202" t="str">
        <f>CONCATENATE(D936," ", B936)</f>
        <v>Cung cấp chức năng cho người dùng Chia sẻ tin tức sự kiện nổi bật</v>
      </c>
      <c r="D936" s="55" t="s">
        <v>2156</v>
      </c>
    </row>
    <row r="937" spans="1:4" s="200" customFormat="1">
      <c r="A937" s="208">
        <v>1.3</v>
      </c>
      <c r="B937" s="197" t="s">
        <v>1330</v>
      </c>
      <c r="C937" s="202"/>
      <c r="D937" s="55" t="s">
        <v>2156</v>
      </c>
    </row>
    <row r="938" spans="1:4" ht="33.6">
      <c r="A938" s="209"/>
      <c r="B938" s="202" t="s">
        <v>1331</v>
      </c>
      <c r="C938" s="202" t="str">
        <f>CONCATENATE(D938," ", B938)</f>
        <v>Cung cấp chức năng cho người dùng Xem danh sách thông báo</v>
      </c>
      <c r="D938" s="55" t="s">
        <v>2156</v>
      </c>
    </row>
    <row r="939" spans="1:4" ht="33.6">
      <c r="A939" s="208"/>
      <c r="B939" s="202" t="s">
        <v>1332</v>
      </c>
      <c r="C939" s="202" t="str">
        <f>CONCATENATE(D939," ", B939)</f>
        <v>Cung cấp chức năng cho người dùng Xem chi tiết thông báo</v>
      </c>
      <c r="D939" s="55" t="s">
        <v>2156</v>
      </c>
    </row>
    <row r="940" spans="1:4" ht="33.6">
      <c r="A940" s="209"/>
      <c r="B940" s="202" t="s">
        <v>1333</v>
      </c>
      <c r="C940" s="202" t="str">
        <f>CONCATENATE(D940," ", B940)</f>
        <v>Cung cấp chức năng cho người dùng Chia sẻ thông báo</v>
      </c>
      <c r="D940" s="55" t="s">
        <v>2156</v>
      </c>
    </row>
    <row r="941" spans="1:4">
      <c r="A941" s="208">
        <v>1.4</v>
      </c>
      <c r="B941" s="197" t="s">
        <v>1334</v>
      </c>
      <c r="C941" s="202"/>
      <c r="D941" s="55" t="s">
        <v>2156</v>
      </c>
    </row>
    <row r="942" spans="1:4" ht="33.6">
      <c r="A942" s="209"/>
      <c r="B942" s="202" t="s">
        <v>1335</v>
      </c>
      <c r="C942" s="202" t="str">
        <f>CONCATENATE(D942," ", B942)</f>
        <v>Cung cấp chức năng cho người dùng Xem danh mục sách mới</v>
      </c>
      <c r="D942" s="55" t="s">
        <v>2156</v>
      </c>
    </row>
    <row r="943" spans="1:4" ht="33.6">
      <c r="A943" s="208"/>
      <c r="B943" s="202" t="s">
        <v>1336</v>
      </c>
      <c r="C943" s="202" t="str">
        <f>CONCATENATE(D943," ", B943)</f>
        <v>Cung cấp chức năng cho người dùng Xem chi tiết sách mới</v>
      </c>
      <c r="D943" s="55" t="s">
        <v>2156</v>
      </c>
    </row>
    <row r="944" spans="1:4" ht="33.6">
      <c r="A944" s="208"/>
      <c r="B944" s="202" t="s">
        <v>1337</v>
      </c>
      <c r="C944" s="202" t="str">
        <f>CONCATENATE(D944," ", B944)</f>
        <v>Cung cấp chức năng cho người dùng Tìm kiếm sách mới</v>
      </c>
      <c r="D944" s="55" t="s">
        <v>2156</v>
      </c>
    </row>
    <row r="945" spans="1:4" ht="33.6">
      <c r="A945" s="208"/>
      <c r="B945" s="202" t="s">
        <v>1338</v>
      </c>
      <c r="C945" s="202" t="str">
        <f>CONCATENATE(D945," ", B945)</f>
        <v>Cung cấp chức năng cho người dùng Chia sẻ sách mới</v>
      </c>
      <c r="D945" s="55" t="s">
        <v>2156</v>
      </c>
    </row>
    <row r="946" spans="1:4">
      <c r="A946" s="208">
        <v>1.5</v>
      </c>
      <c r="B946" s="197" t="s">
        <v>1339</v>
      </c>
      <c r="C946" s="202"/>
      <c r="D946" s="55" t="s">
        <v>2156</v>
      </c>
    </row>
    <row r="947" spans="1:4" ht="33.6">
      <c r="A947" s="209"/>
      <c r="B947" s="202" t="s">
        <v>1340</v>
      </c>
      <c r="C947" s="202" t="str">
        <f>CONCATENATE(D947," ", B947)</f>
        <v>Cung cấp chức năng cho người dùng Xem danh mục tạp chí mới</v>
      </c>
      <c r="D947" s="55" t="s">
        <v>2156</v>
      </c>
    </row>
    <row r="948" spans="1:4" ht="33.6">
      <c r="A948" s="208"/>
      <c r="B948" s="202" t="s">
        <v>1341</v>
      </c>
      <c r="C948" s="202" t="str">
        <f>CONCATENATE(D948," ", B948)</f>
        <v>Cung cấp chức năng cho người dùng Xem chi tiết tạp chí mới</v>
      </c>
      <c r="D948" s="55" t="s">
        <v>2156</v>
      </c>
    </row>
    <row r="949" spans="1:4" ht="33.6">
      <c r="A949" s="208"/>
      <c r="B949" s="202" t="s">
        <v>1342</v>
      </c>
      <c r="C949" s="202" t="str">
        <f>CONCATENATE(D949," ", B949)</f>
        <v>Cung cấp chức năng cho người dùng Tìm kiếm tạp chí mới</v>
      </c>
      <c r="D949" s="55" t="s">
        <v>2156</v>
      </c>
    </row>
    <row r="950" spans="1:4" ht="33.6">
      <c r="A950" s="208"/>
      <c r="B950" s="202" t="s">
        <v>1343</v>
      </c>
      <c r="C950" s="202" t="str">
        <f>CONCATENATE(D950," ", B950)</f>
        <v>Cung cấp chức năng cho người dùng Chia sẻ tạp chí mới</v>
      </c>
      <c r="D950" s="55" t="s">
        <v>2156</v>
      </c>
    </row>
    <row r="951" spans="1:4" ht="33.6">
      <c r="A951" s="208">
        <v>1.6</v>
      </c>
      <c r="B951" s="197" t="s">
        <v>1344</v>
      </c>
      <c r="C951" s="202"/>
      <c r="D951" s="55" t="s">
        <v>2156</v>
      </c>
    </row>
    <row r="952" spans="1:4" ht="33.6">
      <c r="A952" s="209"/>
      <c r="B952" s="202" t="s">
        <v>1345</v>
      </c>
      <c r="C952" s="202" t="str">
        <f>CONCATENATE(D952," ", B952)</f>
        <v>Cung cấp chức năng cho người dùng Xem danh sách thông tin hoạt động thư viện</v>
      </c>
      <c r="D952" s="55" t="s">
        <v>2156</v>
      </c>
    </row>
    <row r="953" spans="1:4" ht="33.6">
      <c r="A953" s="208"/>
      <c r="B953" s="202" t="s">
        <v>1346</v>
      </c>
      <c r="C953" s="202" t="str">
        <f>CONCATENATE(D953," ", B953)</f>
        <v>Cung cấp chức năng cho người dùng Xem chi tiết thông tin hoạt động thư viện</v>
      </c>
      <c r="D953" s="55" t="s">
        <v>2156</v>
      </c>
    </row>
    <row r="954" spans="1:4" ht="33.6">
      <c r="A954" s="208"/>
      <c r="B954" s="202" t="s">
        <v>1347</v>
      </c>
      <c r="C954" s="202" t="str">
        <f>CONCATENATE(D954," ", B954)</f>
        <v>Cung cấp chức năng cho người dùng Tìm kiếm thông tin hoạt động thư viện</v>
      </c>
      <c r="D954" s="55" t="s">
        <v>2156</v>
      </c>
    </row>
    <row r="955" spans="1:4" ht="33.6">
      <c r="A955" s="208"/>
      <c r="B955" s="202" t="s">
        <v>1348</v>
      </c>
      <c r="C955" s="202" t="str">
        <f>CONCATENATE(D955," ", B955)</f>
        <v>Cung cấp chức năng cho người dùng Chia sẻ thông tin hoạt động thư viện</v>
      </c>
      <c r="D955" s="55" t="s">
        <v>2156</v>
      </c>
    </row>
    <row r="956" spans="1:4" ht="33.6">
      <c r="A956" s="208">
        <v>1.7</v>
      </c>
      <c r="B956" s="197" t="s">
        <v>1349</v>
      </c>
      <c r="C956" s="202"/>
      <c r="D956" s="55" t="s">
        <v>2156</v>
      </c>
    </row>
    <row r="957" spans="1:4" ht="33.6">
      <c r="A957" s="209"/>
      <c r="B957" s="202" t="s">
        <v>1350</v>
      </c>
      <c r="C957" s="202" t="str">
        <f>CONCATENATE(D957," ", B957)</f>
        <v>Cung cấp chức năng cho người dùng Xem danh sách thông tin nghiên cứu, trao đổi</v>
      </c>
      <c r="D957" s="55" t="s">
        <v>2156</v>
      </c>
    </row>
    <row r="958" spans="1:4" ht="50.4">
      <c r="A958" s="208"/>
      <c r="B958" s="202" t="s">
        <v>1351</v>
      </c>
      <c r="C958" s="202" t="str">
        <f>CONCATENATE(D958," ", B958)</f>
        <v>Cung cấp chức năng cho người dùng Xem chi tiết thông tin hoạt động nghiên cứu, trao đổi</v>
      </c>
      <c r="D958" s="55" t="s">
        <v>2156</v>
      </c>
    </row>
    <row r="959" spans="1:4" ht="50.4">
      <c r="A959" s="208"/>
      <c r="B959" s="202" t="s">
        <v>1352</v>
      </c>
      <c r="C959" s="202" t="str">
        <f>CONCATENATE(D959," ", B959)</f>
        <v>Cung cấp chức năng cho người dùng Tìm kiếm thông tin hoạt động nghiên cứu, trao đổi</v>
      </c>
      <c r="D959" s="55" t="s">
        <v>2156</v>
      </c>
    </row>
    <row r="960" spans="1:4" ht="33.6">
      <c r="A960" s="208"/>
      <c r="B960" s="202" t="s">
        <v>1353</v>
      </c>
      <c r="C960" s="202" t="str">
        <f>CONCATENATE(D960," ", B960)</f>
        <v>Cung cấp chức năng cho người dùng Chia sẻ thông tin hoạt động nghiên cứu, trao đổi</v>
      </c>
      <c r="D960" s="55" t="s">
        <v>2156</v>
      </c>
    </row>
    <row r="961" spans="1:4" ht="33.6">
      <c r="A961" s="208">
        <v>1.8</v>
      </c>
      <c r="B961" s="197" t="s">
        <v>1359</v>
      </c>
      <c r="C961" s="202"/>
      <c r="D961" s="55" t="s">
        <v>2156</v>
      </c>
    </row>
    <row r="962" spans="1:4" ht="33.6">
      <c r="A962" s="209"/>
      <c r="B962" s="202" t="s">
        <v>1360</v>
      </c>
      <c r="C962" s="202" t="str">
        <f>CONCATENATE(D962," ", B962)</f>
        <v>Cung cấp chức năng cho người dùng Xem danh sách bài mới đăng</v>
      </c>
      <c r="D962" s="55" t="s">
        <v>2156</v>
      </c>
    </row>
    <row r="963" spans="1:4" ht="33.6">
      <c r="A963" s="208"/>
      <c r="B963" s="202" t="s">
        <v>1361</v>
      </c>
      <c r="C963" s="202" t="str">
        <f>CONCATENATE(D963," ", B963)</f>
        <v>Cung cấp chức năng cho người dùng Xem chi tiết bài mới đăng</v>
      </c>
      <c r="D963" s="55" t="s">
        <v>2156</v>
      </c>
    </row>
    <row r="964" spans="1:4" ht="33.6">
      <c r="A964" s="208"/>
      <c r="B964" s="202" t="s">
        <v>1362</v>
      </c>
      <c r="C964" s="202" t="str">
        <f>CONCATENATE(D964," ", B964)</f>
        <v>Cung cấp chức năng cho người dùng Tìm kiếm bài mới đăng</v>
      </c>
      <c r="D964" s="55" t="s">
        <v>2156</v>
      </c>
    </row>
    <row r="965" spans="1:4" ht="33.6">
      <c r="A965" s="208"/>
      <c r="B965" s="202" t="s">
        <v>1363</v>
      </c>
      <c r="C965" s="202" t="str">
        <f>CONCATENATE(D965," ", B965)</f>
        <v>Cung cấp chức năng cho người dùng Chia sẻ bài mới đăng</v>
      </c>
      <c r="D965" s="55" t="s">
        <v>2156</v>
      </c>
    </row>
    <row r="966" spans="1:4" ht="33.6">
      <c r="A966" s="208">
        <v>1.9</v>
      </c>
      <c r="B966" s="197" t="s">
        <v>1364</v>
      </c>
      <c r="C966" s="202"/>
      <c r="D966" s="55" t="s">
        <v>2156</v>
      </c>
    </row>
    <row r="967" spans="1:4" ht="33.6">
      <c r="A967" s="209"/>
      <c r="B967" s="202" t="s">
        <v>1365</v>
      </c>
      <c r="C967" s="202" t="str">
        <f>CONCATENATE(D967," ", B967)</f>
        <v>Cung cấp chức năng cho người dùng Xem danh sách nội dung tiêu biểu</v>
      </c>
      <c r="D967" s="55" t="s">
        <v>2156</v>
      </c>
    </row>
    <row r="968" spans="1:4" ht="33.6">
      <c r="A968" s="208"/>
      <c r="B968" s="202" t="s">
        <v>1366</v>
      </c>
      <c r="C968" s="202" t="str">
        <f>CONCATENATE(D968," ", B968)</f>
        <v>Cung cấp chức năng cho người dùng Xem chi tiết nội dung tiêu biểu</v>
      </c>
      <c r="D968" s="55" t="s">
        <v>2156</v>
      </c>
    </row>
    <row r="969" spans="1:4" ht="33.6">
      <c r="A969" s="208"/>
      <c r="B969" s="202" t="s">
        <v>1367</v>
      </c>
      <c r="C969" s="202" t="str">
        <f>CONCATENATE(D969," ", B969)</f>
        <v>Cung cấp chức năng cho người dùng Tìm kiếm nội dung tiêu biểu</v>
      </c>
      <c r="D969" s="55" t="s">
        <v>2156</v>
      </c>
    </row>
    <row r="970" spans="1:4" ht="33.6">
      <c r="A970" s="208"/>
      <c r="B970" s="202" t="s">
        <v>1368</v>
      </c>
      <c r="C970" s="202" t="str">
        <f>CONCATENATE(D970," ", B970)</f>
        <v>Cung cấp chức năng cho người dùng Xem danh sách nội dung cùng chuyên mục</v>
      </c>
      <c r="D970" s="55" t="s">
        <v>2156</v>
      </c>
    </row>
    <row r="971" spans="1:4" ht="33.6">
      <c r="A971" s="208"/>
      <c r="B971" s="202" t="s">
        <v>1369</v>
      </c>
      <c r="C971" s="202" t="str">
        <f>CONCATENATE(D971," ", B971)</f>
        <v>Cung cấp chức năng cho người dùng Chia sẻ nội dung tiêu biểu</v>
      </c>
      <c r="D971" s="55" t="s">
        <v>2156</v>
      </c>
    </row>
    <row r="972" spans="1:4" ht="33.6">
      <c r="A972" s="208" t="s">
        <v>1396</v>
      </c>
      <c r="B972" s="203" t="s">
        <v>1354</v>
      </c>
      <c r="C972" s="202"/>
      <c r="D972" s="55" t="s">
        <v>2156</v>
      </c>
    </row>
    <row r="973" spans="1:4" ht="33.6">
      <c r="A973" s="208"/>
      <c r="B973" s="202" t="s">
        <v>1355</v>
      </c>
      <c r="C973" s="202" t="str">
        <f>CONCATENATE(D973," ", B973)</f>
        <v>Cung cấp chức năng cho người dùng Xem thông tin chỉ dẫn giờ mở cửa</v>
      </c>
      <c r="D973" s="55" t="s">
        <v>2156</v>
      </c>
    </row>
    <row r="974" spans="1:4" ht="33.6">
      <c r="A974" s="209"/>
      <c r="B974" s="202" t="s">
        <v>1356</v>
      </c>
      <c r="C974" s="202" t="str">
        <f>CONCATENATE(D974," ", B974)</f>
        <v>Cung cấp chức năng cho người dùng Xem thông tin chỉ dẫn thủ tục, điều kiện làm thẻ</v>
      </c>
      <c r="D974" s="55" t="s">
        <v>2156</v>
      </c>
    </row>
    <row r="975" spans="1:4" ht="33.6">
      <c r="A975" s="208"/>
      <c r="B975" s="202" t="s">
        <v>1357</v>
      </c>
      <c r="C975" s="202" t="str">
        <f>CONCATENATE(D975," ", B975)</f>
        <v>Cung cấp chức năng cho người dùng Xem thông tin chỉ đường</v>
      </c>
      <c r="D975" s="55" t="s">
        <v>2156</v>
      </c>
    </row>
    <row r="976" spans="1:4" ht="33.6">
      <c r="A976" s="209"/>
      <c r="B976" s="202" t="s">
        <v>1358</v>
      </c>
      <c r="C976" s="202" t="str">
        <f>CONCATENATE(D976," ", B976)</f>
        <v>Cung cấp chức năng cho người dùng Xem thông tin liên hệ</v>
      </c>
      <c r="D976" s="55" t="s">
        <v>2156</v>
      </c>
    </row>
    <row r="977" spans="1:4">
      <c r="A977" s="208" t="s">
        <v>1397</v>
      </c>
      <c r="B977" s="197" t="s">
        <v>1374</v>
      </c>
      <c r="C977" s="202"/>
      <c r="D977" s="55" t="s">
        <v>2156</v>
      </c>
    </row>
    <row r="978" spans="1:4" ht="33.6">
      <c r="A978" s="209"/>
      <c r="B978" s="202" t="s">
        <v>1371</v>
      </c>
      <c r="C978" s="202" t="str">
        <f>CONCATENATE(D978," ", B978)</f>
        <v>Cung cấp chức năng cho người dùng Xem danh sách nội dung góp ý</v>
      </c>
      <c r="D978" s="55" t="s">
        <v>2156</v>
      </c>
    </row>
    <row r="979" spans="1:4" ht="33.6">
      <c r="A979" s="208"/>
      <c r="B979" s="202" t="s">
        <v>1372</v>
      </c>
      <c r="C979" s="202" t="str">
        <f>CONCATENATE(D979," ", B979)</f>
        <v>Cung cấp chức năng cho người dùng Xem chi tiết nội dung góp ý</v>
      </c>
      <c r="D979" s="55" t="s">
        <v>2156</v>
      </c>
    </row>
    <row r="980" spans="1:4" ht="33.6">
      <c r="A980" s="208"/>
      <c r="B980" s="202" t="s">
        <v>1375</v>
      </c>
      <c r="C980" s="202" t="str">
        <f>CONCATENATE(D980," ", B980)</f>
        <v>Cung cấp chức năng cho người dùng Xem nội dung trả lời góp ý</v>
      </c>
      <c r="D980" s="55" t="s">
        <v>2156</v>
      </c>
    </row>
    <row r="981" spans="1:4" ht="33.6">
      <c r="A981" s="209"/>
      <c r="B981" s="202" t="s">
        <v>1376</v>
      </c>
      <c r="C981" s="202" t="str">
        <f>CONCATENATE(D981," ", B981)</f>
        <v>Cung cấp chức năng cho người dùng Chia sẻ nội dung góp ý</v>
      </c>
      <c r="D981" s="55" t="s">
        <v>2156</v>
      </c>
    </row>
    <row r="982" spans="1:4" ht="33.6">
      <c r="A982" s="208" t="s">
        <v>1398</v>
      </c>
      <c r="B982" s="197" t="s">
        <v>1370</v>
      </c>
      <c r="C982" s="202"/>
      <c r="D982" s="55" t="s">
        <v>2156</v>
      </c>
    </row>
    <row r="983" spans="1:4" ht="33.6">
      <c r="A983" s="209"/>
      <c r="B983" s="202" t="s">
        <v>1370</v>
      </c>
      <c r="C983" s="202" t="str">
        <f>CONCATENATE(D983," ", B983)</f>
        <v>Cung cấp chức năng cho người dùng Thêm mới nội dung góp ý</v>
      </c>
      <c r="D983" s="55" t="s">
        <v>2156</v>
      </c>
    </row>
    <row r="984" spans="1:4" ht="33.6">
      <c r="A984" s="208"/>
      <c r="B984" s="202" t="s">
        <v>1377</v>
      </c>
      <c r="C984" s="202" t="str">
        <f>CONCATENATE(D984," ", B984)</f>
        <v>Cung cấp chức năng cho người dùng Sửa nội dung góp ý</v>
      </c>
      <c r="D984" s="55" t="s">
        <v>2156</v>
      </c>
    </row>
    <row r="985" spans="1:4" ht="33.6">
      <c r="A985" s="208"/>
      <c r="B985" s="202" t="s">
        <v>1372</v>
      </c>
      <c r="C985" s="202" t="str">
        <f>CONCATENATE(D985," ", B985)</f>
        <v>Cung cấp chức năng cho người dùng Xem chi tiết nội dung góp ý</v>
      </c>
      <c r="D985" s="55" t="s">
        <v>2156</v>
      </c>
    </row>
    <row r="986" spans="1:4" ht="33.6">
      <c r="A986" s="209"/>
      <c r="B986" s="202" t="s">
        <v>1378</v>
      </c>
      <c r="C986" s="202" t="str">
        <f>CONCATENATE(D986," ", B986)</f>
        <v>Cung cấp chức năng cho người dùng Xóa nội dung góp ý</v>
      </c>
      <c r="D986" s="55" t="s">
        <v>2156</v>
      </c>
    </row>
    <row r="987" spans="1:4">
      <c r="A987" s="208" t="s">
        <v>1399</v>
      </c>
      <c r="B987" s="197" t="s">
        <v>1379</v>
      </c>
      <c r="C987" s="202"/>
      <c r="D987" s="55" t="s">
        <v>2156</v>
      </c>
    </row>
    <row r="988" spans="1:4" ht="33.6">
      <c r="A988" s="209"/>
      <c r="B988" s="202" t="s">
        <v>1372</v>
      </c>
      <c r="C988" s="202" t="str">
        <f>CONCATENATE(D988," ", B988)</f>
        <v>Cung cấp chức năng cho người dùng Xem chi tiết nội dung góp ý</v>
      </c>
      <c r="D988" s="55" t="s">
        <v>2156</v>
      </c>
    </row>
    <row r="989" spans="1:4" ht="33.6">
      <c r="A989" s="208"/>
      <c r="B989" s="202" t="s">
        <v>1379</v>
      </c>
      <c r="C989" s="202" t="str">
        <f>CONCATENATE(D989," ", B989)</f>
        <v>Cung cấp chức năng cho người dùng Gửi nội dung góp ý</v>
      </c>
      <c r="D989" s="55" t="s">
        <v>2156</v>
      </c>
    </row>
    <row r="990" spans="1:4" ht="33.6">
      <c r="A990" s="208"/>
      <c r="B990" s="202" t="s">
        <v>1388</v>
      </c>
      <c r="C990" s="202" t="str">
        <f>CONCATENATE(D990," ", B990)</f>
        <v>Cung cấp chức năng cho người dùng Đính kèm file nội dung góp ý</v>
      </c>
      <c r="D990" s="55" t="s">
        <v>2156</v>
      </c>
    </row>
    <row r="991" spans="1:4" ht="33.6">
      <c r="A991" s="208"/>
      <c r="B991" s="202" t="s">
        <v>1380</v>
      </c>
      <c r="C991" s="202" t="str">
        <f>CONCATENATE(D991," ", B991)</f>
        <v>Cung cấp chức năng cho người dùng Xem danh sách nội dung góp ý đã gửi</v>
      </c>
      <c r="D991" s="55" t="s">
        <v>2156</v>
      </c>
    </row>
    <row r="992" spans="1:4">
      <c r="A992" s="208" t="s">
        <v>1400</v>
      </c>
      <c r="B992" s="197" t="s">
        <v>1381</v>
      </c>
      <c r="C992" s="202"/>
      <c r="D992" s="55" t="s">
        <v>2156</v>
      </c>
    </row>
    <row r="993" spans="1:4" ht="33.6">
      <c r="A993" s="209"/>
      <c r="B993" s="202" t="s">
        <v>1382</v>
      </c>
      <c r="C993" s="202" t="str">
        <f>CONCATENATE(D993," ", B993)</f>
        <v>Cung cấp chức năng cho người dùng Xem danh sách nội dung góp ý gửi về</v>
      </c>
      <c r="D993" s="55" t="s">
        <v>2156</v>
      </c>
    </row>
    <row r="994" spans="1:4" ht="33.6">
      <c r="A994" s="208"/>
      <c r="B994" s="202" t="s">
        <v>1383</v>
      </c>
      <c r="C994" s="202" t="str">
        <f>CONCATENATE(D994," ", B994)</f>
        <v>Cung cấp chức năng cho người dùng Xem chi tiết nội dung góp ý gửi về</v>
      </c>
      <c r="D994" s="55" t="s">
        <v>2156</v>
      </c>
    </row>
    <row r="995" spans="1:4" ht="33.6">
      <c r="A995" s="208"/>
      <c r="B995" s="202" t="s">
        <v>1384</v>
      </c>
      <c r="C995" s="202" t="str">
        <f>CONCATENATE(D995," ", B995)</f>
        <v>Cung cấp chức năng cho người dùng Chọn nội dung góp ý được hiển thị lên Cổng</v>
      </c>
      <c r="D995" s="55" t="s">
        <v>2156</v>
      </c>
    </row>
    <row r="996" spans="1:4" ht="33.6">
      <c r="A996" s="209"/>
      <c r="B996" s="202" t="s">
        <v>1386</v>
      </c>
      <c r="C996" s="202" t="str">
        <f>CONCATENATE(D996," ", B996)</f>
        <v>Cung cấp chức năng cho người dùng Nhập nội dung trả lời góp ý</v>
      </c>
      <c r="D996" s="55" t="s">
        <v>2156</v>
      </c>
    </row>
    <row r="997" spans="1:4" ht="33.6">
      <c r="A997" s="209"/>
      <c r="B997" s="202" t="s">
        <v>1387</v>
      </c>
      <c r="C997" s="202" t="str">
        <f>CONCATENATE(D997," ", B997)</f>
        <v>Cung cấp chức năng cho người dùng Đính kèm file trả lời góp ý</v>
      </c>
      <c r="D997" s="55" t="s">
        <v>2156</v>
      </c>
    </row>
    <row r="998" spans="1:4" ht="33.6">
      <c r="A998" s="208" t="s">
        <v>1401</v>
      </c>
      <c r="B998" s="197" t="s">
        <v>1385</v>
      </c>
      <c r="C998" s="202"/>
      <c r="D998" s="55" t="s">
        <v>2156</v>
      </c>
    </row>
    <row r="999" spans="1:4" ht="33.6">
      <c r="A999" s="209"/>
      <c r="B999" s="202" t="s">
        <v>1389</v>
      </c>
      <c r="C999" s="202" t="str">
        <f>CONCATENATE(D999," ", B999)</f>
        <v>Cung cấp chức năng cho người dùng Gửi nội dung phản hồi góp ý</v>
      </c>
      <c r="D999" s="55" t="s">
        <v>2156</v>
      </c>
    </row>
    <row r="1000" spans="1:4" ht="33.6">
      <c r="A1000" s="208"/>
      <c r="B1000" s="202" t="s">
        <v>1390</v>
      </c>
      <c r="C1000" s="202" t="str">
        <f>CONCATENATE(D1000," ", B1000)</f>
        <v>Cung cấp chức năng cho người dùng Xem chi tiết nội dung góp ý, trả lời góp ý</v>
      </c>
      <c r="D1000" s="55" t="s">
        <v>2156</v>
      </c>
    </row>
    <row r="1001" spans="1:4" ht="33.6">
      <c r="A1001" s="208"/>
      <c r="B1001" s="202" t="s">
        <v>1391</v>
      </c>
      <c r="C1001" s="202" t="str">
        <f>CONCATENATE(D1001," ", B1001)</f>
        <v>Cung cấp chức năng cho người dùng Xem danh sách các nội dung đã trả lời góp ý</v>
      </c>
      <c r="D1001" s="55" t="s">
        <v>2156</v>
      </c>
    </row>
    <row r="1002" spans="1:4" ht="50.4">
      <c r="A1002" s="209"/>
      <c r="B1002" s="202" t="s">
        <v>1392</v>
      </c>
      <c r="C1002" s="202" t="str">
        <f>CONCATENATE(D1002," ", B1002)</f>
        <v>Cung cấp chức năng cho người dùng Xem danh sách những nội dung chưa trả lời góp ý</v>
      </c>
      <c r="D1002" s="55" t="s">
        <v>2156</v>
      </c>
    </row>
    <row r="1003" spans="1:4" ht="33.6">
      <c r="A1003" s="208" t="s">
        <v>1402</v>
      </c>
      <c r="B1003" s="197" t="s">
        <v>1373</v>
      </c>
      <c r="C1003" s="202"/>
      <c r="D1003" s="55" t="s">
        <v>2156</v>
      </c>
    </row>
    <row r="1004" spans="1:4" ht="33.6">
      <c r="A1004" s="209"/>
      <c r="B1004" s="202" t="s">
        <v>1393</v>
      </c>
      <c r="C1004" s="202" t="str">
        <f>CONCATENATE(D1004," ", B1004)</f>
        <v>Cung cấp chức năng cho người dùng Tìm kiếm nội dung góp ý theo từ khóa</v>
      </c>
      <c r="D1004" s="55" t="s">
        <v>2156</v>
      </c>
    </row>
    <row r="1005" spans="1:4" ht="33.6">
      <c r="A1005" s="208"/>
      <c r="B1005" s="202" t="s">
        <v>1394</v>
      </c>
      <c r="C1005" s="202" t="str">
        <f>CONCATENATE(D1005," ", B1005)</f>
        <v>Cung cấp chức năng cho người dùng Tìm kiếm nội dung góp ý theo chuyên mục</v>
      </c>
      <c r="D1005" s="55" t="s">
        <v>2156</v>
      </c>
    </row>
    <row r="1006" spans="1:4" ht="33.6">
      <c r="A1006" s="208"/>
      <c r="B1006" s="202" t="s">
        <v>1390</v>
      </c>
      <c r="C1006" s="202" t="str">
        <f>CONCATENATE(D1006," ", B1006)</f>
        <v>Cung cấp chức năng cho người dùng Xem chi tiết nội dung góp ý, trả lời góp ý</v>
      </c>
      <c r="D1006" s="55" t="s">
        <v>2156</v>
      </c>
    </row>
    <row r="1007" spans="1:4" ht="33.6">
      <c r="A1007" s="209"/>
      <c r="B1007" s="202" t="s">
        <v>1395</v>
      </c>
      <c r="C1007" s="202" t="str">
        <f>CONCATENATE(D1007," ", B1007)</f>
        <v>Cung cấp chức năng cho người dùng Chia sẻ nội dung góp ý, trả lời góp ý</v>
      </c>
      <c r="D1007" s="55" t="s">
        <v>2156</v>
      </c>
    </row>
    <row r="1008" spans="1:4">
      <c r="A1008" s="208" t="s">
        <v>1443</v>
      </c>
      <c r="B1008" s="197" t="s">
        <v>1426</v>
      </c>
      <c r="C1008" s="202"/>
      <c r="D1008" s="55" t="s">
        <v>2156</v>
      </c>
    </row>
    <row r="1009" spans="1:4" ht="33.6">
      <c r="A1009" s="209"/>
      <c r="B1009" s="202" t="s">
        <v>1427</v>
      </c>
      <c r="C1009" s="202" t="str">
        <f t="shared" ref="C1009:C1014" si="21">CONCATENATE(D1009," ", B1009)</f>
        <v>Cung cấp chức năng cho người dùng Hiển thị tổng số lượng tài liệu</v>
      </c>
      <c r="D1009" s="55" t="s">
        <v>2156</v>
      </c>
    </row>
    <row r="1010" spans="1:4" ht="33.6">
      <c r="A1010" s="208"/>
      <c r="B1010" s="202" t="s">
        <v>1428</v>
      </c>
      <c r="C1010" s="202" t="str">
        <f t="shared" si="21"/>
        <v xml:space="preserve">Cung cấp chức năng cho người dùng Hiển thị số lượng tài liệu sách giáo khoa </v>
      </c>
      <c r="D1010" s="55" t="s">
        <v>2156</v>
      </c>
    </row>
    <row r="1011" spans="1:4" ht="33.6">
      <c r="A1011" s="208"/>
      <c r="B1011" s="202" t="s">
        <v>1429</v>
      </c>
      <c r="C1011" s="202" t="str">
        <f t="shared" si="21"/>
        <v>Cung cấp chức năng cho người dùng Hiển thị số lượng tài liệu sách nghiệp vụ</v>
      </c>
      <c r="D1011" s="55" t="s">
        <v>2156</v>
      </c>
    </row>
    <row r="1012" spans="1:4" ht="33.6">
      <c r="A1012" s="209"/>
      <c r="B1012" s="202" t="s">
        <v>1430</v>
      </c>
      <c r="C1012" s="202" t="str">
        <f t="shared" si="21"/>
        <v>Cung cấp chức năng cho người dùng Hiển thị số lượng tài liệu sách tham khảo</v>
      </c>
      <c r="D1012" s="55" t="s">
        <v>2156</v>
      </c>
    </row>
    <row r="1013" spans="1:4" ht="33.6">
      <c r="A1013" s="208"/>
      <c r="B1013" s="202" t="s">
        <v>1431</v>
      </c>
      <c r="C1013" s="202" t="str">
        <f t="shared" si="21"/>
        <v>Cung cấp chức năng cho người dùng Hiển thị số lượng tài liệu sách chuyện thiếu nhi</v>
      </c>
      <c r="D1013" s="55" t="s">
        <v>2156</v>
      </c>
    </row>
    <row r="1014" spans="1:4" ht="33.6">
      <c r="A1014" s="208"/>
      <c r="B1014" s="202" t="s">
        <v>1432</v>
      </c>
      <c r="C1014" s="202" t="str">
        <f t="shared" si="21"/>
        <v>Cung cấp chức năng cho người dùng Hiển thị số lượng tài liệu báo, tạp chí</v>
      </c>
      <c r="D1014" s="55" t="s">
        <v>2156</v>
      </c>
    </row>
    <row r="1015" spans="1:4" ht="50.4">
      <c r="A1015" s="208" t="s">
        <v>1444</v>
      </c>
      <c r="B1015" s="197" t="s">
        <v>1438</v>
      </c>
      <c r="C1015" s="202"/>
      <c r="D1015" s="55" t="s">
        <v>2156</v>
      </c>
    </row>
    <row r="1016" spans="1:4" ht="33.6">
      <c r="A1016" s="209"/>
      <c r="B1016" s="202" t="s">
        <v>1433</v>
      </c>
      <c r="C1016" s="202" t="str">
        <f>CONCATENATE(D1016," ", B1016)</f>
        <v>Cung cấp chức năng cho người dùng Hiển thị số lượng tất cả tài liệu số</v>
      </c>
      <c r="D1016" s="55" t="s">
        <v>2156</v>
      </c>
    </row>
    <row r="1017" spans="1:4" ht="67.2">
      <c r="A1017" s="208"/>
      <c r="B1017" s="202" t="s">
        <v>1434</v>
      </c>
      <c r="C1017" s="202" t="str">
        <f>CONCATENATE(D1017," ", B1017)</f>
        <v>Cung cấp chức năng cho người dùng Hiển thị số lượng tài liệu số theo danh mục (sách giáo khoa, sách tham khảo,…)</v>
      </c>
      <c r="D1017" s="55" t="s">
        <v>2156</v>
      </c>
    </row>
    <row r="1018" spans="1:4" ht="33.6">
      <c r="A1018" s="208"/>
      <c r="B1018" s="202" t="s">
        <v>1435</v>
      </c>
      <c r="C1018" s="202" t="str">
        <f>CONCATENATE(D1018," ", B1018)</f>
        <v>Cung cấp chức năng cho người dùng Xem danh sách tài liệu số theo danh mục</v>
      </c>
      <c r="D1018" s="55" t="s">
        <v>2156</v>
      </c>
    </row>
    <row r="1019" spans="1:4" ht="33.6">
      <c r="A1019" s="209"/>
      <c r="B1019" s="202" t="s">
        <v>1436</v>
      </c>
      <c r="C1019" s="202" t="str">
        <f>CONCATENATE(D1019," ", B1019)</f>
        <v>Cung cấp chức năng cho người dùng Xem chi tiết tài liệu số</v>
      </c>
      <c r="D1019" s="55" t="s">
        <v>2156</v>
      </c>
    </row>
    <row r="1020" spans="1:4" ht="50.4">
      <c r="A1020" s="208" t="s">
        <v>1445</v>
      </c>
      <c r="B1020" s="197" t="s">
        <v>1437</v>
      </c>
      <c r="C1020" s="202"/>
      <c r="D1020" s="55" t="s">
        <v>2156</v>
      </c>
    </row>
    <row r="1021" spans="1:4" ht="33.6">
      <c r="A1021" s="209"/>
      <c r="B1021" s="202" t="s">
        <v>1439</v>
      </c>
      <c r="C1021" s="202" t="str">
        <f>CONCATENATE(D1021," ", B1021)</f>
        <v>Cung cấp chức năng cho người dùng Hiển thị số lượng tất cả tài liệu in</v>
      </c>
      <c r="D1021" s="55" t="s">
        <v>2156</v>
      </c>
    </row>
    <row r="1022" spans="1:4" ht="67.2">
      <c r="A1022" s="208"/>
      <c r="B1022" s="202" t="s">
        <v>1440</v>
      </c>
      <c r="C1022" s="202" t="str">
        <f>CONCATENATE(D1022," ", B1022)</f>
        <v>Cung cấp chức năng cho người dùng Hiển thị số lượng tài liệu in theo danh mục (sách giáo khoa, sách tham khảo,…)</v>
      </c>
      <c r="D1022" s="55" t="s">
        <v>2156</v>
      </c>
    </row>
    <row r="1023" spans="1:4" ht="33.6">
      <c r="A1023" s="208"/>
      <c r="B1023" s="202" t="s">
        <v>1441</v>
      </c>
      <c r="C1023" s="202" t="str">
        <f>CONCATENATE(D1023," ", B1023)</f>
        <v>Cung cấp chức năng cho người dùng Xem danh sách tài liệu in theo danh mục</v>
      </c>
      <c r="D1023" s="55" t="s">
        <v>2156</v>
      </c>
    </row>
    <row r="1024" spans="1:4" ht="33.6">
      <c r="A1024" s="209"/>
      <c r="B1024" s="202" t="s">
        <v>1442</v>
      </c>
      <c r="C1024" s="202" t="str">
        <f>CONCATENATE(D1024," ", B1024)</f>
        <v>Cung cấp chức năng cho người dùng Xem thông tin lưu trữ tài liệu</v>
      </c>
      <c r="D1024" s="55" t="s">
        <v>2156</v>
      </c>
    </row>
    <row r="1025" spans="1:4">
      <c r="A1025" s="208" t="s">
        <v>1403</v>
      </c>
      <c r="B1025" s="197" t="s">
        <v>1404</v>
      </c>
      <c r="C1025" s="202"/>
      <c r="D1025" s="55" t="s">
        <v>2156</v>
      </c>
    </row>
    <row r="1026" spans="1:4" s="200" customFormat="1" ht="33.6">
      <c r="A1026" s="208" t="s">
        <v>1405</v>
      </c>
      <c r="B1026" s="197" t="s">
        <v>1412</v>
      </c>
      <c r="C1026" s="202"/>
      <c r="D1026" s="55" t="s">
        <v>2156</v>
      </c>
    </row>
    <row r="1027" spans="1:4" ht="33.6">
      <c r="A1027" s="209"/>
      <c r="B1027" s="202" t="s">
        <v>1410</v>
      </c>
      <c r="C1027" s="202" t="str">
        <f>CONCATENATE(D1027," ", B1027)</f>
        <v>Cung cấp chức năng cho người dùng Xem nội dung giới thiệu tổng quan</v>
      </c>
      <c r="D1027" s="55" t="s">
        <v>2156</v>
      </c>
    </row>
    <row r="1028" spans="1:4" ht="33.6">
      <c r="A1028" s="208"/>
      <c r="B1028" s="202" t="s">
        <v>1413</v>
      </c>
      <c r="C1028" s="202" t="str">
        <f>CONCATENATE(D1028," ", B1028)</f>
        <v>Cung cấp chức năng cho người dùng Chia sẻ nội dung giới thiệu tổng quan</v>
      </c>
      <c r="D1028" s="55" t="s">
        <v>2156</v>
      </c>
    </row>
    <row r="1029" spans="1:4" s="200" customFormat="1" ht="33.6">
      <c r="A1029" s="208" t="s">
        <v>1414</v>
      </c>
      <c r="B1029" s="197" t="s">
        <v>1420</v>
      </c>
      <c r="C1029" s="202"/>
      <c r="D1029" s="55" t="s">
        <v>2156</v>
      </c>
    </row>
    <row r="1030" spans="1:4" ht="33.6">
      <c r="A1030" s="209"/>
      <c r="B1030" s="202" t="s">
        <v>1421</v>
      </c>
      <c r="C1030" s="202" t="str">
        <f>CONCATENATE(D1030," ", B1030)</f>
        <v>Cung cấp chức năng cho người dùng Xem chi tiết mô hình thư viện ngành giáo dục</v>
      </c>
      <c r="D1030" s="55" t="s">
        <v>2156</v>
      </c>
    </row>
    <row r="1031" spans="1:4" ht="33.6">
      <c r="A1031" s="208"/>
      <c r="B1031" s="202" t="s">
        <v>1422</v>
      </c>
      <c r="C1031" s="202" t="str">
        <f>CONCATENATE(D1031," ", B1031)</f>
        <v>Cung cấp chức năng cho người dùng Chia sẻ mô hình thư viện ngành giáo dục</v>
      </c>
      <c r="D1031" s="55" t="s">
        <v>2156</v>
      </c>
    </row>
    <row r="1032" spans="1:4" s="200" customFormat="1" ht="33.6">
      <c r="A1032" s="208" t="s">
        <v>1423</v>
      </c>
      <c r="B1032" s="197" t="s">
        <v>1452</v>
      </c>
      <c r="C1032" s="202"/>
      <c r="D1032" s="55" t="s">
        <v>2156</v>
      </c>
    </row>
    <row r="1033" spans="1:4" ht="33.6">
      <c r="A1033" s="209"/>
      <c r="B1033" s="202" t="s">
        <v>1450</v>
      </c>
      <c r="C1033" s="202" t="str">
        <f>CONCATENATE(D1033," ", B1033)</f>
        <v>Cung cấp chức năng cho người dùng Xem chi tiết nội quy thư viện truyền thống</v>
      </c>
      <c r="D1033" s="55" t="s">
        <v>2156</v>
      </c>
    </row>
    <row r="1034" spans="1:4" ht="33.6">
      <c r="A1034" s="208"/>
      <c r="B1034" s="202" t="s">
        <v>1453</v>
      </c>
      <c r="C1034" s="202" t="str">
        <f>CONCATENATE(D1034," ", B1034)</f>
        <v>Cung cấp chức năng cho người dùng Chia sẻ nội quy thư viện truyền thống</v>
      </c>
      <c r="D1034" s="55" t="s">
        <v>2156</v>
      </c>
    </row>
    <row r="1035" spans="1:4" s="200" customFormat="1" ht="33.6">
      <c r="A1035" s="208" t="s">
        <v>1424</v>
      </c>
      <c r="B1035" s="197" t="s">
        <v>1459</v>
      </c>
      <c r="C1035" s="202"/>
      <c r="D1035" s="55" t="s">
        <v>2156</v>
      </c>
    </row>
    <row r="1036" spans="1:4" ht="33.6">
      <c r="A1036" s="209"/>
      <c r="B1036" s="202" t="s">
        <v>1460</v>
      </c>
      <c r="C1036" s="202" t="str">
        <f>CONCATENATE(D1036," ", B1036)</f>
        <v>Cung cấp chức năng cho người dùng Xem chi tiết nội quy thư viện số</v>
      </c>
      <c r="D1036" s="55" t="s">
        <v>2156</v>
      </c>
    </row>
    <row r="1037" spans="1:4" ht="33.6">
      <c r="A1037" s="208"/>
      <c r="B1037" s="202" t="s">
        <v>1461</v>
      </c>
      <c r="C1037" s="202" t="str">
        <f>CONCATENATE(D1037," ", B1037)</f>
        <v>Cung cấp chức năng cho người dùng Chia sẻ nội quy thư viện số</v>
      </c>
      <c r="D1037" s="55" t="s">
        <v>2156</v>
      </c>
    </row>
    <row r="1038" spans="1:4" ht="33.6">
      <c r="A1038" s="208" t="s">
        <v>1465</v>
      </c>
      <c r="B1038" s="197" t="s">
        <v>1466</v>
      </c>
      <c r="C1038" s="202" t="str">
        <f>CONCATENATE(D1038," ", B1038)</f>
        <v>Cung cấp chức năng cho người dùng Tra cứu</v>
      </c>
      <c r="D1038" s="55" t="s">
        <v>2156</v>
      </c>
    </row>
    <row r="1039" spans="1:4" ht="33.6">
      <c r="A1039" s="208" t="s">
        <v>1502</v>
      </c>
      <c r="B1039" s="197" t="s">
        <v>1467</v>
      </c>
      <c r="C1039" s="202"/>
      <c r="D1039" s="55" t="s">
        <v>2156</v>
      </c>
    </row>
    <row r="1040" spans="1:4" ht="33.6">
      <c r="A1040" s="209"/>
      <c r="B1040" s="202" t="s">
        <v>1468</v>
      </c>
      <c r="C1040" s="202" t="str">
        <f>CONCATENATE(D1040," ", B1040)</f>
        <v>Cung cấp chức năng cho người dùng Nhập nội dung tìm kiếm nhanh</v>
      </c>
      <c r="D1040" s="55" t="s">
        <v>2156</v>
      </c>
    </row>
    <row r="1041" spans="1:4" ht="33.6">
      <c r="A1041" s="208"/>
      <c r="B1041" s="202" t="s">
        <v>1469</v>
      </c>
      <c r="C1041" s="202" t="str">
        <f>CONCATENATE(D1041," ", B1041)</f>
        <v>Cung cấp chức năng cho người dùng Thực hiện tìm kiếm</v>
      </c>
      <c r="D1041" s="55" t="s">
        <v>2156</v>
      </c>
    </row>
    <row r="1042" spans="1:4" ht="33.6">
      <c r="A1042" s="208"/>
      <c r="B1042" s="202" t="s">
        <v>1470</v>
      </c>
      <c r="C1042" s="202" t="str">
        <f>CONCATENATE(D1042," ", B1042)</f>
        <v>Cung cấp chức năng cho người dùng Hiển thị danh sách kết quả</v>
      </c>
      <c r="D1042" s="55" t="s">
        <v>2156</v>
      </c>
    </row>
    <row r="1043" spans="1:4" ht="33.6">
      <c r="A1043" s="208"/>
      <c r="B1043" s="202" t="s">
        <v>1471</v>
      </c>
      <c r="C1043" s="202" t="str">
        <f>CONCATENATE(D1043," ", B1043)</f>
        <v>Cung cấp chức năng cho người dùng Xem chi tiết kết quả tìm kiếm</v>
      </c>
      <c r="D1043" s="55" t="s">
        <v>2156</v>
      </c>
    </row>
    <row r="1044" spans="1:4">
      <c r="A1044" s="208" t="s">
        <v>1503</v>
      </c>
      <c r="B1044" s="197" t="s">
        <v>1472</v>
      </c>
      <c r="C1044" s="202"/>
      <c r="D1044" s="55" t="s">
        <v>2156</v>
      </c>
    </row>
    <row r="1045" spans="1:4" ht="33.6">
      <c r="A1045" s="209"/>
      <c r="B1045" s="202" t="s">
        <v>1476</v>
      </c>
      <c r="C1045" s="202" t="str">
        <f t="shared" ref="C1045:C1050" si="22">CONCATENATE(D1045," ", B1045)</f>
        <v>Cung cấp chức năng cho người dùng Tìm kiếm theo một hoặc nhiều từ khóa</v>
      </c>
      <c r="D1045" s="55" t="s">
        <v>2156</v>
      </c>
    </row>
    <row r="1046" spans="1:4" ht="33.6">
      <c r="A1046" s="208"/>
      <c r="B1046" s="202" t="s">
        <v>1473</v>
      </c>
      <c r="C1046" s="202" t="str">
        <f t="shared" si="22"/>
        <v>Cung cấp chức năng cho người dùng Tìm kiếm kết hợp nhiều từ khóa "và"</v>
      </c>
      <c r="D1046" s="55" t="s">
        <v>2156</v>
      </c>
    </row>
    <row r="1047" spans="1:4" ht="33.6">
      <c r="A1047" s="208"/>
      <c r="B1047" s="202" t="s">
        <v>1474</v>
      </c>
      <c r="C1047" s="202" t="str">
        <f t="shared" si="22"/>
        <v>Cung cấp chức năng cho người dùng Tìm kiếm kết hợp nhiều từ khóa "hoặc"</v>
      </c>
      <c r="D1047" s="55" t="s">
        <v>2156</v>
      </c>
    </row>
    <row r="1048" spans="1:4" ht="33.6">
      <c r="A1048" s="208"/>
      <c r="B1048" s="202" t="s">
        <v>1475</v>
      </c>
      <c r="C1048" s="202" t="str">
        <f t="shared" si="22"/>
        <v>Cung cấp chức năng cho người dùng Tìm kiếm kết hợp nhiều từ khóa "không"</v>
      </c>
      <c r="D1048" s="55" t="s">
        <v>2156</v>
      </c>
    </row>
    <row r="1049" spans="1:4" ht="33.6">
      <c r="A1049" s="208"/>
      <c r="B1049" s="202" t="s">
        <v>1470</v>
      </c>
      <c r="C1049" s="202" t="str">
        <f t="shared" si="22"/>
        <v>Cung cấp chức năng cho người dùng Hiển thị danh sách kết quả</v>
      </c>
      <c r="D1049" s="55" t="s">
        <v>2156</v>
      </c>
    </row>
    <row r="1050" spans="1:4" ht="33.6">
      <c r="A1050" s="208"/>
      <c r="B1050" s="202" t="s">
        <v>1471</v>
      </c>
      <c r="C1050" s="202" t="str">
        <f t="shared" si="22"/>
        <v>Cung cấp chức năng cho người dùng Xem chi tiết kết quả tìm kiếm</v>
      </c>
      <c r="D1050" s="55" t="s">
        <v>2156</v>
      </c>
    </row>
    <row r="1051" spans="1:4" ht="33.6">
      <c r="A1051" s="208" t="s">
        <v>1504</v>
      </c>
      <c r="B1051" s="197" t="s">
        <v>1477</v>
      </c>
      <c r="C1051" s="202"/>
      <c r="D1051" s="55" t="s">
        <v>2156</v>
      </c>
    </row>
    <row r="1052" spans="1:4" ht="67.2">
      <c r="A1052" s="209"/>
      <c r="B1052" s="202" t="s">
        <v>1478</v>
      </c>
      <c r="C1052" s="202" t="str">
        <f>CONCATENATE(D1052," ", B1052)</f>
        <v>Cung cấp chức năng cho người dùng Tìm kiếm bộ sưu tập (sách giáo khoa, sách tham khảo, báo tạp chí,…)</v>
      </c>
      <c r="D1052" s="55" t="s">
        <v>2156</v>
      </c>
    </row>
    <row r="1053" spans="1:4" ht="33.6">
      <c r="A1053" s="208"/>
      <c r="B1053" s="202" t="s">
        <v>1479</v>
      </c>
      <c r="C1053" s="202" t="str">
        <f>CONCATENATE(D1053," ", B1053)</f>
        <v>Cung cấp chức năng cho người dùng Nhập từ khóa tìm kiếm</v>
      </c>
      <c r="D1053" s="55" t="s">
        <v>2156</v>
      </c>
    </row>
    <row r="1054" spans="1:4" ht="33.6">
      <c r="A1054" s="208"/>
      <c r="B1054" s="202" t="s">
        <v>1470</v>
      </c>
      <c r="C1054" s="202" t="str">
        <f>CONCATENATE(D1054," ", B1054)</f>
        <v>Cung cấp chức năng cho người dùng Hiển thị danh sách kết quả</v>
      </c>
      <c r="D1054" s="55" t="s">
        <v>2156</v>
      </c>
    </row>
    <row r="1055" spans="1:4" ht="33.6">
      <c r="A1055" s="208"/>
      <c r="B1055" s="202" t="s">
        <v>1471</v>
      </c>
      <c r="C1055" s="202" t="str">
        <f>CONCATENATE(D1055," ", B1055)</f>
        <v>Cung cấp chức năng cho người dùng Xem chi tiết kết quả tìm kiếm</v>
      </c>
      <c r="D1055" s="55" t="s">
        <v>2156</v>
      </c>
    </row>
    <row r="1056" spans="1:4">
      <c r="A1056" s="208" t="s">
        <v>1505</v>
      </c>
      <c r="B1056" s="197" t="s">
        <v>1480</v>
      </c>
      <c r="C1056" s="202"/>
      <c r="D1056" s="55" t="s">
        <v>2156</v>
      </c>
    </row>
    <row r="1057" spans="1:4" ht="33.6">
      <c r="A1057" s="209"/>
      <c r="B1057" s="202" t="s">
        <v>1481</v>
      </c>
      <c r="C1057" s="202" t="str">
        <f>CONCATENATE(D1057," ", B1057)</f>
        <v>Cung cấp chức năng cho người dùng Nhập nội dung tên tác giả cần tìm kiếm</v>
      </c>
      <c r="D1057" s="55" t="s">
        <v>2156</v>
      </c>
    </row>
    <row r="1058" spans="1:4" ht="33.6">
      <c r="A1058" s="208"/>
      <c r="B1058" s="202" t="s">
        <v>1482</v>
      </c>
      <c r="C1058" s="202" t="str">
        <f>CONCATENATE(D1058," ", B1058)</f>
        <v>Cung cấp chức năng cho người dùng Thực hiện tìm kiếm theo tác giả</v>
      </c>
      <c r="D1058" s="55" t="s">
        <v>2156</v>
      </c>
    </row>
    <row r="1059" spans="1:4" ht="33.6">
      <c r="A1059" s="208"/>
      <c r="B1059" s="202" t="s">
        <v>1483</v>
      </c>
      <c r="C1059" s="202" t="str">
        <f>CONCATENATE(D1059," ", B1059)</f>
        <v>Cung cấp chức năng cho người dùng Hiển thị danh sách kết quả theo tác giả</v>
      </c>
      <c r="D1059" s="55" t="s">
        <v>2156</v>
      </c>
    </row>
    <row r="1060" spans="1:4" ht="33.6">
      <c r="A1060" s="208"/>
      <c r="B1060" s="202" t="s">
        <v>1471</v>
      </c>
      <c r="C1060" s="202" t="str">
        <f>CONCATENATE(D1060," ", B1060)</f>
        <v>Cung cấp chức năng cho người dùng Xem chi tiết kết quả tìm kiếm</v>
      </c>
      <c r="D1060" s="55" t="s">
        <v>2156</v>
      </c>
    </row>
    <row r="1061" spans="1:4">
      <c r="A1061" s="208" t="s">
        <v>1506</v>
      </c>
      <c r="B1061" s="197" t="s">
        <v>1484</v>
      </c>
      <c r="C1061" s="202"/>
      <c r="D1061" s="55" t="s">
        <v>2156</v>
      </c>
    </row>
    <row r="1062" spans="1:4" ht="67.2">
      <c r="A1062" s="209"/>
      <c r="B1062" s="202" t="s">
        <v>1485</v>
      </c>
      <c r="C1062" s="202" t="str">
        <f>CONCATENATE(D1062," ", B1062)</f>
        <v>Cung cấp chức năng cho người dùng Tìm kiếm kết hợp nhiều tiêu chí đồng thời (theo bộ sưu tập, loại hình, kết hợp nhiều từ khóa,…)</v>
      </c>
      <c r="D1062" s="55" t="s">
        <v>2156</v>
      </c>
    </row>
    <row r="1063" spans="1:4" ht="50.4">
      <c r="A1063" s="208"/>
      <c r="B1063" s="202" t="s">
        <v>1486</v>
      </c>
      <c r="C1063" s="202" t="str">
        <f>CONCATENATE(D1063," ", B1063)</f>
        <v>Cung cấp chức năng cho người dùng Thực hiện tìm kiếm kết hợp nhiều tiêu chí đồng thời</v>
      </c>
      <c r="D1063" s="55" t="s">
        <v>2156</v>
      </c>
    </row>
    <row r="1064" spans="1:4" ht="33.6">
      <c r="A1064" s="208"/>
      <c r="B1064" s="202" t="s">
        <v>1487</v>
      </c>
      <c r="C1064" s="202" t="str">
        <f>CONCATENATE(D1064," ", B1064)</f>
        <v>Cung cấp chức năng cho người dùng Hiển thị danh sách kết quả tìm kiếm</v>
      </c>
      <c r="D1064" s="55" t="s">
        <v>2156</v>
      </c>
    </row>
    <row r="1065" spans="1:4" ht="33.6">
      <c r="A1065" s="208"/>
      <c r="B1065" s="202" t="s">
        <v>1471</v>
      </c>
      <c r="C1065" s="202" t="str">
        <f>CONCATENATE(D1065," ", B1065)</f>
        <v>Cung cấp chức năng cho người dùng Xem chi tiết kết quả tìm kiếm</v>
      </c>
      <c r="D1065" s="55" t="s">
        <v>2156</v>
      </c>
    </row>
    <row r="1066" spans="1:4" ht="33.6">
      <c r="A1066" s="208" t="s">
        <v>1507</v>
      </c>
      <c r="B1066" s="197" t="s">
        <v>1495</v>
      </c>
      <c r="C1066" s="202"/>
      <c r="D1066" s="55" t="s">
        <v>2156</v>
      </c>
    </row>
    <row r="1067" spans="1:4" ht="33.6">
      <c r="A1067" s="209"/>
      <c r="B1067" s="202" t="s">
        <v>1493</v>
      </c>
      <c r="C1067" s="202" t="str">
        <f>CONCATENATE(D1067," ", B1067)</f>
        <v>Cung cấp chức năng cho người dùng Tìm kiếm nhanh liên thư viện</v>
      </c>
      <c r="D1067" s="55" t="s">
        <v>2156</v>
      </c>
    </row>
    <row r="1068" spans="1:4" ht="33.6">
      <c r="A1068" s="208"/>
      <c r="B1068" s="202" t="s">
        <v>1487</v>
      </c>
      <c r="C1068" s="202" t="str">
        <f>CONCATENATE(D1068," ", B1068)</f>
        <v>Cung cấp chức năng cho người dùng Hiển thị danh sách kết quả tìm kiếm</v>
      </c>
      <c r="D1068" s="55" t="s">
        <v>2156</v>
      </c>
    </row>
    <row r="1069" spans="1:4" ht="33.6">
      <c r="A1069" s="208"/>
      <c r="B1069" s="202" t="s">
        <v>1494</v>
      </c>
      <c r="C1069" s="202" t="str">
        <f>CONCATENATE(D1069," ", B1069)</f>
        <v>Cung cấp chức năng cho người dùng Sắp xếp danh sách kết quả tìm kiếm</v>
      </c>
      <c r="D1069" s="55" t="s">
        <v>2156</v>
      </c>
    </row>
    <row r="1070" spans="1:4" ht="33.6">
      <c r="A1070" s="208"/>
      <c r="B1070" s="202" t="s">
        <v>1471</v>
      </c>
      <c r="C1070" s="202" t="str">
        <f>CONCATENATE(D1070," ", B1070)</f>
        <v>Cung cấp chức năng cho người dùng Xem chi tiết kết quả tìm kiếm</v>
      </c>
      <c r="D1070" s="55" t="s">
        <v>2156</v>
      </c>
    </row>
    <row r="1071" spans="1:4" ht="33.6">
      <c r="A1071" s="208" t="s">
        <v>1508</v>
      </c>
      <c r="B1071" s="197" t="s">
        <v>1496</v>
      </c>
      <c r="C1071" s="202"/>
      <c r="D1071" s="55" t="s">
        <v>2156</v>
      </c>
    </row>
    <row r="1072" spans="1:4" ht="50.4">
      <c r="A1072" s="209"/>
      <c r="B1072" s="202" t="s">
        <v>1497</v>
      </c>
      <c r="C1072" s="202" t="str">
        <f>CONCATENATE(D1072," ", B1072)</f>
        <v>Cung cấp chức năng cho người dùng Tìm kiếm liên thư viện kết hợp nhiều tiêu chí đồng thời</v>
      </c>
      <c r="D1072" s="55" t="s">
        <v>2156</v>
      </c>
    </row>
    <row r="1073" spans="1:4" ht="33.6">
      <c r="A1073" s="208"/>
      <c r="B1073" s="202" t="s">
        <v>1487</v>
      </c>
      <c r="C1073" s="202" t="str">
        <f>CONCATENATE(D1073," ", B1073)</f>
        <v>Cung cấp chức năng cho người dùng Hiển thị danh sách kết quả tìm kiếm</v>
      </c>
      <c r="D1073" s="55" t="s">
        <v>2156</v>
      </c>
    </row>
    <row r="1074" spans="1:4" ht="33.6">
      <c r="A1074" s="208"/>
      <c r="B1074" s="202" t="s">
        <v>1494</v>
      </c>
      <c r="C1074" s="202" t="str">
        <f>CONCATENATE(D1074," ", B1074)</f>
        <v>Cung cấp chức năng cho người dùng Sắp xếp danh sách kết quả tìm kiếm</v>
      </c>
      <c r="D1074" s="55" t="s">
        <v>2156</v>
      </c>
    </row>
    <row r="1075" spans="1:4" ht="33.6">
      <c r="A1075" s="208"/>
      <c r="B1075" s="202" t="s">
        <v>1471</v>
      </c>
      <c r="C1075" s="202" t="str">
        <f>CONCATENATE(D1075," ", B1075)</f>
        <v>Cung cấp chức năng cho người dùng Xem chi tiết kết quả tìm kiếm</v>
      </c>
      <c r="D1075" s="55" t="s">
        <v>2156</v>
      </c>
    </row>
    <row r="1076" spans="1:4" ht="33.6">
      <c r="A1076" s="208"/>
      <c r="B1076" s="202" t="s">
        <v>1498</v>
      </c>
      <c r="C1076" s="202" t="str">
        <f>CONCATENATE(D1076," ", B1076)</f>
        <v>Cung cấp chức năng cho người dùng Xóa tài liệu tra cứu truyền thống</v>
      </c>
      <c r="D1076" s="55" t="s">
        <v>2156</v>
      </c>
    </row>
    <row r="1077" spans="1:4">
      <c r="A1077" s="208" t="s">
        <v>1511</v>
      </c>
      <c r="B1077" s="197" t="s">
        <v>1512</v>
      </c>
      <c r="C1077" s="202"/>
      <c r="D1077" s="55" t="s">
        <v>2156</v>
      </c>
    </row>
    <row r="1078" spans="1:4">
      <c r="A1078" s="208" t="s">
        <v>1513</v>
      </c>
      <c r="B1078" s="197" t="s">
        <v>1514</v>
      </c>
      <c r="C1078" s="202"/>
      <c r="D1078" s="55" t="s">
        <v>2156</v>
      </c>
    </row>
    <row r="1079" spans="1:4" ht="33.6">
      <c r="A1079" s="209"/>
      <c r="B1079" s="202" t="s">
        <v>1515</v>
      </c>
      <c r="C1079" s="202" t="str">
        <f t="shared" ref="C1079:C1084" si="23">CONCATENATE(D1079," ", B1079)</f>
        <v>Cung cấp chức năng cho người dùng Thêm mới đăng ký bạn đọc</v>
      </c>
      <c r="D1079" s="55" t="s">
        <v>2156</v>
      </c>
    </row>
    <row r="1080" spans="1:4" ht="50.4">
      <c r="A1080" s="209"/>
      <c r="B1080" s="202" t="s">
        <v>1518</v>
      </c>
      <c r="C1080" s="202" t="str">
        <f t="shared" si="23"/>
        <v>Cung cấp chức năng cho người dùng Đính kèm hồ sơ đăng ký bạn đọc (thẻ học sinh,…)</v>
      </c>
      <c r="D1080" s="55" t="s">
        <v>2156</v>
      </c>
    </row>
    <row r="1081" spans="1:4" ht="33.6">
      <c r="A1081" s="208"/>
      <c r="B1081" s="202" t="s">
        <v>1516</v>
      </c>
      <c r="C1081" s="202" t="str">
        <f t="shared" si="23"/>
        <v>Cung cấp chức năng cho người dùng Sửa thông tin đăng ký bạn đọc</v>
      </c>
      <c r="D1081" s="55" t="s">
        <v>2156</v>
      </c>
    </row>
    <row r="1082" spans="1:4" ht="33.6">
      <c r="A1082" s="208"/>
      <c r="B1082" s="202" t="s">
        <v>1517</v>
      </c>
      <c r="C1082" s="202" t="str">
        <f t="shared" si="23"/>
        <v>Cung cấp chức năng cho người dùng Xóa đăng ký bạn đọc</v>
      </c>
      <c r="D1082" s="55" t="s">
        <v>2156</v>
      </c>
    </row>
    <row r="1083" spans="1:4" ht="33.6">
      <c r="A1083" s="208"/>
      <c r="B1083" s="202" t="s">
        <v>1519</v>
      </c>
      <c r="C1083" s="202" t="str">
        <f t="shared" si="23"/>
        <v>Cung cấp chức năng cho người dùng Xem thông tin đăng ký bạn đọc</v>
      </c>
      <c r="D1083" s="55" t="s">
        <v>2156</v>
      </c>
    </row>
    <row r="1084" spans="1:4" ht="33.6">
      <c r="A1084" s="208"/>
      <c r="B1084" s="202" t="s">
        <v>1520</v>
      </c>
      <c r="C1084" s="202" t="str">
        <f t="shared" si="23"/>
        <v>Cung cấp chức năng cho người dùng Gửi thông tin đăng ký bạn đọc</v>
      </c>
      <c r="D1084" s="55" t="s">
        <v>2156</v>
      </c>
    </row>
    <row r="1085" spans="1:4" ht="33.6">
      <c r="A1085" s="208" t="s">
        <v>1548</v>
      </c>
      <c r="B1085" s="197" t="s">
        <v>1521</v>
      </c>
      <c r="C1085" s="202"/>
      <c r="D1085" s="55" t="s">
        <v>2156</v>
      </c>
    </row>
    <row r="1086" spans="1:4" ht="33.6">
      <c r="A1086" s="209"/>
      <c r="B1086" s="202" t="s">
        <v>1522</v>
      </c>
      <c r="C1086" s="202" t="str">
        <f t="shared" ref="C1086:C1094" si="24">CONCATENATE(D1086," ", B1086)</f>
        <v>Cung cấp chức năng cho người dùng Xem danh sách thông tin đăng ký bạn đọc gửi tới</v>
      </c>
      <c r="D1086" s="55" t="s">
        <v>2156</v>
      </c>
    </row>
    <row r="1087" spans="1:4" ht="33.6">
      <c r="A1087" s="208"/>
      <c r="B1087" s="202" t="s">
        <v>1523</v>
      </c>
      <c r="C1087" s="202" t="str">
        <f t="shared" si="24"/>
        <v>Cung cấp chức năng cho người dùng Xem chi tiết thông tin đăng ký bạn đọc</v>
      </c>
      <c r="D1087" s="55" t="s">
        <v>2156</v>
      </c>
    </row>
    <row r="1088" spans="1:4" ht="33.6">
      <c r="A1088" s="208"/>
      <c r="B1088" s="202" t="s">
        <v>1525</v>
      </c>
      <c r="C1088" s="202" t="str">
        <f t="shared" si="24"/>
        <v>Cung cấp chức năng cho người dùng Xem file đính kèm đăng ký</v>
      </c>
      <c r="D1088" s="55" t="s">
        <v>2156</v>
      </c>
    </row>
    <row r="1089" spans="1:4" ht="33.6">
      <c r="A1089" s="208"/>
      <c r="B1089" s="202" t="s">
        <v>1524</v>
      </c>
      <c r="C1089" s="202" t="str">
        <f t="shared" si="24"/>
        <v>Cung cấp chức năng cho người dùng Xác nhận, phản hồi thông tin đăng ký</v>
      </c>
      <c r="D1089" s="55" t="s">
        <v>2156</v>
      </c>
    </row>
    <row r="1090" spans="1:4" ht="33.6">
      <c r="A1090" s="208" t="s">
        <v>1549</v>
      </c>
      <c r="B1090" s="197" t="s">
        <v>1531</v>
      </c>
      <c r="C1090" s="202" t="str">
        <f t="shared" si="24"/>
        <v>Cung cấp chức năng cho người dùng Tạo đăng ký mượn sách truyền thống</v>
      </c>
      <c r="D1090" s="55" t="s">
        <v>2156</v>
      </c>
    </row>
    <row r="1091" spans="1:4" ht="33.6">
      <c r="A1091" s="209"/>
      <c r="B1091" s="202" t="s">
        <v>1526</v>
      </c>
      <c r="C1091" s="202" t="str">
        <f t="shared" si="24"/>
        <v>Cung cấp chức năng cho người dùng Thêm mới đăng ký mượn sách truyền thống</v>
      </c>
      <c r="D1091" s="55" t="s">
        <v>2156</v>
      </c>
    </row>
    <row r="1092" spans="1:4" ht="33.6">
      <c r="A1092" s="208"/>
      <c r="B1092" s="202" t="s">
        <v>1527</v>
      </c>
      <c r="C1092" s="202" t="str">
        <f t="shared" si="24"/>
        <v>Cung cấp chức năng cho người dùng Sửa đăng ký mượn sách truyền thống</v>
      </c>
      <c r="D1092" s="55" t="s">
        <v>2156</v>
      </c>
    </row>
    <row r="1093" spans="1:4" ht="33.6">
      <c r="A1093" s="208"/>
      <c r="B1093" s="202" t="s">
        <v>1528</v>
      </c>
      <c r="C1093" s="202" t="str">
        <f t="shared" si="24"/>
        <v>Cung cấp chức năng cho người dùng Xóa đăng ký mượn sách truyền thống</v>
      </c>
      <c r="D1093" s="55" t="s">
        <v>2156</v>
      </c>
    </row>
    <row r="1094" spans="1:4" ht="33.6">
      <c r="A1094" s="208"/>
      <c r="B1094" s="202" t="s">
        <v>1530</v>
      </c>
      <c r="C1094" s="202" t="str">
        <f t="shared" si="24"/>
        <v>Cung cấp chức năng cho người dùng Xem đăng ký mượn sách truyền thống</v>
      </c>
      <c r="D1094" s="55" t="s">
        <v>2156</v>
      </c>
    </row>
    <row r="1095" spans="1:4" ht="33.6">
      <c r="A1095" s="208" t="s">
        <v>1550</v>
      </c>
      <c r="B1095" s="197" t="s">
        <v>1529</v>
      </c>
      <c r="C1095" s="202"/>
      <c r="D1095" s="55" t="s">
        <v>2156</v>
      </c>
    </row>
    <row r="1096" spans="1:4" ht="33.6">
      <c r="A1096" s="209"/>
      <c r="B1096" s="202" t="s">
        <v>1529</v>
      </c>
      <c r="C1096" s="202" t="str">
        <f>CONCATENATE(D1096," ", B1096)</f>
        <v>Cung cấp chức năng cho người dùng Gửi đăng ký mượn sách truyền thống</v>
      </c>
      <c r="D1096" s="55" t="s">
        <v>2156</v>
      </c>
    </row>
    <row r="1097" spans="1:4" ht="33.6">
      <c r="A1097" s="208"/>
      <c r="B1097" s="202" t="s">
        <v>1532</v>
      </c>
      <c r="C1097" s="202" t="str">
        <f>CONCATENATE(D1097," ", B1097)</f>
        <v>Cung cấp chức năng cho người dùng Xem đăng ký mượn sách truyền thống đã gửi</v>
      </c>
      <c r="D1097" s="55" t="s">
        <v>2156</v>
      </c>
    </row>
    <row r="1098" spans="1:4" ht="33.6">
      <c r="A1098" s="208" t="s">
        <v>1551</v>
      </c>
      <c r="B1098" s="197" t="s">
        <v>1533</v>
      </c>
      <c r="C1098" s="202"/>
      <c r="D1098" s="55" t="s">
        <v>2156</v>
      </c>
    </row>
    <row r="1099" spans="1:4" ht="33.6">
      <c r="A1099" s="209"/>
      <c r="B1099" s="202" t="s">
        <v>1533</v>
      </c>
      <c r="C1099" s="202" t="str">
        <f>CONCATENATE(D1099," ", B1099)</f>
        <v>Cung cấp chức năng cho người dùng Hủy đăng ký mượn sách truyền thống</v>
      </c>
      <c r="D1099" s="55" t="s">
        <v>2156</v>
      </c>
    </row>
    <row r="1100" spans="1:4" ht="33.6">
      <c r="A1100" s="208"/>
      <c r="B1100" s="202" t="s">
        <v>1534</v>
      </c>
      <c r="C1100" s="202" t="str">
        <f>CONCATENATE(D1100," ", B1100)</f>
        <v>Cung cấp chức năng cho người dùng Xem đăng ký mượn sách đã hủy</v>
      </c>
      <c r="D1100" s="55" t="s">
        <v>2156</v>
      </c>
    </row>
    <row r="1101" spans="1:4" ht="33.6">
      <c r="A1101" s="208" t="s">
        <v>1552</v>
      </c>
      <c r="B1101" s="197" t="s">
        <v>1535</v>
      </c>
      <c r="C1101" s="202"/>
      <c r="D1101" s="55" t="s">
        <v>2156</v>
      </c>
    </row>
    <row r="1102" spans="1:4" ht="33.6">
      <c r="A1102" s="209"/>
      <c r="B1102" s="202" t="s">
        <v>1536</v>
      </c>
      <c r="C1102" s="202" t="str">
        <f>CONCATENATE(D1102," ", B1102)</f>
        <v>Cung cấp chức năng cho người dùng Xem danh sách đăng ký mượn sách truyền thống</v>
      </c>
      <c r="D1102" s="55" t="s">
        <v>2156</v>
      </c>
    </row>
    <row r="1103" spans="1:4" ht="33.6">
      <c r="A1103" s="208"/>
      <c r="B1103" s="202" t="s">
        <v>1537</v>
      </c>
      <c r="C1103" s="202" t="str">
        <f>CONCATENATE(D1103," ", B1103)</f>
        <v>Cung cấp chức năng cho người dùng Xem chi tiết đăng ký mượn sách truyền thống</v>
      </c>
      <c r="D1103" s="55" t="s">
        <v>2156</v>
      </c>
    </row>
    <row r="1104" spans="1:4" ht="33.6">
      <c r="A1104" s="208"/>
      <c r="B1104" s="202" t="s">
        <v>1538</v>
      </c>
      <c r="C1104" s="202" t="str">
        <f>CONCATENATE(D1104," ", B1104)</f>
        <v>Cung cấp chức năng cho người dùng Cảnh báo trùng đăng ký mượn sách</v>
      </c>
      <c r="D1104" s="55" t="s">
        <v>2156</v>
      </c>
    </row>
    <row r="1105" spans="1:4" ht="33.6">
      <c r="A1105" s="208"/>
      <c r="B1105" s="202" t="s">
        <v>1539</v>
      </c>
      <c r="C1105" s="202" t="str">
        <f>CONCATENATE(D1105," ", B1105)</f>
        <v>Cung cấp chức năng cho người dùng Cảnh báo trùng sách đăng ký mượn</v>
      </c>
      <c r="D1105" s="55" t="s">
        <v>2156</v>
      </c>
    </row>
    <row r="1106" spans="1:4" ht="33.6">
      <c r="A1106" s="208" t="s">
        <v>1553</v>
      </c>
      <c r="B1106" s="197" t="s">
        <v>1544</v>
      </c>
      <c r="C1106" s="202"/>
      <c r="D1106" s="55" t="s">
        <v>2156</v>
      </c>
    </row>
    <row r="1107" spans="1:4" ht="33.6">
      <c r="A1107" s="209"/>
      <c r="B1107" s="202" t="s">
        <v>1545</v>
      </c>
      <c r="C1107" s="202" t="str">
        <f>CONCATENATE(D1107," ", B1107)</f>
        <v>Cung cấp chức năng cho người dùng Kiểm tra thông tin đăng ký mượn sách</v>
      </c>
      <c r="D1107" s="55" t="s">
        <v>2156</v>
      </c>
    </row>
    <row r="1108" spans="1:4" ht="33.6">
      <c r="A1108" s="208"/>
      <c r="B1108" s="202" t="s">
        <v>1546</v>
      </c>
      <c r="C1108" s="202" t="str">
        <f>CONCATENATE(D1108," ", B1108)</f>
        <v>Cung cấp chức năng cho người dùng Kiểm tra hiện trạng sách đăng ký mượn</v>
      </c>
      <c r="D1108" s="55" t="s">
        <v>2156</v>
      </c>
    </row>
    <row r="1109" spans="1:4" ht="33.6">
      <c r="A1109" s="208" t="s">
        <v>1554</v>
      </c>
      <c r="B1109" s="197" t="s">
        <v>1540</v>
      </c>
      <c r="C1109" s="202"/>
      <c r="D1109" s="55" t="s">
        <v>2156</v>
      </c>
    </row>
    <row r="1110" spans="1:4" ht="33.6">
      <c r="A1110" s="209"/>
      <c r="B1110" s="202" t="s">
        <v>1540</v>
      </c>
      <c r="C1110" s="202" t="str">
        <f>CONCATENATE(D1110," ", B1110)</f>
        <v>Cung cấp chức năng cho người dùng Duyệt đăng ký mượn sách truyền thống</v>
      </c>
      <c r="D1110" s="55" t="s">
        <v>2156</v>
      </c>
    </row>
    <row r="1111" spans="1:4" ht="33.6">
      <c r="A1111" s="208"/>
      <c r="B1111" s="202" t="s">
        <v>1541</v>
      </c>
      <c r="C1111" s="202" t="str">
        <f>CONCATENATE(D1111," ", B1111)</f>
        <v>Cung cấp chức năng cho người dùng Không duyệt đăng ký mượn sách truyền thống</v>
      </c>
      <c r="D1111" s="55" t="s">
        <v>2156</v>
      </c>
    </row>
    <row r="1112" spans="1:4" ht="33.6">
      <c r="A1112" s="208"/>
      <c r="B1112" s="202" t="s">
        <v>1542</v>
      </c>
      <c r="C1112" s="202" t="str">
        <f>CONCATENATE(D1112," ", B1112)</f>
        <v>Cung cấp chức năng cho người dùng Phản hồi đăng ký mượn sách truyền thống</v>
      </c>
      <c r="D1112" s="55" t="s">
        <v>2156</v>
      </c>
    </row>
    <row r="1113" spans="1:4" ht="50.4">
      <c r="A1113" s="208"/>
      <c r="B1113" s="202" t="s">
        <v>1543</v>
      </c>
      <c r="C1113" s="202" t="str">
        <f>CONCATENATE(D1113," ", B1113)</f>
        <v>Cung cấp chức năng cho người dùng Xem danh sách đăng ký mượn sách đã duyệt, không duyệt, chưa duyệt</v>
      </c>
      <c r="D1113" s="55" t="s">
        <v>2156</v>
      </c>
    </row>
    <row r="1114" spans="1:4" ht="33.6">
      <c r="A1114" s="208" t="s">
        <v>1555</v>
      </c>
      <c r="B1114" s="197" t="s">
        <v>1547</v>
      </c>
      <c r="C1114" s="202"/>
      <c r="D1114" s="55" t="s">
        <v>2156</v>
      </c>
    </row>
    <row r="1115" spans="1:4" ht="33.6">
      <c r="A1115" s="209"/>
      <c r="B1115" s="202" t="s">
        <v>1561</v>
      </c>
      <c r="C1115" s="202" t="str">
        <f>CONCATENATE(D1115," ", B1115)</f>
        <v>Cung cấp chức năng cho người dùng Thêm mới đăng ký mua sách truyền thống</v>
      </c>
      <c r="D1115" s="55" t="s">
        <v>2156</v>
      </c>
    </row>
    <row r="1116" spans="1:4" ht="33.6">
      <c r="A1116" s="208"/>
      <c r="B1116" s="202" t="s">
        <v>1562</v>
      </c>
      <c r="C1116" s="202" t="str">
        <f>CONCATENATE(D1116," ", B1116)</f>
        <v>Cung cấp chức năng cho người dùng Sửa đăng ký mua sách truyền thống</v>
      </c>
      <c r="D1116" s="55" t="s">
        <v>2156</v>
      </c>
    </row>
    <row r="1117" spans="1:4" ht="33.6">
      <c r="A1117" s="208"/>
      <c r="B1117" s="202" t="s">
        <v>1563</v>
      </c>
      <c r="C1117" s="202" t="str">
        <f>CONCATENATE(D1117," ", B1117)</f>
        <v>Cung cấp chức năng cho người dùng Xóa đăng ký mua sách truyền thống</v>
      </c>
      <c r="D1117" s="55" t="s">
        <v>2156</v>
      </c>
    </row>
    <row r="1118" spans="1:4" ht="33.6">
      <c r="A1118" s="208"/>
      <c r="B1118" s="202" t="s">
        <v>1564</v>
      </c>
      <c r="C1118" s="202" t="str">
        <f>CONCATENATE(D1118," ", B1118)</f>
        <v>Cung cấp chức năng cho người dùng Xem đăng ký mua sách truyền thống</v>
      </c>
      <c r="D1118" s="55" t="s">
        <v>2156</v>
      </c>
    </row>
    <row r="1119" spans="1:4" ht="33.6">
      <c r="A1119" s="208" t="s">
        <v>1556</v>
      </c>
      <c r="B1119" s="197" t="s">
        <v>1565</v>
      </c>
      <c r="C1119" s="202"/>
      <c r="D1119" s="55" t="s">
        <v>2156</v>
      </c>
    </row>
    <row r="1120" spans="1:4" ht="33.6">
      <c r="A1120" s="209"/>
      <c r="B1120" s="202" t="s">
        <v>1565</v>
      </c>
      <c r="C1120" s="202" t="str">
        <f>CONCATENATE(D1120," ", B1120)</f>
        <v>Cung cấp chức năng cho người dùng Gửi đăng ký mua sách truyền thống</v>
      </c>
      <c r="D1120" s="55" t="s">
        <v>2156</v>
      </c>
    </row>
    <row r="1121" spans="1:4" ht="33.6">
      <c r="A1121" s="208"/>
      <c r="B1121" s="202" t="s">
        <v>1566</v>
      </c>
      <c r="C1121" s="202" t="str">
        <f>CONCATENATE(D1121," ", B1121)</f>
        <v>Cung cấp chức năng cho người dùng Xem đăng ký mua sách truyền thống đã gửi</v>
      </c>
      <c r="D1121" s="55" t="s">
        <v>2156</v>
      </c>
    </row>
    <row r="1122" spans="1:4" ht="33.6">
      <c r="A1122" s="208" t="s">
        <v>1557</v>
      </c>
      <c r="B1122" s="197" t="s">
        <v>1567</v>
      </c>
      <c r="C1122" s="202"/>
      <c r="D1122" s="55" t="s">
        <v>2156</v>
      </c>
    </row>
    <row r="1123" spans="1:4" ht="33.6">
      <c r="A1123" s="209"/>
      <c r="B1123" s="202" t="s">
        <v>1567</v>
      </c>
      <c r="C1123" s="202" t="str">
        <f>CONCATENATE(D1123," ", B1123)</f>
        <v>Cung cấp chức năng cho người dùng Hủy đăng ký mua sách truyền thống</v>
      </c>
      <c r="D1123" s="55" t="s">
        <v>2156</v>
      </c>
    </row>
    <row r="1124" spans="1:4" ht="33.6">
      <c r="A1124" s="208"/>
      <c r="B1124" s="202" t="s">
        <v>1568</v>
      </c>
      <c r="C1124" s="202" t="str">
        <f>CONCATENATE(D1124," ", B1124)</f>
        <v>Cung cấp chức năng cho người dùng Xem đăng ký mua sách đã hủy</v>
      </c>
      <c r="D1124" s="55" t="s">
        <v>2156</v>
      </c>
    </row>
    <row r="1125" spans="1:4" ht="33.6">
      <c r="A1125" s="208" t="s">
        <v>1558</v>
      </c>
      <c r="B1125" s="197" t="s">
        <v>1569</v>
      </c>
      <c r="C1125" s="202"/>
      <c r="D1125" s="55" t="s">
        <v>2156</v>
      </c>
    </row>
    <row r="1126" spans="1:4" ht="33.6">
      <c r="A1126" s="209"/>
      <c r="B1126" s="202" t="s">
        <v>1570</v>
      </c>
      <c r="C1126" s="202" t="str">
        <f>CONCATENATE(D1126," ", B1126)</f>
        <v>Cung cấp chức năng cho người dùng Xem danh sách đăng ký mua sách truyền thống</v>
      </c>
      <c r="D1126" s="55" t="s">
        <v>2156</v>
      </c>
    </row>
    <row r="1127" spans="1:4" ht="33.6">
      <c r="A1127" s="208"/>
      <c r="B1127" s="202" t="s">
        <v>1571</v>
      </c>
      <c r="C1127" s="202" t="str">
        <f>CONCATENATE(D1127," ", B1127)</f>
        <v>Cung cấp chức năng cho người dùng Xem chi tiết đăng ký mua sách truyền thống</v>
      </c>
      <c r="D1127" s="55" t="s">
        <v>2156</v>
      </c>
    </row>
    <row r="1128" spans="1:4" ht="33.6">
      <c r="A1128" s="208"/>
      <c r="B1128" s="202" t="s">
        <v>1572</v>
      </c>
      <c r="C1128" s="202" t="str">
        <f>CONCATENATE(D1128," ", B1128)</f>
        <v>Cung cấp chức năng cho người dùng Cảnh báo trùng đăng ký mua sách</v>
      </c>
      <c r="D1128" s="55" t="s">
        <v>2156</v>
      </c>
    </row>
    <row r="1129" spans="1:4" ht="33.6">
      <c r="A1129" s="208" t="s">
        <v>1559</v>
      </c>
      <c r="B1129" s="197" t="s">
        <v>1573</v>
      </c>
      <c r="C1129" s="202"/>
      <c r="D1129" s="55" t="s">
        <v>2156</v>
      </c>
    </row>
    <row r="1130" spans="1:4" ht="33.6">
      <c r="A1130" s="209"/>
      <c r="B1130" s="202" t="s">
        <v>1573</v>
      </c>
      <c r="C1130" s="202" t="str">
        <f>CONCATENATE(D1130," ", B1130)</f>
        <v>Cung cấp chức năng cho người dùng Duyệt đăng ký mua sách truyền thống</v>
      </c>
      <c r="D1130" s="55" t="s">
        <v>2156</v>
      </c>
    </row>
    <row r="1131" spans="1:4" ht="33.6">
      <c r="A1131" s="208"/>
      <c r="B1131" s="202" t="s">
        <v>1574</v>
      </c>
      <c r="C1131" s="202" t="str">
        <f>CONCATENATE(D1131," ", B1131)</f>
        <v>Cung cấp chức năng cho người dùng Không duyệt đăng ký mua sách truyền thống</v>
      </c>
      <c r="D1131" s="55" t="s">
        <v>2156</v>
      </c>
    </row>
    <row r="1132" spans="1:4" ht="33.6">
      <c r="A1132" s="208"/>
      <c r="B1132" s="202" t="s">
        <v>1575</v>
      </c>
      <c r="C1132" s="202" t="str">
        <f>CONCATENATE(D1132," ", B1132)</f>
        <v>Cung cấp chức năng cho người dùng Phản hồi đăng ký mua sách truyền thống</v>
      </c>
      <c r="D1132" s="55" t="s">
        <v>2156</v>
      </c>
    </row>
    <row r="1133" spans="1:4" ht="50.4">
      <c r="A1133" s="208"/>
      <c r="B1133" s="202" t="s">
        <v>1576</v>
      </c>
      <c r="C1133" s="202" t="str">
        <f>CONCATENATE(D1133," ", B1133)</f>
        <v>Cung cấp chức năng cho người dùng Xem danh sách đăng ký mua sách đã duyệt, không duyệt, chưa duyệt</v>
      </c>
      <c r="D1133" s="55" t="s">
        <v>2156</v>
      </c>
    </row>
    <row r="1134" spans="1:4">
      <c r="A1134" s="208" t="s">
        <v>1560</v>
      </c>
      <c r="B1134" s="197" t="s">
        <v>1577</v>
      </c>
      <c r="C1134" s="202"/>
      <c r="D1134" s="55" t="s">
        <v>2156</v>
      </c>
    </row>
    <row r="1135" spans="1:4" ht="33.6">
      <c r="A1135" s="209"/>
      <c r="B1135" s="202" t="s">
        <v>1578</v>
      </c>
      <c r="C1135" s="202" t="str">
        <f>CONCATENATE(D1135," ", B1135)</f>
        <v>Cung cấp chức năng cho người dùng Thêm mới đăng ký tiết đọc</v>
      </c>
      <c r="D1135" s="55" t="s">
        <v>2156</v>
      </c>
    </row>
    <row r="1136" spans="1:4" ht="33.6">
      <c r="A1136" s="208"/>
      <c r="B1136" s="202" t="s">
        <v>1579</v>
      </c>
      <c r="C1136" s="202" t="str">
        <f>CONCATENATE(D1136," ", B1136)</f>
        <v>Cung cấp chức năng cho người dùng Sửa đăng ký tiết đọc</v>
      </c>
      <c r="D1136" s="55" t="s">
        <v>2156</v>
      </c>
    </row>
    <row r="1137" spans="1:4" ht="33.6">
      <c r="A1137" s="208"/>
      <c r="B1137" s="202" t="s">
        <v>1580</v>
      </c>
      <c r="C1137" s="202" t="str">
        <f>CONCATENATE(D1137," ", B1137)</f>
        <v>Cung cấp chức năng cho người dùng Xóa đăng ký tiết đọc</v>
      </c>
      <c r="D1137" s="55" t="s">
        <v>2156</v>
      </c>
    </row>
    <row r="1138" spans="1:4" ht="33.6">
      <c r="A1138" s="208"/>
      <c r="B1138" s="202" t="s">
        <v>1581</v>
      </c>
      <c r="C1138" s="202" t="str">
        <f>CONCATENATE(D1138," ", B1138)</f>
        <v>Cung cấp chức năng cho người dùng Xem đăng ký tiết đọc</v>
      </c>
      <c r="D1138" s="55" t="s">
        <v>2156</v>
      </c>
    </row>
    <row r="1139" spans="1:4">
      <c r="A1139" s="208" t="s">
        <v>1628</v>
      </c>
      <c r="B1139" s="197" t="s">
        <v>1582</v>
      </c>
      <c r="C1139" s="202"/>
      <c r="D1139" s="55" t="s">
        <v>2156</v>
      </c>
    </row>
    <row r="1140" spans="1:4" ht="33.6">
      <c r="A1140" s="209"/>
      <c r="B1140" s="202" t="s">
        <v>1582</v>
      </c>
      <c r="C1140" s="202" t="str">
        <f>CONCATENATE(D1140," ", B1140)</f>
        <v>Cung cấp chức năng cho người dùng Gửi đăng ký tiết đọc</v>
      </c>
      <c r="D1140" s="55" t="s">
        <v>2156</v>
      </c>
    </row>
    <row r="1141" spans="1:4" ht="33.6">
      <c r="A1141" s="208"/>
      <c r="B1141" s="202" t="s">
        <v>1581</v>
      </c>
      <c r="C1141" s="202" t="str">
        <f>CONCATENATE(D1141," ", B1141)</f>
        <v>Cung cấp chức năng cho người dùng Xem đăng ký tiết đọc</v>
      </c>
      <c r="D1141" s="55" t="s">
        <v>2156</v>
      </c>
    </row>
    <row r="1142" spans="1:4" ht="33.6">
      <c r="A1142" s="208" t="s">
        <v>1629</v>
      </c>
      <c r="B1142" s="197" t="s">
        <v>1583</v>
      </c>
      <c r="C1142" s="202" t="str">
        <f>CONCATENATE(D1142," ", B1142)</f>
        <v>Cung cấp chức năng cho người dùng Hủy đăng ký tiết đọc</v>
      </c>
      <c r="D1142" s="55" t="s">
        <v>2156</v>
      </c>
    </row>
    <row r="1143" spans="1:4" ht="33.6">
      <c r="A1143" s="209"/>
      <c r="B1143" s="202" t="s">
        <v>1583</v>
      </c>
      <c r="C1143" s="202" t="str">
        <f>CONCATENATE(D1143," ", B1143)</f>
        <v>Cung cấp chức năng cho người dùng Hủy đăng ký tiết đọc</v>
      </c>
      <c r="D1143" s="55" t="s">
        <v>2156</v>
      </c>
    </row>
    <row r="1144" spans="1:4" ht="33.6">
      <c r="A1144" s="208"/>
      <c r="B1144" s="202" t="s">
        <v>1584</v>
      </c>
      <c r="C1144" s="202" t="str">
        <f>CONCATENATE(D1144," ", B1144)</f>
        <v>Cung cấp chức năng cho người dùng Xem đăng ký tiết đọc đã hủy</v>
      </c>
      <c r="D1144" s="55" t="s">
        <v>2156</v>
      </c>
    </row>
    <row r="1145" spans="1:4">
      <c r="A1145" s="208" t="s">
        <v>1630</v>
      </c>
      <c r="B1145" s="197" t="s">
        <v>1585</v>
      </c>
      <c r="C1145" s="202"/>
      <c r="D1145" s="55" t="s">
        <v>2156</v>
      </c>
    </row>
    <row r="1146" spans="1:4" ht="33.6">
      <c r="A1146" s="209"/>
      <c r="B1146" s="202" t="s">
        <v>1586</v>
      </c>
      <c r="C1146" s="202" t="str">
        <f>CONCATENATE(D1146," ", B1146)</f>
        <v>Cung cấp chức năng cho người dùng Xem danh sách đăng ký tiết đọc</v>
      </c>
      <c r="D1146" s="55" t="s">
        <v>2156</v>
      </c>
    </row>
    <row r="1147" spans="1:4" ht="33.6">
      <c r="A1147" s="208"/>
      <c r="B1147" s="202" t="s">
        <v>1587</v>
      </c>
      <c r="C1147" s="202" t="str">
        <f>CONCATENATE(D1147," ", B1147)</f>
        <v>Cung cấp chức năng cho người dùng Xem chi tiết đăng ký tiết đọc</v>
      </c>
      <c r="D1147" s="55" t="s">
        <v>2156</v>
      </c>
    </row>
    <row r="1148" spans="1:4" ht="33.6">
      <c r="A1148" s="208"/>
      <c r="B1148" s="202" t="s">
        <v>1588</v>
      </c>
      <c r="C1148" s="202" t="str">
        <f>CONCATENATE(D1148," ", B1148)</f>
        <v>Cung cấp chức năng cho người dùng Cảnh báo trùng đăng ký tiết đọc</v>
      </c>
      <c r="D1148" s="55" t="s">
        <v>2156</v>
      </c>
    </row>
    <row r="1149" spans="1:4">
      <c r="A1149" s="208" t="s">
        <v>1631</v>
      </c>
      <c r="B1149" s="197" t="s">
        <v>1589</v>
      </c>
      <c r="C1149" s="202"/>
      <c r="D1149" s="55" t="s">
        <v>2156</v>
      </c>
    </row>
    <row r="1150" spans="1:4" ht="33.6">
      <c r="A1150" s="209"/>
      <c r="B1150" s="202" t="s">
        <v>1589</v>
      </c>
      <c r="C1150" s="202" t="str">
        <f>CONCATENATE(D1150," ", B1150)</f>
        <v>Cung cấp chức năng cho người dùng Duyệt đăng ký tiết đọc</v>
      </c>
      <c r="D1150" s="55" t="s">
        <v>2156</v>
      </c>
    </row>
    <row r="1151" spans="1:4" ht="33.6">
      <c r="A1151" s="208"/>
      <c r="B1151" s="202" t="s">
        <v>1590</v>
      </c>
      <c r="C1151" s="202" t="str">
        <f>CONCATENATE(D1151," ", B1151)</f>
        <v>Cung cấp chức năng cho người dùng Không đăng ký tiết đọc</v>
      </c>
      <c r="D1151" s="55" t="s">
        <v>2156</v>
      </c>
    </row>
    <row r="1152" spans="1:4" ht="33.6">
      <c r="A1152" s="208"/>
      <c r="B1152" s="202" t="s">
        <v>1591</v>
      </c>
      <c r="C1152" s="202" t="str">
        <f>CONCATENATE(D1152," ", B1152)</f>
        <v>Cung cấp chức năng cho người dùng Phản hồi đăng ký tiết đọc</v>
      </c>
      <c r="D1152" s="55" t="s">
        <v>2156</v>
      </c>
    </row>
    <row r="1153" spans="1:4" ht="50.4">
      <c r="A1153" s="208"/>
      <c r="B1153" s="202" t="s">
        <v>1592</v>
      </c>
      <c r="C1153" s="202" t="str">
        <f>CONCATENATE(D1153," ", B1153)</f>
        <v>Cung cấp chức năng cho người dùng Xem danh sách đăng ký tiết đọc đã duyệt, không duyệt, chưa duyệt</v>
      </c>
      <c r="D1153" s="55" t="s">
        <v>2156</v>
      </c>
    </row>
    <row r="1154" spans="1:4" ht="33.6">
      <c r="A1154" s="208" t="s">
        <v>1632</v>
      </c>
      <c r="B1154" s="197" t="s">
        <v>1593</v>
      </c>
      <c r="C1154" s="202"/>
      <c r="D1154" s="55" t="s">
        <v>2156</v>
      </c>
    </row>
    <row r="1155" spans="1:4" ht="33.6">
      <c r="A1155" s="209"/>
      <c r="B1155" s="202" t="s">
        <v>1594</v>
      </c>
      <c r="C1155" s="202" t="str">
        <f t="shared" ref="C1155:C1161" si="25">CONCATENATE(D1155," ", B1155)</f>
        <v>Cung cấp chức năng cho người dùng Thêm mới đăng ký mượn sách điện tử</v>
      </c>
      <c r="D1155" s="55" t="s">
        <v>2156</v>
      </c>
    </row>
    <row r="1156" spans="1:4" ht="33.6">
      <c r="A1156" s="208"/>
      <c r="B1156" s="202" t="s">
        <v>1595</v>
      </c>
      <c r="C1156" s="202" t="str">
        <f t="shared" si="25"/>
        <v>Cung cấp chức năng cho người dùng Sửa đăng ký mượn sách điện tử</v>
      </c>
      <c r="D1156" s="55" t="s">
        <v>2156</v>
      </c>
    </row>
    <row r="1157" spans="1:4" ht="33.6">
      <c r="A1157" s="208"/>
      <c r="B1157" s="202" t="s">
        <v>1596</v>
      </c>
      <c r="C1157" s="202" t="str">
        <f t="shared" si="25"/>
        <v>Cung cấp chức năng cho người dùng Xóa đăng ký mượn sách điện tử</v>
      </c>
      <c r="D1157" s="55" t="s">
        <v>2156</v>
      </c>
    </row>
    <row r="1158" spans="1:4" ht="33.6">
      <c r="A1158" s="208"/>
      <c r="B1158" s="202" t="s">
        <v>1597</v>
      </c>
      <c r="C1158" s="202" t="str">
        <f t="shared" si="25"/>
        <v>Cung cấp chức năng cho người dùng Xem đăng ký mượn sách điện tử</v>
      </c>
      <c r="D1158" s="55" t="s">
        <v>2156</v>
      </c>
    </row>
    <row r="1159" spans="1:4" ht="33.6">
      <c r="A1159" s="208" t="s">
        <v>1633</v>
      </c>
      <c r="B1159" s="197" t="s">
        <v>1598</v>
      </c>
      <c r="C1159" s="202" t="str">
        <f t="shared" si="25"/>
        <v>Cung cấp chức năng cho người dùng Gửi đăng ký mượn sách điện tử</v>
      </c>
      <c r="D1159" s="55" t="s">
        <v>2156</v>
      </c>
    </row>
    <row r="1160" spans="1:4" ht="33.6">
      <c r="A1160" s="209"/>
      <c r="B1160" s="202" t="s">
        <v>1598</v>
      </c>
      <c r="C1160" s="202" t="str">
        <f t="shared" si="25"/>
        <v>Cung cấp chức năng cho người dùng Gửi đăng ký mượn sách điện tử</v>
      </c>
      <c r="D1160" s="55" t="s">
        <v>2156</v>
      </c>
    </row>
    <row r="1161" spans="1:4" ht="33.6">
      <c r="A1161" s="208"/>
      <c r="B1161" s="202" t="s">
        <v>1599</v>
      </c>
      <c r="C1161" s="202" t="str">
        <f t="shared" si="25"/>
        <v>Cung cấp chức năng cho người dùng Xem đăng ký mượn sách điện tử đã gửi</v>
      </c>
      <c r="D1161" s="55" t="s">
        <v>2156</v>
      </c>
    </row>
    <row r="1162" spans="1:4" ht="33.6">
      <c r="A1162" s="208" t="s">
        <v>1634</v>
      </c>
      <c r="B1162" s="197" t="s">
        <v>1600</v>
      </c>
      <c r="C1162" s="202"/>
      <c r="D1162" s="55" t="s">
        <v>2156</v>
      </c>
    </row>
    <row r="1163" spans="1:4" ht="33.6">
      <c r="A1163" s="209"/>
      <c r="B1163" s="202" t="s">
        <v>1600</v>
      </c>
      <c r="C1163" s="202" t="str">
        <f>CONCATENATE(D1163," ", B1163)</f>
        <v>Cung cấp chức năng cho người dùng Hủy đăng ký mượn sách điện tử</v>
      </c>
      <c r="D1163" s="55" t="s">
        <v>2156</v>
      </c>
    </row>
    <row r="1164" spans="1:4" ht="33.6">
      <c r="A1164" s="208"/>
      <c r="B1164" s="202" t="s">
        <v>1601</v>
      </c>
      <c r="C1164" s="202" t="str">
        <f>CONCATENATE(D1164," ", B1164)</f>
        <v>Cung cấp chức năng cho người dùng Xem đăng ký mượn sách điện tử đã hủy</v>
      </c>
      <c r="D1164" s="55" t="s">
        <v>2156</v>
      </c>
    </row>
    <row r="1165" spans="1:4" ht="33.6">
      <c r="A1165" s="208" t="s">
        <v>1635</v>
      </c>
      <c r="B1165" s="197" t="s">
        <v>1602</v>
      </c>
      <c r="C1165" s="202"/>
      <c r="D1165" s="55" t="s">
        <v>2156</v>
      </c>
    </row>
    <row r="1166" spans="1:4" ht="33.6">
      <c r="A1166" s="209"/>
      <c r="B1166" s="202" t="s">
        <v>1603</v>
      </c>
      <c r="C1166" s="202" t="str">
        <f>CONCATENATE(D1166," ", B1166)</f>
        <v>Cung cấp chức năng cho người dùng Xem danh sách đăng ký mượn sách điện tử</v>
      </c>
      <c r="D1166" s="55" t="s">
        <v>2156</v>
      </c>
    </row>
    <row r="1167" spans="1:4" ht="33.6">
      <c r="A1167" s="208"/>
      <c r="B1167" s="202" t="s">
        <v>1604</v>
      </c>
      <c r="C1167" s="202" t="str">
        <f>CONCATENATE(D1167," ", B1167)</f>
        <v>Cung cấp chức năng cho người dùng Xem chi tiết đăng ký mượn sách điện tử</v>
      </c>
      <c r="D1167" s="55" t="s">
        <v>2156</v>
      </c>
    </row>
    <row r="1168" spans="1:4" ht="33.6">
      <c r="A1168" s="208"/>
      <c r="B1168" s="202" t="s">
        <v>1605</v>
      </c>
      <c r="C1168" s="202" t="str">
        <f>CONCATENATE(D1168," ", B1168)</f>
        <v>Cung cấp chức năng cho người dùng Cảnh báo trùng đăng ký mượn sách điện tử</v>
      </c>
      <c r="D1168" s="55" t="s">
        <v>2156</v>
      </c>
    </row>
    <row r="1169" spans="1:4" ht="33.6">
      <c r="A1169" s="208"/>
      <c r="B1169" s="202" t="s">
        <v>1606</v>
      </c>
      <c r="C1169" s="202" t="str">
        <f>CONCATENATE(D1169," ", B1169)</f>
        <v>Cung cấp chức năng cho người dùng Cảnh báo trùng sách điện tử đăng ký mượn</v>
      </c>
      <c r="D1169" s="55" t="s">
        <v>2156</v>
      </c>
    </row>
    <row r="1170" spans="1:4" ht="33.6">
      <c r="A1170" s="208" t="s">
        <v>1636</v>
      </c>
      <c r="B1170" s="197" t="s">
        <v>1607</v>
      </c>
      <c r="C1170" s="202"/>
      <c r="D1170" s="55" t="s">
        <v>2156</v>
      </c>
    </row>
    <row r="1171" spans="1:4" ht="33.6">
      <c r="A1171" s="209"/>
      <c r="B1171" s="202" t="s">
        <v>1608</v>
      </c>
      <c r="C1171" s="202" t="str">
        <f>CONCATENATE(D1171," ", B1171)</f>
        <v>Cung cấp chức năng cho người dùng Kiểm tra thông tin đăng ký mượn sách điện tử</v>
      </c>
      <c r="D1171" s="55" t="s">
        <v>2156</v>
      </c>
    </row>
    <row r="1172" spans="1:4" ht="50.4">
      <c r="A1172" s="208"/>
      <c r="B1172" s="202" t="s">
        <v>1609</v>
      </c>
      <c r="C1172" s="202" t="str">
        <f>CONCATENATE(D1172," ", B1172)</f>
        <v>Cung cấp chức năng cho người dùng Kiểm tra hiện trạng sách điện tử được đăng ký mượn</v>
      </c>
      <c r="D1172" s="55" t="s">
        <v>2156</v>
      </c>
    </row>
    <row r="1173" spans="1:4" ht="33.6">
      <c r="A1173" s="208" t="s">
        <v>1637</v>
      </c>
      <c r="B1173" s="197" t="s">
        <v>1610</v>
      </c>
      <c r="C1173" s="202"/>
      <c r="D1173" s="55" t="s">
        <v>2156</v>
      </c>
    </row>
    <row r="1174" spans="1:4" ht="33.6">
      <c r="A1174" s="209"/>
      <c r="B1174" s="202" t="s">
        <v>1610</v>
      </c>
      <c r="C1174" s="202" t="str">
        <f>CONCATENATE(D1174," ", B1174)</f>
        <v>Cung cấp chức năng cho người dùng Duyệt đăng ký mượn sách điện tử</v>
      </c>
      <c r="D1174" s="55" t="s">
        <v>2156</v>
      </c>
    </row>
    <row r="1175" spans="1:4" ht="33.6">
      <c r="A1175" s="208"/>
      <c r="B1175" s="202" t="s">
        <v>1611</v>
      </c>
      <c r="C1175" s="202" t="str">
        <f>CONCATENATE(D1175," ", B1175)</f>
        <v>Cung cấp chức năng cho người dùng Không duyệt đăng ký mượn sách điện tử</v>
      </c>
      <c r="D1175" s="55" t="s">
        <v>2156</v>
      </c>
    </row>
    <row r="1176" spans="1:4" ht="33.6">
      <c r="A1176" s="208"/>
      <c r="B1176" s="202" t="s">
        <v>1612</v>
      </c>
      <c r="C1176" s="202" t="str">
        <f>CONCATENATE(D1176," ", B1176)</f>
        <v>Cung cấp chức năng cho người dùng Phản hồi đăng ký mượn sách điện tử</v>
      </c>
      <c r="D1176" s="55" t="s">
        <v>2156</v>
      </c>
    </row>
    <row r="1177" spans="1:4" ht="67.2">
      <c r="A1177" s="208"/>
      <c r="B1177" s="202" t="s">
        <v>1613</v>
      </c>
      <c r="C1177" s="202" t="str">
        <f>CONCATENATE(D1177," ", B1177)</f>
        <v>Cung cấp chức năng cho người dùng Xem danh sách đăng ký mượn sách điện tử đã duyệt, không duyệt, chưa duyệt</v>
      </c>
      <c r="D1177" s="55" t="s">
        <v>2156</v>
      </c>
    </row>
    <row r="1178" spans="1:4" ht="33.6">
      <c r="A1178" s="208" t="s">
        <v>1638</v>
      </c>
      <c r="B1178" s="197" t="s">
        <v>1614</v>
      </c>
      <c r="C1178" s="202"/>
      <c r="D1178" s="55" t="s">
        <v>2156</v>
      </c>
    </row>
    <row r="1179" spans="1:4" ht="33.6">
      <c r="A1179" s="209"/>
      <c r="B1179" s="202" t="s">
        <v>1615</v>
      </c>
      <c r="C1179" s="202" t="str">
        <f>CONCATENATE(D1179," ", B1179)</f>
        <v>Cung cấp chức năng cho người dùng Thêm mới đăng ký mua sách điện tử</v>
      </c>
      <c r="D1179" s="55" t="s">
        <v>2156</v>
      </c>
    </row>
    <row r="1180" spans="1:4" ht="33.6">
      <c r="A1180" s="208"/>
      <c r="B1180" s="202" t="s">
        <v>1616</v>
      </c>
      <c r="C1180" s="202" t="str">
        <f>CONCATENATE(D1180," ", B1180)</f>
        <v>Cung cấp chức năng cho người dùng Sửa đăng ký mua sách điện tử</v>
      </c>
      <c r="D1180" s="55" t="s">
        <v>2156</v>
      </c>
    </row>
    <row r="1181" spans="1:4" ht="33.6">
      <c r="A1181" s="208"/>
      <c r="B1181" s="202" t="s">
        <v>1617</v>
      </c>
      <c r="C1181" s="202" t="str">
        <f>CONCATENATE(D1181," ", B1181)</f>
        <v>Cung cấp chức năng cho người dùng Xóa đăng ký mua sách điện tử</v>
      </c>
      <c r="D1181" s="55" t="s">
        <v>2156</v>
      </c>
    </row>
    <row r="1182" spans="1:4" ht="33.6">
      <c r="A1182" s="208"/>
      <c r="B1182" s="202" t="s">
        <v>1618</v>
      </c>
      <c r="C1182" s="202" t="str">
        <f>CONCATENATE(D1182," ", B1182)</f>
        <v>Cung cấp chức năng cho người dùng Xem đăng ký mua sách điện tử</v>
      </c>
      <c r="D1182" s="55" t="s">
        <v>2156</v>
      </c>
    </row>
    <row r="1183" spans="1:4" ht="33.6">
      <c r="A1183" s="208" t="s">
        <v>1639</v>
      </c>
      <c r="B1183" s="197" t="s">
        <v>1619</v>
      </c>
      <c r="C1183" s="202"/>
      <c r="D1183" s="55" t="s">
        <v>2156</v>
      </c>
    </row>
    <row r="1184" spans="1:4" ht="33.6">
      <c r="A1184" s="209"/>
      <c r="B1184" s="202" t="s">
        <v>1619</v>
      </c>
      <c r="C1184" s="202" t="str">
        <f>CONCATENATE(D1184," ", B1184)</f>
        <v>Cung cấp chức năng cho người dùng Gửi đăng ký mua sách điện tử</v>
      </c>
      <c r="D1184" s="55" t="s">
        <v>2156</v>
      </c>
    </row>
    <row r="1185" spans="1:4" ht="33.6">
      <c r="A1185" s="208"/>
      <c r="B1185" s="202" t="s">
        <v>1620</v>
      </c>
      <c r="C1185" s="202" t="str">
        <f>CONCATENATE(D1185," ", B1185)</f>
        <v>Cung cấp chức năng cho người dùng Xem đăng ký mua sách điện tử đã gửi</v>
      </c>
      <c r="D1185" s="55" t="s">
        <v>2156</v>
      </c>
    </row>
    <row r="1186" spans="1:4" ht="33.6">
      <c r="A1186" s="208" t="s">
        <v>1640</v>
      </c>
      <c r="B1186" s="197" t="s">
        <v>1621</v>
      </c>
      <c r="C1186" s="202"/>
      <c r="D1186" s="55" t="s">
        <v>2156</v>
      </c>
    </row>
    <row r="1187" spans="1:4" ht="33.6">
      <c r="A1187" s="209"/>
      <c r="B1187" s="202" t="s">
        <v>1621</v>
      </c>
      <c r="C1187" s="202" t="str">
        <f>CONCATENATE(D1187," ", B1187)</f>
        <v>Cung cấp chức năng cho người dùng Hủy đăng ký mua sách điện tử</v>
      </c>
      <c r="D1187" s="55" t="s">
        <v>2156</v>
      </c>
    </row>
    <row r="1188" spans="1:4" ht="33.6">
      <c r="A1188" s="208"/>
      <c r="B1188" s="202" t="s">
        <v>1568</v>
      </c>
      <c r="C1188" s="202" t="str">
        <f>CONCATENATE(D1188," ", B1188)</f>
        <v>Cung cấp chức năng cho người dùng Xem đăng ký mua sách đã hủy</v>
      </c>
      <c r="D1188" s="55" t="s">
        <v>2156</v>
      </c>
    </row>
    <row r="1189" spans="1:4" ht="33.6">
      <c r="A1189" s="208" t="s">
        <v>1641</v>
      </c>
      <c r="B1189" s="197" t="s">
        <v>1622</v>
      </c>
      <c r="C1189" s="202"/>
      <c r="D1189" s="55" t="s">
        <v>2156</v>
      </c>
    </row>
    <row r="1190" spans="1:4" ht="33.6">
      <c r="A1190" s="209"/>
      <c r="B1190" s="202" t="s">
        <v>1623</v>
      </c>
      <c r="C1190" s="202" t="str">
        <f>CONCATENATE(D1190," ", B1190)</f>
        <v>Cung cấp chức năng cho người dùng Xem danh sách đăng ký mua sách điện tử</v>
      </c>
      <c r="D1190" s="55" t="s">
        <v>2156</v>
      </c>
    </row>
    <row r="1191" spans="1:4" ht="33.6">
      <c r="A1191" s="208"/>
      <c r="B1191" s="202" t="s">
        <v>1624</v>
      </c>
      <c r="C1191" s="202" t="str">
        <f>CONCATENATE(D1191," ", B1191)</f>
        <v>Cung cấp chức năng cho người dùng Xem chi tiết đăng ký mua sách điện tử</v>
      </c>
      <c r="D1191" s="55" t="s">
        <v>2156</v>
      </c>
    </row>
    <row r="1192" spans="1:4" ht="33.6">
      <c r="A1192" s="208"/>
      <c r="B1192" s="202" t="s">
        <v>1572</v>
      </c>
      <c r="C1192" s="202" t="str">
        <f>CONCATENATE(D1192," ", B1192)</f>
        <v>Cung cấp chức năng cho người dùng Cảnh báo trùng đăng ký mua sách</v>
      </c>
      <c r="D1192" s="55" t="s">
        <v>2156</v>
      </c>
    </row>
    <row r="1193" spans="1:4" ht="33.6">
      <c r="A1193" s="208" t="s">
        <v>1642</v>
      </c>
      <c r="B1193" s="197" t="s">
        <v>1625</v>
      </c>
      <c r="C1193" s="202"/>
      <c r="D1193" s="55" t="s">
        <v>2156</v>
      </c>
    </row>
    <row r="1194" spans="1:4" ht="33.6">
      <c r="A1194" s="209"/>
      <c r="B1194" s="202" t="s">
        <v>1625</v>
      </c>
      <c r="C1194" s="202" t="str">
        <f>CONCATENATE(D1194," ", B1194)</f>
        <v>Cung cấp chức năng cho người dùng Duyệt đăng ký mua sách điện tử</v>
      </c>
      <c r="D1194" s="55" t="s">
        <v>2156</v>
      </c>
    </row>
    <row r="1195" spans="1:4" ht="33.6">
      <c r="A1195" s="208"/>
      <c r="B1195" s="202" t="s">
        <v>1626</v>
      </c>
      <c r="C1195" s="202" t="str">
        <f>CONCATENATE(D1195," ", B1195)</f>
        <v>Cung cấp chức năng cho người dùng Không duyệt đăng ký mua sách điện tử</v>
      </c>
      <c r="D1195" s="55" t="s">
        <v>2156</v>
      </c>
    </row>
    <row r="1196" spans="1:4" ht="33.6">
      <c r="A1196" s="208"/>
      <c r="B1196" s="202" t="s">
        <v>1627</v>
      </c>
      <c r="C1196" s="202" t="str">
        <f>CONCATENATE(D1196," ", B1196)</f>
        <v>Cung cấp chức năng cho người dùng Phản hồi đăng ký mua sách điện tử</v>
      </c>
      <c r="D1196" s="55" t="s">
        <v>2156</v>
      </c>
    </row>
    <row r="1197" spans="1:4" ht="50.4">
      <c r="A1197" s="208"/>
      <c r="B1197" s="202" t="s">
        <v>1576</v>
      </c>
      <c r="C1197" s="202" t="str">
        <f>CONCATENATE(D1197," ", B1197)</f>
        <v>Cung cấp chức năng cho người dùng Xem danh sách đăng ký mua sách đã duyệt, không duyệt, chưa duyệt</v>
      </c>
      <c r="D1197" s="55" t="s">
        <v>2156</v>
      </c>
    </row>
    <row r="1198" spans="1:4">
      <c r="A1198" s="208" t="s">
        <v>1643</v>
      </c>
      <c r="B1198" s="197" t="s">
        <v>1644</v>
      </c>
      <c r="C1198" s="202"/>
      <c r="D1198" s="55" t="s">
        <v>2156</v>
      </c>
    </row>
    <row r="1199" spans="1:4" ht="33.6">
      <c r="A1199" s="208" t="s">
        <v>1674</v>
      </c>
      <c r="B1199" s="197" t="s">
        <v>1645</v>
      </c>
      <c r="C1199" s="202"/>
      <c r="D1199" s="55" t="s">
        <v>2156</v>
      </c>
    </row>
    <row r="1200" spans="1:4" ht="33.6">
      <c r="A1200" s="209"/>
      <c r="B1200" s="202" t="s">
        <v>1646</v>
      </c>
      <c r="C1200" s="202" t="str">
        <f>CONCATENATE(D1200," ", B1200)</f>
        <v>Cung cấp chức năng cho người dùng Thêm mới danh mục tủ sách cá nhân</v>
      </c>
      <c r="D1200" s="55" t="s">
        <v>2156</v>
      </c>
    </row>
    <row r="1201" spans="1:4" ht="33.6">
      <c r="A1201" s="209"/>
      <c r="B1201" s="202" t="s">
        <v>1647</v>
      </c>
      <c r="C1201" s="202" t="str">
        <f>CONCATENATE(D1201," ", B1201)</f>
        <v>Cung cấp chức năng cho người dùng Sửa danh mục tủ sách cá nhân</v>
      </c>
      <c r="D1201" s="55" t="s">
        <v>2156</v>
      </c>
    </row>
    <row r="1202" spans="1:4" ht="33.6">
      <c r="A1202" s="208"/>
      <c r="B1202" s="202" t="s">
        <v>1648</v>
      </c>
      <c r="C1202" s="202" t="str">
        <f>CONCATENATE(D1202," ", B1202)</f>
        <v>Cung cấp chức năng cho người dùng Xóa danh mục tủ sách cá nhân</v>
      </c>
      <c r="D1202" s="55" t="s">
        <v>2156</v>
      </c>
    </row>
    <row r="1203" spans="1:4" ht="33.6">
      <c r="A1203" s="208"/>
      <c r="B1203" s="202" t="s">
        <v>1649</v>
      </c>
      <c r="C1203" s="202" t="str">
        <f>CONCATENATE(D1203," ", B1203)</f>
        <v>Cung cấp chức năng cho người dùng Xem danh mục tủ sách cá nhân</v>
      </c>
      <c r="D1203" s="55" t="s">
        <v>2156</v>
      </c>
    </row>
    <row r="1204" spans="1:4" ht="33.6">
      <c r="A1204" s="208"/>
      <c r="B1204" s="202" t="s">
        <v>1650</v>
      </c>
      <c r="C1204" s="202" t="str">
        <f>CONCATENATE(D1204," ", B1204)</f>
        <v>Cung cấp chức năng cho người dùng Tìm kiếm danh mục tủ sách cá nhân</v>
      </c>
      <c r="D1204" s="55" t="s">
        <v>2156</v>
      </c>
    </row>
    <row r="1205" spans="1:4" ht="33.6">
      <c r="A1205" s="208" t="s">
        <v>1675</v>
      </c>
      <c r="B1205" s="197" t="s">
        <v>1651</v>
      </c>
      <c r="C1205" s="202"/>
      <c r="D1205" s="55" t="s">
        <v>2156</v>
      </c>
    </row>
    <row r="1206" spans="1:4" ht="50.4">
      <c r="A1206" s="209"/>
      <c r="B1206" s="202" t="s">
        <v>1655</v>
      </c>
      <c r="C1206" s="202" t="str">
        <f>CONCATENATE(D1206," ", B1206)</f>
        <v>Cung cấp chức năng cho người dùng Thu thập tài liệu mới vào danh mục tủ sách cá nhân</v>
      </c>
      <c r="D1206" s="55" t="s">
        <v>2156</v>
      </c>
    </row>
    <row r="1207" spans="1:4" ht="33.6">
      <c r="A1207" s="208"/>
      <c r="B1207" s="202" t="s">
        <v>1652</v>
      </c>
      <c r="C1207" s="202" t="str">
        <f>CONCATENATE(D1207," ", B1207)</f>
        <v>Cung cấp chức năng cho người dùng Gỡ bỏ tài liệu khỏi danh mục tủ sách cá nhân</v>
      </c>
      <c r="D1207" s="55" t="s">
        <v>2156</v>
      </c>
    </row>
    <row r="1208" spans="1:4" ht="33.6">
      <c r="A1208" s="208"/>
      <c r="B1208" s="202" t="s">
        <v>1653</v>
      </c>
      <c r="C1208" s="202" t="str">
        <f>CONCATENATE(D1208," ", B1208)</f>
        <v>Cung cấp chức năng cho người dùng Xem danh sách tài liệu tủ sách cá nhân</v>
      </c>
      <c r="D1208" s="55" t="s">
        <v>2156</v>
      </c>
    </row>
    <row r="1209" spans="1:4" ht="33.6">
      <c r="A1209" s="208"/>
      <c r="B1209" s="202" t="s">
        <v>1654</v>
      </c>
      <c r="C1209" s="202" t="str">
        <f>CONCATENATE(D1209," ", B1209)</f>
        <v>Cung cấp chức năng cho người dùng Xem chi tiết tài liệu trong tủ sách cá nhân</v>
      </c>
      <c r="D1209" s="55" t="s">
        <v>2156</v>
      </c>
    </row>
    <row r="1210" spans="1:4">
      <c r="A1210" s="208" t="s">
        <v>1676</v>
      </c>
      <c r="B1210" s="197" t="s">
        <v>1656</v>
      </c>
      <c r="C1210" s="202"/>
      <c r="D1210" s="55" t="s">
        <v>2156</v>
      </c>
    </row>
    <row r="1211" spans="1:4" ht="33.6">
      <c r="A1211" s="209"/>
      <c r="B1211" s="202" t="s">
        <v>1657</v>
      </c>
      <c r="C1211" s="202" t="str">
        <f t="shared" ref="C1211:C1217" si="26">CONCATENATE(D1211," ", B1211)</f>
        <v>Cung cấp chức năng cho người dùng Xem danh sách tài liệu đang đọc</v>
      </c>
      <c r="D1211" s="55" t="s">
        <v>2156</v>
      </c>
    </row>
    <row r="1212" spans="1:4" ht="33.6">
      <c r="A1212" s="208"/>
      <c r="B1212" s="202" t="s">
        <v>1658</v>
      </c>
      <c r="C1212" s="202" t="str">
        <f t="shared" si="26"/>
        <v>Cung cấp chức năng cho người dùng Xem chi tiết tài liệu đang đọc</v>
      </c>
      <c r="D1212" s="55" t="s">
        <v>2156</v>
      </c>
    </row>
    <row r="1213" spans="1:4" ht="33.6">
      <c r="A1213" s="208"/>
      <c r="B1213" s="202" t="s">
        <v>1659</v>
      </c>
      <c r="C1213" s="202" t="str">
        <f t="shared" si="26"/>
        <v>Cung cấp chức năng cho người dùng Tìm kiếm tài liệu đang đọc</v>
      </c>
      <c r="D1213" s="55" t="s">
        <v>2156</v>
      </c>
    </row>
    <row r="1214" spans="1:4" ht="33.6">
      <c r="A1214" s="208" t="s">
        <v>1677</v>
      </c>
      <c r="B1214" s="197" t="s">
        <v>1661</v>
      </c>
      <c r="C1214" s="202" t="str">
        <f t="shared" si="26"/>
        <v>Cung cấp chức năng cho người dùng Xem danh sách tài liệu sách ưa thích</v>
      </c>
      <c r="D1214" s="55" t="s">
        <v>2156</v>
      </c>
    </row>
    <row r="1215" spans="1:4" ht="33.6">
      <c r="A1215" s="209"/>
      <c r="B1215" s="202" t="s">
        <v>1660</v>
      </c>
      <c r="C1215" s="202" t="str">
        <f t="shared" si="26"/>
        <v>Cung cấp chức năng cho người dùng Xem danh sách các sách, tài liệu ưu thích</v>
      </c>
      <c r="D1215" s="55" t="s">
        <v>2156</v>
      </c>
    </row>
    <row r="1216" spans="1:4" ht="33.6">
      <c r="A1216" s="208"/>
      <c r="B1216" s="202" t="s">
        <v>1662</v>
      </c>
      <c r="C1216" s="202" t="str">
        <f t="shared" si="26"/>
        <v>Cung cấp chức năng cho người dùng Xem chi tiết sách, tài liệu ưu thích</v>
      </c>
      <c r="D1216" s="55" t="s">
        <v>2156</v>
      </c>
    </row>
    <row r="1217" spans="1:4" ht="33.6">
      <c r="A1217" s="208"/>
      <c r="B1217" s="202" t="s">
        <v>1663</v>
      </c>
      <c r="C1217" s="202" t="str">
        <f t="shared" si="26"/>
        <v>Cung cấp chức năng cho người dùng Tìm kiếm sách tài liệu ưu thích</v>
      </c>
      <c r="D1217" s="55" t="s">
        <v>2156</v>
      </c>
    </row>
    <row r="1218" spans="1:4">
      <c r="A1218" s="208" t="s">
        <v>1678</v>
      </c>
      <c r="B1218" s="197" t="s">
        <v>1664</v>
      </c>
      <c r="C1218" s="202"/>
      <c r="D1218" s="55" t="s">
        <v>2156</v>
      </c>
    </row>
    <row r="1219" spans="1:4" ht="33.6">
      <c r="A1219" s="209"/>
      <c r="B1219" s="202" t="s">
        <v>1665</v>
      </c>
      <c r="C1219" s="202" t="str">
        <f>CONCATENATE(D1219," ", B1219)</f>
        <v>Cung cấp chức năng cho người dùng Chia sẻ danh mục tủ sách cá nhân</v>
      </c>
      <c r="D1219" s="55" t="s">
        <v>2156</v>
      </c>
    </row>
    <row r="1220" spans="1:4" ht="33.6">
      <c r="A1220" s="208"/>
      <c r="B1220" s="202" t="s">
        <v>1666</v>
      </c>
      <c r="C1220" s="202" t="str">
        <f>CONCATENATE(D1220," ", B1220)</f>
        <v>Cung cấp chức năng cho người dùng Chia sẻ sách, tài liệu</v>
      </c>
      <c r="D1220" s="55" t="s">
        <v>2156</v>
      </c>
    </row>
    <row r="1221" spans="1:4" ht="33.6">
      <c r="A1221" s="208"/>
      <c r="B1221" s="202" t="s">
        <v>1667</v>
      </c>
      <c r="C1221" s="202" t="str">
        <f>CONCATENATE(D1221," ", B1221)</f>
        <v>Cung cấp chức năng cho người dùng Phân quyền xem danh mục, tài liệu được chia sẻ</v>
      </c>
      <c r="D1221" s="55" t="s">
        <v>2156</v>
      </c>
    </row>
    <row r="1222" spans="1:4" ht="33.6">
      <c r="A1222" s="208"/>
      <c r="B1222" s="202" t="s">
        <v>1670</v>
      </c>
      <c r="C1222" s="202" t="str">
        <f>CONCATENATE(D1222," ", B1222)</f>
        <v>Cung cấp chức năng cho người dùng Xem danh sách tài liệu đã chia sẻ</v>
      </c>
      <c r="D1222" s="55" t="s">
        <v>2156</v>
      </c>
    </row>
    <row r="1223" spans="1:4" ht="33.6">
      <c r="A1223" s="208" t="s">
        <v>1679</v>
      </c>
      <c r="B1223" s="197" t="s">
        <v>1669</v>
      </c>
      <c r="C1223" s="202"/>
      <c r="D1223" s="55" t="s">
        <v>2156</v>
      </c>
    </row>
    <row r="1224" spans="1:4" ht="33.6">
      <c r="A1224" s="209"/>
      <c r="B1224" s="202" t="s">
        <v>1668</v>
      </c>
      <c r="C1224" s="202" t="str">
        <f>CONCATENATE(D1224," ", B1224)</f>
        <v>Cung cấp chức năng cho người dùng Xem danh sách tài liệu được chia sẻ</v>
      </c>
      <c r="D1224" s="55" t="s">
        <v>2156</v>
      </c>
    </row>
    <row r="1225" spans="1:4" ht="33.6">
      <c r="A1225" s="208"/>
      <c r="B1225" s="202" t="s">
        <v>1671</v>
      </c>
      <c r="C1225" s="202" t="str">
        <f>CONCATENATE(D1225," ", B1225)</f>
        <v>Cung cấp chức năng cho người dùng Xem chi tiết tài liệu được chia sẻ</v>
      </c>
      <c r="D1225" s="55" t="s">
        <v>2156</v>
      </c>
    </row>
    <row r="1226" spans="1:4" ht="33.6">
      <c r="A1226" s="208"/>
      <c r="B1226" s="202" t="s">
        <v>1672</v>
      </c>
      <c r="C1226" s="202" t="str">
        <f>CONCATENATE(D1226," ", B1226)</f>
        <v>Cung cấp chức năng cho người dùng Bình luận, phản hồi về tài liệu được chia sẻ</v>
      </c>
      <c r="D1226" s="55" t="s">
        <v>2156</v>
      </c>
    </row>
    <row r="1227" spans="1:4" ht="33.6">
      <c r="A1227" s="208"/>
      <c r="B1227" s="202" t="s">
        <v>1673</v>
      </c>
      <c r="C1227" s="202" t="str">
        <f>CONCATENATE(D1227," ", B1227)</f>
        <v>Cung cấp chức năng cho người dùng Tìm kiếm tài liệu được chia sẻ</v>
      </c>
      <c r="D1227" s="55" t="s">
        <v>2156</v>
      </c>
    </row>
    <row r="1228" spans="1:4">
      <c r="A1228" s="208" t="s">
        <v>1680</v>
      </c>
      <c r="B1228" s="197" t="s">
        <v>1681</v>
      </c>
      <c r="C1228" s="202"/>
      <c r="D1228" s="55" t="s">
        <v>2156</v>
      </c>
    </row>
    <row r="1229" spans="1:4" ht="50.4">
      <c r="A1229" s="208" t="s">
        <v>1701</v>
      </c>
      <c r="B1229" s="197" t="s">
        <v>1682</v>
      </c>
      <c r="C1229" s="202"/>
      <c r="D1229" s="55" t="s">
        <v>2156</v>
      </c>
    </row>
    <row r="1230" spans="1:4" ht="50.4">
      <c r="A1230" s="209"/>
      <c r="B1230" s="202" t="s">
        <v>1682</v>
      </c>
      <c r="C1230" s="202" t="str">
        <f>CONCATENATE(D1230," ", B1230)</f>
        <v>Cung cấp chức năng cho người dùng Xem tài liệu hướng dẫn tra cứu thư viện truyền thống</v>
      </c>
      <c r="D1230" s="55" t="s">
        <v>2156</v>
      </c>
    </row>
    <row r="1231" spans="1:4" ht="50.4">
      <c r="A1231" s="208"/>
      <c r="B1231" s="202" t="s">
        <v>1683</v>
      </c>
      <c r="C1231" s="202" t="str">
        <f>CONCATENATE(D1231," ", B1231)</f>
        <v>Cung cấp chức năng cho người dùng Tải tài liệu hướng dẫn tra cứu thư viện truyền thống</v>
      </c>
      <c r="D1231" s="55" t="s">
        <v>2156</v>
      </c>
    </row>
    <row r="1232" spans="1:4" ht="50.4">
      <c r="A1232" s="208"/>
      <c r="B1232" s="202" t="s">
        <v>1684</v>
      </c>
      <c r="C1232" s="202" t="str">
        <f>CONCATENATE(D1232," ", B1232)</f>
        <v>Cung cấp chức năng cho người dùng In tài liệu hướng dẫn tra cứu thư viện truyền thống</v>
      </c>
      <c r="D1232" s="55" t="s">
        <v>2156</v>
      </c>
    </row>
    <row r="1233" spans="1:4" ht="50.4">
      <c r="A1233" s="208"/>
      <c r="B1233" s="202" t="s">
        <v>1685</v>
      </c>
      <c r="C1233" s="202" t="str">
        <f>CONCATENATE(D1233," ", B1233)</f>
        <v>Cung cấp chức năng cho người dùng Chia sẻ tài liệu hướng dẫn tra cứu thư viện truyền thống</v>
      </c>
      <c r="D1233" s="55" t="s">
        <v>2156</v>
      </c>
    </row>
    <row r="1234" spans="1:4" ht="33.6">
      <c r="A1234" s="208" t="s">
        <v>1702</v>
      </c>
      <c r="B1234" s="197" t="s">
        <v>1691</v>
      </c>
      <c r="C1234" s="202"/>
      <c r="D1234" s="55" t="s">
        <v>2156</v>
      </c>
    </row>
    <row r="1235" spans="1:4" ht="33.6">
      <c r="A1235" s="209"/>
      <c r="B1235" s="202" t="s">
        <v>1691</v>
      </c>
      <c r="C1235" s="202" t="str">
        <f>CONCATENATE(D1235," ", B1235)</f>
        <v>Cung cấp chức năng cho người dùng Xem tài liệu hướng dẫn tra cứu thư viện số</v>
      </c>
      <c r="D1235" s="55" t="s">
        <v>2156</v>
      </c>
    </row>
    <row r="1236" spans="1:4" ht="33.6">
      <c r="A1236" s="208"/>
      <c r="B1236" s="202" t="s">
        <v>1692</v>
      </c>
      <c r="C1236" s="202" t="str">
        <f>CONCATENATE(D1236," ", B1236)</f>
        <v>Cung cấp chức năng cho người dùng Tải tài liệu hướng dẫn tra cứu thư viện số</v>
      </c>
      <c r="D1236" s="55" t="s">
        <v>2156</v>
      </c>
    </row>
    <row r="1237" spans="1:4" ht="33.6">
      <c r="A1237" s="208"/>
      <c r="B1237" s="202" t="s">
        <v>1693</v>
      </c>
      <c r="C1237" s="202" t="str">
        <f>CONCATENATE(D1237," ", B1237)</f>
        <v>Cung cấp chức năng cho người dùng In tài liệu hướng dẫn tra cứu thư viện số</v>
      </c>
      <c r="D1237" s="55" t="s">
        <v>2156</v>
      </c>
    </row>
    <row r="1238" spans="1:4" ht="33.6">
      <c r="A1238" s="208"/>
      <c r="B1238" s="202" t="s">
        <v>1694</v>
      </c>
      <c r="C1238" s="202" t="str">
        <f>CONCATENATE(D1238," ", B1238)</f>
        <v>Cung cấp chức năng cho người dùng Chia sẻ tài liệu hướng dẫn tra cứu thư viện số</v>
      </c>
      <c r="D1238" s="55" t="s">
        <v>2156</v>
      </c>
    </row>
    <row r="1241" spans="1:4">
      <c r="B1241" s="55" t="s">
        <v>91</v>
      </c>
    </row>
    <row r="1242" spans="1:4">
      <c r="B1242" s="55" t="s">
        <v>93</v>
      </c>
    </row>
    <row r="1243" spans="1:4">
      <c r="B1243" s="55" t="s">
        <v>94</v>
      </c>
    </row>
    <row r="1244" spans="1:4">
      <c r="B1244" s="55" t="s">
        <v>95</v>
      </c>
    </row>
    <row r="1245" spans="1:4">
      <c r="B1245" s="55" t="s">
        <v>96</v>
      </c>
    </row>
    <row r="1246" spans="1:4">
      <c r="B1246" s="55" t="s">
        <v>97</v>
      </c>
    </row>
    <row r="1247" spans="1:4">
      <c r="B1247" s="55" t="s">
        <v>98</v>
      </c>
    </row>
    <row r="1248" spans="1:4">
      <c r="B1248" s="55" t="s">
        <v>99</v>
      </c>
    </row>
    <row r="1249" spans="2:2">
      <c r="B1249" s="55" t="s">
        <v>100</v>
      </c>
    </row>
    <row r="1250" spans="2:2">
      <c r="B1250" s="55" t="s">
        <v>101</v>
      </c>
    </row>
    <row r="1252" spans="2:2">
      <c r="B1252" s="55" t="s">
        <v>1313</v>
      </c>
    </row>
  </sheetData>
  <mergeCells count="7">
    <mergeCell ref="B923:C923"/>
    <mergeCell ref="A1:C1"/>
    <mergeCell ref="B3:C3"/>
    <mergeCell ref="B4:C4"/>
    <mergeCell ref="B361:C361"/>
    <mergeCell ref="B620:C620"/>
    <mergeCell ref="B654:C65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682"/>
  <sheetViews>
    <sheetView topLeftCell="A655" workbookViewId="0">
      <selection activeCell="A2" sqref="A2:C668"/>
    </sheetView>
  </sheetViews>
  <sheetFormatPr defaultColWidth="9.109375" defaultRowHeight="16.8"/>
  <cols>
    <col min="1" max="1" width="9.109375" style="200"/>
    <col min="2" max="2" width="33.6640625" style="55" customWidth="1"/>
    <col min="3" max="3" width="49.109375" style="55" customWidth="1"/>
    <col min="4" max="16384" width="9.109375" style="55"/>
  </cols>
  <sheetData>
    <row r="1" spans="1:3">
      <c r="A1" s="950"/>
      <c r="B1" s="950"/>
      <c r="C1" s="950"/>
    </row>
    <row r="2" spans="1:3">
      <c r="A2" s="3" t="s">
        <v>70</v>
      </c>
      <c r="B2" s="18" t="s">
        <v>372</v>
      </c>
      <c r="C2" s="18" t="s">
        <v>71</v>
      </c>
    </row>
    <row r="3" spans="1:3">
      <c r="A3" s="198" t="s">
        <v>13</v>
      </c>
      <c r="B3" s="942" t="s">
        <v>482</v>
      </c>
      <c r="C3" s="942"/>
    </row>
    <row r="4" spans="1:3" s="200" customFormat="1">
      <c r="A4" s="198">
        <v>1</v>
      </c>
      <c r="B4" s="199" t="s">
        <v>373</v>
      </c>
      <c r="C4" s="199"/>
    </row>
    <row r="5" spans="1:3" ht="33.6">
      <c r="A5" s="201"/>
      <c r="B5" s="202" t="s">
        <v>484</v>
      </c>
      <c r="C5" s="202" t="s">
        <v>374</v>
      </c>
    </row>
    <row r="6" spans="1:3" ht="33.6">
      <c r="A6" s="201"/>
      <c r="B6" s="202" t="s">
        <v>485</v>
      </c>
      <c r="C6" s="202" t="s">
        <v>375</v>
      </c>
    </row>
    <row r="7" spans="1:3">
      <c r="A7" s="201"/>
      <c r="B7" s="202" t="s">
        <v>486</v>
      </c>
      <c r="C7" s="202" t="s">
        <v>376</v>
      </c>
    </row>
    <row r="8" spans="1:3" ht="33.6">
      <c r="A8" s="201"/>
      <c r="B8" s="202" t="s">
        <v>487</v>
      </c>
      <c r="C8" s="202" t="s">
        <v>377</v>
      </c>
    </row>
    <row r="9" spans="1:3">
      <c r="A9" s="201"/>
      <c r="B9" s="202" t="s">
        <v>488</v>
      </c>
      <c r="C9" s="202" t="s">
        <v>378</v>
      </c>
    </row>
    <row r="10" spans="1:3" s="200" customFormat="1">
      <c r="A10" s="201">
        <v>2</v>
      </c>
      <c r="B10" s="197" t="s">
        <v>489</v>
      </c>
      <c r="C10" s="199"/>
    </row>
    <row r="11" spans="1:3">
      <c r="A11" s="58"/>
      <c r="B11" s="202" t="s">
        <v>490</v>
      </c>
      <c r="C11" s="202" t="s">
        <v>491</v>
      </c>
    </row>
    <row r="12" spans="1:3" ht="33.6">
      <c r="A12" s="201"/>
      <c r="B12" s="202" t="s">
        <v>492</v>
      </c>
      <c r="C12" s="202" t="s">
        <v>433</v>
      </c>
    </row>
    <row r="13" spans="1:3" ht="33.6">
      <c r="A13" s="201"/>
      <c r="B13" s="202" t="s">
        <v>493</v>
      </c>
      <c r="C13" s="202" t="s">
        <v>477</v>
      </c>
    </row>
    <row r="14" spans="1:3" s="200" customFormat="1" ht="33.6">
      <c r="A14" s="201">
        <v>3</v>
      </c>
      <c r="B14" s="197" t="s">
        <v>494</v>
      </c>
      <c r="C14" s="199"/>
    </row>
    <row r="15" spans="1:3" ht="67.2">
      <c r="A15" s="58"/>
      <c r="B15" s="202" t="s">
        <v>495</v>
      </c>
      <c r="C15" s="202" t="s">
        <v>496</v>
      </c>
    </row>
    <row r="16" spans="1:3" ht="33.6">
      <c r="A16" s="201"/>
      <c r="B16" s="202" t="s">
        <v>497</v>
      </c>
      <c r="C16" s="202" t="s">
        <v>498</v>
      </c>
    </row>
    <row r="17" spans="1:3" ht="33.6">
      <c r="A17" s="201">
        <v>4</v>
      </c>
      <c r="B17" s="197" t="s">
        <v>499</v>
      </c>
      <c r="C17" s="199"/>
    </row>
    <row r="18" spans="1:3" ht="33.6">
      <c r="A18" s="58"/>
      <c r="B18" s="202" t="s">
        <v>500</v>
      </c>
      <c r="C18" s="202" t="s">
        <v>501</v>
      </c>
    </row>
    <row r="19" spans="1:3" ht="33.6">
      <c r="A19" s="201"/>
      <c r="B19" s="202" t="s">
        <v>502</v>
      </c>
      <c r="C19" s="202" t="s">
        <v>503</v>
      </c>
    </row>
    <row r="20" spans="1:3" ht="33.6">
      <c r="A20" s="201"/>
      <c r="B20" s="202" t="s">
        <v>504</v>
      </c>
      <c r="C20" s="202" t="s">
        <v>505</v>
      </c>
    </row>
    <row r="21" spans="1:3" ht="33.6">
      <c r="A21" s="201"/>
      <c r="B21" s="202" t="s">
        <v>506</v>
      </c>
      <c r="C21" s="202" t="s">
        <v>507</v>
      </c>
    </row>
    <row r="22" spans="1:3">
      <c r="A22" s="201">
        <v>5</v>
      </c>
      <c r="B22" s="197" t="s">
        <v>508</v>
      </c>
      <c r="C22" s="199"/>
    </row>
    <row r="23" spans="1:3" ht="33.6">
      <c r="A23" s="58"/>
      <c r="B23" s="202" t="s">
        <v>509</v>
      </c>
      <c r="C23" s="202" t="s">
        <v>510</v>
      </c>
    </row>
    <row r="24" spans="1:3" ht="67.2">
      <c r="A24" s="201"/>
      <c r="B24" s="202" t="s">
        <v>511</v>
      </c>
      <c r="C24" s="202" t="s">
        <v>512</v>
      </c>
    </row>
    <row r="25" spans="1:3">
      <c r="A25" s="201">
        <v>6</v>
      </c>
      <c r="B25" s="197" t="s">
        <v>513</v>
      </c>
      <c r="C25" s="199"/>
    </row>
    <row r="26" spans="1:3" ht="33.6">
      <c r="A26" s="58"/>
      <c r="B26" s="202" t="s">
        <v>514</v>
      </c>
      <c r="C26" s="202" t="s">
        <v>515</v>
      </c>
    </row>
    <row r="27" spans="1:3" ht="33.6">
      <c r="A27" s="201"/>
      <c r="B27" s="202" t="s">
        <v>516</v>
      </c>
      <c r="C27" s="202" t="s">
        <v>517</v>
      </c>
    </row>
    <row r="28" spans="1:3" ht="33.6">
      <c r="A28" s="201"/>
      <c r="B28" s="202" t="s">
        <v>518</v>
      </c>
      <c r="C28" s="202" t="s">
        <v>519</v>
      </c>
    </row>
    <row r="29" spans="1:3">
      <c r="A29" s="201">
        <v>7</v>
      </c>
      <c r="B29" s="197" t="s">
        <v>520</v>
      </c>
      <c r="C29" s="199"/>
    </row>
    <row r="30" spans="1:3" ht="67.2">
      <c r="A30" s="58"/>
      <c r="B30" s="202" t="s">
        <v>521</v>
      </c>
      <c r="C30" s="202" t="s">
        <v>522</v>
      </c>
    </row>
    <row r="31" spans="1:3" ht="33.6">
      <c r="A31" s="201"/>
      <c r="B31" s="202" t="s">
        <v>523</v>
      </c>
      <c r="C31" s="202" t="s">
        <v>379</v>
      </c>
    </row>
    <row r="32" spans="1:3" ht="33.6">
      <c r="A32" s="201"/>
      <c r="B32" s="202" t="s">
        <v>524</v>
      </c>
      <c r="C32" s="202" t="s">
        <v>380</v>
      </c>
    </row>
    <row r="33" spans="1:3">
      <c r="A33" s="201"/>
      <c r="B33" s="202" t="s">
        <v>525</v>
      </c>
      <c r="C33" s="202" t="s">
        <v>526</v>
      </c>
    </row>
    <row r="34" spans="1:3" ht="33.6">
      <c r="A34" s="198">
        <v>8</v>
      </c>
      <c r="B34" s="203" t="s">
        <v>381</v>
      </c>
      <c r="C34" s="199"/>
    </row>
    <row r="35" spans="1:3" ht="50.4">
      <c r="A35" s="198"/>
      <c r="B35" s="202" t="s">
        <v>527</v>
      </c>
      <c r="C35" s="202" t="s">
        <v>528</v>
      </c>
    </row>
    <row r="36" spans="1:3" ht="33.6">
      <c r="A36" s="58"/>
      <c r="B36" s="202" t="s">
        <v>529</v>
      </c>
      <c r="C36" s="202" t="s">
        <v>530</v>
      </c>
    </row>
    <row r="37" spans="1:3">
      <c r="A37" s="201">
        <v>9</v>
      </c>
      <c r="B37" s="197" t="s">
        <v>382</v>
      </c>
      <c r="C37" s="199"/>
    </row>
    <row r="38" spans="1:3" ht="33.6">
      <c r="A38" s="58"/>
      <c r="B38" s="202" t="s">
        <v>382</v>
      </c>
      <c r="C38" s="202" t="s">
        <v>531</v>
      </c>
    </row>
    <row r="39" spans="1:3" ht="33.6">
      <c r="A39" s="201"/>
      <c r="B39" s="202" t="s">
        <v>514</v>
      </c>
      <c r="C39" s="202" t="s">
        <v>515</v>
      </c>
    </row>
    <row r="40" spans="1:3" ht="33.6">
      <c r="A40" s="201"/>
      <c r="B40" s="202" t="s">
        <v>532</v>
      </c>
      <c r="C40" s="202" t="s">
        <v>533</v>
      </c>
    </row>
    <row r="41" spans="1:3">
      <c r="A41" s="201">
        <v>10</v>
      </c>
      <c r="B41" s="197" t="s">
        <v>383</v>
      </c>
      <c r="C41" s="199"/>
    </row>
    <row r="42" spans="1:3" ht="33.6">
      <c r="A42" s="58"/>
      <c r="B42" s="202" t="s">
        <v>383</v>
      </c>
      <c r="C42" s="202" t="s">
        <v>534</v>
      </c>
    </row>
    <row r="43" spans="1:3" ht="33.6">
      <c r="A43" s="201"/>
      <c r="B43" s="202" t="s">
        <v>492</v>
      </c>
      <c r="C43" s="202" t="s">
        <v>433</v>
      </c>
    </row>
    <row r="44" spans="1:3">
      <c r="A44" s="201"/>
      <c r="B44" s="202" t="s">
        <v>535</v>
      </c>
      <c r="C44" s="202" t="s">
        <v>536</v>
      </c>
    </row>
    <row r="45" spans="1:3" ht="33.6">
      <c r="A45" s="201"/>
      <c r="B45" s="202" t="s">
        <v>537</v>
      </c>
      <c r="C45" s="202" t="s">
        <v>538</v>
      </c>
    </row>
    <row r="46" spans="1:3" ht="33.6">
      <c r="A46" s="201">
        <v>11</v>
      </c>
      <c r="B46" s="197" t="s">
        <v>539</v>
      </c>
      <c r="C46" s="199"/>
    </row>
    <row r="47" spans="1:3" ht="33.6">
      <c r="A47" s="58"/>
      <c r="B47" s="202" t="s">
        <v>540</v>
      </c>
      <c r="C47" s="202" t="s">
        <v>541</v>
      </c>
    </row>
    <row r="48" spans="1:3" ht="33.6">
      <c r="A48" s="201"/>
      <c r="B48" s="202" t="s">
        <v>542</v>
      </c>
      <c r="C48" s="202" t="s">
        <v>543</v>
      </c>
    </row>
    <row r="49" spans="1:3" ht="33.6">
      <c r="A49" s="201"/>
      <c r="B49" s="202" t="s">
        <v>544</v>
      </c>
      <c r="C49" s="202" t="s">
        <v>545</v>
      </c>
    </row>
    <row r="50" spans="1:3">
      <c r="A50" s="201">
        <v>12</v>
      </c>
      <c r="B50" s="197" t="s">
        <v>384</v>
      </c>
      <c r="C50" s="199"/>
    </row>
    <row r="51" spans="1:3">
      <c r="A51" s="58"/>
      <c r="B51" s="202" t="s">
        <v>546</v>
      </c>
      <c r="C51" s="202" t="s">
        <v>547</v>
      </c>
    </row>
    <row r="52" spans="1:3" ht="33.6">
      <c r="A52" s="201"/>
      <c r="B52" s="202" t="s">
        <v>548</v>
      </c>
      <c r="C52" s="202" t="s">
        <v>549</v>
      </c>
    </row>
    <row r="53" spans="1:3" ht="33.6">
      <c r="A53" s="201"/>
      <c r="B53" s="202" t="s">
        <v>550</v>
      </c>
      <c r="C53" s="202" t="s">
        <v>551</v>
      </c>
    </row>
    <row r="54" spans="1:3" ht="33.6">
      <c r="A54" s="201"/>
      <c r="B54" s="202" t="s">
        <v>544</v>
      </c>
      <c r="C54" s="202" t="s">
        <v>545</v>
      </c>
    </row>
    <row r="55" spans="1:3">
      <c r="A55" s="198" t="s">
        <v>16</v>
      </c>
      <c r="B55" s="951" t="s">
        <v>552</v>
      </c>
      <c r="C55" s="951"/>
    </row>
    <row r="56" spans="1:3">
      <c r="A56" s="198">
        <v>1</v>
      </c>
      <c r="B56" s="951" t="s">
        <v>553</v>
      </c>
      <c r="C56" s="951"/>
    </row>
    <row r="57" spans="1:3">
      <c r="A57" s="201">
        <v>13</v>
      </c>
      <c r="B57" s="197" t="s">
        <v>554</v>
      </c>
      <c r="C57" s="199"/>
    </row>
    <row r="58" spans="1:3" ht="50.4">
      <c r="A58" s="58"/>
      <c r="B58" s="202" t="s">
        <v>555</v>
      </c>
      <c r="C58" s="202" t="s">
        <v>556</v>
      </c>
    </row>
    <row r="59" spans="1:3" ht="33.6">
      <c r="A59" s="201"/>
      <c r="B59" s="202" t="s">
        <v>557</v>
      </c>
      <c r="C59" s="202" t="s">
        <v>558</v>
      </c>
    </row>
    <row r="60" spans="1:3" ht="33.6">
      <c r="A60" s="201"/>
      <c r="B60" s="202" t="s">
        <v>559</v>
      </c>
      <c r="C60" s="202" t="s">
        <v>560</v>
      </c>
    </row>
    <row r="61" spans="1:3" ht="33.6">
      <c r="A61" s="201"/>
      <c r="B61" s="202" t="s">
        <v>561</v>
      </c>
      <c r="C61" s="202" t="s">
        <v>562</v>
      </c>
    </row>
    <row r="62" spans="1:3" s="200" customFormat="1">
      <c r="A62" s="201">
        <v>14</v>
      </c>
      <c r="B62" s="197" t="s">
        <v>563</v>
      </c>
      <c r="C62" s="199"/>
    </row>
    <row r="63" spans="1:3" ht="33.6">
      <c r="A63" s="58"/>
      <c r="B63" s="202" t="s">
        <v>564</v>
      </c>
      <c r="C63" s="202" t="s">
        <v>565</v>
      </c>
    </row>
    <row r="64" spans="1:3" ht="33.6">
      <c r="A64" s="201"/>
      <c r="B64" s="202" t="s">
        <v>566</v>
      </c>
      <c r="C64" s="202" t="s">
        <v>567</v>
      </c>
    </row>
    <row r="65" spans="1:3" ht="33.6">
      <c r="A65" s="201"/>
      <c r="B65" s="202" t="s">
        <v>568</v>
      </c>
      <c r="C65" s="202" t="s">
        <v>569</v>
      </c>
    </row>
    <row r="66" spans="1:3" ht="33.6">
      <c r="A66" s="201">
        <v>15</v>
      </c>
      <c r="B66" s="197" t="s">
        <v>570</v>
      </c>
      <c r="C66" s="199"/>
    </row>
    <row r="67" spans="1:3" ht="50.4">
      <c r="A67" s="58"/>
      <c r="B67" s="202" t="s">
        <v>571</v>
      </c>
      <c r="C67" s="202" t="s">
        <v>572</v>
      </c>
    </row>
    <row r="68" spans="1:3" ht="33.6">
      <c r="A68" s="201"/>
      <c r="B68" s="202" t="s">
        <v>573</v>
      </c>
      <c r="C68" s="202" t="s">
        <v>574</v>
      </c>
    </row>
    <row r="69" spans="1:3">
      <c r="A69" s="198">
        <v>2</v>
      </c>
      <c r="B69" s="951" t="s">
        <v>575</v>
      </c>
      <c r="C69" s="951"/>
    </row>
    <row r="70" spans="1:3">
      <c r="A70" s="201">
        <v>16</v>
      </c>
      <c r="B70" s="197" t="s">
        <v>576</v>
      </c>
      <c r="C70" s="199"/>
    </row>
    <row r="71" spans="1:3" ht="33.6">
      <c r="A71" s="58"/>
      <c r="B71" s="202" t="s">
        <v>577</v>
      </c>
      <c r="C71" s="202" t="s">
        <v>578</v>
      </c>
    </row>
    <row r="72" spans="1:3" ht="33.6">
      <c r="A72" s="201"/>
      <c r="B72" s="202" t="s">
        <v>579</v>
      </c>
      <c r="C72" s="202" t="s">
        <v>580</v>
      </c>
    </row>
    <row r="73" spans="1:3" ht="33.6">
      <c r="A73" s="201"/>
      <c r="B73" s="202" t="s">
        <v>581</v>
      </c>
      <c r="C73" s="202" t="s">
        <v>582</v>
      </c>
    </row>
    <row r="74" spans="1:3" ht="33.6">
      <c r="A74" s="201"/>
      <c r="B74" s="202" t="s">
        <v>583</v>
      </c>
      <c r="C74" s="202" t="s">
        <v>584</v>
      </c>
    </row>
    <row r="75" spans="1:3">
      <c r="A75" s="201">
        <v>17</v>
      </c>
      <c r="B75" s="197" t="s">
        <v>585</v>
      </c>
      <c r="C75" s="199"/>
    </row>
    <row r="76" spans="1:3" ht="33.6">
      <c r="A76" s="58"/>
      <c r="B76" s="202" t="s">
        <v>586</v>
      </c>
      <c r="C76" s="202" t="s">
        <v>587</v>
      </c>
    </row>
    <row r="77" spans="1:3" ht="33.6">
      <c r="A77" s="201"/>
      <c r="B77" s="202" t="s">
        <v>566</v>
      </c>
      <c r="C77" s="202" t="s">
        <v>567</v>
      </c>
    </row>
    <row r="78" spans="1:3" ht="33.6">
      <c r="A78" s="201"/>
      <c r="B78" s="202" t="s">
        <v>568</v>
      </c>
      <c r="C78" s="202" t="s">
        <v>569</v>
      </c>
    </row>
    <row r="79" spans="1:3" ht="33.6">
      <c r="A79" s="201">
        <v>18</v>
      </c>
      <c r="B79" s="197" t="s">
        <v>588</v>
      </c>
      <c r="C79" s="199"/>
    </row>
    <row r="80" spans="1:3" ht="50.4">
      <c r="A80" s="201"/>
      <c r="B80" s="202" t="s">
        <v>589</v>
      </c>
      <c r="C80" s="202" t="s">
        <v>590</v>
      </c>
    </row>
    <row r="81" spans="1:3" ht="33.6">
      <c r="A81" s="201"/>
      <c r="B81" s="202" t="s">
        <v>591</v>
      </c>
      <c r="C81" s="202" t="s">
        <v>592</v>
      </c>
    </row>
    <row r="82" spans="1:3">
      <c r="A82" s="198">
        <v>3</v>
      </c>
      <c r="B82" s="197" t="s">
        <v>593</v>
      </c>
      <c r="C82" s="197"/>
    </row>
    <row r="83" spans="1:3">
      <c r="A83" s="201">
        <v>19</v>
      </c>
      <c r="B83" s="197" t="s">
        <v>594</v>
      </c>
      <c r="C83" s="199"/>
    </row>
    <row r="84" spans="1:3" ht="84">
      <c r="A84" s="58"/>
      <c r="B84" s="202" t="s">
        <v>595</v>
      </c>
      <c r="C84" s="202" t="s">
        <v>596</v>
      </c>
    </row>
    <row r="85" spans="1:3" ht="84">
      <c r="A85" s="201"/>
      <c r="B85" s="202" t="s">
        <v>597</v>
      </c>
      <c r="C85" s="202" t="s">
        <v>598</v>
      </c>
    </row>
    <row r="86" spans="1:3" ht="33.6">
      <c r="A86" s="201"/>
      <c r="B86" s="202" t="s">
        <v>599</v>
      </c>
      <c r="C86" s="202" t="s">
        <v>599</v>
      </c>
    </row>
    <row r="87" spans="1:3" ht="33.6">
      <c r="A87" s="201"/>
      <c r="B87" s="202" t="s">
        <v>600</v>
      </c>
      <c r="C87" s="202" t="s">
        <v>600</v>
      </c>
    </row>
    <row r="88" spans="1:3">
      <c r="A88" s="201">
        <v>20</v>
      </c>
      <c r="B88" s="197" t="s">
        <v>601</v>
      </c>
      <c r="C88" s="199"/>
    </row>
    <row r="89" spans="1:3" ht="50.4">
      <c r="A89" s="58"/>
      <c r="B89" s="202" t="s">
        <v>602</v>
      </c>
      <c r="C89" s="202" t="s">
        <v>603</v>
      </c>
    </row>
    <row r="90" spans="1:3" ht="50.4">
      <c r="A90" s="201"/>
      <c r="B90" s="202" t="s">
        <v>604</v>
      </c>
      <c r="C90" s="202" t="s">
        <v>605</v>
      </c>
    </row>
    <row r="91" spans="1:3" ht="33.6">
      <c r="A91" s="201"/>
      <c r="B91" s="202" t="s">
        <v>606</v>
      </c>
      <c r="C91" s="202" t="s">
        <v>607</v>
      </c>
    </row>
    <row r="92" spans="1:3">
      <c r="A92" s="201"/>
      <c r="B92" s="202" t="s">
        <v>608</v>
      </c>
      <c r="C92" s="202" t="s">
        <v>609</v>
      </c>
    </row>
    <row r="93" spans="1:3" ht="33.6">
      <c r="A93" s="201">
        <v>21</v>
      </c>
      <c r="B93" s="197" t="s">
        <v>610</v>
      </c>
      <c r="C93" s="199"/>
    </row>
    <row r="94" spans="1:3" ht="33.6">
      <c r="A94" s="58"/>
      <c r="B94" s="202" t="s">
        <v>611</v>
      </c>
      <c r="C94" s="202" t="s">
        <v>612</v>
      </c>
    </row>
    <row r="95" spans="1:3" ht="33.6">
      <c r="A95" s="201"/>
      <c r="B95" s="202" t="s">
        <v>613</v>
      </c>
      <c r="C95" s="202" t="s">
        <v>614</v>
      </c>
    </row>
    <row r="96" spans="1:3" ht="33.6">
      <c r="A96" s="201"/>
      <c r="B96" s="202" t="s">
        <v>615</v>
      </c>
      <c r="C96" s="202" t="s">
        <v>616</v>
      </c>
    </row>
    <row r="97" spans="1:3">
      <c r="A97" s="201">
        <v>22</v>
      </c>
      <c r="B97" s="197" t="s">
        <v>617</v>
      </c>
      <c r="C97" s="199"/>
    </row>
    <row r="98" spans="1:3" ht="67.2">
      <c r="A98" s="58"/>
      <c r="B98" s="202" t="s">
        <v>618</v>
      </c>
      <c r="C98" s="202" t="s">
        <v>619</v>
      </c>
    </row>
    <row r="99" spans="1:3" ht="33.6">
      <c r="A99" s="201"/>
      <c r="B99" s="202" t="s">
        <v>620</v>
      </c>
      <c r="C99" s="202" t="s">
        <v>621</v>
      </c>
    </row>
    <row r="100" spans="1:3" ht="33.6">
      <c r="A100" s="201"/>
      <c r="B100" s="202" t="s">
        <v>622</v>
      </c>
      <c r="C100" s="202" t="s">
        <v>623</v>
      </c>
    </row>
    <row r="101" spans="1:3" ht="33.6">
      <c r="A101" s="201"/>
      <c r="B101" s="202" t="s">
        <v>624</v>
      </c>
      <c r="C101" s="202" t="s">
        <v>625</v>
      </c>
    </row>
    <row r="102" spans="1:3">
      <c r="A102" s="201">
        <v>23</v>
      </c>
      <c r="B102" s="197" t="s">
        <v>626</v>
      </c>
      <c r="C102" s="199"/>
    </row>
    <row r="103" spans="1:3">
      <c r="A103" s="58"/>
      <c r="B103" s="202" t="s">
        <v>627</v>
      </c>
      <c r="C103" s="202" t="s">
        <v>628</v>
      </c>
    </row>
    <row r="104" spans="1:3" ht="33.6">
      <c r="A104" s="201"/>
      <c r="B104" s="202" t="s">
        <v>629</v>
      </c>
      <c r="C104" s="202" t="s">
        <v>630</v>
      </c>
    </row>
    <row r="105" spans="1:3" ht="33.6">
      <c r="A105" s="201"/>
      <c r="B105" s="202" t="s">
        <v>631</v>
      </c>
      <c r="C105" s="202" t="s">
        <v>632</v>
      </c>
    </row>
    <row r="106" spans="1:3" ht="33.6">
      <c r="A106" s="201"/>
      <c r="B106" s="202" t="s">
        <v>633</v>
      </c>
      <c r="C106" s="202" t="s">
        <v>634</v>
      </c>
    </row>
    <row r="107" spans="1:3" ht="33.6">
      <c r="A107" s="201"/>
      <c r="B107" s="202" t="s">
        <v>635</v>
      </c>
      <c r="C107" s="202" t="s">
        <v>636</v>
      </c>
    </row>
    <row r="108" spans="1:3" ht="33.6">
      <c r="A108" s="201">
        <v>24</v>
      </c>
      <c r="B108" s="197" t="s">
        <v>637</v>
      </c>
      <c r="C108" s="199"/>
    </row>
    <row r="109" spans="1:3" ht="50.4">
      <c r="A109" s="58"/>
      <c r="B109" s="202" t="s">
        <v>638</v>
      </c>
      <c r="C109" s="202" t="s">
        <v>639</v>
      </c>
    </row>
    <row r="110" spans="1:3" ht="33.6">
      <c r="A110" s="201"/>
      <c r="B110" s="202" t="s">
        <v>640</v>
      </c>
      <c r="C110" s="202" t="s">
        <v>641</v>
      </c>
    </row>
    <row r="111" spans="1:3">
      <c r="A111" s="198" t="s">
        <v>18</v>
      </c>
      <c r="B111" s="197" t="s">
        <v>642</v>
      </c>
      <c r="C111" s="197"/>
    </row>
    <row r="112" spans="1:3">
      <c r="A112" s="198">
        <v>1</v>
      </c>
      <c r="B112" s="197" t="s">
        <v>643</v>
      </c>
      <c r="C112" s="199"/>
    </row>
    <row r="113" spans="1:3">
      <c r="A113" s="201">
        <v>25</v>
      </c>
      <c r="B113" s="197" t="s">
        <v>644</v>
      </c>
      <c r="C113" s="197"/>
    </row>
    <row r="114" spans="1:3" ht="33.6">
      <c r="A114" s="58"/>
      <c r="B114" s="202" t="s">
        <v>645</v>
      </c>
      <c r="C114" s="202" t="s">
        <v>646</v>
      </c>
    </row>
    <row r="115" spans="1:3" ht="33.6">
      <c r="A115" s="201"/>
      <c r="B115" s="202" t="s">
        <v>647</v>
      </c>
      <c r="C115" s="202" t="s">
        <v>648</v>
      </c>
    </row>
    <row r="116" spans="1:3" ht="33.6">
      <c r="A116" s="201"/>
      <c r="B116" s="202" t="s">
        <v>649</v>
      </c>
      <c r="C116" s="202" t="s">
        <v>650</v>
      </c>
    </row>
    <row r="117" spans="1:3">
      <c r="A117" s="201">
        <v>26</v>
      </c>
      <c r="B117" s="197" t="s">
        <v>651</v>
      </c>
      <c r="C117" s="199"/>
    </row>
    <row r="118" spans="1:3" ht="33.6">
      <c r="A118" s="58"/>
      <c r="B118" s="202" t="s">
        <v>652</v>
      </c>
      <c r="C118" s="202" t="s">
        <v>653</v>
      </c>
    </row>
    <row r="119" spans="1:3" ht="33.6">
      <c r="A119" s="201"/>
      <c r="B119" s="202" t="s">
        <v>433</v>
      </c>
      <c r="C119" s="202" t="s">
        <v>433</v>
      </c>
    </row>
    <row r="120" spans="1:3" ht="33.6">
      <c r="A120" s="201"/>
      <c r="B120" s="202" t="s">
        <v>654</v>
      </c>
      <c r="C120" s="202" t="s">
        <v>654</v>
      </c>
    </row>
    <row r="121" spans="1:3">
      <c r="A121" s="198">
        <v>2</v>
      </c>
      <c r="B121" s="197" t="s">
        <v>655</v>
      </c>
      <c r="C121" s="197"/>
    </row>
    <row r="122" spans="1:3">
      <c r="A122" s="201">
        <v>27</v>
      </c>
      <c r="B122" s="197" t="s">
        <v>656</v>
      </c>
      <c r="C122" s="199"/>
    </row>
    <row r="123" spans="1:3" ht="50.4">
      <c r="A123" s="58"/>
      <c r="B123" s="202" t="s">
        <v>657</v>
      </c>
      <c r="C123" s="202" t="s">
        <v>658</v>
      </c>
    </row>
    <row r="124" spans="1:3" ht="50.4">
      <c r="A124" s="201"/>
      <c r="B124" s="202" t="s">
        <v>659</v>
      </c>
      <c r="C124" s="202" t="s">
        <v>660</v>
      </c>
    </row>
    <row r="125" spans="1:3">
      <c r="A125" s="201"/>
      <c r="B125" s="202" t="s">
        <v>661</v>
      </c>
      <c r="C125" s="202" t="s">
        <v>662</v>
      </c>
    </row>
    <row r="126" spans="1:3">
      <c r="A126" s="201">
        <v>28</v>
      </c>
      <c r="B126" s="197" t="s">
        <v>663</v>
      </c>
      <c r="C126" s="199"/>
    </row>
    <row r="127" spans="1:3" ht="33.6">
      <c r="A127" s="58"/>
      <c r="B127" s="202" t="s">
        <v>664</v>
      </c>
      <c r="C127" s="202" t="s">
        <v>665</v>
      </c>
    </row>
    <row r="128" spans="1:3">
      <c r="A128" s="201"/>
      <c r="B128" s="202" t="s">
        <v>666</v>
      </c>
      <c r="C128" s="202" t="s">
        <v>667</v>
      </c>
    </row>
    <row r="129" spans="1:3">
      <c r="A129" s="201">
        <v>29</v>
      </c>
      <c r="B129" s="197" t="s">
        <v>668</v>
      </c>
      <c r="C129" s="199"/>
    </row>
    <row r="130" spans="1:3" ht="33.6">
      <c r="A130" s="58"/>
      <c r="B130" s="202" t="s">
        <v>669</v>
      </c>
      <c r="C130" s="202" t="s">
        <v>670</v>
      </c>
    </row>
    <row r="131" spans="1:3" ht="33.6">
      <c r="A131" s="201"/>
      <c r="B131" s="202" t="s">
        <v>671</v>
      </c>
      <c r="C131" s="202" t="s">
        <v>672</v>
      </c>
    </row>
    <row r="132" spans="1:3" ht="33.6">
      <c r="A132" s="201"/>
      <c r="B132" s="202" t="s">
        <v>673</v>
      </c>
      <c r="C132" s="202" t="s">
        <v>674</v>
      </c>
    </row>
    <row r="133" spans="1:3" ht="50.4">
      <c r="A133" s="201"/>
      <c r="B133" s="202" t="s">
        <v>675</v>
      </c>
      <c r="C133" s="202" t="s">
        <v>676</v>
      </c>
    </row>
    <row r="134" spans="1:3" ht="33.6">
      <c r="A134" s="201">
        <v>30</v>
      </c>
      <c r="B134" s="197" t="s">
        <v>677</v>
      </c>
      <c r="C134" s="199"/>
    </row>
    <row r="135" spans="1:3" ht="33.6">
      <c r="A135" s="58"/>
      <c r="B135" s="202" t="s">
        <v>678</v>
      </c>
      <c r="C135" s="202" t="s">
        <v>679</v>
      </c>
    </row>
    <row r="136" spans="1:3" ht="33.6">
      <c r="A136" s="201"/>
      <c r="B136" s="202" t="s">
        <v>680</v>
      </c>
      <c r="C136" s="202" t="s">
        <v>681</v>
      </c>
    </row>
    <row r="137" spans="1:3" ht="33.6">
      <c r="A137" s="201"/>
      <c r="B137" s="202" t="s">
        <v>682</v>
      </c>
      <c r="C137" s="202" t="s">
        <v>683</v>
      </c>
    </row>
    <row r="138" spans="1:3">
      <c r="A138" s="201">
        <v>31</v>
      </c>
      <c r="B138" s="197" t="s">
        <v>684</v>
      </c>
      <c r="C138" s="199"/>
    </row>
    <row r="139" spans="1:3">
      <c r="A139" s="58"/>
      <c r="B139" s="202" t="s">
        <v>685</v>
      </c>
      <c r="C139" s="202" t="s">
        <v>686</v>
      </c>
    </row>
    <row r="140" spans="1:3">
      <c r="A140" s="201"/>
      <c r="B140" s="202" t="s">
        <v>684</v>
      </c>
      <c r="C140" s="202" t="s">
        <v>687</v>
      </c>
    </row>
    <row r="141" spans="1:3" ht="33.6">
      <c r="A141" s="201"/>
      <c r="B141" s="202" t="s">
        <v>688</v>
      </c>
      <c r="C141" s="202" t="s">
        <v>689</v>
      </c>
    </row>
    <row r="142" spans="1:3" ht="33.6">
      <c r="A142" s="201"/>
      <c r="B142" s="202" t="s">
        <v>690</v>
      </c>
      <c r="C142" s="202" t="s">
        <v>690</v>
      </c>
    </row>
    <row r="143" spans="1:3">
      <c r="A143" s="201">
        <v>32</v>
      </c>
      <c r="B143" s="197" t="s">
        <v>691</v>
      </c>
      <c r="C143" s="199"/>
    </row>
    <row r="144" spans="1:3" ht="33.6">
      <c r="A144" s="58"/>
      <c r="B144" s="202" t="s">
        <v>692</v>
      </c>
      <c r="C144" s="202" t="s">
        <v>693</v>
      </c>
    </row>
    <row r="145" spans="1:3" ht="33.6">
      <c r="A145" s="201"/>
      <c r="B145" s="202" t="s">
        <v>694</v>
      </c>
      <c r="C145" s="202" t="s">
        <v>695</v>
      </c>
    </row>
    <row r="146" spans="1:3" ht="33.6">
      <c r="A146" s="201"/>
      <c r="B146" s="202" t="s">
        <v>696</v>
      </c>
      <c r="C146" s="202" t="s">
        <v>697</v>
      </c>
    </row>
    <row r="147" spans="1:3" ht="33.6">
      <c r="A147" s="201"/>
      <c r="B147" s="202" t="s">
        <v>698</v>
      </c>
      <c r="C147" s="202" t="s">
        <v>699</v>
      </c>
    </row>
    <row r="148" spans="1:3" ht="33.6">
      <c r="A148" s="201">
        <v>33</v>
      </c>
      <c r="B148" s="197" t="s">
        <v>700</v>
      </c>
      <c r="C148" s="199"/>
    </row>
    <row r="149" spans="1:3" ht="50.4">
      <c r="A149" s="58"/>
      <c r="B149" s="202" t="s">
        <v>701</v>
      </c>
      <c r="C149" s="202" t="s">
        <v>702</v>
      </c>
    </row>
    <row r="150" spans="1:3" ht="33.6">
      <c r="A150" s="201"/>
      <c r="B150" s="202" t="s">
        <v>703</v>
      </c>
      <c r="C150" s="202" t="s">
        <v>704</v>
      </c>
    </row>
    <row r="151" spans="1:3">
      <c r="A151" s="201">
        <v>34</v>
      </c>
      <c r="B151" s="197" t="s">
        <v>705</v>
      </c>
      <c r="C151" s="199"/>
    </row>
    <row r="152" spans="1:3" ht="67.2">
      <c r="A152" s="58"/>
      <c r="B152" s="204" t="s">
        <v>706</v>
      </c>
      <c r="C152" s="204" t="s">
        <v>707</v>
      </c>
    </row>
    <row r="153" spans="1:3" ht="33.6">
      <c r="A153" s="201"/>
      <c r="B153" s="204" t="s">
        <v>708</v>
      </c>
      <c r="C153" s="204" t="s">
        <v>709</v>
      </c>
    </row>
    <row r="154" spans="1:3" ht="33.6">
      <c r="A154" s="201"/>
      <c r="B154" s="204" t="s">
        <v>710</v>
      </c>
      <c r="C154" s="204" t="s">
        <v>711</v>
      </c>
    </row>
    <row r="155" spans="1:3">
      <c r="A155" s="201">
        <v>35</v>
      </c>
      <c r="B155" s="197" t="s">
        <v>712</v>
      </c>
      <c r="C155" s="199"/>
    </row>
    <row r="156" spans="1:3">
      <c r="A156" s="58"/>
      <c r="B156" s="202" t="s">
        <v>713</v>
      </c>
      <c r="C156" s="202" t="s">
        <v>714</v>
      </c>
    </row>
    <row r="157" spans="1:3" ht="33.6">
      <c r="A157" s="201"/>
      <c r="B157" s="202" t="s">
        <v>715</v>
      </c>
      <c r="C157" s="202" t="s">
        <v>716</v>
      </c>
    </row>
    <row r="158" spans="1:3" ht="33.6">
      <c r="A158" s="201"/>
      <c r="B158" s="202" t="s">
        <v>717</v>
      </c>
      <c r="C158" s="202" t="s">
        <v>717</v>
      </c>
    </row>
    <row r="159" spans="1:3">
      <c r="A159" s="201">
        <v>36</v>
      </c>
      <c r="B159" s="197" t="s">
        <v>718</v>
      </c>
      <c r="C159" s="199"/>
    </row>
    <row r="160" spans="1:3" ht="33.6">
      <c r="A160" s="58"/>
      <c r="B160" s="202" t="s">
        <v>719</v>
      </c>
      <c r="C160" s="202" t="s">
        <v>720</v>
      </c>
    </row>
    <row r="161" spans="1:3" ht="33.6">
      <c r="A161" s="201"/>
      <c r="B161" s="202" t="s">
        <v>721</v>
      </c>
      <c r="C161" s="202" t="s">
        <v>722</v>
      </c>
    </row>
    <row r="162" spans="1:3">
      <c r="A162" s="201">
        <v>37</v>
      </c>
      <c r="B162" s="197" t="s">
        <v>723</v>
      </c>
      <c r="C162" s="199"/>
    </row>
    <row r="163" spans="1:3" ht="33.6">
      <c r="A163" s="201"/>
      <c r="B163" s="202" t="s">
        <v>724</v>
      </c>
      <c r="C163" s="202" t="s">
        <v>725</v>
      </c>
    </row>
    <row r="164" spans="1:3" ht="33.6">
      <c r="A164" s="201"/>
      <c r="B164" s="202" t="s">
        <v>726</v>
      </c>
      <c r="C164" s="202" t="s">
        <v>727</v>
      </c>
    </row>
    <row r="165" spans="1:3">
      <c r="A165" s="201">
        <v>38</v>
      </c>
      <c r="B165" s="197" t="s">
        <v>728</v>
      </c>
      <c r="C165" s="199"/>
    </row>
    <row r="166" spans="1:3" ht="33.6">
      <c r="A166" s="201"/>
      <c r="B166" s="202" t="s">
        <v>729</v>
      </c>
      <c r="C166" s="202" t="s">
        <v>730</v>
      </c>
    </row>
    <row r="167" spans="1:3" ht="33.6">
      <c r="A167" s="201"/>
      <c r="B167" s="202" t="s">
        <v>731</v>
      </c>
      <c r="C167" s="202" t="s">
        <v>732</v>
      </c>
    </row>
    <row r="168" spans="1:3" ht="33.6">
      <c r="A168" s="201"/>
      <c r="B168" s="202" t="s">
        <v>733</v>
      </c>
      <c r="C168" s="202" t="s">
        <v>734</v>
      </c>
    </row>
    <row r="169" spans="1:3" s="200" customFormat="1">
      <c r="A169" s="198">
        <v>3</v>
      </c>
      <c r="B169" s="197" t="s">
        <v>735</v>
      </c>
      <c r="C169" s="197"/>
    </row>
    <row r="170" spans="1:3">
      <c r="A170" s="201">
        <v>39</v>
      </c>
      <c r="B170" s="197" t="s">
        <v>736</v>
      </c>
      <c r="C170" s="199"/>
    </row>
    <row r="171" spans="1:3" ht="33.6">
      <c r="A171" s="56"/>
      <c r="B171" s="202" t="s">
        <v>737</v>
      </c>
      <c r="C171" s="202" t="s">
        <v>738</v>
      </c>
    </row>
    <row r="172" spans="1:3" ht="33.6">
      <c r="A172" s="205"/>
      <c r="B172" s="202" t="s">
        <v>739</v>
      </c>
      <c r="C172" s="202" t="s">
        <v>740</v>
      </c>
    </row>
    <row r="173" spans="1:3" ht="33.6">
      <c r="A173" s="205"/>
      <c r="B173" s="202" t="s">
        <v>741</v>
      </c>
      <c r="C173" s="202" t="s">
        <v>742</v>
      </c>
    </row>
    <row r="174" spans="1:3" ht="33.6">
      <c r="A174" s="205"/>
      <c r="B174" s="202" t="s">
        <v>743</v>
      </c>
      <c r="C174" s="202" t="s">
        <v>744</v>
      </c>
    </row>
    <row r="175" spans="1:3">
      <c r="A175" s="201">
        <v>40</v>
      </c>
      <c r="B175" s="197" t="s">
        <v>745</v>
      </c>
      <c r="C175" s="199"/>
    </row>
    <row r="176" spans="1:3" ht="33.6">
      <c r="A176" s="56"/>
      <c r="B176" s="202" t="s">
        <v>746</v>
      </c>
      <c r="C176" s="202" t="s">
        <v>747</v>
      </c>
    </row>
    <row r="177" spans="1:3" ht="33.6">
      <c r="A177" s="205"/>
      <c r="B177" s="202" t="s">
        <v>748</v>
      </c>
      <c r="C177" s="202" t="s">
        <v>749</v>
      </c>
    </row>
    <row r="178" spans="1:3" ht="33.6">
      <c r="A178" s="205"/>
      <c r="B178" s="202" t="s">
        <v>750</v>
      </c>
      <c r="C178" s="202" t="s">
        <v>751</v>
      </c>
    </row>
    <row r="179" spans="1:3" ht="33.6">
      <c r="A179" s="205"/>
      <c r="B179" s="202" t="s">
        <v>752</v>
      </c>
      <c r="C179" s="202" t="s">
        <v>753</v>
      </c>
    </row>
    <row r="180" spans="1:3">
      <c r="A180" s="201">
        <v>41</v>
      </c>
      <c r="B180" s="197" t="s">
        <v>754</v>
      </c>
      <c r="C180" s="199"/>
    </row>
    <row r="181" spans="1:3" ht="33.6">
      <c r="A181" s="56"/>
      <c r="B181" s="202" t="s">
        <v>755</v>
      </c>
      <c r="C181" s="202" t="s">
        <v>756</v>
      </c>
    </row>
    <row r="182" spans="1:3" ht="33.6">
      <c r="A182" s="205"/>
      <c r="B182" s="202" t="s">
        <v>757</v>
      </c>
      <c r="C182" s="202" t="s">
        <v>758</v>
      </c>
    </row>
    <row r="183" spans="1:3">
      <c r="A183" s="201">
        <v>42</v>
      </c>
      <c r="B183" s="197" t="s">
        <v>759</v>
      </c>
      <c r="C183" s="199"/>
    </row>
    <row r="184" spans="1:3" ht="33.6">
      <c r="A184" s="201"/>
      <c r="B184" s="202" t="s">
        <v>760</v>
      </c>
      <c r="C184" s="202" t="s">
        <v>761</v>
      </c>
    </row>
    <row r="185" spans="1:3" ht="33.6">
      <c r="A185" s="201"/>
      <c r="B185" s="202" t="s">
        <v>762</v>
      </c>
      <c r="C185" s="202" t="s">
        <v>763</v>
      </c>
    </row>
    <row r="186" spans="1:3" ht="33.6">
      <c r="A186" s="201"/>
      <c r="B186" s="202" t="s">
        <v>764</v>
      </c>
      <c r="C186" s="202" t="s">
        <v>765</v>
      </c>
    </row>
    <row r="187" spans="1:3">
      <c r="A187" s="201"/>
      <c r="B187" s="202" t="s">
        <v>766</v>
      </c>
      <c r="C187" s="202" t="s">
        <v>767</v>
      </c>
    </row>
    <row r="188" spans="1:3">
      <c r="A188" s="201">
        <v>43</v>
      </c>
      <c r="B188" s="197" t="s">
        <v>768</v>
      </c>
      <c r="C188" s="199"/>
    </row>
    <row r="189" spans="1:3" ht="33.6">
      <c r="A189" s="201"/>
      <c r="B189" s="202" t="s">
        <v>769</v>
      </c>
      <c r="C189" s="202" t="s">
        <v>770</v>
      </c>
    </row>
    <row r="190" spans="1:3" ht="33.6">
      <c r="A190" s="201"/>
      <c r="B190" s="202" t="s">
        <v>771</v>
      </c>
      <c r="C190" s="202" t="s">
        <v>772</v>
      </c>
    </row>
    <row r="191" spans="1:3" ht="33.6">
      <c r="A191" s="201"/>
      <c r="B191" s="202" t="s">
        <v>773</v>
      </c>
      <c r="C191" s="202" t="s">
        <v>774</v>
      </c>
    </row>
    <row r="192" spans="1:3">
      <c r="A192" s="201">
        <v>44</v>
      </c>
      <c r="B192" s="197" t="s">
        <v>775</v>
      </c>
      <c r="C192" s="199"/>
    </row>
    <row r="193" spans="1:3" ht="33.6">
      <c r="A193" s="58"/>
      <c r="B193" s="202" t="s">
        <v>755</v>
      </c>
      <c r="C193" s="202" t="s">
        <v>756</v>
      </c>
    </row>
    <row r="194" spans="1:3" ht="33.6">
      <c r="A194" s="201"/>
      <c r="B194" s="202" t="s">
        <v>757</v>
      </c>
      <c r="C194" s="202" t="s">
        <v>758</v>
      </c>
    </row>
    <row r="195" spans="1:3">
      <c r="A195" s="201">
        <v>45</v>
      </c>
      <c r="B195" s="197" t="s">
        <v>776</v>
      </c>
      <c r="C195" s="199"/>
    </row>
    <row r="196" spans="1:3" ht="33.6">
      <c r="A196" s="58"/>
      <c r="B196" s="202" t="s">
        <v>777</v>
      </c>
      <c r="C196" s="202" t="s">
        <v>778</v>
      </c>
    </row>
    <row r="197" spans="1:3" ht="33.6">
      <c r="A197" s="201"/>
      <c r="B197" s="202" t="s">
        <v>779</v>
      </c>
      <c r="C197" s="202" t="s">
        <v>780</v>
      </c>
    </row>
    <row r="198" spans="1:3" ht="33.6">
      <c r="A198" s="201"/>
      <c r="B198" s="202" t="s">
        <v>781</v>
      </c>
      <c r="C198" s="202" t="s">
        <v>782</v>
      </c>
    </row>
    <row r="199" spans="1:3" ht="33.6">
      <c r="A199" s="201"/>
      <c r="B199" s="202" t="s">
        <v>783</v>
      </c>
      <c r="C199" s="202" t="s">
        <v>784</v>
      </c>
    </row>
    <row r="200" spans="1:3" ht="33.6">
      <c r="A200" s="201">
        <v>46</v>
      </c>
      <c r="B200" s="197" t="s">
        <v>785</v>
      </c>
      <c r="C200" s="199"/>
    </row>
    <row r="201" spans="1:3" ht="33.6">
      <c r="A201" s="201"/>
      <c r="B201" s="202" t="s">
        <v>786</v>
      </c>
      <c r="C201" s="202" t="s">
        <v>787</v>
      </c>
    </row>
    <row r="202" spans="1:3" ht="33.6">
      <c r="A202" s="201"/>
      <c r="B202" s="202" t="s">
        <v>788</v>
      </c>
      <c r="C202" s="202" t="s">
        <v>789</v>
      </c>
    </row>
    <row r="203" spans="1:3">
      <c r="A203" s="201"/>
      <c r="B203" s="202" t="s">
        <v>790</v>
      </c>
      <c r="C203" s="202" t="s">
        <v>791</v>
      </c>
    </row>
    <row r="204" spans="1:3" ht="33.6">
      <c r="A204" s="201"/>
      <c r="B204" s="202" t="s">
        <v>792</v>
      </c>
      <c r="C204" s="202" t="s">
        <v>793</v>
      </c>
    </row>
    <row r="205" spans="1:3">
      <c r="A205" s="201">
        <v>47</v>
      </c>
      <c r="B205" s="197" t="s">
        <v>794</v>
      </c>
      <c r="C205" s="202"/>
    </row>
    <row r="206" spans="1:3" ht="33.6">
      <c r="A206" s="58"/>
      <c r="B206" s="49" t="s">
        <v>795</v>
      </c>
      <c r="C206" s="49" t="s">
        <v>796</v>
      </c>
    </row>
    <row r="207" spans="1:3" ht="33.6">
      <c r="A207" s="201"/>
      <c r="B207" s="202" t="s">
        <v>797</v>
      </c>
      <c r="C207" s="202" t="s">
        <v>798</v>
      </c>
    </row>
    <row r="208" spans="1:3" ht="33.6">
      <c r="A208" s="201"/>
      <c r="B208" s="202" t="s">
        <v>799</v>
      </c>
      <c r="C208" s="202" t="s">
        <v>800</v>
      </c>
    </row>
    <row r="209" spans="1:3">
      <c r="A209" s="201">
        <v>48</v>
      </c>
      <c r="B209" s="197" t="s">
        <v>801</v>
      </c>
      <c r="C209" s="199"/>
    </row>
    <row r="210" spans="1:3" ht="33.6">
      <c r="A210" s="58"/>
      <c r="B210" s="49" t="s">
        <v>802</v>
      </c>
      <c r="C210" s="49" t="s">
        <v>803</v>
      </c>
    </row>
    <row r="211" spans="1:3" ht="50.4">
      <c r="A211" s="201"/>
      <c r="B211" s="49" t="s">
        <v>804</v>
      </c>
      <c r="C211" s="49" t="s">
        <v>805</v>
      </c>
    </row>
    <row r="212" spans="1:3" ht="33.6">
      <c r="A212" s="201"/>
      <c r="B212" s="49" t="s">
        <v>806</v>
      </c>
      <c r="C212" s="49" t="s">
        <v>807</v>
      </c>
    </row>
    <row r="213" spans="1:3">
      <c r="A213" s="201">
        <v>49</v>
      </c>
      <c r="B213" s="197" t="s">
        <v>808</v>
      </c>
      <c r="C213" s="199"/>
    </row>
    <row r="214" spans="1:3" ht="50.4">
      <c r="A214" s="58"/>
      <c r="B214" s="206" t="s">
        <v>809</v>
      </c>
      <c r="C214" s="206" t="s">
        <v>810</v>
      </c>
    </row>
    <row r="215" spans="1:3" ht="50.4">
      <c r="A215" s="201"/>
      <c r="B215" s="206" t="s">
        <v>811</v>
      </c>
      <c r="C215" s="206" t="s">
        <v>812</v>
      </c>
    </row>
    <row r="216" spans="1:3" ht="50.4">
      <c r="A216" s="201"/>
      <c r="B216" s="206" t="s">
        <v>813</v>
      </c>
      <c r="C216" s="206" t="s">
        <v>814</v>
      </c>
    </row>
    <row r="217" spans="1:3" ht="50.4">
      <c r="A217" s="201"/>
      <c r="B217" s="206" t="s">
        <v>815</v>
      </c>
      <c r="C217" s="206" t="s">
        <v>816</v>
      </c>
    </row>
    <row r="218" spans="1:3">
      <c r="A218" s="201">
        <v>50</v>
      </c>
      <c r="B218" s="197" t="s">
        <v>817</v>
      </c>
      <c r="C218" s="199"/>
    </row>
    <row r="219" spans="1:3" ht="33.6">
      <c r="A219" s="201"/>
      <c r="B219" s="49" t="s">
        <v>817</v>
      </c>
      <c r="C219" s="49" t="s">
        <v>818</v>
      </c>
    </row>
    <row r="220" spans="1:3" ht="33.6">
      <c r="A220" s="201"/>
      <c r="B220" s="49" t="s">
        <v>819</v>
      </c>
      <c r="C220" s="49" t="s">
        <v>820</v>
      </c>
    </row>
    <row r="221" spans="1:3" ht="33.6">
      <c r="A221" s="201"/>
      <c r="B221" s="49" t="s">
        <v>821</v>
      </c>
      <c r="C221" s="49" t="s">
        <v>822</v>
      </c>
    </row>
    <row r="222" spans="1:3" ht="33.6">
      <c r="A222" s="201"/>
      <c r="B222" s="49" t="s">
        <v>823</v>
      </c>
      <c r="C222" s="49" t="s">
        <v>824</v>
      </c>
    </row>
    <row r="223" spans="1:3">
      <c r="A223" s="201">
        <v>51</v>
      </c>
      <c r="B223" s="197" t="s">
        <v>825</v>
      </c>
      <c r="C223" s="199"/>
    </row>
    <row r="224" spans="1:3">
      <c r="A224" s="58"/>
      <c r="B224" s="49" t="s">
        <v>826</v>
      </c>
      <c r="C224" s="49" t="s">
        <v>827</v>
      </c>
    </row>
    <row r="225" spans="1:3" ht="50.4">
      <c r="A225" s="201"/>
      <c r="B225" s="49" t="s">
        <v>828</v>
      </c>
      <c r="C225" s="49" t="s">
        <v>829</v>
      </c>
    </row>
    <row r="226" spans="1:3" ht="50.4">
      <c r="A226" s="201"/>
      <c r="B226" s="49" t="s">
        <v>830</v>
      </c>
      <c r="C226" s="49" t="s">
        <v>831</v>
      </c>
    </row>
    <row r="227" spans="1:3">
      <c r="A227" s="198" t="s">
        <v>21</v>
      </c>
      <c r="B227" s="197" t="s">
        <v>832</v>
      </c>
      <c r="C227" s="49"/>
    </row>
    <row r="228" spans="1:3">
      <c r="A228" s="201">
        <v>52</v>
      </c>
      <c r="B228" s="197" t="s">
        <v>385</v>
      </c>
      <c r="C228" s="199"/>
    </row>
    <row r="229" spans="1:3" ht="33.6">
      <c r="A229" s="58"/>
      <c r="B229" s="49" t="s">
        <v>385</v>
      </c>
      <c r="C229" s="49" t="s">
        <v>386</v>
      </c>
    </row>
    <row r="230" spans="1:3" ht="33.6">
      <c r="A230" s="201"/>
      <c r="B230" s="49" t="s">
        <v>833</v>
      </c>
      <c r="C230" s="49" t="s">
        <v>387</v>
      </c>
    </row>
    <row r="231" spans="1:3" ht="33.6">
      <c r="A231" s="201"/>
      <c r="B231" s="49" t="s">
        <v>834</v>
      </c>
      <c r="C231" s="49" t="s">
        <v>388</v>
      </c>
    </row>
    <row r="232" spans="1:3" ht="33.6">
      <c r="A232" s="201"/>
      <c r="B232" s="49" t="s">
        <v>835</v>
      </c>
      <c r="C232" s="49" t="s">
        <v>389</v>
      </c>
    </row>
    <row r="233" spans="1:3" ht="33.6">
      <c r="A233" s="201"/>
      <c r="B233" s="49" t="s">
        <v>836</v>
      </c>
      <c r="C233" s="49" t="s">
        <v>390</v>
      </c>
    </row>
    <row r="234" spans="1:3" ht="33.6">
      <c r="A234" s="201">
        <v>53</v>
      </c>
      <c r="B234" s="197" t="s">
        <v>391</v>
      </c>
      <c r="C234" s="202"/>
    </row>
    <row r="235" spans="1:3" ht="33.6">
      <c r="A235" s="201"/>
      <c r="B235" s="49" t="s">
        <v>837</v>
      </c>
      <c r="C235" s="49" t="s">
        <v>392</v>
      </c>
    </row>
    <row r="236" spans="1:3" ht="33.6">
      <c r="A236" s="58"/>
      <c r="B236" s="49" t="s">
        <v>435</v>
      </c>
      <c r="C236" s="49" t="s">
        <v>393</v>
      </c>
    </row>
    <row r="237" spans="1:3">
      <c r="A237" s="201">
        <v>54</v>
      </c>
      <c r="B237" s="197" t="s">
        <v>394</v>
      </c>
      <c r="C237" s="199"/>
    </row>
    <row r="238" spans="1:3">
      <c r="A238" s="58"/>
      <c r="B238" s="49" t="s">
        <v>838</v>
      </c>
      <c r="C238" s="49" t="s">
        <v>395</v>
      </c>
    </row>
    <row r="239" spans="1:3">
      <c r="A239" s="201"/>
      <c r="B239" s="49" t="s">
        <v>839</v>
      </c>
      <c r="C239" s="49" t="s">
        <v>396</v>
      </c>
    </row>
    <row r="240" spans="1:3" ht="33.6">
      <c r="A240" s="201"/>
      <c r="B240" s="49" t="s">
        <v>840</v>
      </c>
      <c r="C240" s="49" t="s">
        <v>397</v>
      </c>
    </row>
    <row r="241" spans="1:3">
      <c r="A241" s="201"/>
      <c r="B241" s="49" t="s">
        <v>841</v>
      </c>
      <c r="C241" s="49" t="s">
        <v>398</v>
      </c>
    </row>
    <row r="242" spans="1:3">
      <c r="A242" s="201"/>
      <c r="B242" s="49" t="s">
        <v>842</v>
      </c>
      <c r="C242" s="49" t="s">
        <v>399</v>
      </c>
    </row>
    <row r="243" spans="1:3">
      <c r="A243" s="201">
        <v>55</v>
      </c>
      <c r="B243" s="197" t="s">
        <v>400</v>
      </c>
      <c r="C243" s="199"/>
    </row>
    <row r="244" spans="1:3">
      <c r="A244" s="58"/>
      <c r="B244" s="49" t="s">
        <v>843</v>
      </c>
      <c r="C244" s="49" t="s">
        <v>401</v>
      </c>
    </row>
    <row r="245" spans="1:3" ht="33.6">
      <c r="A245" s="201"/>
      <c r="B245" s="49" t="s">
        <v>844</v>
      </c>
      <c r="C245" s="49" t="s">
        <v>402</v>
      </c>
    </row>
    <row r="246" spans="1:3" ht="33.6">
      <c r="A246" s="201"/>
      <c r="B246" s="49" t="s">
        <v>845</v>
      </c>
      <c r="C246" s="49" t="s">
        <v>403</v>
      </c>
    </row>
    <row r="247" spans="1:3" ht="33.6">
      <c r="A247" s="201"/>
      <c r="B247" s="49" t="s">
        <v>846</v>
      </c>
      <c r="C247" s="49" t="s">
        <v>404</v>
      </c>
    </row>
    <row r="248" spans="1:3">
      <c r="A248" s="201">
        <v>56</v>
      </c>
      <c r="B248" s="197" t="s">
        <v>405</v>
      </c>
      <c r="C248" s="199"/>
    </row>
    <row r="249" spans="1:3" ht="33.6">
      <c r="A249" s="58"/>
      <c r="B249" s="49" t="s">
        <v>847</v>
      </c>
      <c r="C249" s="49" t="s">
        <v>848</v>
      </c>
    </row>
    <row r="250" spans="1:3" ht="33.6">
      <c r="A250" s="201"/>
      <c r="B250" s="49" t="s">
        <v>849</v>
      </c>
      <c r="C250" s="49" t="s">
        <v>406</v>
      </c>
    </row>
    <row r="251" spans="1:3">
      <c r="A251" s="201"/>
      <c r="B251" s="49" t="s">
        <v>850</v>
      </c>
      <c r="C251" s="49" t="s">
        <v>407</v>
      </c>
    </row>
    <row r="252" spans="1:3">
      <c r="A252" s="201"/>
      <c r="B252" s="49" t="s">
        <v>851</v>
      </c>
      <c r="C252" s="49" t="s">
        <v>408</v>
      </c>
    </row>
    <row r="253" spans="1:3">
      <c r="A253" s="201">
        <v>57</v>
      </c>
      <c r="B253" s="197" t="s">
        <v>409</v>
      </c>
      <c r="C253" s="199"/>
    </row>
    <row r="254" spans="1:3" ht="33.6">
      <c r="A254" s="58"/>
      <c r="B254" s="49" t="s">
        <v>852</v>
      </c>
      <c r="C254" s="49" t="s">
        <v>410</v>
      </c>
    </row>
    <row r="255" spans="1:3" ht="33.6">
      <c r="A255" s="201"/>
      <c r="B255" s="49" t="s">
        <v>853</v>
      </c>
      <c r="C255" s="49" t="s">
        <v>411</v>
      </c>
    </row>
    <row r="256" spans="1:3" ht="33.6">
      <c r="A256" s="201"/>
      <c r="B256" s="49" t="s">
        <v>854</v>
      </c>
      <c r="C256" s="49" t="s">
        <v>412</v>
      </c>
    </row>
    <row r="257" spans="1:3" ht="33.6">
      <c r="A257" s="201"/>
      <c r="B257" s="49" t="s">
        <v>855</v>
      </c>
      <c r="C257" s="49" t="s">
        <v>413</v>
      </c>
    </row>
    <row r="258" spans="1:3">
      <c r="A258" s="201">
        <v>58</v>
      </c>
      <c r="B258" s="197" t="s">
        <v>414</v>
      </c>
      <c r="C258" s="199"/>
    </row>
    <row r="259" spans="1:3" ht="33.6">
      <c r="A259" s="58"/>
      <c r="B259" s="49" t="s">
        <v>856</v>
      </c>
      <c r="C259" s="49" t="s">
        <v>415</v>
      </c>
    </row>
    <row r="260" spans="1:3">
      <c r="A260" s="201"/>
      <c r="B260" s="49" t="s">
        <v>414</v>
      </c>
      <c r="C260" s="49" t="s">
        <v>416</v>
      </c>
    </row>
    <row r="261" spans="1:3">
      <c r="A261" s="201"/>
      <c r="B261" s="49" t="s">
        <v>857</v>
      </c>
      <c r="C261" s="49" t="s">
        <v>417</v>
      </c>
    </row>
    <row r="262" spans="1:3" ht="33.6">
      <c r="A262" s="201"/>
      <c r="B262" s="49" t="s">
        <v>858</v>
      </c>
      <c r="C262" s="49" t="s">
        <v>418</v>
      </c>
    </row>
    <row r="263" spans="1:3">
      <c r="A263" s="201">
        <v>59</v>
      </c>
      <c r="B263" s="197" t="s">
        <v>419</v>
      </c>
      <c r="C263" s="199"/>
    </row>
    <row r="264" spans="1:3">
      <c r="A264" s="58"/>
      <c r="B264" s="49" t="s">
        <v>859</v>
      </c>
      <c r="C264" s="49" t="s">
        <v>420</v>
      </c>
    </row>
    <row r="265" spans="1:3">
      <c r="A265" s="201"/>
      <c r="B265" s="49" t="s">
        <v>860</v>
      </c>
      <c r="C265" s="49" t="s">
        <v>421</v>
      </c>
    </row>
    <row r="266" spans="1:3">
      <c r="A266" s="201"/>
      <c r="B266" s="49" t="s">
        <v>861</v>
      </c>
      <c r="C266" s="49" t="s">
        <v>422</v>
      </c>
    </row>
    <row r="267" spans="1:3" ht="33.6">
      <c r="A267" s="201"/>
      <c r="B267" s="49" t="s">
        <v>862</v>
      </c>
      <c r="C267" s="49" t="s">
        <v>423</v>
      </c>
    </row>
    <row r="268" spans="1:3">
      <c r="A268" s="201">
        <v>60</v>
      </c>
      <c r="B268" s="197" t="s">
        <v>424</v>
      </c>
      <c r="C268" s="199"/>
    </row>
    <row r="269" spans="1:3">
      <c r="A269" s="58"/>
      <c r="B269" s="49" t="s">
        <v>425</v>
      </c>
      <c r="C269" s="49" t="s">
        <v>426</v>
      </c>
    </row>
    <row r="270" spans="1:3" ht="33.6">
      <c r="A270" s="201"/>
      <c r="B270" s="49" t="s">
        <v>427</v>
      </c>
      <c r="C270" s="49" t="s">
        <v>428</v>
      </c>
    </row>
    <row r="271" spans="1:3" ht="33.6">
      <c r="A271" s="201"/>
      <c r="B271" s="49" t="s">
        <v>429</v>
      </c>
      <c r="C271" s="49" t="s">
        <v>430</v>
      </c>
    </row>
    <row r="272" spans="1:3" ht="33.6">
      <c r="A272" s="201"/>
      <c r="B272" s="49" t="s">
        <v>431</v>
      </c>
      <c r="C272" s="49" t="s">
        <v>432</v>
      </c>
    </row>
    <row r="273" spans="1:3" s="200" customFormat="1">
      <c r="A273" s="198" t="s">
        <v>24</v>
      </c>
      <c r="B273" s="203" t="s">
        <v>863</v>
      </c>
      <c r="C273" s="197"/>
    </row>
    <row r="274" spans="1:3" s="200" customFormat="1">
      <c r="A274" s="201">
        <v>61</v>
      </c>
      <c r="B274" s="197" t="s">
        <v>864</v>
      </c>
      <c r="C274" s="199"/>
    </row>
    <row r="275" spans="1:3">
      <c r="A275" s="58"/>
      <c r="B275" s="49" t="s">
        <v>864</v>
      </c>
      <c r="C275" s="49" t="s">
        <v>865</v>
      </c>
    </row>
    <row r="276" spans="1:3">
      <c r="A276" s="201"/>
      <c r="B276" s="49" t="s">
        <v>866</v>
      </c>
      <c r="C276" s="49" t="s">
        <v>867</v>
      </c>
    </row>
    <row r="277" spans="1:3">
      <c r="A277" s="201"/>
      <c r="B277" s="49" t="s">
        <v>868</v>
      </c>
      <c r="C277" s="49" t="s">
        <v>869</v>
      </c>
    </row>
    <row r="278" spans="1:3">
      <c r="A278" s="201"/>
      <c r="B278" s="49" t="s">
        <v>870</v>
      </c>
      <c r="C278" s="49" t="s">
        <v>871</v>
      </c>
    </row>
    <row r="279" spans="1:3">
      <c r="A279" s="201">
        <v>62</v>
      </c>
      <c r="B279" s="197" t="s">
        <v>872</v>
      </c>
      <c r="C279" s="199"/>
    </row>
    <row r="280" spans="1:3">
      <c r="A280" s="58"/>
      <c r="B280" s="49" t="s">
        <v>864</v>
      </c>
      <c r="C280" s="49" t="s">
        <v>865</v>
      </c>
    </row>
    <row r="281" spans="1:3">
      <c r="A281" s="201"/>
      <c r="B281" s="49" t="s">
        <v>866</v>
      </c>
      <c r="C281" s="49" t="s">
        <v>867</v>
      </c>
    </row>
    <row r="282" spans="1:3">
      <c r="A282" s="201"/>
      <c r="B282" s="49" t="s">
        <v>868</v>
      </c>
      <c r="C282" s="49" t="s">
        <v>869</v>
      </c>
    </row>
    <row r="283" spans="1:3">
      <c r="A283" s="201"/>
      <c r="B283" s="49" t="s">
        <v>870</v>
      </c>
      <c r="C283" s="49" t="s">
        <v>871</v>
      </c>
    </row>
    <row r="284" spans="1:3" ht="33.6">
      <c r="A284" s="201">
        <v>63</v>
      </c>
      <c r="B284" s="197" t="s">
        <v>873</v>
      </c>
      <c r="C284" s="199"/>
    </row>
    <row r="285" spans="1:3" ht="33.6">
      <c r="A285" s="201"/>
      <c r="B285" s="49" t="s">
        <v>874</v>
      </c>
      <c r="C285" s="49" t="s">
        <v>875</v>
      </c>
    </row>
    <row r="286" spans="1:3" ht="33.6">
      <c r="A286" s="201"/>
      <c r="B286" s="49" t="s">
        <v>873</v>
      </c>
      <c r="C286" s="49" t="s">
        <v>876</v>
      </c>
    </row>
    <row r="287" spans="1:3" ht="33.6">
      <c r="A287" s="201"/>
      <c r="B287" s="49" t="s">
        <v>877</v>
      </c>
      <c r="C287" s="49" t="s">
        <v>878</v>
      </c>
    </row>
    <row r="288" spans="1:3" ht="33.6">
      <c r="A288" s="201"/>
      <c r="B288" s="49" t="s">
        <v>879</v>
      </c>
      <c r="C288" s="49" t="s">
        <v>880</v>
      </c>
    </row>
    <row r="289" spans="1:3">
      <c r="A289" s="201">
        <v>64</v>
      </c>
      <c r="B289" s="197" t="s">
        <v>881</v>
      </c>
      <c r="C289" s="199"/>
    </row>
    <row r="290" spans="1:3" ht="33.6">
      <c r="A290" s="58"/>
      <c r="B290" s="49" t="s">
        <v>882</v>
      </c>
      <c r="C290" s="49" t="s">
        <v>883</v>
      </c>
    </row>
    <row r="291" spans="1:3" ht="33.6">
      <c r="A291" s="201"/>
      <c r="B291" s="49" t="s">
        <v>884</v>
      </c>
      <c r="C291" s="49" t="s">
        <v>885</v>
      </c>
    </row>
    <row r="292" spans="1:3" ht="33.6">
      <c r="A292" s="201"/>
      <c r="B292" s="49" t="s">
        <v>886</v>
      </c>
      <c r="C292" s="49" t="s">
        <v>887</v>
      </c>
    </row>
    <row r="293" spans="1:3" ht="33.6">
      <c r="A293" s="201">
        <v>65</v>
      </c>
      <c r="B293" s="197" t="s">
        <v>888</v>
      </c>
      <c r="C293" s="199"/>
    </row>
    <row r="294" spans="1:3" ht="33.6">
      <c r="A294" s="58"/>
      <c r="B294" s="49" t="s">
        <v>889</v>
      </c>
      <c r="C294" s="49" t="s">
        <v>890</v>
      </c>
    </row>
    <row r="295" spans="1:3" ht="33.6">
      <c r="A295" s="201"/>
      <c r="B295" s="49" t="s">
        <v>891</v>
      </c>
      <c r="C295" s="49" t="s">
        <v>892</v>
      </c>
    </row>
    <row r="296" spans="1:3" ht="33.6">
      <c r="A296" s="201"/>
      <c r="B296" s="49" t="s">
        <v>893</v>
      </c>
      <c r="C296" s="49" t="s">
        <v>893</v>
      </c>
    </row>
    <row r="297" spans="1:3">
      <c r="A297" s="201">
        <v>66</v>
      </c>
      <c r="B297" s="197" t="s">
        <v>894</v>
      </c>
      <c r="C297" s="199"/>
    </row>
    <row r="298" spans="1:3" ht="33.6">
      <c r="A298" s="58"/>
      <c r="B298" s="49" t="s">
        <v>895</v>
      </c>
      <c r="C298" s="49" t="s">
        <v>896</v>
      </c>
    </row>
    <row r="299" spans="1:3" ht="33.6">
      <c r="A299" s="201"/>
      <c r="B299" s="49" t="s">
        <v>897</v>
      </c>
      <c r="C299" s="49" t="s">
        <v>898</v>
      </c>
    </row>
    <row r="300" spans="1:3">
      <c r="A300" s="201"/>
      <c r="B300" s="49" t="s">
        <v>899</v>
      </c>
      <c r="C300" s="49" t="s">
        <v>900</v>
      </c>
    </row>
    <row r="301" spans="1:3" ht="33.6">
      <c r="A301" s="201">
        <v>67</v>
      </c>
      <c r="B301" s="197" t="s">
        <v>901</v>
      </c>
      <c r="C301" s="199"/>
    </row>
    <row r="302" spans="1:3" ht="50.4">
      <c r="A302" s="201"/>
      <c r="B302" s="202" t="s">
        <v>902</v>
      </c>
      <c r="C302" s="202" t="s">
        <v>903</v>
      </c>
    </row>
    <row r="303" spans="1:3" ht="50.4">
      <c r="A303" s="201"/>
      <c r="B303" s="202" t="s">
        <v>904</v>
      </c>
      <c r="C303" s="202" t="s">
        <v>905</v>
      </c>
    </row>
    <row r="304" spans="1:3" ht="33.6">
      <c r="A304" s="201"/>
      <c r="B304" s="202" t="s">
        <v>640</v>
      </c>
      <c r="C304" s="202" t="s">
        <v>641</v>
      </c>
    </row>
    <row r="305" spans="1:3">
      <c r="A305" s="201">
        <v>68</v>
      </c>
      <c r="B305" s="197" t="s">
        <v>906</v>
      </c>
      <c r="C305" s="199"/>
    </row>
    <row r="306" spans="1:3">
      <c r="A306" s="58"/>
      <c r="B306" s="49" t="s">
        <v>907</v>
      </c>
      <c r="C306" s="49" t="s">
        <v>908</v>
      </c>
    </row>
    <row r="307" spans="1:3">
      <c r="A307" s="201"/>
      <c r="B307" s="49" t="s">
        <v>909</v>
      </c>
      <c r="C307" s="49" t="s">
        <v>910</v>
      </c>
    </row>
    <row r="308" spans="1:3">
      <c r="A308" s="201"/>
      <c r="B308" s="49" t="s">
        <v>911</v>
      </c>
      <c r="C308" s="49" t="s">
        <v>912</v>
      </c>
    </row>
    <row r="309" spans="1:3">
      <c r="A309" s="201"/>
      <c r="B309" s="49" t="s">
        <v>913</v>
      </c>
      <c r="C309" s="49" t="s">
        <v>914</v>
      </c>
    </row>
    <row r="310" spans="1:3">
      <c r="A310" s="201">
        <v>69</v>
      </c>
      <c r="B310" s="197" t="s">
        <v>915</v>
      </c>
      <c r="C310" s="199"/>
    </row>
    <row r="311" spans="1:3" ht="50.4">
      <c r="A311" s="58"/>
      <c r="B311" s="202" t="s">
        <v>916</v>
      </c>
      <c r="C311" s="202" t="s">
        <v>917</v>
      </c>
    </row>
    <row r="312" spans="1:3" ht="33.6">
      <c r="A312" s="201"/>
      <c r="B312" s="202" t="s">
        <v>918</v>
      </c>
      <c r="C312" s="202" t="s">
        <v>919</v>
      </c>
    </row>
    <row r="313" spans="1:3" ht="33.6">
      <c r="A313" s="201"/>
      <c r="B313" s="202" t="s">
        <v>920</v>
      </c>
      <c r="C313" s="202" t="s">
        <v>921</v>
      </c>
    </row>
    <row r="314" spans="1:3">
      <c r="A314" s="201">
        <v>70</v>
      </c>
      <c r="B314" s="197" t="s">
        <v>922</v>
      </c>
      <c r="C314" s="199"/>
    </row>
    <row r="315" spans="1:3" ht="33.6">
      <c r="A315" s="58"/>
      <c r="B315" s="49" t="s">
        <v>923</v>
      </c>
      <c r="C315" s="49" t="s">
        <v>924</v>
      </c>
    </row>
    <row r="316" spans="1:3" ht="33.6">
      <c r="A316" s="201"/>
      <c r="B316" s="49" t="s">
        <v>925</v>
      </c>
      <c r="C316" s="49" t="s">
        <v>926</v>
      </c>
    </row>
    <row r="317" spans="1:3">
      <c r="A317" s="201"/>
      <c r="B317" s="202" t="s">
        <v>927</v>
      </c>
      <c r="C317" s="202" t="s">
        <v>928</v>
      </c>
    </row>
    <row r="318" spans="1:3">
      <c r="A318" s="201">
        <v>71</v>
      </c>
      <c r="B318" s="197" t="s">
        <v>929</v>
      </c>
      <c r="C318" s="199"/>
    </row>
    <row r="319" spans="1:3" ht="33.6">
      <c r="A319" s="58"/>
      <c r="B319" s="49" t="s">
        <v>930</v>
      </c>
      <c r="C319" s="49" t="s">
        <v>931</v>
      </c>
    </row>
    <row r="320" spans="1:3">
      <c r="A320" s="201"/>
      <c r="B320" s="49" t="s">
        <v>932</v>
      </c>
      <c r="C320" s="49" t="s">
        <v>933</v>
      </c>
    </row>
    <row r="321" spans="1:3">
      <c r="A321" s="201"/>
      <c r="B321" s="49" t="s">
        <v>934</v>
      </c>
      <c r="C321" s="49" t="s">
        <v>935</v>
      </c>
    </row>
    <row r="322" spans="1:3" ht="33.6">
      <c r="A322" s="201"/>
      <c r="B322" s="49" t="s">
        <v>936</v>
      </c>
      <c r="C322" s="49" t="s">
        <v>937</v>
      </c>
    </row>
    <row r="323" spans="1:3">
      <c r="A323" s="201"/>
      <c r="B323" s="49" t="s">
        <v>938</v>
      </c>
      <c r="C323" s="49" t="s">
        <v>939</v>
      </c>
    </row>
    <row r="324" spans="1:3">
      <c r="A324" s="201">
        <v>72</v>
      </c>
      <c r="B324" s="197" t="s">
        <v>940</v>
      </c>
      <c r="C324" s="199"/>
    </row>
    <row r="325" spans="1:3">
      <c r="A325" s="58"/>
      <c r="B325" s="49" t="s">
        <v>941</v>
      </c>
      <c r="C325" s="49" t="s">
        <v>942</v>
      </c>
    </row>
    <row r="326" spans="1:3" ht="33.6">
      <c r="A326" s="201"/>
      <c r="B326" s="49" t="s">
        <v>943</v>
      </c>
      <c r="C326" s="49" t="s">
        <v>944</v>
      </c>
    </row>
    <row r="327" spans="1:3">
      <c r="A327" s="201"/>
      <c r="B327" s="49" t="s">
        <v>945</v>
      </c>
      <c r="C327" s="49" t="s">
        <v>946</v>
      </c>
    </row>
    <row r="328" spans="1:3">
      <c r="A328" s="201">
        <v>73</v>
      </c>
      <c r="B328" s="197" t="s">
        <v>947</v>
      </c>
      <c r="C328" s="199"/>
    </row>
    <row r="329" spans="1:3">
      <c r="A329" s="58"/>
      <c r="B329" s="49" t="s">
        <v>948</v>
      </c>
      <c r="C329" s="49" t="s">
        <v>949</v>
      </c>
    </row>
    <row r="330" spans="1:3">
      <c r="A330" s="201"/>
      <c r="B330" s="49" t="s">
        <v>947</v>
      </c>
      <c r="C330" s="49" t="s">
        <v>950</v>
      </c>
    </row>
    <row r="331" spans="1:3">
      <c r="A331" s="201"/>
      <c r="B331" s="49" t="s">
        <v>951</v>
      </c>
      <c r="C331" s="49" t="s">
        <v>952</v>
      </c>
    </row>
    <row r="332" spans="1:3">
      <c r="A332" s="201">
        <v>74</v>
      </c>
      <c r="B332" s="197" t="s">
        <v>953</v>
      </c>
      <c r="C332" s="199"/>
    </row>
    <row r="333" spans="1:3" ht="33.6">
      <c r="A333" s="58"/>
      <c r="B333" s="49" t="s">
        <v>954</v>
      </c>
      <c r="C333" s="49" t="s">
        <v>955</v>
      </c>
    </row>
    <row r="334" spans="1:3" ht="33.6">
      <c r="A334" s="201"/>
      <c r="B334" s="49" t="s">
        <v>956</v>
      </c>
      <c r="C334" s="49" t="s">
        <v>957</v>
      </c>
    </row>
    <row r="335" spans="1:3" ht="33.6">
      <c r="A335" s="201"/>
      <c r="B335" s="49" t="s">
        <v>958</v>
      </c>
      <c r="C335" s="49" t="s">
        <v>959</v>
      </c>
    </row>
    <row r="336" spans="1:3">
      <c r="A336" s="201"/>
      <c r="B336" s="49" t="s">
        <v>960</v>
      </c>
      <c r="C336" s="49" t="s">
        <v>961</v>
      </c>
    </row>
    <row r="337" spans="1:3">
      <c r="A337" s="201">
        <v>75</v>
      </c>
      <c r="B337" s="197" t="s">
        <v>962</v>
      </c>
      <c r="C337" s="199"/>
    </row>
    <row r="338" spans="1:3">
      <c r="A338" s="58"/>
      <c r="B338" s="49" t="s">
        <v>963</v>
      </c>
      <c r="C338" s="49" t="s">
        <v>964</v>
      </c>
    </row>
    <row r="339" spans="1:3">
      <c r="A339" s="201"/>
      <c r="B339" s="49" t="s">
        <v>965</v>
      </c>
      <c r="C339" s="49" t="s">
        <v>966</v>
      </c>
    </row>
    <row r="340" spans="1:3">
      <c r="A340" s="201"/>
      <c r="B340" s="49" t="s">
        <v>967</v>
      </c>
      <c r="C340" s="49" t="s">
        <v>968</v>
      </c>
    </row>
    <row r="341" spans="1:3">
      <c r="A341" s="201"/>
      <c r="B341" s="49" t="s">
        <v>962</v>
      </c>
      <c r="C341" s="49" t="s">
        <v>969</v>
      </c>
    </row>
    <row r="342" spans="1:3" ht="33.6">
      <c r="A342" s="201"/>
      <c r="B342" s="49" t="s">
        <v>970</v>
      </c>
      <c r="C342" s="49" t="s">
        <v>971</v>
      </c>
    </row>
    <row r="343" spans="1:3">
      <c r="A343" s="201"/>
      <c r="B343" s="49" t="s">
        <v>972</v>
      </c>
      <c r="C343" s="49" t="s">
        <v>973</v>
      </c>
    </row>
    <row r="344" spans="1:3">
      <c r="A344" s="197">
        <v>76</v>
      </c>
      <c r="B344" s="197" t="s">
        <v>974</v>
      </c>
      <c r="C344" s="199"/>
    </row>
    <row r="345" spans="1:3">
      <c r="A345" s="58"/>
      <c r="B345" s="49" t="s">
        <v>975</v>
      </c>
      <c r="C345" s="49" t="s">
        <v>976</v>
      </c>
    </row>
    <row r="346" spans="1:3">
      <c r="A346" s="197"/>
      <c r="B346" s="49" t="s">
        <v>974</v>
      </c>
      <c r="C346" s="49" t="s">
        <v>977</v>
      </c>
    </row>
    <row r="347" spans="1:3">
      <c r="A347" s="197"/>
      <c r="B347" s="49" t="s">
        <v>978</v>
      </c>
      <c r="C347" s="49" t="s">
        <v>979</v>
      </c>
    </row>
    <row r="348" spans="1:3">
      <c r="A348" s="197">
        <v>77</v>
      </c>
      <c r="B348" s="197" t="s">
        <v>980</v>
      </c>
      <c r="C348" s="199"/>
    </row>
    <row r="349" spans="1:3" ht="33.6">
      <c r="A349" s="58"/>
      <c r="B349" s="49" t="s">
        <v>981</v>
      </c>
      <c r="C349" s="49" t="s">
        <v>982</v>
      </c>
    </row>
    <row r="350" spans="1:3" ht="33.6">
      <c r="A350" s="197"/>
      <c r="B350" s="49" t="s">
        <v>983</v>
      </c>
      <c r="C350" s="49" t="s">
        <v>984</v>
      </c>
    </row>
    <row r="351" spans="1:3" ht="33.6">
      <c r="A351" s="197"/>
      <c r="B351" s="49" t="s">
        <v>985</v>
      </c>
      <c r="C351" s="49" t="s">
        <v>986</v>
      </c>
    </row>
    <row r="352" spans="1:3" ht="33.6">
      <c r="A352" s="197"/>
      <c r="B352" s="49" t="s">
        <v>987</v>
      </c>
      <c r="C352" s="49" t="s">
        <v>988</v>
      </c>
    </row>
    <row r="353" spans="1:3">
      <c r="A353" s="197">
        <v>78</v>
      </c>
      <c r="B353" s="197" t="s">
        <v>989</v>
      </c>
      <c r="C353" s="199"/>
    </row>
    <row r="354" spans="1:3">
      <c r="A354" s="58"/>
      <c r="B354" s="49" t="s">
        <v>990</v>
      </c>
      <c r="C354" s="49" t="s">
        <v>991</v>
      </c>
    </row>
    <row r="355" spans="1:3" ht="33.6">
      <c r="A355" s="197"/>
      <c r="B355" s="49" t="s">
        <v>992</v>
      </c>
      <c r="C355" s="49" t="s">
        <v>993</v>
      </c>
    </row>
    <row r="356" spans="1:3">
      <c r="A356" s="197"/>
      <c r="B356" s="49" t="s">
        <v>994</v>
      </c>
      <c r="C356" s="49" t="s">
        <v>995</v>
      </c>
    </row>
    <row r="357" spans="1:3">
      <c r="A357" s="197">
        <v>79</v>
      </c>
      <c r="B357" s="197" t="s">
        <v>996</v>
      </c>
      <c r="C357" s="199"/>
    </row>
    <row r="358" spans="1:3">
      <c r="A358" s="58"/>
      <c r="B358" s="49" t="s">
        <v>997</v>
      </c>
      <c r="C358" s="49" t="s">
        <v>998</v>
      </c>
    </row>
    <row r="359" spans="1:3">
      <c r="A359" s="197"/>
      <c r="B359" s="49" t="s">
        <v>999</v>
      </c>
      <c r="C359" s="49" t="s">
        <v>1000</v>
      </c>
    </row>
    <row r="360" spans="1:3">
      <c r="A360" s="197"/>
      <c r="B360" s="49" t="s">
        <v>817</v>
      </c>
      <c r="C360" s="49" t="s">
        <v>1001</v>
      </c>
    </row>
    <row r="361" spans="1:3" s="200" customFormat="1">
      <c r="A361" s="194" t="s">
        <v>51</v>
      </c>
      <c r="B361" s="203" t="s">
        <v>1002</v>
      </c>
      <c r="C361" s="197"/>
    </row>
    <row r="362" spans="1:3" s="200" customFormat="1">
      <c r="A362" s="201">
        <v>80</v>
      </c>
      <c r="B362" s="197" t="s">
        <v>1003</v>
      </c>
      <c r="C362" s="199"/>
    </row>
    <row r="363" spans="1:3" ht="33.6">
      <c r="A363" s="58"/>
      <c r="B363" s="49" t="s">
        <v>1004</v>
      </c>
      <c r="C363" s="49" t="s">
        <v>1005</v>
      </c>
    </row>
    <row r="364" spans="1:3" ht="33.6">
      <c r="A364" s="201"/>
      <c r="B364" s="49" t="s">
        <v>956</v>
      </c>
      <c r="C364" s="49" t="s">
        <v>957</v>
      </c>
    </row>
    <row r="365" spans="1:3" ht="33.6">
      <c r="A365" s="201"/>
      <c r="B365" s="49" t="s">
        <v>958</v>
      </c>
      <c r="C365" s="49" t="s">
        <v>959</v>
      </c>
    </row>
    <row r="366" spans="1:3">
      <c r="A366" s="201"/>
      <c r="B366" s="49" t="s">
        <v>1006</v>
      </c>
      <c r="C366" s="49" t="s">
        <v>961</v>
      </c>
    </row>
    <row r="367" spans="1:3">
      <c r="A367" s="201">
        <v>81</v>
      </c>
      <c r="B367" s="197" t="s">
        <v>1007</v>
      </c>
      <c r="C367" s="199"/>
    </row>
    <row r="368" spans="1:3" ht="33.6">
      <c r="A368" s="58"/>
      <c r="B368" s="49" t="s">
        <v>1008</v>
      </c>
      <c r="C368" s="49" t="s">
        <v>1009</v>
      </c>
    </row>
    <row r="369" spans="1:3" ht="33.6">
      <c r="A369" s="201"/>
      <c r="B369" s="49" t="s">
        <v>956</v>
      </c>
      <c r="C369" s="49" t="s">
        <v>957</v>
      </c>
    </row>
    <row r="370" spans="1:3" ht="33.6">
      <c r="A370" s="201"/>
      <c r="B370" s="49" t="s">
        <v>958</v>
      </c>
      <c r="C370" s="49" t="s">
        <v>959</v>
      </c>
    </row>
    <row r="371" spans="1:3">
      <c r="A371" s="201"/>
      <c r="B371" s="49" t="s">
        <v>1006</v>
      </c>
      <c r="C371" s="49" t="s">
        <v>961</v>
      </c>
    </row>
    <row r="372" spans="1:3">
      <c r="A372" s="197">
        <v>82</v>
      </c>
      <c r="B372" s="197" t="s">
        <v>1010</v>
      </c>
      <c r="C372" s="199"/>
    </row>
    <row r="373" spans="1:3" ht="50.4">
      <c r="A373" s="58"/>
      <c r="B373" s="49" t="s">
        <v>1011</v>
      </c>
      <c r="C373" s="49" t="s">
        <v>1012</v>
      </c>
    </row>
    <row r="374" spans="1:3" ht="33.6">
      <c r="A374" s="197"/>
      <c r="B374" s="49" t="s">
        <v>1013</v>
      </c>
      <c r="C374" s="49" t="s">
        <v>1014</v>
      </c>
    </row>
    <row r="375" spans="1:3">
      <c r="A375" s="197"/>
      <c r="B375" s="49" t="s">
        <v>1015</v>
      </c>
      <c r="C375" s="49" t="s">
        <v>1016</v>
      </c>
    </row>
    <row r="376" spans="1:3">
      <c r="A376" s="197">
        <v>83</v>
      </c>
      <c r="B376" s="197" t="s">
        <v>1017</v>
      </c>
      <c r="C376" s="199"/>
    </row>
    <row r="377" spans="1:3" ht="33.6">
      <c r="A377" s="58"/>
      <c r="B377" s="49" t="s">
        <v>1018</v>
      </c>
      <c r="C377" s="49" t="s">
        <v>1019</v>
      </c>
    </row>
    <row r="378" spans="1:3">
      <c r="A378" s="197"/>
      <c r="B378" s="49" t="s">
        <v>1020</v>
      </c>
      <c r="C378" s="49" t="s">
        <v>1021</v>
      </c>
    </row>
    <row r="379" spans="1:3">
      <c r="A379" s="197"/>
      <c r="B379" s="49" t="s">
        <v>1022</v>
      </c>
      <c r="C379" s="49" t="s">
        <v>1023</v>
      </c>
    </row>
    <row r="380" spans="1:3">
      <c r="A380" s="197">
        <v>84</v>
      </c>
      <c r="B380" s="197" t="s">
        <v>1024</v>
      </c>
      <c r="C380" s="199"/>
    </row>
    <row r="381" spans="1:3" ht="50.4">
      <c r="A381" s="58"/>
      <c r="B381" s="49" t="s">
        <v>1025</v>
      </c>
      <c r="C381" s="49" t="s">
        <v>1026</v>
      </c>
    </row>
    <row r="382" spans="1:3">
      <c r="A382" s="197"/>
      <c r="B382" s="49" t="s">
        <v>1027</v>
      </c>
      <c r="C382" s="49" t="s">
        <v>1028</v>
      </c>
    </row>
    <row r="383" spans="1:3" ht="33.6">
      <c r="A383" s="197"/>
      <c r="B383" s="49" t="s">
        <v>1029</v>
      </c>
      <c r="C383" s="49" t="s">
        <v>1030</v>
      </c>
    </row>
    <row r="384" spans="1:3">
      <c r="A384" s="197">
        <v>85</v>
      </c>
      <c r="B384" s="197" t="s">
        <v>1031</v>
      </c>
      <c r="C384" s="199"/>
    </row>
    <row r="385" spans="1:3" ht="33.6">
      <c r="A385" s="58"/>
      <c r="B385" s="49" t="s">
        <v>1032</v>
      </c>
      <c r="C385" s="49" t="s">
        <v>1033</v>
      </c>
    </row>
    <row r="386" spans="1:3" ht="33.6">
      <c r="A386" s="197"/>
      <c r="B386" s="49" t="s">
        <v>1034</v>
      </c>
      <c r="C386" s="49" t="s">
        <v>1035</v>
      </c>
    </row>
    <row r="387" spans="1:3" ht="33.6">
      <c r="A387" s="197"/>
      <c r="B387" s="49" t="s">
        <v>1036</v>
      </c>
      <c r="C387" s="49" t="s">
        <v>1037</v>
      </c>
    </row>
    <row r="388" spans="1:3" ht="33.6">
      <c r="A388" s="197"/>
      <c r="B388" s="49" t="s">
        <v>1038</v>
      </c>
      <c r="C388" s="49" t="s">
        <v>1039</v>
      </c>
    </row>
    <row r="389" spans="1:3" ht="33.6">
      <c r="A389" s="197">
        <v>86</v>
      </c>
      <c r="B389" s="197" t="s">
        <v>1040</v>
      </c>
      <c r="C389" s="199"/>
    </row>
    <row r="390" spans="1:3" ht="33.6">
      <c r="A390" s="58"/>
      <c r="B390" s="49" t="s">
        <v>1041</v>
      </c>
      <c r="C390" s="49" t="s">
        <v>1042</v>
      </c>
    </row>
    <row r="391" spans="1:3" ht="33.6">
      <c r="A391" s="197"/>
      <c r="B391" s="49" t="s">
        <v>1043</v>
      </c>
      <c r="C391" s="49" t="s">
        <v>1044</v>
      </c>
    </row>
    <row r="392" spans="1:3" ht="33.6">
      <c r="A392" s="197"/>
      <c r="B392" s="49" t="s">
        <v>1045</v>
      </c>
      <c r="C392" s="49" t="s">
        <v>1046</v>
      </c>
    </row>
    <row r="393" spans="1:3">
      <c r="A393" s="197">
        <v>87</v>
      </c>
      <c r="B393" s="197" t="s">
        <v>1047</v>
      </c>
      <c r="C393" s="199"/>
    </row>
    <row r="394" spans="1:3" ht="33.6">
      <c r="A394" s="58"/>
      <c r="B394" s="49" t="s">
        <v>1048</v>
      </c>
      <c r="C394" s="49" t="s">
        <v>1049</v>
      </c>
    </row>
    <row r="395" spans="1:3" ht="33.6">
      <c r="A395" s="197"/>
      <c r="B395" s="49" t="s">
        <v>1050</v>
      </c>
      <c r="C395" s="49" t="s">
        <v>1051</v>
      </c>
    </row>
    <row r="396" spans="1:3">
      <c r="A396" s="197"/>
      <c r="B396" s="49" t="s">
        <v>1052</v>
      </c>
      <c r="C396" s="49" t="s">
        <v>1053</v>
      </c>
    </row>
    <row r="397" spans="1:3" s="200" customFormat="1">
      <c r="A397" s="198" t="s">
        <v>51</v>
      </c>
      <c r="B397" s="203" t="s">
        <v>1054</v>
      </c>
      <c r="C397" s="199"/>
    </row>
    <row r="398" spans="1:3" s="200" customFormat="1">
      <c r="A398" s="201">
        <v>1</v>
      </c>
      <c r="B398" s="197" t="s">
        <v>1055</v>
      </c>
      <c r="C398" s="199"/>
    </row>
    <row r="399" spans="1:3" ht="33.6">
      <c r="A399" s="58"/>
      <c r="B399" s="49" t="s">
        <v>1056</v>
      </c>
      <c r="C399" s="49" t="s">
        <v>1057</v>
      </c>
    </row>
    <row r="400" spans="1:3" ht="33.6">
      <c r="A400" s="201"/>
      <c r="B400" s="49" t="s">
        <v>1058</v>
      </c>
      <c r="C400" s="49" t="s">
        <v>1059</v>
      </c>
    </row>
    <row r="401" spans="1:3">
      <c r="A401" s="201"/>
      <c r="B401" s="49" t="s">
        <v>1060</v>
      </c>
      <c r="C401" s="49" t="s">
        <v>1061</v>
      </c>
    </row>
    <row r="402" spans="1:3">
      <c r="A402" s="201"/>
      <c r="B402" s="49" t="s">
        <v>1062</v>
      </c>
      <c r="C402" s="49" t="s">
        <v>1063</v>
      </c>
    </row>
    <row r="403" spans="1:3">
      <c r="A403" s="201">
        <v>2</v>
      </c>
      <c r="B403" s="197" t="s">
        <v>1064</v>
      </c>
      <c r="C403" s="199"/>
    </row>
    <row r="404" spans="1:3" ht="33.6">
      <c r="A404" s="58"/>
      <c r="B404" s="49" t="s">
        <v>1065</v>
      </c>
      <c r="C404" s="49" t="s">
        <v>1066</v>
      </c>
    </row>
    <row r="405" spans="1:3" ht="33.6">
      <c r="A405" s="201"/>
      <c r="B405" s="49" t="s">
        <v>1067</v>
      </c>
      <c r="C405" s="49" t="s">
        <v>1068</v>
      </c>
    </row>
    <row r="406" spans="1:3">
      <c r="A406" s="201"/>
      <c r="B406" s="49" t="s">
        <v>1069</v>
      </c>
      <c r="C406" s="49" t="s">
        <v>1070</v>
      </c>
    </row>
    <row r="407" spans="1:3">
      <c r="A407" s="201"/>
      <c r="B407" s="49" t="s">
        <v>1071</v>
      </c>
      <c r="C407" s="49" t="s">
        <v>1072</v>
      </c>
    </row>
    <row r="408" spans="1:3">
      <c r="A408" s="201">
        <v>3</v>
      </c>
      <c r="B408" s="197" t="s">
        <v>1073</v>
      </c>
      <c r="C408" s="199"/>
    </row>
    <row r="409" spans="1:3" ht="33.6">
      <c r="A409" s="201"/>
      <c r="B409" s="49" t="s">
        <v>1074</v>
      </c>
      <c r="C409" s="49" t="s">
        <v>1075</v>
      </c>
    </row>
    <row r="410" spans="1:3" ht="33.6">
      <c r="A410" s="201"/>
      <c r="B410" s="49" t="s">
        <v>1076</v>
      </c>
      <c r="C410" s="49" t="s">
        <v>1077</v>
      </c>
    </row>
    <row r="411" spans="1:3">
      <c r="A411" s="201"/>
      <c r="B411" s="49" t="s">
        <v>1078</v>
      </c>
      <c r="C411" s="49" t="s">
        <v>1079</v>
      </c>
    </row>
    <row r="412" spans="1:3">
      <c r="A412" s="201"/>
      <c r="B412" s="49" t="s">
        <v>1080</v>
      </c>
      <c r="C412" s="49" t="s">
        <v>1081</v>
      </c>
    </row>
    <row r="413" spans="1:3">
      <c r="A413" s="201">
        <v>4</v>
      </c>
      <c r="B413" s="197" t="s">
        <v>1082</v>
      </c>
      <c r="C413" s="199"/>
    </row>
    <row r="414" spans="1:3" ht="33.6">
      <c r="A414" s="58"/>
      <c r="B414" s="49" t="s">
        <v>1083</v>
      </c>
      <c r="C414" s="49" t="s">
        <v>1084</v>
      </c>
    </row>
    <row r="415" spans="1:3" ht="33.6">
      <c r="A415" s="201"/>
      <c r="B415" s="49" t="s">
        <v>1085</v>
      </c>
      <c r="C415" s="49" t="s">
        <v>1086</v>
      </c>
    </row>
    <row r="416" spans="1:3" ht="33.6">
      <c r="A416" s="201"/>
      <c r="B416" s="49" t="s">
        <v>1087</v>
      </c>
      <c r="C416" s="49" t="s">
        <v>1088</v>
      </c>
    </row>
    <row r="417" spans="1:3" ht="33.6">
      <c r="A417" s="201"/>
      <c r="B417" s="49" t="s">
        <v>1089</v>
      </c>
      <c r="C417" s="49" t="s">
        <v>1090</v>
      </c>
    </row>
    <row r="418" spans="1:3">
      <c r="A418" s="201">
        <v>5</v>
      </c>
      <c r="B418" s="197" t="s">
        <v>1091</v>
      </c>
      <c r="C418" s="199"/>
    </row>
    <row r="419" spans="1:3" ht="33.6">
      <c r="A419" s="58"/>
      <c r="B419" s="49" t="s">
        <v>1092</v>
      </c>
      <c r="C419" s="49" t="s">
        <v>1093</v>
      </c>
    </row>
    <row r="420" spans="1:3" ht="33.6">
      <c r="A420" s="201"/>
      <c r="B420" s="49" t="s">
        <v>1094</v>
      </c>
      <c r="C420" s="49" t="s">
        <v>1095</v>
      </c>
    </row>
    <row r="421" spans="1:3">
      <c r="A421" s="201"/>
      <c r="B421" s="49" t="s">
        <v>1096</v>
      </c>
      <c r="C421" s="49" t="s">
        <v>1097</v>
      </c>
    </row>
    <row r="422" spans="1:3">
      <c r="A422" s="201"/>
      <c r="B422" s="49" t="s">
        <v>1098</v>
      </c>
      <c r="C422" s="49" t="s">
        <v>1099</v>
      </c>
    </row>
    <row r="423" spans="1:3">
      <c r="A423" s="201">
        <v>6</v>
      </c>
      <c r="B423" s="197" t="s">
        <v>1100</v>
      </c>
      <c r="C423" s="199"/>
    </row>
    <row r="424" spans="1:3" ht="33.6">
      <c r="A424" s="58"/>
      <c r="B424" s="49" t="s">
        <v>1101</v>
      </c>
      <c r="C424" s="49" t="s">
        <v>1102</v>
      </c>
    </row>
    <row r="425" spans="1:3" ht="33.6">
      <c r="A425" s="201"/>
      <c r="B425" s="49" t="s">
        <v>1103</v>
      </c>
      <c r="C425" s="49" t="s">
        <v>1104</v>
      </c>
    </row>
    <row r="426" spans="1:3" ht="33.6">
      <c r="A426" s="201"/>
      <c r="B426" s="49" t="s">
        <v>1105</v>
      </c>
      <c r="C426" s="49" t="s">
        <v>1106</v>
      </c>
    </row>
    <row r="427" spans="1:3" ht="33.6">
      <c r="A427" s="201"/>
      <c r="B427" s="49" t="s">
        <v>1107</v>
      </c>
      <c r="C427" s="49" t="s">
        <v>1108</v>
      </c>
    </row>
    <row r="428" spans="1:3" ht="33.6">
      <c r="A428" s="201"/>
      <c r="B428" s="49" t="s">
        <v>1109</v>
      </c>
      <c r="C428" s="49" t="s">
        <v>1110</v>
      </c>
    </row>
    <row r="429" spans="1:3">
      <c r="A429" s="201">
        <v>7</v>
      </c>
      <c r="B429" s="197" t="s">
        <v>1111</v>
      </c>
      <c r="C429" s="199"/>
    </row>
    <row r="430" spans="1:3">
      <c r="A430" s="58"/>
      <c r="B430" s="49" t="s">
        <v>1112</v>
      </c>
      <c r="C430" s="49" t="s">
        <v>1113</v>
      </c>
    </row>
    <row r="431" spans="1:3" ht="33.6">
      <c r="A431" s="201"/>
      <c r="B431" s="49" t="s">
        <v>1114</v>
      </c>
      <c r="C431" s="49" t="s">
        <v>1115</v>
      </c>
    </row>
    <row r="432" spans="1:3">
      <c r="A432" s="201"/>
      <c r="B432" s="49" t="s">
        <v>1116</v>
      </c>
      <c r="C432" s="49" t="s">
        <v>1117</v>
      </c>
    </row>
    <row r="433" spans="1:3">
      <c r="A433" s="201"/>
      <c r="B433" s="49" t="s">
        <v>1118</v>
      </c>
      <c r="C433" s="49" t="s">
        <v>1119</v>
      </c>
    </row>
    <row r="434" spans="1:3">
      <c r="A434" s="201">
        <v>8</v>
      </c>
      <c r="B434" s="197" t="s">
        <v>1120</v>
      </c>
      <c r="C434" s="199"/>
    </row>
    <row r="435" spans="1:3">
      <c r="A435" s="58"/>
      <c r="B435" s="49" t="s">
        <v>1121</v>
      </c>
      <c r="C435" s="49" t="s">
        <v>1122</v>
      </c>
    </row>
    <row r="436" spans="1:3">
      <c r="A436" s="201"/>
      <c r="B436" s="49" t="s">
        <v>1123</v>
      </c>
      <c r="C436" s="49" t="s">
        <v>1124</v>
      </c>
    </row>
    <row r="437" spans="1:3">
      <c r="A437" s="201"/>
      <c r="B437" s="49" t="s">
        <v>1125</v>
      </c>
      <c r="C437" s="49" t="s">
        <v>1126</v>
      </c>
    </row>
    <row r="438" spans="1:3">
      <c r="A438" s="201"/>
      <c r="B438" s="49" t="s">
        <v>1127</v>
      </c>
      <c r="C438" s="49" t="s">
        <v>1128</v>
      </c>
    </row>
    <row r="439" spans="1:3">
      <c r="A439" s="201">
        <v>9</v>
      </c>
      <c r="B439" s="197" t="s">
        <v>1129</v>
      </c>
      <c r="C439" s="199"/>
    </row>
    <row r="440" spans="1:3" ht="33.6">
      <c r="A440" s="58"/>
      <c r="B440" s="49" t="s">
        <v>1130</v>
      </c>
      <c r="C440" s="49" t="s">
        <v>1131</v>
      </c>
    </row>
    <row r="441" spans="1:3" ht="33.6">
      <c r="A441" s="201"/>
      <c r="B441" s="49" t="s">
        <v>1132</v>
      </c>
      <c r="C441" s="49" t="s">
        <v>1133</v>
      </c>
    </row>
    <row r="442" spans="1:3" ht="33.6">
      <c r="A442" s="201"/>
      <c r="B442" s="49" t="s">
        <v>1134</v>
      </c>
      <c r="C442" s="49" t="s">
        <v>1135</v>
      </c>
    </row>
    <row r="443" spans="1:3" ht="33.6">
      <c r="A443" s="201"/>
      <c r="B443" s="49" t="s">
        <v>1136</v>
      </c>
      <c r="C443" s="49" t="s">
        <v>1137</v>
      </c>
    </row>
    <row r="444" spans="1:3">
      <c r="A444" s="201">
        <v>10</v>
      </c>
      <c r="B444" s="197" t="s">
        <v>1138</v>
      </c>
      <c r="C444" s="199"/>
    </row>
    <row r="445" spans="1:3" ht="33.6">
      <c r="A445" s="58"/>
      <c r="B445" s="49" t="s">
        <v>1139</v>
      </c>
      <c r="C445" s="49" t="s">
        <v>1140</v>
      </c>
    </row>
    <row r="446" spans="1:3" ht="33.6">
      <c r="A446" s="201"/>
      <c r="B446" s="49" t="s">
        <v>1141</v>
      </c>
      <c r="C446" s="49" t="s">
        <v>1142</v>
      </c>
    </row>
    <row r="447" spans="1:3" ht="33.6">
      <c r="A447" s="201"/>
      <c r="B447" s="49" t="s">
        <v>1143</v>
      </c>
      <c r="C447" s="49" t="s">
        <v>1144</v>
      </c>
    </row>
    <row r="448" spans="1:3">
      <c r="A448" s="201"/>
      <c r="B448" s="49" t="s">
        <v>1145</v>
      </c>
      <c r="C448" s="49" t="s">
        <v>1146</v>
      </c>
    </row>
    <row r="449" spans="1:3">
      <c r="A449" s="201">
        <v>11</v>
      </c>
      <c r="B449" s="197" t="s">
        <v>1147</v>
      </c>
      <c r="C449" s="199"/>
    </row>
    <row r="450" spans="1:3" ht="33.6">
      <c r="A450" s="58"/>
      <c r="B450" s="49" t="s">
        <v>1148</v>
      </c>
      <c r="C450" s="49" t="s">
        <v>1149</v>
      </c>
    </row>
    <row r="451" spans="1:3" ht="33.6">
      <c r="A451" s="201"/>
      <c r="B451" s="49" t="s">
        <v>1150</v>
      </c>
      <c r="C451" s="49" t="s">
        <v>1151</v>
      </c>
    </row>
    <row r="452" spans="1:3" ht="33.6">
      <c r="A452" s="201"/>
      <c r="B452" s="49" t="s">
        <v>1152</v>
      </c>
      <c r="C452" s="49" t="s">
        <v>1153</v>
      </c>
    </row>
    <row r="453" spans="1:3" ht="33.6">
      <c r="A453" s="201"/>
      <c r="B453" s="49" t="s">
        <v>1154</v>
      </c>
      <c r="C453" s="49" t="s">
        <v>1155</v>
      </c>
    </row>
    <row r="454" spans="1:3" ht="33.6">
      <c r="A454" s="201"/>
      <c r="B454" s="49" t="s">
        <v>1156</v>
      </c>
      <c r="C454" s="49" t="s">
        <v>1157</v>
      </c>
    </row>
    <row r="455" spans="1:3">
      <c r="A455" s="201">
        <v>12</v>
      </c>
      <c r="B455" s="197" t="s">
        <v>1158</v>
      </c>
      <c r="C455" s="199"/>
    </row>
    <row r="456" spans="1:3" ht="33.6">
      <c r="A456" s="58"/>
      <c r="B456" s="49" t="s">
        <v>1159</v>
      </c>
      <c r="C456" s="49" t="s">
        <v>1160</v>
      </c>
    </row>
    <row r="457" spans="1:3" ht="33.6">
      <c r="A457" s="201"/>
      <c r="B457" s="49" t="s">
        <v>1161</v>
      </c>
      <c r="C457" s="49" t="s">
        <v>1162</v>
      </c>
    </row>
    <row r="458" spans="1:3" ht="33.6">
      <c r="A458" s="201"/>
      <c r="B458" s="49" t="s">
        <v>1163</v>
      </c>
      <c r="C458" s="49" t="s">
        <v>1164</v>
      </c>
    </row>
    <row r="459" spans="1:3">
      <c r="A459" s="201"/>
      <c r="B459" s="49" t="s">
        <v>1165</v>
      </c>
      <c r="C459" s="49" t="s">
        <v>1166</v>
      </c>
    </row>
    <row r="460" spans="1:3">
      <c r="A460" s="201">
        <v>13</v>
      </c>
      <c r="B460" s="197" t="s">
        <v>1167</v>
      </c>
      <c r="C460" s="199"/>
    </row>
    <row r="461" spans="1:3" ht="33.6">
      <c r="A461" s="58"/>
      <c r="B461" s="49" t="s">
        <v>1168</v>
      </c>
      <c r="C461" s="49" t="s">
        <v>1169</v>
      </c>
    </row>
    <row r="462" spans="1:3" ht="33.6">
      <c r="A462" s="201"/>
      <c r="B462" s="49" t="s">
        <v>1170</v>
      </c>
      <c r="C462" s="49" t="s">
        <v>1171</v>
      </c>
    </row>
    <row r="463" spans="1:3" ht="33.6">
      <c r="A463" s="201"/>
      <c r="B463" s="49" t="s">
        <v>1172</v>
      </c>
      <c r="C463" s="49" t="s">
        <v>1173</v>
      </c>
    </row>
    <row r="464" spans="1:3" ht="33.6">
      <c r="A464" s="201"/>
      <c r="B464" s="49" t="s">
        <v>1174</v>
      </c>
      <c r="C464" s="49" t="s">
        <v>1175</v>
      </c>
    </row>
    <row r="465" spans="1:3">
      <c r="A465" s="201">
        <v>14</v>
      </c>
      <c r="B465" s="197" t="s">
        <v>1176</v>
      </c>
      <c r="C465" s="199"/>
    </row>
    <row r="466" spans="1:3" ht="50.4">
      <c r="A466" s="58"/>
      <c r="B466" s="49" t="s">
        <v>1177</v>
      </c>
      <c r="C466" s="49" t="s">
        <v>1177</v>
      </c>
    </row>
    <row r="467" spans="1:3" ht="33.6">
      <c r="A467" s="201"/>
      <c r="B467" s="49" t="s">
        <v>1178</v>
      </c>
      <c r="C467" s="49" t="s">
        <v>1178</v>
      </c>
    </row>
    <row r="468" spans="1:3">
      <c r="A468" s="201"/>
      <c r="B468" s="49" t="s">
        <v>1179</v>
      </c>
      <c r="C468" s="49" t="s">
        <v>1179</v>
      </c>
    </row>
    <row r="469" spans="1:3" ht="33.6">
      <c r="A469" s="201"/>
      <c r="B469" s="49" t="s">
        <v>1180</v>
      </c>
      <c r="C469" s="49" t="s">
        <v>1180</v>
      </c>
    </row>
    <row r="470" spans="1:3">
      <c r="A470" s="201">
        <v>15</v>
      </c>
      <c r="B470" s="197" t="s">
        <v>1181</v>
      </c>
      <c r="C470" s="199"/>
    </row>
    <row r="471" spans="1:3" ht="33.6">
      <c r="A471" s="58"/>
      <c r="B471" s="49" t="s">
        <v>1182</v>
      </c>
      <c r="C471" s="49" t="s">
        <v>1182</v>
      </c>
    </row>
    <row r="472" spans="1:3" ht="50.4">
      <c r="A472" s="201"/>
      <c r="B472" s="49" t="s">
        <v>1183</v>
      </c>
      <c r="C472" s="49" t="s">
        <v>1183</v>
      </c>
    </row>
    <row r="473" spans="1:3" ht="50.4">
      <c r="A473" s="201"/>
      <c r="B473" s="49" t="s">
        <v>1184</v>
      </c>
      <c r="C473" s="49" t="s">
        <v>1184</v>
      </c>
    </row>
    <row r="474" spans="1:3" ht="33.6">
      <c r="A474" s="201"/>
      <c r="B474" s="49" t="s">
        <v>1185</v>
      </c>
      <c r="C474" s="49" t="s">
        <v>1185</v>
      </c>
    </row>
    <row r="475" spans="1:3">
      <c r="A475" s="201">
        <v>16</v>
      </c>
      <c r="B475" s="197" t="s">
        <v>1186</v>
      </c>
      <c r="C475" s="199"/>
    </row>
    <row r="476" spans="1:3" ht="33.6">
      <c r="A476" s="58"/>
      <c r="B476" s="49" t="s">
        <v>1187</v>
      </c>
      <c r="C476" s="49" t="s">
        <v>1187</v>
      </c>
    </row>
    <row r="477" spans="1:3" ht="33.6">
      <c r="A477" s="201"/>
      <c r="B477" s="49" t="s">
        <v>1188</v>
      </c>
      <c r="C477" s="49" t="s">
        <v>1188</v>
      </c>
    </row>
    <row r="478" spans="1:3" ht="33.6">
      <c r="A478" s="201"/>
      <c r="B478" s="49" t="s">
        <v>1189</v>
      </c>
      <c r="C478" s="49" t="s">
        <v>1189</v>
      </c>
    </row>
    <row r="479" spans="1:3">
      <c r="A479" s="201">
        <v>17</v>
      </c>
      <c r="B479" s="197" t="s">
        <v>1190</v>
      </c>
      <c r="C479" s="199"/>
    </row>
    <row r="480" spans="1:3" ht="33.6">
      <c r="A480" s="58"/>
      <c r="B480" s="49" t="s">
        <v>1191</v>
      </c>
      <c r="C480" s="49" t="s">
        <v>1191</v>
      </c>
    </row>
    <row r="481" spans="1:3" ht="33.6">
      <c r="A481" s="201"/>
      <c r="B481" s="49" t="s">
        <v>1192</v>
      </c>
      <c r="C481" s="49" t="s">
        <v>1192</v>
      </c>
    </row>
    <row r="482" spans="1:3" ht="33.6">
      <c r="A482" s="201"/>
      <c r="B482" s="49" t="s">
        <v>1193</v>
      </c>
      <c r="C482" s="49" t="s">
        <v>1193</v>
      </c>
    </row>
    <row r="483" spans="1:3">
      <c r="A483" s="201">
        <v>18</v>
      </c>
      <c r="B483" s="197" t="s">
        <v>1194</v>
      </c>
      <c r="C483" s="199"/>
    </row>
    <row r="484" spans="1:3" ht="33.6">
      <c r="A484" s="58"/>
      <c r="B484" s="49" t="s">
        <v>1195</v>
      </c>
      <c r="C484" s="49" t="s">
        <v>1195</v>
      </c>
    </row>
    <row r="485" spans="1:3" ht="33.6">
      <c r="A485" s="201"/>
      <c r="B485" s="49" t="s">
        <v>1196</v>
      </c>
      <c r="C485" s="49" t="s">
        <v>1196</v>
      </c>
    </row>
    <row r="486" spans="1:3" ht="33.6">
      <c r="A486" s="201"/>
      <c r="B486" s="49" t="s">
        <v>1197</v>
      </c>
      <c r="C486" s="49" t="s">
        <v>1197</v>
      </c>
    </row>
    <row r="487" spans="1:3">
      <c r="A487" s="201">
        <v>19</v>
      </c>
      <c r="B487" s="197" t="s">
        <v>1198</v>
      </c>
      <c r="C487" s="199"/>
    </row>
    <row r="488" spans="1:3" ht="33.6">
      <c r="A488" s="58"/>
      <c r="B488" s="49" t="s">
        <v>942</v>
      </c>
      <c r="C488" s="49" t="s">
        <v>942</v>
      </c>
    </row>
    <row r="489" spans="1:3" ht="33.6">
      <c r="A489" s="201"/>
      <c r="B489" s="49" t="s">
        <v>1199</v>
      </c>
      <c r="C489" s="49" t="s">
        <v>1199</v>
      </c>
    </row>
    <row r="490" spans="1:3" ht="33.6">
      <c r="A490" s="201"/>
      <c r="B490" s="49" t="s">
        <v>1200</v>
      </c>
      <c r="C490" s="49" t="s">
        <v>1200</v>
      </c>
    </row>
    <row r="491" spans="1:3">
      <c r="A491" s="201">
        <v>20</v>
      </c>
      <c r="B491" s="197" t="s">
        <v>1201</v>
      </c>
      <c r="C491" s="199"/>
    </row>
    <row r="492" spans="1:3" ht="33.6">
      <c r="A492" s="58"/>
      <c r="B492" s="49" t="s">
        <v>1202</v>
      </c>
      <c r="C492" s="49" t="s">
        <v>1202</v>
      </c>
    </row>
    <row r="493" spans="1:3" ht="33.6">
      <c r="A493" s="201"/>
      <c r="B493" s="49" t="s">
        <v>1203</v>
      </c>
      <c r="C493" s="49" t="s">
        <v>1203</v>
      </c>
    </row>
    <row r="494" spans="1:3" ht="33.6">
      <c r="A494" s="201"/>
      <c r="B494" s="49" t="s">
        <v>1204</v>
      </c>
      <c r="C494" s="49" t="s">
        <v>1204</v>
      </c>
    </row>
    <row r="495" spans="1:3">
      <c r="A495" s="201">
        <v>21</v>
      </c>
      <c r="B495" s="197" t="s">
        <v>1205</v>
      </c>
      <c r="C495" s="199"/>
    </row>
    <row r="496" spans="1:3" ht="33.6">
      <c r="A496" s="58"/>
      <c r="B496" s="49" t="s">
        <v>1206</v>
      </c>
      <c r="C496" s="49" t="s">
        <v>1206</v>
      </c>
    </row>
    <row r="497" spans="1:3" ht="33.6">
      <c r="A497" s="201"/>
      <c r="B497" s="49" t="s">
        <v>1207</v>
      </c>
      <c r="C497" s="49" t="s">
        <v>1207</v>
      </c>
    </row>
    <row r="498" spans="1:3" ht="33.6">
      <c r="A498" s="201"/>
      <c r="B498" s="49" t="s">
        <v>1208</v>
      </c>
      <c r="C498" s="49" t="s">
        <v>1208</v>
      </c>
    </row>
    <row r="499" spans="1:3" ht="33.6">
      <c r="A499" s="201"/>
      <c r="B499" s="49" t="s">
        <v>1209</v>
      </c>
      <c r="C499" s="49" t="s">
        <v>1209</v>
      </c>
    </row>
    <row r="500" spans="1:3">
      <c r="A500" s="201">
        <v>22</v>
      </c>
      <c r="B500" s="197" t="s">
        <v>1210</v>
      </c>
      <c r="C500" s="199"/>
    </row>
    <row r="501" spans="1:3" ht="33.6">
      <c r="A501" s="58"/>
      <c r="B501" s="49" t="s">
        <v>1211</v>
      </c>
      <c r="C501" s="49" t="s">
        <v>1211</v>
      </c>
    </row>
    <row r="502" spans="1:3" ht="33.6">
      <c r="A502" s="201"/>
      <c r="B502" s="49" t="s">
        <v>1212</v>
      </c>
      <c r="C502" s="49" t="s">
        <v>1212</v>
      </c>
    </row>
    <row r="503" spans="1:3" ht="33.6">
      <c r="A503" s="201"/>
      <c r="B503" s="49" t="s">
        <v>1213</v>
      </c>
      <c r="C503" s="49" t="s">
        <v>1213</v>
      </c>
    </row>
    <row r="504" spans="1:3">
      <c r="A504" s="201">
        <v>23</v>
      </c>
      <c r="B504" s="197" t="s">
        <v>1214</v>
      </c>
      <c r="C504" s="199"/>
    </row>
    <row r="505" spans="1:3" ht="33.6">
      <c r="A505" s="58"/>
      <c r="B505" s="49" t="s">
        <v>491</v>
      </c>
      <c r="C505" s="49" t="s">
        <v>491</v>
      </c>
    </row>
    <row r="506" spans="1:3" ht="50.4">
      <c r="A506" s="201"/>
      <c r="B506" s="49" t="s">
        <v>1215</v>
      </c>
      <c r="C506" s="49" t="s">
        <v>1215</v>
      </c>
    </row>
    <row r="507" spans="1:3" ht="33.6">
      <c r="A507" s="201"/>
      <c r="B507" s="49" t="s">
        <v>1216</v>
      </c>
      <c r="C507" s="49" t="s">
        <v>1216</v>
      </c>
    </row>
    <row r="508" spans="1:3">
      <c r="A508" s="198" t="s">
        <v>1314</v>
      </c>
      <c r="B508" s="197" t="s">
        <v>1217</v>
      </c>
      <c r="C508" s="202"/>
    </row>
    <row r="509" spans="1:3">
      <c r="A509" s="201">
        <v>1</v>
      </c>
      <c r="B509" s="197" t="s">
        <v>1218</v>
      </c>
      <c r="C509" s="199"/>
    </row>
    <row r="510" spans="1:3" ht="33.6">
      <c r="A510" s="58"/>
      <c r="B510" s="202" t="s">
        <v>1219</v>
      </c>
      <c r="C510" s="202" t="s">
        <v>1219</v>
      </c>
    </row>
    <row r="511" spans="1:3" ht="33.6">
      <c r="A511" s="201"/>
      <c r="B511" s="202" t="s">
        <v>434</v>
      </c>
      <c r="C511" s="202" t="s">
        <v>434</v>
      </c>
    </row>
    <row r="512" spans="1:3" ht="33.6">
      <c r="A512" s="201"/>
      <c r="B512" s="202" t="s">
        <v>1180</v>
      </c>
      <c r="C512" s="202" t="s">
        <v>1180</v>
      </c>
    </row>
    <row r="513" spans="1:3">
      <c r="A513" s="201">
        <v>2</v>
      </c>
      <c r="B513" s="197" t="s">
        <v>1220</v>
      </c>
      <c r="C513" s="199"/>
    </row>
    <row r="514" spans="1:3" ht="33.6">
      <c r="A514" s="58"/>
      <c r="B514" s="202" t="s">
        <v>1221</v>
      </c>
      <c r="C514" s="202" t="s">
        <v>1221</v>
      </c>
    </row>
    <row r="515" spans="1:3" ht="33.6">
      <c r="A515" s="201"/>
      <c r="B515" s="202" t="s">
        <v>434</v>
      </c>
      <c r="C515" s="202" t="s">
        <v>434</v>
      </c>
    </row>
    <row r="516" spans="1:3" ht="33.6">
      <c r="A516" s="201"/>
      <c r="B516" s="202" t="s">
        <v>1180</v>
      </c>
      <c r="C516" s="202" t="s">
        <v>1180</v>
      </c>
    </row>
    <row r="517" spans="1:3" ht="33.6">
      <c r="A517" s="201">
        <v>3</v>
      </c>
      <c r="B517" s="197" t="s">
        <v>1222</v>
      </c>
      <c r="C517" s="199"/>
    </row>
    <row r="518" spans="1:3" ht="33.6">
      <c r="A518" s="58"/>
      <c r="B518" s="202" t="s">
        <v>1223</v>
      </c>
      <c r="C518" s="202" t="s">
        <v>1223</v>
      </c>
    </row>
    <row r="519" spans="1:3" ht="33.6">
      <c r="A519" s="201"/>
      <c r="B519" s="202" t="s">
        <v>434</v>
      </c>
      <c r="C519" s="202" t="s">
        <v>434</v>
      </c>
    </row>
    <row r="520" spans="1:3" ht="33.6">
      <c r="A520" s="201"/>
      <c r="B520" s="202" t="s">
        <v>1180</v>
      </c>
      <c r="C520" s="202" t="s">
        <v>1180</v>
      </c>
    </row>
    <row r="521" spans="1:3">
      <c r="A521" s="201">
        <v>4</v>
      </c>
      <c r="B521" s="197" t="s">
        <v>1224</v>
      </c>
      <c r="C521" s="199"/>
    </row>
    <row r="522" spans="1:3" ht="33.6">
      <c r="A522" s="58"/>
      <c r="B522" s="49" t="s">
        <v>1225</v>
      </c>
      <c r="C522" s="49" t="s">
        <v>1225</v>
      </c>
    </row>
    <row r="523" spans="1:3" ht="50.4">
      <c r="A523" s="201"/>
      <c r="B523" s="49" t="s">
        <v>1226</v>
      </c>
      <c r="C523" s="49" t="s">
        <v>1226</v>
      </c>
    </row>
    <row r="524" spans="1:3" ht="33.6">
      <c r="A524" s="201"/>
      <c r="B524" s="202" t="s">
        <v>434</v>
      </c>
      <c r="C524" s="202" t="s">
        <v>434</v>
      </c>
    </row>
    <row r="525" spans="1:3">
      <c r="A525" s="201">
        <v>5</v>
      </c>
      <c r="B525" s="197" t="s">
        <v>1227</v>
      </c>
      <c r="C525" s="199"/>
    </row>
    <row r="526" spans="1:3" ht="50.4">
      <c r="A526" s="58"/>
      <c r="B526" s="49" t="s">
        <v>1228</v>
      </c>
      <c r="C526" s="49" t="s">
        <v>1228</v>
      </c>
    </row>
    <row r="527" spans="1:3" ht="50.4">
      <c r="A527" s="201"/>
      <c r="B527" s="49" t="s">
        <v>1226</v>
      </c>
      <c r="C527" s="49" t="s">
        <v>1226</v>
      </c>
    </row>
    <row r="528" spans="1:3" ht="33.6">
      <c r="A528" s="201"/>
      <c r="B528" s="202" t="s">
        <v>434</v>
      </c>
      <c r="C528" s="202" t="s">
        <v>434</v>
      </c>
    </row>
    <row r="529" spans="1:3">
      <c r="A529" s="201">
        <v>6</v>
      </c>
      <c r="B529" s="197" t="s">
        <v>1229</v>
      </c>
      <c r="C529" s="199"/>
    </row>
    <row r="530" spans="1:3" ht="50.4">
      <c r="A530" s="58"/>
      <c r="B530" s="49" t="s">
        <v>1228</v>
      </c>
      <c r="C530" s="49" t="s">
        <v>1228</v>
      </c>
    </row>
    <row r="531" spans="1:3" ht="50.4">
      <c r="A531" s="201"/>
      <c r="B531" s="49" t="s">
        <v>1226</v>
      </c>
      <c r="C531" s="49" t="s">
        <v>1226</v>
      </c>
    </row>
    <row r="532" spans="1:3" ht="33.6">
      <c r="A532" s="201"/>
      <c r="B532" s="202" t="s">
        <v>434</v>
      </c>
      <c r="C532" s="202" t="s">
        <v>434</v>
      </c>
    </row>
    <row r="533" spans="1:3" ht="33.6">
      <c r="A533" s="201">
        <v>7</v>
      </c>
      <c r="B533" s="197" t="s">
        <v>1230</v>
      </c>
      <c r="C533" s="199"/>
    </row>
    <row r="534" spans="1:3" ht="33.6">
      <c r="A534" s="201"/>
      <c r="B534" s="49" t="s">
        <v>1231</v>
      </c>
      <c r="C534" s="49" t="s">
        <v>1231</v>
      </c>
    </row>
    <row r="535" spans="1:3" ht="50.4">
      <c r="A535" s="201"/>
      <c r="B535" s="49" t="s">
        <v>1232</v>
      </c>
      <c r="C535" s="49" t="s">
        <v>1232</v>
      </c>
    </row>
    <row r="536" spans="1:3" ht="50.4">
      <c r="A536" s="201"/>
      <c r="B536" s="49" t="s">
        <v>1226</v>
      </c>
      <c r="C536" s="49" t="s">
        <v>1226</v>
      </c>
    </row>
    <row r="537" spans="1:3" ht="33.6">
      <c r="A537" s="201"/>
      <c r="B537" s="202" t="s">
        <v>434</v>
      </c>
      <c r="C537" s="202" t="s">
        <v>434</v>
      </c>
    </row>
    <row r="538" spans="1:3" ht="33.6">
      <c r="A538" s="201">
        <v>8</v>
      </c>
      <c r="B538" s="197" t="s">
        <v>1233</v>
      </c>
      <c r="C538" s="199"/>
    </row>
    <row r="539" spans="1:3" ht="50.4">
      <c r="A539" s="58"/>
      <c r="B539" s="49" t="s">
        <v>1234</v>
      </c>
      <c r="C539" s="49" t="s">
        <v>1234</v>
      </c>
    </row>
    <row r="540" spans="1:3" ht="33.6">
      <c r="A540" s="201"/>
      <c r="B540" s="49" t="s">
        <v>1235</v>
      </c>
      <c r="C540" s="49" t="s">
        <v>1235</v>
      </c>
    </row>
    <row r="541" spans="1:3" ht="50.4">
      <c r="A541" s="201"/>
      <c r="B541" s="49" t="s">
        <v>1226</v>
      </c>
      <c r="C541" s="49" t="s">
        <v>1226</v>
      </c>
    </row>
    <row r="542" spans="1:3" ht="33.6">
      <c r="A542" s="201"/>
      <c r="B542" s="202" t="s">
        <v>434</v>
      </c>
      <c r="C542" s="202" t="s">
        <v>434</v>
      </c>
    </row>
    <row r="543" spans="1:3" ht="33.6">
      <c r="A543" s="201">
        <v>9</v>
      </c>
      <c r="B543" s="197" t="s">
        <v>1236</v>
      </c>
      <c r="C543" s="199"/>
    </row>
    <row r="544" spans="1:3" ht="50.4">
      <c r="A544" s="201"/>
      <c r="B544" s="49" t="s">
        <v>1237</v>
      </c>
      <c r="C544" s="49" t="s">
        <v>1237</v>
      </c>
    </row>
    <row r="545" spans="1:3" ht="33.6">
      <c r="A545" s="201"/>
      <c r="B545" s="49" t="s">
        <v>1235</v>
      </c>
      <c r="C545" s="49" t="s">
        <v>1235</v>
      </c>
    </row>
    <row r="546" spans="1:3" ht="50.4">
      <c r="A546" s="201"/>
      <c r="B546" s="49" t="s">
        <v>1226</v>
      </c>
      <c r="C546" s="49" t="s">
        <v>1226</v>
      </c>
    </row>
    <row r="547" spans="1:3" ht="33.6">
      <c r="A547" s="201"/>
      <c r="B547" s="202" t="s">
        <v>434</v>
      </c>
      <c r="C547" s="202" t="s">
        <v>434</v>
      </c>
    </row>
    <row r="548" spans="1:3" ht="33.6">
      <c r="A548" s="201">
        <v>10</v>
      </c>
      <c r="B548" s="197" t="s">
        <v>1238</v>
      </c>
      <c r="C548" s="199"/>
    </row>
    <row r="549" spans="1:3" ht="50.4">
      <c r="A549" s="201"/>
      <c r="B549" s="49" t="s">
        <v>1239</v>
      </c>
      <c r="C549" s="49" t="s">
        <v>1239</v>
      </c>
    </row>
    <row r="550" spans="1:3" ht="33.6">
      <c r="A550" s="201"/>
      <c r="B550" s="49" t="s">
        <v>1235</v>
      </c>
      <c r="C550" s="49" t="s">
        <v>1235</v>
      </c>
    </row>
    <row r="551" spans="1:3" ht="50.4">
      <c r="A551" s="201"/>
      <c r="B551" s="49" t="s">
        <v>1226</v>
      </c>
      <c r="C551" s="49" t="s">
        <v>1226</v>
      </c>
    </row>
    <row r="552" spans="1:3" ht="33.6">
      <c r="A552" s="201"/>
      <c r="B552" s="202" t="s">
        <v>434</v>
      </c>
      <c r="C552" s="202" t="s">
        <v>434</v>
      </c>
    </row>
    <row r="553" spans="1:3" ht="33.6">
      <c r="A553" s="201">
        <v>11</v>
      </c>
      <c r="B553" s="197" t="s">
        <v>1240</v>
      </c>
      <c r="C553" s="199"/>
    </row>
    <row r="554" spans="1:3" ht="33.6">
      <c r="A554" s="201"/>
      <c r="B554" s="202" t="s">
        <v>1241</v>
      </c>
      <c r="C554" s="202" t="s">
        <v>1242</v>
      </c>
    </row>
    <row r="555" spans="1:3">
      <c r="A555" s="201"/>
      <c r="B555" s="202" t="s">
        <v>1243</v>
      </c>
      <c r="C555" s="202" t="s">
        <v>1244</v>
      </c>
    </row>
    <row r="556" spans="1:3" ht="33.6">
      <c r="A556" s="201"/>
      <c r="B556" s="202" t="s">
        <v>1245</v>
      </c>
      <c r="C556" s="202" t="s">
        <v>1215</v>
      </c>
    </row>
    <row r="557" spans="1:3">
      <c r="A557" s="201"/>
      <c r="B557" s="202" t="s">
        <v>1246</v>
      </c>
      <c r="C557" s="202" t="s">
        <v>434</v>
      </c>
    </row>
    <row r="558" spans="1:3" ht="33.6">
      <c r="A558" s="201"/>
      <c r="B558" s="202" t="s">
        <v>1247</v>
      </c>
      <c r="C558" s="202" t="s">
        <v>1180</v>
      </c>
    </row>
    <row r="559" spans="1:3" ht="33.6">
      <c r="A559" s="201">
        <v>12</v>
      </c>
      <c r="B559" s="197" t="s">
        <v>1248</v>
      </c>
      <c r="C559" s="199"/>
    </row>
    <row r="560" spans="1:3" ht="50.4">
      <c r="A560" s="58"/>
      <c r="B560" s="202" t="s">
        <v>1249</v>
      </c>
      <c r="C560" s="202" t="s">
        <v>1249</v>
      </c>
    </row>
    <row r="561" spans="1:3" ht="33.6">
      <c r="A561" s="201"/>
      <c r="B561" s="202" t="s">
        <v>1244</v>
      </c>
      <c r="C561" s="202" t="s">
        <v>1244</v>
      </c>
    </row>
    <row r="562" spans="1:3" ht="50.4">
      <c r="A562" s="201"/>
      <c r="B562" s="202" t="s">
        <v>1215</v>
      </c>
      <c r="C562" s="202" t="s">
        <v>1215</v>
      </c>
    </row>
    <row r="563" spans="1:3" ht="33.6">
      <c r="A563" s="201"/>
      <c r="B563" s="202" t="s">
        <v>434</v>
      </c>
      <c r="C563" s="202" t="s">
        <v>434</v>
      </c>
    </row>
    <row r="564" spans="1:3" ht="33.6">
      <c r="A564" s="201"/>
      <c r="B564" s="202" t="s">
        <v>1180</v>
      </c>
      <c r="C564" s="202" t="s">
        <v>1180</v>
      </c>
    </row>
    <row r="565" spans="1:3" ht="33.6">
      <c r="A565" s="201">
        <v>13</v>
      </c>
      <c r="B565" s="197" t="s">
        <v>1250</v>
      </c>
      <c r="C565" s="199"/>
    </row>
    <row r="566" spans="1:3" ht="50.4">
      <c r="A566" s="58"/>
      <c r="B566" s="202" t="s">
        <v>1251</v>
      </c>
      <c r="C566" s="202" t="s">
        <v>1251</v>
      </c>
    </row>
    <row r="567" spans="1:3" ht="33.6">
      <c r="A567" s="201"/>
      <c r="B567" s="202" t="s">
        <v>1244</v>
      </c>
      <c r="C567" s="202" t="s">
        <v>1244</v>
      </c>
    </row>
    <row r="568" spans="1:3" ht="50.4">
      <c r="A568" s="201"/>
      <c r="B568" s="202" t="s">
        <v>1215</v>
      </c>
      <c r="C568" s="202" t="s">
        <v>1215</v>
      </c>
    </row>
    <row r="569" spans="1:3" ht="33.6">
      <c r="A569" s="201"/>
      <c r="B569" s="202" t="s">
        <v>434</v>
      </c>
      <c r="C569" s="202" t="s">
        <v>434</v>
      </c>
    </row>
    <row r="570" spans="1:3" ht="33.6">
      <c r="A570" s="201"/>
      <c r="B570" s="202" t="s">
        <v>1180</v>
      </c>
      <c r="C570" s="202" t="s">
        <v>1180</v>
      </c>
    </row>
    <row r="571" spans="1:3" ht="33.6">
      <c r="A571" s="201">
        <v>14</v>
      </c>
      <c r="B571" s="197" t="s">
        <v>1252</v>
      </c>
      <c r="C571" s="199"/>
    </row>
    <row r="572" spans="1:3" ht="33.6">
      <c r="A572" s="58"/>
      <c r="B572" s="202" t="s">
        <v>1253</v>
      </c>
      <c r="C572" s="202" t="s">
        <v>1253</v>
      </c>
    </row>
    <row r="573" spans="1:3" ht="50.4">
      <c r="A573" s="201"/>
      <c r="B573" s="202" t="s">
        <v>1215</v>
      </c>
      <c r="C573" s="202" t="s">
        <v>1215</v>
      </c>
    </row>
    <row r="574" spans="1:3" ht="33.6">
      <c r="A574" s="201"/>
      <c r="B574" s="202" t="s">
        <v>434</v>
      </c>
      <c r="C574" s="202" t="s">
        <v>434</v>
      </c>
    </row>
    <row r="575" spans="1:3" ht="33.6">
      <c r="A575" s="201"/>
      <c r="B575" s="202" t="s">
        <v>1180</v>
      </c>
      <c r="C575" s="202" t="s">
        <v>1180</v>
      </c>
    </row>
    <row r="576" spans="1:3" ht="33.6">
      <c r="A576" s="201">
        <v>15</v>
      </c>
      <c r="B576" s="197" t="s">
        <v>1254</v>
      </c>
      <c r="C576" s="199"/>
    </row>
    <row r="577" spans="1:3" ht="33.6">
      <c r="A577" s="58"/>
      <c r="B577" s="202" t="s">
        <v>1255</v>
      </c>
      <c r="C577" s="202" t="s">
        <v>1255</v>
      </c>
    </row>
    <row r="578" spans="1:3" ht="50.4">
      <c r="A578" s="201"/>
      <c r="B578" s="202" t="s">
        <v>1215</v>
      </c>
      <c r="C578" s="202" t="s">
        <v>1215</v>
      </c>
    </row>
    <row r="579" spans="1:3" ht="33.6">
      <c r="A579" s="201"/>
      <c r="B579" s="202" t="s">
        <v>434</v>
      </c>
      <c r="C579" s="202" t="s">
        <v>434</v>
      </c>
    </row>
    <row r="580" spans="1:3" ht="33.6">
      <c r="A580" s="201"/>
      <c r="B580" s="202" t="s">
        <v>1180</v>
      </c>
      <c r="C580" s="202" t="s">
        <v>1180</v>
      </c>
    </row>
    <row r="581" spans="1:3" ht="33.6">
      <c r="A581" s="201">
        <v>16</v>
      </c>
      <c r="B581" s="197" t="s">
        <v>1256</v>
      </c>
      <c r="C581" s="199"/>
    </row>
    <row r="582" spans="1:3" ht="50.4">
      <c r="A582" s="58"/>
      <c r="B582" s="202" t="s">
        <v>1257</v>
      </c>
      <c r="C582" s="202" t="s">
        <v>1257</v>
      </c>
    </row>
    <row r="583" spans="1:3" ht="50.4">
      <c r="A583" s="201"/>
      <c r="B583" s="202" t="s">
        <v>1215</v>
      </c>
      <c r="C583" s="202" t="s">
        <v>1215</v>
      </c>
    </row>
    <row r="584" spans="1:3" ht="33.6">
      <c r="A584" s="201"/>
      <c r="B584" s="202" t="s">
        <v>434</v>
      </c>
      <c r="C584" s="202" t="s">
        <v>434</v>
      </c>
    </row>
    <row r="585" spans="1:3" ht="33.6">
      <c r="A585" s="201"/>
      <c r="B585" s="202" t="s">
        <v>1180</v>
      </c>
      <c r="C585" s="202" t="s">
        <v>1180</v>
      </c>
    </row>
    <row r="586" spans="1:3" ht="33.6">
      <c r="A586" s="201">
        <v>17</v>
      </c>
      <c r="B586" s="197" t="s">
        <v>1258</v>
      </c>
      <c r="C586" s="199"/>
    </row>
    <row r="587" spans="1:3" ht="50.4">
      <c r="A587" s="56"/>
      <c r="B587" s="202" t="s">
        <v>1259</v>
      </c>
      <c r="C587" s="202" t="s">
        <v>1259</v>
      </c>
    </row>
    <row r="588" spans="1:3" ht="50.4">
      <c r="A588" s="205"/>
      <c r="B588" s="202" t="s">
        <v>1215</v>
      </c>
      <c r="C588" s="202" t="s">
        <v>1215</v>
      </c>
    </row>
    <row r="589" spans="1:3" ht="33.6">
      <c r="A589" s="205"/>
      <c r="B589" s="202" t="s">
        <v>434</v>
      </c>
      <c r="C589" s="202" t="s">
        <v>434</v>
      </c>
    </row>
    <row r="590" spans="1:3" ht="33.6">
      <c r="A590" s="205"/>
      <c r="B590" s="202" t="s">
        <v>1180</v>
      </c>
      <c r="C590" s="202" t="s">
        <v>1180</v>
      </c>
    </row>
    <row r="591" spans="1:3" ht="33.6">
      <c r="A591" s="201">
        <v>18</v>
      </c>
      <c r="B591" s="197" t="s">
        <v>1260</v>
      </c>
      <c r="C591" s="199"/>
    </row>
    <row r="592" spans="1:3" ht="33.6">
      <c r="A592" s="56"/>
      <c r="B592" s="202" t="s">
        <v>1261</v>
      </c>
      <c r="C592" s="202" t="s">
        <v>1261</v>
      </c>
    </row>
    <row r="593" spans="1:3" ht="50.4">
      <c r="A593" s="205"/>
      <c r="B593" s="202" t="s">
        <v>1215</v>
      </c>
      <c r="C593" s="202" t="s">
        <v>1215</v>
      </c>
    </row>
    <row r="594" spans="1:3" ht="33.6">
      <c r="A594" s="205"/>
      <c r="B594" s="202" t="s">
        <v>434</v>
      </c>
      <c r="C594" s="202" t="s">
        <v>434</v>
      </c>
    </row>
    <row r="595" spans="1:3" ht="33.6">
      <c r="A595" s="205"/>
      <c r="B595" s="202" t="s">
        <v>1180</v>
      </c>
      <c r="C595" s="202" t="s">
        <v>1180</v>
      </c>
    </row>
    <row r="596" spans="1:3" ht="33.6">
      <c r="A596" s="201">
        <v>19</v>
      </c>
      <c r="B596" s="197" t="s">
        <v>1262</v>
      </c>
      <c r="C596" s="199"/>
    </row>
    <row r="597" spans="1:3" ht="50.4">
      <c r="A597" s="58"/>
      <c r="B597" s="202" t="s">
        <v>1263</v>
      </c>
      <c r="C597" s="202" t="s">
        <v>1263</v>
      </c>
    </row>
    <row r="598" spans="1:3" ht="50.4">
      <c r="A598" s="201"/>
      <c r="B598" s="202" t="s">
        <v>1215</v>
      </c>
      <c r="C598" s="202" t="s">
        <v>1215</v>
      </c>
    </row>
    <row r="599" spans="1:3" ht="33.6">
      <c r="A599" s="201"/>
      <c r="B599" s="202" t="s">
        <v>434</v>
      </c>
      <c r="C599" s="202" t="s">
        <v>434</v>
      </c>
    </row>
    <row r="600" spans="1:3" ht="33.6">
      <c r="A600" s="201"/>
      <c r="B600" s="202" t="s">
        <v>1180</v>
      </c>
      <c r="C600" s="202" t="s">
        <v>1180</v>
      </c>
    </row>
    <row r="601" spans="1:3" ht="33.6">
      <c r="A601" s="201">
        <v>20</v>
      </c>
      <c r="B601" s="197" t="s">
        <v>1264</v>
      </c>
      <c r="C601" s="199"/>
    </row>
    <row r="602" spans="1:3" ht="33.6">
      <c r="A602" s="56"/>
      <c r="B602" s="202" t="s">
        <v>1265</v>
      </c>
      <c r="C602" s="202" t="s">
        <v>1266</v>
      </c>
    </row>
    <row r="603" spans="1:3">
      <c r="A603" s="205"/>
      <c r="B603" s="202" t="s">
        <v>1246</v>
      </c>
      <c r="C603" s="202" t="s">
        <v>434</v>
      </c>
    </row>
    <row r="604" spans="1:3" ht="33.6">
      <c r="A604" s="205"/>
      <c r="B604" s="202" t="s">
        <v>1247</v>
      </c>
      <c r="C604" s="202" t="s">
        <v>1180</v>
      </c>
    </row>
    <row r="605" spans="1:3" ht="33.6">
      <c r="A605" s="201">
        <v>21</v>
      </c>
      <c r="B605" s="197" t="s">
        <v>1267</v>
      </c>
      <c r="C605" s="199"/>
    </row>
    <row r="606" spans="1:3" ht="33.6">
      <c r="A606" s="58"/>
      <c r="B606" s="202" t="s">
        <v>1268</v>
      </c>
      <c r="C606" s="202" t="s">
        <v>1269</v>
      </c>
    </row>
    <row r="607" spans="1:3">
      <c r="A607" s="201"/>
      <c r="B607" s="202" t="s">
        <v>1246</v>
      </c>
      <c r="C607" s="202" t="s">
        <v>434</v>
      </c>
    </row>
    <row r="608" spans="1:3" ht="33.6">
      <c r="A608" s="201"/>
      <c r="B608" s="202" t="s">
        <v>1247</v>
      </c>
      <c r="C608" s="202" t="s">
        <v>1180</v>
      </c>
    </row>
    <row r="609" spans="1:3" ht="33.6">
      <c r="A609" s="201">
        <v>22</v>
      </c>
      <c r="B609" s="197" t="s">
        <v>1270</v>
      </c>
      <c r="C609" s="199"/>
    </row>
    <row r="610" spans="1:3" ht="33.6">
      <c r="A610" s="58"/>
      <c r="B610" s="202" t="s">
        <v>1271</v>
      </c>
      <c r="C610" s="202" t="s">
        <v>1272</v>
      </c>
    </row>
    <row r="611" spans="1:3">
      <c r="A611" s="201"/>
      <c r="B611" s="202" t="s">
        <v>1246</v>
      </c>
      <c r="C611" s="202" t="s">
        <v>434</v>
      </c>
    </row>
    <row r="612" spans="1:3" ht="33.6">
      <c r="A612" s="201"/>
      <c r="B612" s="202" t="s">
        <v>1180</v>
      </c>
      <c r="C612" s="202" t="s">
        <v>1180</v>
      </c>
    </row>
    <row r="613" spans="1:3" ht="33.6">
      <c r="A613" s="201">
        <v>23</v>
      </c>
      <c r="B613" s="197" t="s">
        <v>1273</v>
      </c>
      <c r="C613" s="199"/>
    </row>
    <row r="614" spans="1:3" ht="33.6">
      <c r="A614" s="201"/>
      <c r="B614" s="202" t="s">
        <v>1274</v>
      </c>
      <c r="C614" s="202" t="s">
        <v>1275</v>
      </c>
    </row>
    <row r="615" spans="1:3">
      <c r="A615" s="201"/>
      <c r="B615" s="202" t="s">
        <v>1246</v>
      </c>
      <c r="C615" s="202" t="s">
        <v>434</v>
      </c>
    </row>
    <row r="616" spans="1:3" ht="33.6">
      <c r="A616" s="201"/>
      <c r="B616" s="202" t="s">
        <v>1247</v>
      </c>
      <c r="C616" s="202" t="s">
        <v>1180</v>
      </c>
    </row>
    <row r="617" spans="1:3" ht="33.6">
      <c r="A617" s="201">
        <v>24</v>
      </c>
      <c r="B617" s="197" t="s">
        <v>1276</v>
      </c>
      <c r="C617" s="199"/>
    </row>
    <row r="618" spans="1:3" ht="50.4">
      <c r="A618" s="201"/>
      <c r="B618" s="202" t="s">
        <v>1277</v>
      </c>
      <c r="C618" s="202" t="s">
        <v>1277</v>
      </c>
    </row>
    <row r="619" spans="1:3" ht="33.6">
      <c r="A619" s="201"/>
      <c r="B619" s="202" t="s">
        <v>434</v>
      </c>
      <c r="C619" s="202" t="s">
        <v>434</v>
      </c>
    </row>
    <row r="620" spans="1:3" ht="33.6">
      <c r="A620" s="201"/>
      <c r="B620" s="202" t="s">
        <v>1180</v>
      </c>
      <c r="C620" s="202" t="s">
        <v>1180</v>
      </c>
    </row>
    <row r="621" spans="1:3" ht="33.6">
      <c r="A621" s="201">
        <v>25</v>
      </c>
      <c r="B621" s="197" t="s">
        <v>1278</v>
      </c>
      <c r="C621" s="199"/>
    </row>
    <row r="622" spans="1:3" ht="50.4">
      <c r="A622" s="58"/>
      <c r="B622" s="202" t="s">
        <v>1279</v>
      </c>
      <c r="C622" s="202" t="s">
        <v>1279</v>
      </c>
    </row>
    <row r="623" spans="1:3" ht="33.6">
      <c r="A623" s="201"/>
      <c r="B623" s="202" t="s">
        <v>434</v>
      </c>
      <c r="C623" s="202" t="s">
        <v>434</v>
      </c>
    </row>
    <row r="624" spans="1:3" ht="33.6">
      <c r="A624" s="201"/>
      <c r="B624" s="202" t="s">
        <v>1180</v>
      </c>
      <c r="C624" s="202" t="s">
        <v>1180</v>
      </c>
    </row>
    <row r="625" spans="1:3" ht="33.6">
      <c r="A625" s="201">
        <v>26</v>
      </c>
      <c r="B625" s="197" t="s">
        <v>1280</v>
      </c>
      <c r="C625" s="199"/>
    </row>
    <row r="626" spans="1:3" ht="50.4">
      <c r="A626" s="58"/>
      <c r="B626" s="202" t="s">
        <v>1281</v>
      </c>
      <c r="C626" s="202" t="s">
        <v>1281</v>
      </c>
    </row>
    <row r="627" spans="1:3" ht="33.6">
      <c r="A627" s="201"/>
      <c r="B627" s="202" t="s">
        <v>434</v>
      </c>
      <c r="C627" s="202" t="s">
        <v>434</v>
      </c>
    </row>
    <row r="628" spans="1:3" ht="33.6">
      <c r="A628" s="201"/>
      <c r="B628" s="202" t="s">
        <v>1180</v>
      </c>
      <c r="C628" s="202" t="s">
        <v>1180</v>
      </c>
    </row>
    <row r="629" spans="1:3" ht="33.6">
      <c r="A629" s="201">
        <v>27</v>
      </c>
      <c r="B629" s="197" t="s">
        <v>1282</v>
      </c>
      <c r="C629" s="199"/>
    </row>
    <row r="630" spans="1:3" ht="50.4">
      <c r="A630" s="58"/>
      <c r="B630" s="202" t="s">
        <v>1283</v>
      </c>
      <c r="C630" s="202" t="s">
        <v>1283</v>
      </c>
    </row>
    <row r="631" spans="1:3" ht="33.6">
      <c r="A631" s="201"/>
      <c r="B631" s="202" t="s">
        <v>434</v>
      </c>
      <c r="C631" s="202" t="s">
        <v>434</v>
      </c>
    </row>
    <row r="632" spans="1:3" ht="33.6">
      <c r="A632" s="201"/>
      <c r="B632" s="202" t="s">
        <v>1180</v>
      </c>
      <c r="C632" s="202" t="s">
        <v>1180</v>
      </c>
    </row>
    <row r="633" spans="1:3" ht="33.6">
      <c r="A633" s="201">
        <v>28</v>
      </c>
      <c r="B633" s="197" t="s">
        <v>1284</v>
      </c>
      <c r="C633" s="199"/>
    </row>
    <row r="634" spans="1:3" ht="50.4">
      <c r="A634" s="201"/>
      <c r="B634" s="202" t="s">
        <v>1285</v>
      </c>
      <c r="C634" s="202" t="s">
        <v>1285</v>
      </c>
    </row>
    <row r="635" spans="1:3" ht="33.6">
      <c r="A635" s="201"/>
      <c r="B635" s="202" t="s">
        <v>434</v>
      </c>
      <c r="C635" s="202" t="s">
        <v>434</v>
      </c>
    </row>
    <row r="636" spans="1:3" ht="33.6">
      <c r="A636" s="201"/>
      <c r="B636" s="202" t="s">
        <v>1180</v>
      </c>
      <c r="C636" s="202" t="s">
        <v>1180</v>
      </c>
    </row>
    <row r="637" spans="1:3" ht="33.6">
      <c r="A637" s="201">
        <v>29</v>
      </c>
      <c r="B637" s="197" t="s">
        <v>1286</v>
      </c>
      <c r="C637" s="199"/>
    </row>
    <row r="638" spans="1:3" ht="50.4">
      <c r="A638" s="58"/>
      <c r="B638" s="202" t="s">
        <v>1287</v>
      </c>
      <c r="C638" s="202" t="s">
        <v>1287</v>
      </c>
    </row>
    <row r="639" spans="1:3" ht="33.6">
      <c r="A639" s="201"/>
      <c r="B639" s="202" t="s">
        <v>434</v>
      </c>
      <c r="C639" s="202" t="s">
        <v>434</v>
      </c>
    </row>
    <row r="640" spans="1:3" ht="33.6">
      <c r="A640" s="201"/>
      <c r="B640" s="202" t="s">
        <v>1180</v>
      </c>
      <c r="C640" s="202" t="s">
        <v>1180</v>
      </c>
    </row>
    <row r="641" spans="1:3" ht="33.6">
      <c r="A641" s="201">
        <v>30</v>
      </c>
      <c r="B641" s="197" t="s">
        <v>1288</v>
      </c>
      <c r="C641" s="199"/>
    </row>
    <row r="642" spans="1:3" ht="50.4">
      <c r="A642" s="58"/>
      <c r="B642" s="202" t="s">
        <v>1289</v>
      </c>
      <c r="C642" s="202" t="s">
        <v>1289</v>
      </c>
    </row>
    <row r="643" spans="1:3" ht="33.6">
      <c r="A643" s="201"/>
      <c r="B643" s="202" t="s">
        <v>434</v>
      </c>
      <c r="C643" s="202" t="s">
        <v>434</v>
      </c>
    </row>
    <row r="644" spans="1:3" ht="33.6">
      <c r="A644" s="201"/>
      <c r="B644" s="202" t="s">
        <v>1180</v>
      </c>
      <c r="C644" s="202" t="s">
        <v>1180</v>
      </c>
    </row>
    <row r="645" spans="1:3" ht="33.6">
      <c r="A645" s="201">
        <v>31</v>
      </c>
      <c r="B645" s="197" t="s">
        <v>1290</v>
      </c>
      <c r="C645" s="199"/>
    </row>
    <row r="646" spans="1:3" ht="33.6">
      <c r="A646" s="58"/>
      <c r="B646" s="202" t="s">
        <v>1291</v>
      </c>
      <c r="C646" s="202" t="s">
        <v>1292</v>
      </c>
    </row>
    <row r="647" spans="1:3">
      <c r="A647" s="201"/>
      <c r="B647" s="202" t="s">
        <v>1246</v>
      </c>
      <c r="C647" s="202" t="s">
        <v>434</v>
      </c>
    </row>
    <row r="648" spans="1:3" ht="33.6">
      <c r="A648" s="201"/>
      <c r="B648" s="202" t="s">
        <v>1180</v>
      </c>
      <c r="C648" s="202" t="s">
        <v>1180</v>
      </c>
    </row>
    <row r="649" spans="1:3" ht="33.6">
      <c r="A649" s="201">
        <v>32</v>
      </c>
      <c r="B649" s="197" t="s">
        <v>1293</v>
      </c>
      <c r="C649" s="199"/>
    </row>
    <row r="650" spans="1:3" ht="33.6">
      <c r="A650" s="58"/>
      <c r="B650" s="202" t="s">
        <v>1294</v>
      </c>
      <c r="C650" s="202" t="s">
        <v>1295</v>
      </c>
    </row>
    <row r="651" spans="1:3">
      <c r="A651" s="201"/>
      <c r="B651" s="202" t="s">
        <v>1246</v>
      </c>
      <c r="C651" s="202" t="s">
        <v>434</v>
      </c>
    </row>
    <row r="652" spans="1:3" ht="33.6">
      <c r="A652" s="201"/>
      <c r="B652" s="202" t="s">
        <v>1247</v>
      </c>
      <c r="C652" s="202" t="s">
        <v>1180</v>
      </c>
    </row>
    <row r="653" spans="1:3" ht="33.6">
      <c r="A653" s="201">
        <v>33</v>
      </c>
      <c r="B653" s="197" t="s">
        <v>1296</v>
      </c>
      <c r="C653" s="199"/>
    </row>
    <row r="654" spans="1:3" ht="33.6">
      <c r="A654" s="58"/>
      <c r="B654" s="202" t="s">
        <v>1297</v>
      </c>
      <c r="C654" s="202" t="s">
        <v>1298</v>
      </c>
    </row>
    <row r="655" spans="1:3">
      <c r="A655" s="201"/>
      <c r="B655" s="202" t="s">
        <v>1246</v>
      </c>
      <c r="C655" s="202" t="s">
        <v>434</v>
      </c>
    </row>
    <row r="656" spans="1:3" ht="33.6">
      <c r="A656" s="201"/>
      <c r="B656" s="202" t="s">
        <v>1247</v>
      </c>
      <c r="C656" s="202" t="s">
        <v>1180</v>
      </c>
    </row>
    <row r="657" spans="1:3" ht="33.6">
      <c r="A657" s="201">
        <v>34</v>
      </c>
      <c r="B657" s="197" t="s">
        <v>1299</v>
      </c>
      <c r="C657" s="199"/>
    </row>
    <row r="658" spans="1:3" ht="33.6">
      <c r="A658" s="58"/>
      <c r="B658" s="202" t="s">
        <v>1300</v>
      </c>
      <c r="C658" s="202" t="s">
        <v>1301</v>
      </c>
    </row>
    <row r="659" spans="1:3" ht="33.6">
      <c r="A659" s="201"/>
      <c r="B659" s="202" t="s">
        <v>1302</v>
      </c>
      <c r="C659" s="202" t="s">
        <v>1303</v>
      </c>
    </row>
    <row r="660" spans="1:3" ht="33.6">
      <c r="A660" s="201"/>
      <c r="B660" s="202" t="s">
        <v>1304</v>
      </c>
      <c r="C660" s="202" t="s">
        <v>1305</v>
      </c>
    </row>
    <row r="661" spans="1:3">
      <c r="A661" s="201">
        <v>35</v>
      </c>
      <c r="B661" s="197" t="s">
        <v>1306</v>
      </c>
      <c r="C661" s="199"/>
    </row>
    <row r="662" spans="1:3" ht="33.6">
      <c r="A662" s="58"/>
      <c r="B662" s="202" t="s">
        <v>1307</v>
      </c>
      <c r="C662" s="202" t="s">
        <v>1308</v>
      </c>
    </row>
    <row r="663" spans="1:3" ht="33.6">
      <c r="A663" s="201"/>
      <c r="B663" s="202" t="s">
        <v>1309</v>
      </c>
      <c r="C663" s="202" t="s">
        <v>1303</v>
      </c>
    </row>
    <row r="664" spans="1:3" ht="33.6">
      <c r="A664" s="201"/>
      <c r="B664" s="202" t="s">
        <v>1304</v>
      </c>
      <c r="C664" s="202" t="s">
        <v>1305</v>
      </c>
    </row>
    <row r="665" spans="1:3" ht="33.6">
      <c r="A665" s="201">
        <v>36</v>
      </c>
      <c r="B665" s="197" t="s">
        <v>1310</v>
      </c>
      <c r="C665" s="199"/>
    </row>
    <row r="666" spans="1:3" ht="33.6">
      <c r="A666" s="58"/>
      <c r="B666" s="202" t="s">
        <v>1311</v>
      </c>
      <c r="C666" s="202" t="s">
        <v>1312</v>
      </c>
    </row>
    <row r="667" spans="1:3" ht="33.6">
      <c r="A667" s="201"/>
      <c r="B667" s="202" t="s">
        <v>1309</v>
      </c>
      <c r="C667" s="202" t="s">
        <v>1303</v>
      </c>
    </row>
    <row r="668" spans="1:3" ht="33.6">
      <c r="A668" s="201"/>
      <c r="B668" s="202" t="s">
        <v>1304</v>
      </c>
      <c r="C668" s="202" t="s">
        <v>1305</v>
      </c>
    </row>
    <row r="671" spans="1:3">
      <c r="B671" s="55" t="s">
        <v>91</v>
      </c>
    </row>
    <row r="672" spans="1:3">
      <c r="B672" s="55" t="s">
        <v>93</v>
      </c>
    </row>
    <row r="673" spans="2:2">
      <c r="B673" s="55" t="s">
        <v>94</v>
      </c>
    </row>
    <row r="674" spans="2:2">
      <c r="B674" s="55" t="s">
        <v>95</v>
      </c>
    </row>
    <row r="675" spans="2:2">
      <c r="B675" s="55" t="s">
        <v>96</v>
      </c>
    </row>
    <row r="676" spans="2:2">
      <c r="B676" s="55" t="s">
        <v>97</v>
      </c>
    </row>
    <row r="677" spans="2:2">
      <c r="B677" s="55" t="s">
        <v>98</v>
      </c>
    </row>
    <row r="678" spans="2:2">
      <c r="B678" s="55" t="s">
        <v>99</v>
      </c>
    </row>
    <row r="679" spans="2:2">
      <c r="B679" s="55" t="s">
        <v>100</v>
      </c>
    </row>
    <row r="680" spans="2:2">
      <c r="B680" s="55" t="s">
        <v>101</v>
      </c>
    </row>
    <row r="682" spans="2:2">
      <c r="B682" s="55" t="s">
        <v>1313</v>
      </c>
    </row>
  </sheetData>
  <mergeCells count="5">
    <mergeCell ref="A1:C1"/>
    <mergeCell ref="B3:C3"/>
    <mergeCell ref="B55:C55"/>
    <mergeCell ref="B56:C56"/>
    <mergeCell ref="B69:C6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J142"/>
  <sheetViews>
    <sheetView topLeftCell="A124" workbookViewId="0">
      <selection activeCell="B1" sqref="B1:E130"/>
    </sheetView>
  </sheetViews>
  <sheetFormatPr defaultColWidth="9.109375" defaultRowHeight="16.8"/>
  <cols>
    <col min="1" max="1" width="2" style="88" customWidth="1"/>
    <col min="2" max="2" width="6" style="89" customWidth="1"/>
    <col min="3" max="3" width="31.44140625" style="90" customWidth="1"/>
    <col min="4" max="4" width="43.109375" style="90" customWidth="1"/>
    <col min="5" max="5" width="9.6640625" style="88" customWidth="1"/>
    <col min="6" max="6" width="9.44140625" style="90" customWidth="1"/>
    <col min="7" max="8" width="9" style="93" customWidth="1"/>
    <col min="9" max="9" width="8.44140625" style="93" customWidth="1"/>
    <col min="10" max="10" width="3.6640625" style="166" customWidth="1"/>
    <col min="11" max="11" width="7.6640625" style="88" customWidth="1"/>
    <col min="12" max="16384" width="9.109375" style="88"/>
  </cols>
  <sheetData>
    <row r="1" spans="2:10" ht="62.4">
      <c r="B1" s="62" t="s">
        <v>70</v>
      </c>
      <c r="C1" s="94" t="s">
        <v>372</v>
      </c>
      <c r="D1" s="94" t="s">
        <v>71</v>
      </c>
      <c r="E1" s="94" t="s">
        <v>72</v>
      </c>
      <c r="F1" s="94" t="s">
        <v>73</v>
      </c>
      <c r="G1" s="94" t="s">
        <v>74</v>
      </c>
      <c r="H1" s="94" t="s">
        <v>75</v>
      </c>
      <c r="I1" s="94" t="s">
        <v>76</v>
      </c>
    </row>
    <row r="2" spans="2:10" ht="31.2">
      <c r="B2" s="95" t="s">
        <v>13</v>
      </c>
      <c r="C2" s="96" t="s">
        <v>198</v>
      </c>
      <c r="D2" s="97"/>
      <c r="E2" s="76"/>
      <c r="F2" s="27"/>
      <c r="G2" s="28"/>
      <c r="H2" s="28"/>
      <c r="I2" s="28"/>
    </row>
    <row r="3" spans="2:10">
      <c r="B3" s="98">
        <v>1</v>
      </c>
      <c r="C3" s="99" t="s">
        <v>199</v>
      </c>
      <c r="D3" s="100"/>
      <c r="E3" s="101" t="s">
        <v>78</v>
      </c>
      <c r="F3" s="100" t="str">
        <f>IF(G3="x","Đơn giản",IF(H3="x","Trung bình",IF(I3="x","Phức tạp")))</f>
        <v>Đơn giản</v>
      </c>
      <c r="G3" s="102" t="s">
        <v>79</v>
      </c>
      <c r="H3" s="102"/>
      <c r="I3" s="102"/>
    </row>
    <row r="4" spans="2:10" ht="31.2">
      <c r="B4" s="103"/>
      <c r="C4" s="104" t="s">
        <v>80</v>
      </c>
      <c r="D4" s="27" t="str">
        <f>J4&amp;" "&amp;C4</f>
        <v>Cung cấp chức năng để người dùng  Thêm mới giống thủy sản</v>
      </c>
      <c r="E4" s="76"/>
      <c r="F4" s="27"/>
      <c r="G4" s="28"/>
      <c r="H4" s="28"/>
      <c r="I4" s="28"/>
      <c r="J4" s="166" t="s">
        <v>330</v>
      </c>
    </row>
    <row r="5" spans="2:10" ht="31.2">
      <c r="B5" s="103"/>
      <c r="C5" s="104" t="s">
        <v>81</v>
      </c>
      <c r="D5" s="27" t="str">
        <f>J5&amp;" "&amp;C5</f>
        <v>Cung cấp chức năng để người dùng  Sửa thông tin về giống thủy sản</v>
      </c>
      <c r="E5" s="76"/>
      <c r="F5" s="27"/>
      <c r="G5" s="28"/>
      <c r="H5" s="28"/>
      <c r="I5" s="28"/>
      <c r="J5" s="166" t="s">
        <v>330</v>
      </c>
    </row>
    <row r="6" spans="2:10" ht="31.2">
      <c r="B6" s="103"/>
      <c r="C6" s="104" t="s">
        <v>82</v>
      </c>
      <c r="D6" s="27" t="str">
        <f>J6&amp;" "&amp;C6</f>
        <v>Cung cấp chức năng để người dùng  Xóa thông tin về giống thủy sản</v>
      </c>
      <c r="E6" s="76"/>
      <c r="F6" s="27"/>
      <c r="G6" s="28"/>
      <c r="H6" s="28"/>
      <c r="I6" s="28"/>
      <c r="J6" s="166" t="s">
        <v>330</v>
      </c>
    </row>
    <row r="7" spans="2:10" ht="31.2">
      <c r="B7" s="98">
        <v>2</v>
      </c>
      <c r="C7" s="99" t="s">
        <v>200</v>
      </c>
      <c r="D7" s="100"/>
      <c r="E7" s="101" t="s">
        <v>78</v>
      </c>
      <c r="F7" s="100" t="str">
        <f>IF(G7="x","Đơn giản",IF(H7="x","Trung bình",IF(I7="x","Phức tạp")))</f>
        <v>Đơn giản</v>
      </c>
      <c r="G7" s="102" t="s">
        <v>79</v>
      </c>
      <c r="H7" s="102"/>
      <c r="I7" s="102"/>
      <c r="J7" s="166" t="s">
        <v>330</v>
      </c>
    </row>
    <row r="8" spans="2:10" ht="31.2">
      <c r="B8" s="103"/>
      <c r="C8" s="104" t="s">
        <v>83</v>
      </c>
      <c r="D8" s="27" t="str">
        <f>J8&amp;" "&amp;C8</f>
        <v>Cung cấp chức năng để người dùng  Thêm mới giống thủy sản được phép kinh doanh</v>
      </c>
      <c r="E8" s="76"/>
      <c r="F8" s="27"/>
      <c r="G8" s="28"/>
      <c r="H8" s="28"/>
      <c r="I8" s="28"/>
      <c r="J8" s="166" t="s">
        <v>330</v>
      </c>
    </row>
    <row r="9" spans="2:10" ht="31.2">
      <c r="B9" s="103"/>
      <c r="C9" s="104" t="s">
        <v>84</v>
      </c>
      <c r="D9" s="27" t="str">
        <f>J9&amp;" "&amp;C9</f>
        <v>Cung cấp chức năng để người dùng  Sửa thông tin về giống thủy sản được phép kinh doanh</v>
      </c>
      <c r="E9" s="76"/>
      <c r="F9" s="27"/>
      <c r="G9" s="28"/>
      <c r="H9" s="28"/>
      <c r="I9" s="28"/>
      <c r="J9" s="166" t="s">
        <v>330</v>
      </c>
    </row>
    <row r="10" spans="2:10" ht="31.2">
      <c r="B10" s="103"/>
      <c r="C10" s="104" t="s">
        <v>85</v>
      </c>
      <c r="D10" s="27" t="str">
        <f>J10&amp;" "&amp;C10</f>
        <v>Cung cấp chức năng để người dùng  Xóa thông tin về giống thủy sản được phép kinh doanh</v>
      </c>
      <c r="E10" s="76"/>
      <c r="F10" s="27"/>
      <c r="G10" s="28"/>
      <c r="H10" s="28"/>
      <c r="I10" s="28"/>
      <c r="J10" s="166" t="s">
        <v>330</v>
      </c>
    </row>
    <row r="11" spans="2:10" ht="31.2">
      <c r="B11" s="98">
        <v>3</v>
      </c>
      <c r="C11" s="99" t="s">
        <v>201</v>
      </c>
      <c r="D11" s="100"/>
      <c r="E11" s="101" t="s">
        <v>78</v>
      </c>
      <c r="F11" s="100" t="str">
        <f>IF(G11="x","Đơn giản",IF(H11="x","Trung bình",IF(I11="x","Phức tạp")))</f>
        <v>Đơn giản</v>
      </c>
      <c r="G11" s="102" t="s">
        <v>79</v>
      </c>
      <c r="H11" s="102"/>
      <c r="I11" s="102"/>
      <c r="J11" s="166" t="s">
        <v>330</v>
      </c>
    </row>
    <row r="12" spans="2:10" ht="31.2">
      <c r="B12" s="103"/>
      <c r="C12" s="104" t="s">
        <v>202</v>
      </c>
      <c r="D12" s="27" t="str">
        <f>J12&amp;" "&amp;C12</f>
        <v>Cung cấp chức năng để người dùng  Thêm mới giống thủy sản cấm xuất khẩu</v>
      </c>
      <c r="E12" s="76"/>
      <c r="F12" s="27"/>
      <c r="G12" s="28"/>
      <c r="H12" s="28"/>
      <c r="I12" s="28"/>
      <c r="J12" s="166" t="s">
        <v>330</v>
      </c>
    </row>
    <row r="13" spans="2:10" ht="31.2">
      <c r="B13" s="103"/>
      <c r="C13" s="104" t="s">
        <v>203</v>
      </c>
      <c r="D13" s="27" t="str">
        <f>J13&amp;" "&amp;C13</f>
        <v>Cung cấp chức năng để người dùng  Sửa thông tin về giống thủy sản cấm xuất khẩu</v>
      </c>
      <c r="E13" s="76"/>
      <c r="F13" s="27"/>
      <c r="G13" s="28"/>
      <c r="H13" s="28"/>
      <c r="I13" s="28"/>
      <c r="J13" s="166" t="s">
        <v>330</v>
      </c>
    </row>
    <row r="14" spans="2:10" ht="31.2">
      <c r="B14" s="103"/>
      <c r="C14" s="104" t="s">
        <v>204</v>
      </c>
      <c r="D14" s="27" t="str">
        <f>J14&amp;" "&amp;C14</f>
        <v>Cung cấp chức năng để người dùng  Xóa thông tin về giống thủy sản cấm xuất khẩu</v>
      </c>
      <c r="E14" s="76"/>
      <c r="F14" s="27"/>
      <c r="G14" s="28"/>
      <c r="H14" s="28"/>
      <c r="I14" s="28"/>
      <c r="J14" s="166" t="s">
        <v>330</v>
      </c>
    </row>
    <row r="15" spans="2:10" ht="31.2">
      <c r="B15" s="98">
        <v>4</v>
      </c>
      <c r="C15" s="99" t="s">
        <v>205</v>
      </c>
      <c r="D15" s="100"/>
      <c r="E15" s="101" t="s">
        <v>78</v>
      </c>
      <c r="F15" s="100" t="str">
        <f>IF(G15="x","Đơn giản",IF(H15="x","Trung bình",IF(I15="x","Phức tạp")))</f>
        <v>Đơn giản</v>
      </c>
      <c r="G15" s="102" t="s">
        <v>79</v>
      </c>
      <c r="H15" s="102"/>
      <c r="I15" s="102"/>
      <c r="J15" s="166" t="s">
        <v>330</v>
      </c>
    </row>
    <row r="16" spans="2:10" ht="31.2">
      <c r="B16" s="103"/>
      <c r="C16" s="104" t="s">
        <v>206</v>
      </c>
      <c r="D16" s="27" t="str">
        <f>J16&amp;" "&amp;C16</f>
        <v>Cung cấp chức năng để người dùng  Thêm mới giống thủy sản sản xuất có điều kiện</v>
      </c>
      <c r="E16" s="76"/>
      <c r="F16" s="27"/>
      <c r="G16" s="28"/>
      <c r="H16" s="28"/>
      <c r="I16" s="28"/>
      <c r="J16" s="166" t="s">
        <v>330</v>
      </c>
    </row>
    <row r="17" spans="2:10" ht="31.2">
      <c r="B17" s="103"/>
      <c r="C17" s="104" t="s">
        <v>207</v>
      </c>
      <c r="D17" s="27" t="str">
        <f>J17&amp;" "&amp;C17</f>
        <v>Cung cấp chức năng để người dùng  Sửa thông tin về giống thủy sản xuất có điều kiện</v>
      </c>
      <c r="E17" s="76"/>
      <c r="F17" s="27"/>
      <c r="G17" s="28"/>
      <c r="H17" s="28"/>
      <c r="I17" s="28"/>
      <c r="J17" s="166" t="s">
        <v>330</v>
      </c>
    </row>
    <row r="18" spans="2:10" ht="31.2">
      <c r="B18" s="103"/>
      <c r="C18" s="104" t="s">
        <v>208</v>
      </c>
      <c r="D18" s="27" t="str">
        <f>J18&amp;" "&amp;C18</f>
        <v>Cung cấp chức năng để người dùng  Xóa thông tin về giống thủy sản sản xuất có điều kiện</v>
      </c>
      <c r="E18" s="76"/>
      <c r="F18" s="27"/>
      <c r="G18" s="28"/>
      <c r="H18" s="28"/>
      <c r="I18" s="28"/>
      <c r="J18" s="166" t="s">
        <v>330</v>
      </c>
    </row>
    <row r="19" spans="2:10">
      <c r="B19" s="98">
        <v>5</v>
      </c>
      <c r="C19" s="99" t="s">
        <v>209</v>
      </c>
      <c r="D19" s="100"/>
      <c r="E19" s="101" t="s">
        <v>78</v>
      </c>
      <c r="F19" s="100" t="str">
        <f>IF(G19="x","Đơn giản",IF(H19="x","Trung bình",IF(I19="x","Phức tạp")))</f>
        <v>Đơn giản</v>
      </c>
      <c r="G19" s="102" t="s">
        <v>79</v>
      </c>
      <c r="H19" s="102"/>
      <c r="I19" s="102"/>
      <c r="J19" s="166" t="s">
        <v>330</v>
      </c>
    </row>
    <row r="20" spans="2:10" ht="31.2">
      <c r="B20" s="103"/>
      <c r="C20" s="104" t="s">
        <v>210</v>
      </c>
      <c r="D20" s="27" t="str">
        <f>J20&amp;" "&amp;C20</f>
        <v>Cung cấp chức năng để người dùng  Thêm mới thức ăn thủy sản</v>
      </c>
      <c r="E20" s="76"/>
      <c r="F20" s="27"/>
      <c r="G20" s="28"/>
      <c r="H20" s="28"/>
      <c r="I20" s="28"/>
      <c r="J20" s="166" t="s">
        <v>330</v>
      </c>
    </row>
    <row r="21" spans="2:10" ht="31.2">
      <c r="B21" s="103"/>
      <c r="C21" s="104" t="s">
        <v>211</v>
      </c>
      <c r="D21" s="27" t="str">
        <f>J21&amp;" "&amp;C21</f>
        <v>Cung cấp chức năng để người dùng  Sửa thông tin về thức ăn thủy sản</v>
      </c>
      <c r="E21" s="76"/>
      <c r="F21" s="27"/>
      <c r="G21" s="28"/>
      <c r="H21" s="28"/>
      <c r="I21" s="28"/>
      <c r="J21" s="166" t="s">
        <v>330</v>
      </c>
    </row>
    <row r="22" spans="2:10" ht="31.2">
      <c r="B22" s="103"/>
      <c r="C22" s="104" t="s">
        <v>212</v>
      </c>
      <c r="D22" s="27" t="str">
        <f>J22&amp;" "&amp;C22</f>
        <v>Cung cấp chức năng để người dùng  Xóa thông tin về thức ăn thủy sản</v>
      </c>
      <c r="E22" s="76"/>
      <c r="F22" s="27"/>
      <c r="G22" s="28"/>
      <c r="H22" s="28"/>
      <c r="I22" s="28"/>
      <c r="J22" s="166" t="s">
        <v>330</v>
      </c>
    </row>
    <row r="23" spans="2:10" ht="46.8">
      <c r="B23" s="98">
        <v>6</v>
      </c>
      <c r="C23" s="99" t="s">
        <v>213</v>
      </c>
      <c r="D23" s="100"/>
      <c r="E23" s="101" t="s">
        <v>78</v>
      </c>
      <c r="F23" s="100" t="str">
        <f>IF(G23="x","Đơn giản",IF(H23="x","Trung bình",IF(I23="x","Phức tạp")))</f>
        <v>Đơn giản</v>
      </c>
      <c r="G23" s="102" t="s">
        <v>79</v>
      </c>
      <c r="H23" s="102"/>
      <c r="I23" s="102"/>
      <c r="J23" s="166" t="s">
        <v>330</v>
      </c>
    </row>
    <row r="24" spans="2:10" ht="46.8">
      <c r="B24" s="103"/>
      <c r="C24" s="104" t="s">
        <v>86</v>
      </c>
      <c r="D24" s="27" t="str">
        <f>J24&amp;" "&amp;C24</f>
        <v xml:space="preserve">Cung cấp chức năng để người dùng  Thêm mới sản phẩm xử lý môi trường trong nuôi trồng thủy sản </v>
      </c>
      <c r="E24" s="76"/>
      <c r="F24" s="27"/>
      <c r="G24" s="28"/>
      <c r="H24" s="28"/>
      <c r="I24" s="28"/>
      <c r="J24" s="166" t="s">
        <v>330</v>
      </c>
    </row>
    <row r="25" spans="2:10" ht="46.8">
      <c r="B25" s="103"/>
      <c r="C25" s="104" t="s">
        <v>87</v>
      </c>
      <c r="D25" s="27" t="str">
        <f>J25&amp;" "&amp;C25</f>
        <v xml:space="preserve">Cung cấp chức năng để người dùng  Sửa thông tin về sản phẩm xử lý môi trường trong nuôi trồng thủy sản </v>
      </c>
      <c r="E25" s="76"/>
      <c r="F25" s="27"/>
      <c r="G25" s="28"/>
      <c r="H25" s="28"/>
      <c r="I25" s="28"/>
      <c r="J25" s="166" t="s">
        <v>330</v>
      </c>
    </row>
    <row r="26" spans="2:10" ht="46.8">
      <c r="B26" s="103"/>
      <c r="C26" s="104" t="s">
        <v>88</v>
      </c>
      <c r="D26" s="27" t="str">
        <f>J26&amp;" "&amp;C26</f>
        <v xml:space="preserve">Cung cấp chức năng để người dùng  Xóa thông tin về sản phẩm xử lý môi trường trong nuôi trồng thủy sản </v>
      </c>
      <c r="E26" s="76"/>
      <c r="F26" s="27"/>
      <c r="G26" s="28"/>
      <c r="H26" s="28"/>
      <c r="I26" s="28"/>
      <c r="J26" s="166" t="s">
        <v>330</v>
      </c>
    </row>
    <row r="27" spans="2:10" ht="31.2">
      <c r="B27" s="98">
        <v>7</v>
      </c>
      <c r="C27" s="42" t="s">
        <v>214</v>
      </c>
      <c r="D27" s="100"/>
      <c r="E27" s="101" t="s">
        <v>78</v>
      </c>
      <c r="F27" s="100" t="str">
        <f>IF(G27="x","Đơn giản",IF(H27="x","Trung bình",IF(I27="x","Phức tạp")))</f>
        <v>Đơn giản</v>
      </c>
      <c r="G27" s="102" t="s">
        <v>79</v>
      </c>
      <c r="H27" s="102"/>
      <c r="I27" s="102"/>
      <c r="J27" s="166" t="s">
        <v>330</v>
      </c>
    </row>
    <row r="28" spans="2:10" ht="46.8">
      <c r="B28" s="103"/>
      <c r="C28" s="104" t="s">
        <v>215</v>
      </c>
      <c r="D28" s="27" t="str">
        <f>J28&amp;" "&amp;C28</f>
        <v>Cung cấp chức năng để người dùng  Thêm mới cơ sở sản xuất giống thủy sản sản xuất trên địa bàn</v>
      </c>
      <c r="E28" s="76"/>
      <c r="F28" s="27"/>
      <c r="G28" s="28"/>
      <c r="H28" s="28"/>
      <c r="I28" s="28"/>
      <c r="J28" s="166" t="s">
        <v>330</v>
      </c>
    </row>
    <row r="29" spans="2:10" ht="46.8">
      <c r="B29" s="103"/>
      <c r="C29" s="104" t="s">
        <v>216</v>
      </c>
      <c r="D29" s="27" t="str">
        <f>J29&amp;" "&amp;C29</f>
        <v>Cung cấp chức năng để người dùng  Sửa thông tin về cơ sở sản xuất giống thủy sản sản xuất trên địa bàn</v>
      </c>
      <c r="E29" s="76"/>
      <c r="F29" s="27"/>
      <c r="G29" s="28"/>
      <c r="H29" s="28"/>
      <c r="I29" s="28"/>
      <c r="J29" s="166" t="s">
        <v>330</v>
      </c>
    </row>
    <row r="30" spans="2:10" ht="46.8">
      <c r="B30" s="103"/>
      <c r="C30" s="104" t="s">
        <v>217</v>
      </c>
      <c r="D30" s="27" t="str">
        <f>J30&amp;" "&amp;C30</f>
        <v>Cung cấp chức năng để người dùng  Xóa thông tin về cơ sở sản xuất giống thủy sản sản xuất trên địa bàn</v>
      </c>
      <c r="E30" s="76"/>
      <c r="F30" s="27"/>
      <c r="G30" s="28"/>
      <c r="H30" s="28"/>
      <c r="I30" s="28"/>
      <c r="J30" s="166" t="s">
        <v>330</v>
      </c>
    </row>
    <row r="31" spans="2:10" ht="62.4">
      <c r="B31" s="98">
        <v>8</v>
      </c>
      <c r="C31" s="42" t="s">
        <v>89</v>
      </c>
      <c r="D31" s="100"/>
      <c r="E31" s="101" t="s">
        <v>78</v>
      </c>
      <c r="F31" s="100" t="str">
        <f>IF(G31="x","Đơn giản",IF(H31="x","Trung bình",IF(I31="x","Phức tạp")))</f>
        <v>Đơn giản</v>
      </c>
      <c r="G31" s="102" t="s">
        <v>79</v>
      </c>
      <c r="H31" s="102"/>
      <c r="I31" s="102"/>
      <c r="J31" s="166" t="s">
        <v>330</v>
      </c>
    </row>
    <row r="32" spans="2:10" ht="62.4">
      <c r="B32" s="103"/>
      <c r="C32" s="104" t="s">
        <v>218</v>
      </c>
      <c r="D32" s="27" t="str">
        <f>J32&amp;" "&amp;C32</f>
        <v>Cung cấp chức năng để người dùng  Thêm mới cơ sở sản xuất thức ăn thủy sản, sản phẩm xử lý môi trường nuôi trồng thủy sản trên địa bàn</v>
      </c>
      <c r="E32" s="76"/>
      <c r="F32" s="27"/>
      <c r="G32" s="28"/>
      <c r="H32" s="28"/>
      <c r="I32" s="28"/>
      <c r="J32" s="166" t="s">
        <v>330</v>
      </c>
    </row>
    <row r="33" spans="2:10" ht="62.4">
      <c r="B33" s="103"/>
      <c r="C33" s="104" t="s">
        <v>219</v>
      </c>
      <c r="D33" s="27" t="str">
        <f>J33&amp;" "&amp;C33</f>
        <v>Cung cấp chức năng để người dùng  Sửa thông tin về cơ sở sản xuất thức ăn thủy sản, sản phẩm xử lý môi trường nuôi trồng thủy sản trên địa bàn</v>
      </c>
      <c r="E33" s="76"/>
      <c r="F33" s="27"/>
      <c r="G33" s="28"/>
      <c r="H33" s="28"/>
      <c r="I33" s="28"/>
      <c r="J33" s="166" t="s">
        <v>330</v>
      </c>
    </row>
    <row r="34" spans="2:10" ht="62.4">
      <c r="B34" s="103"/>
      <c r="C34" s="104" t="s">
        <v>220</v>
      </c>
      <c r="D34" s="27" t="str">
        <f>J34&amp;" "&amp;C34</f>
        <v>Cung cấp chức năng để người dùng  Xóa thông tin về cơ sở sản xuất thức ăn thủy sản, sản phẩm xử lý môi trường nuôi trồng thủy sản trên địa bàn</v>
      </c>
      <c r="E34" s="76"/>
      <c r="F34" s="27"/>
      <c r="G34" s="28"/>
      <c r="H34" s="28"/>
      <c r="I34" s="28"/>
      <c r="J34" s="166" t="s">
        <v>330</v>
      </c>
    </row>
    <row r="35" spans="2:10" ht="31.2">
      <c r="B35" s="95" t="s">
        <v>16</v>
      </c>
      <c r="C35" s="105" t="s">
        <v>221</v>
      </c>
      <c r="D35" s="104"/>
      <c r="E35" s="76"/>
      <c r="F35" s="27"/>
      <c r="G35" s="28"/>
      <c r="H35" s="28"/>
      <c r="I35" s="28"/>
      <c r="J35" s="166" t="s">
        <v>330</v>
      </c>
    </row>
    <row r="36" spans="2:10" ht="31.2">
      <c r="B36" s="98">
        <v>1</v>
      </c>
      <c r="C36" s="99" t="s">
        <v>222</v>
      </c>
      <c r="D36" s="100"/>
      <c r="E36" s="101" t="s">
        <v>78</v>
      </c>
      <c r="F36" s="100" t="str">
        <f>IF(G36="x","Đơn giản",IF(H36="x","Trung bình",IF(I36="x","Phức tạp")))</f>
        <v>Trung bình</v>
      </c>
      <c r="G36" s="102"/>
      <c r="H36" s="102" t="s">
        <v>79</v>
      </c>
      <c r="I36" s="102"/>
      <c r="J36" s="166" t="s">
        <v>330</v>
      </c>
    </row>
    <row r="37" spans="2:10" ht="31.2">
      <c r="B37" s="103"/>
      <c r="C37" s="43" t="s">
        <v>223</v>
      </c>
      <c r="D37" s="27" t="str">
        <f>J37&amp;" "&amp;C37</f>
        <v>Cung cấp chức năng để người dùng  Thêm mới vi phạm hành chính trong lĩnh vực thủy sản</v>
      </c>
      <c r="E37" s="76"/>
      <c r="F37" s="27"/>
      <c r="G37" s="28"/>
      <c r="H37" s="28"/>
      <c r="I37" s="28"/>
      <c r="J37" s="166" t="s">
        <v>330</v>
      </c>
    </row>
    <row r="38" spans="2:10" ht="31.2">
      <c r="B38" s="103"/>
      <c r="C38" s="43" t="s">
        <v>224</v>
      </c>
      <c r="D38" s="27" t="str">
        <f>J38&amp;" "&amp;C38</f>
        <v>Cung cấp chức năng để người dùng  Sửa thông tin vi phạm hành chính trong lĩnh vực thủy sản</v>
      </c>
      <c r="E38" s="76"/>
      <c r="F38" s="27"/>
      <c r="G38" s="28"/>
      <c r="H38" s="28"/>
      <c r="I38" s="28"/>
      <c r="J38" s="166" t="s">
        <v>330</v>
      </c>
    </row>
    <row r="39" spans="2:10" ht="31.2">
      <c r="B39" s="103"/>
      <c r="C39" s="43" t="s">
        <v>225</v>
      </c>
      <c r="D39" s="27" t="str">
        <f>J39&amp;" "&amp;C39</f>
        <v>Cung cấp chức năng để người dùng  Xóa vi phạm hành chính trong lĩnh vực thủy sản</v>
      </c>
      <c r="E39" s="76"/>
      <c r="F39" s="27"/>
      <c r="G39" s="28"/>
      <c r="H39" s="28"/>
      <c r="I39" s="28"/>
      <c r="J39" s="166" t="s">
        <v>330</v>
      </c>
    </row>
    <row r="40" spans="2:10" ht="46.8">
      <c r="B40" s="103"/>
      <c r="C40" s="43" t="s">
        <v>226</v>
      </c>
      <c r="D40" s="27" t="str">
        <f>J40&amp;" "&amp;C40</f>
        <v>Cung cấp chức năng để người dùng  Tìm kiếm thông tin vi phạm hành chính trong lĩnh vực thủy sản</v>
      </c>
      <c r="E40" s="76"/>
      <c r="F40" s="27"/>
      <c r="G40" s="28"/>
      <c r="H40" s="28"/>
      <c r="I40" s="28"/>
      <c r="J40" s="166" t="s">
        <v>330</v>
      </c>
    </row>
    <row r="41" spans="2:10" ht="31.2">
      <c r="B41" s="98">
        <v>2</v>
      </c>
      <c r="C41" s="99" t="s">
        <v>227</v>
      </c>
      <c r="D41" s="100"/>
      <c r="E41" s="101" t="s">
        <v>78</v>
      </c>
      <c r="F41" s="100" t="str">
        <f>IF(G41="x","Đơn giản",IF(H41="x","Trung bình",IF(I41="x","Phức tạp")))</f>
        <v>Trung bình</v>
      </c>
      <c r="G41" s="102"/>
      <c r="H41" s="102" t="s">
        <v>79</v>
      </c>
      <c r="I41" s="102"/>
      <c r="J41" s="166" t="s">
        <v>330</v>
      </c>
    </row>
    <row r="42" spans="2:10" ht="31.2">
      <c r="B42" s="103"/>
      <c r="C42" s="43" t="s">
        <v>228</v>
      </c>
      <c r="D42" s="27" t="str">
        <f>J42&amp;" "&amp;C42</f>
        <v>Cung cấp chức năng để người dùng  Đính kèm quyết định xử phạt hành chính</v>
      </c>
      <c r="E42" s="76"/>
      <c r="F42" s="27"/>
      <c r="G42" s="28"/>
      <c r="H42" s="28"/>
      <c r="I42" s="28"/>
      <c r="J42" s="166" t="s">
        <v>330</v>
      </c>
    </row>
    <row r="43" spans="2:10" ht="31.2">
      <c r="B43" s="103"/>
      <c r="C43" s="43" t="s">
        <v>229</v>
      </c>
      <c r="D43" s="27" t="str">
        <f>J43&amp;" "&amp;C43</f>
        <v>Cung cấp chức năng để người dùng  Tải quyết định xử phạt hành chính</v>
      </c>
      <c r="E43" s="76"/>
      <c r="F43" s="27"/>
      <c r="G43" s="28"/>
      <c r="H43" s="28"/>
      <c r="I43" s="28"/>
      <c r="J43" s="166" t="s">
        <v>330</v>
      </c>
    </row>
    <row r="44" spans="2:10" ht="31.2">
      <c r="B44" s="103"/>
      <c r="C44" s="43" t="s">
        <v>230</v>
      </c>
      <c r="D44" s="27" t="str">
        <f>J44&amp;" "&amp;C44</f>
        <v>Cung cấp chức năng để người dùng  Xem quyết định xử phạt hành chính</v>
      </c>
      <c r="E44" s="76"/>
      <c r="F44" s="27"/>
      <c r="G44" s="28"/>
      <c r="H44" s="28"/>
      <c r="I44" s="28"/>
      <c r="J44" s="166" t="s">
        <v>330</v>
      </c>
    </row>
    <row r="45" spans="2:10" ht="31.2">
      <c r="B45" s="103"/>
      <c r="C45" s="43" t="s">
        <v>231</v>
      </c>
      <c r="D45" s="27" t="str">
        <f>J45&amp;" "&amp;C45</f>
        <v>Cung cấp chức năng để người dùng  Xóa quyết định xử phạt hành chính</v>
      </c>
      <c r="E45" s="76"/>
      <c r="F45" s="27"/>
      <c r="G45" s="28"/>
      <c r="H45" s="28"/>
      <c r="I45" s="28"/>
      <c r="J45" s="166" t="s">
        <v>330</v>
      </c>
    </row>
    <row r="46" spans="2:10" ht="62.4">
      <c r="B46" s="98">
        <v>3</v>
      </c>
      <c r="C46" s="99" t="s">
        <v>232</v>
      </c>
      <c r="D46" s="100"/>
      <c r="E46" s="101" t="s">
        <v>78</v>
      </c>
      <c r="F46" s="100" t="str">
        <f>IF(G46="x","Đơn giản",IF(H46="x","Trung bình",IF(I46="x","Phức tạp")))</f>
        <v>Trung bình</v>
      </c>
      <c r="G46" s="102"/>
      <c r="H46" s="102" t="s">
        <v>79</v>
      </c>
      <c r="I46" s="102"/>
      <c r="J46" s="166" t="s">
        <v>330</v>
      </c>
    </row>
    <row r="47" spans="2:10" ht="62.4">
      <c r="B47" s="103"/>
      <c r="C47" s="43" t="s">
        <v>233</v>
      </c>
      <c r="D47" s="27" t="str">
        <f>J47&amp;" "&amp;C47</f>
        <v>Cung cấp chức năng để người dùng  Thêm mới dữ liệu về thu hồi, đình chỉ giấy chứng nhận cơ sở đủ điều kiện sản xuất thức ăn thủy sản</v>
      </c>
      <c r="E47" s="76"/>
      <c r="F47" s="27"/>
      <c r="G47" s="28"/>
      <c r="H47" s="28"/>
      <c r="I47" s="28"/>
      <c r="J47" s="166" t="s">
        <v>330</v>
      </c>
    </row>
    <row r="48" spans="2:10" ht="46.8">
      <c r="B48" s="103"/>
      <c r="C48" s="43" t="s">
        <v>234</v>
      </c>
      <c r="D48" s="27" t="str">
        <f>J48&amp;" "&amp;C48</f>
        <v>Cung cấp chức năng để người dùng  Sửa dữ liệu về thu hồi, đình chỉ giấy chứng nhận cơ sở đủ điều kiện sản xuất thức ăn thủy sản</v>
      </c>
      <c r="E48" s="76"/>
      <c r="F48" s="27"/>
      <c r="G48" s="28"/>
      <c r="H48" s="28"/>
      <c r="I48" s="28"/>
      <c r="J48" s="166" t="s">
        <v>330</v>
      </c>
    </row>
    <row r="49" spans="2:10" ht="46.8">
      <c r="B49" s="103"/>
      <c r="C49" s="43" t="s">
        <v>235</v>
      </c>
      <c r="D49" s="27" t="str">
        <f>J49&amp;" "&amp;C49</f>
        <v>Cung cấp chức năng để người dùng  Xóa dữ liệu về thu hồi, đình chỉ giấy chứng nhận cơ sở đủ điều kiện sản xuất thức ăn thủy sản</v>
      </c>
      <c r="E49" s="76"/>
      <c r="F49" s="27"/>
      <c r="G49" s="28"/>
      <c r="H49" s="28"/>
      <c r="I49" s="28"/>
      <c r="J49" s="166" t="s">
        <v>330</v>
      </c>
    </row>
    <row r="50" spans="2:10" ht="62.4">
      <c r="B50" s="103"/>
      <c r="C50" s="43" t="s">
        <v>236</v>
      </c>
      <c r="D50" s="27" t="str">
        <f>J50&amp;" "&amp;C50</f>
        <v>Cung cấp chức năng để người dùng  Tìm kiếm dữ liệu về thu hồi, đình chỉ giấy chứng nhận cơ sở đủ điều kiện sản xuất thức ăn thủy sản</v>
      </c>
      <c r="E50" s="76"/>
      <c r="F50" s="27"/>
      <c r="G50" s="28"/>
      <c r="H50" s="28"/>
      <c r="I50" s="28"/>
      <c r="J50" s="166" t="s">
        <v>330</v>
      </c>
    </row>
    <row r="51" spans="2:10" ht="62.4">
      <c r="B51" s="98">
        <v>4</v>
      </c>
      <c r="C51" s="99" t="s">
        <v>237</v>
      </c>
      <c r="D51" s="100"/>
      <c r="E51" s="101" t="s">
        <v>78</v>
      </c>
      <c r="F51" s="100" t="str">
        <f>IF(G51="x","Đơn giản",IF(H51="x","Trung bình",IF(I51="x","Phức tạp")))</f>
        <v>Trung bình</v>
      </c>
      <c r="G51" s="102"/>
      <c r="H51" s="102" t="s">
        <v>79</v>
      </c>
      <c r="I51" s="102"/>
      <c r="J51" s="166" t="s">
        <v>330</v>
      </c>
    </row>
    <row r="52" spans="2:10" ht="62.4">
      <c r="B52" s="103"/>
      <c r="C52" s="43" t="s">
        <v>238</v>
      </c>
      <c r="D52" s="27" t="str">
        <f>J52&amp;" "&amp;C52</f>
        <v>Cung cấp chức năng để người dùng  Thêm mới dữ liệu về thu hồi, đình chỉ giấy chứng nhận cơ sở đủ điều kiện sản xuất giống thủy sản</v>
      </c>
      <c r="E52" s="76"/>
      <c r="F52" s="27"/>
      <c r="G52" s="28"/>
      <c r="H52" s="28"/>
      <c r="I52" s="28"/>
      <c r="J52" s="166" t="s">
        <v>330</v>
      </c>
    </row>
    <row r="53" spans="2:10" ht="46.8">
      <c r="B53" s="103"/>
      <c r="C53" s="43" t="s">
        <v>239</v>
      </c>
      <c r="D53" s="27" t="str">
        <f>J53&amp;" "&amp;C53</f>
        <v>Cung cấp chức năng để người dùng  Sửa dữ liệu về thu hồi, đình chỉ giấy chứng nhận cơ sở đủ điều kiện sản xuất giống thủy sản</v>
      </c>
      <c r="E53" s="76"/>
      <c r="F53" s="27"/>
      <c r="G53" s="28"/>
      <c r="H53" s="28"/>
      <c r="I53" s="28"/>
      <c r="J53" s="166" t="s">
        <v>330</v>
      </c>
    </row>
    <row r="54" spans="2:10" ht="46.8">
      <c r="B54" s="103"/>
      <c r="C54" s="43" t="s">
        <v>240</v>
      </c>
      <c r="D54" s="27" t="str">
        <f>J54&amp;" "&amp;C54</f>
        <v>Cung cấp chức năng để người dùng  Xóa dữ liệu về thu hồi, đình chỉ giấy chứng nhận cơ sở đủ điều kiện sản xuất giống thủy sản</v>
      </c>
      <c r="E54" s="76"/>
      <c r="F54" s="27"/>
      <c r="G54" s="28"/>
      <c r="H54" s="28"/>
      <c r="I54" s="28"/>
      <c r="J54" s="166" t="s">
        <v>330</v>
      </c>
    </row>
    <row r="55" spans="2:10" ht="46.8">
      <c r="B55" s="103"/>
      <c r="C55" s="43" t="s">
        <v>241</v>
      </c>
      <c r="D55" s="27" t="str">
        <f>J55&amp;" "&amp;C55</f>
        <v>Cung cấp chức năng để người dùng  Tìm kiếm dữ liệu về thu hồi, đình chỉ giấy chứng nhận cơ sở đủ điều kiện sản xuất giống thủy sản</v>
      </c>
      <c r="E55" s="76"/>
      <c r="F55" s="27"/>
      <c r="G55" s="28"/>
      <c r="H55" s="28"/>
      <c r="I55" s="28"/>
      <c r="J55" s="166" t="s">
        <v>330</v>
      </c>
    </row>
    <row r="56" spans="2:10">
      <c r="B56" s="95" t="s">
        <v>18</v>
      </c>
      <c r="C56" s="106" t="s">
        <v>90</v>
      </c>
      <c r="D56" s="27"/>
      <c r="E56" s="76"/>
      <c r="F56" s="27"/>
      <c r="G56" s="28"/>
      <c r="H56" s="28"/>
      <c r="I56" s="28"/>
      <c r="J56" s="166" t="s">
        <v>330</v>
      </c>
    </row>
    <row r="57" spans="2:10" ht="31.2">
      <c r="B57" s="98">
        <v>1</v>
      </c>
      <c r="C57" s="107" t="s">
        <v>242</v>
      </c>
      <c r="D57" s="100"/>
      <c r="E57" s="101" t="s">
        <v>78</v>
      </c>
      <c r="F57" s="100" t="str">
        <f>IF(G57="x","Đơn giản",IF(H57="x","Trung bình",IF(I57="x","Phức tạp")))</f>
        <v>Trung bình</v>
      </c>
      <c r="G57" s="102"/>
      <c r="H57" s="102" t="s">
        <v>79</v>
      </c>
      <c r="I57" s="102"/>
      <c r="J57" s="166" t="s">
        <v>330</v>
      </c>
    </row>
    <row r="58" spans="2:10" ht="46.8">
      <c r="B58" s="103"/>
      <c r="C58" s="43" t="s">
        <v>243</v>
      </c>
      <c r="D58" s="27" t="str">
        <f>J58&amp;" "&amp;C58</f>
        <v>Cung cấp chức năng để người dùng  Tổng hợp thống kê giống thủy sản trên địa bàn theo toàn tỉnh</v>
      </c>
      <c r="E58" s="76"/>
      <c r="F58" s="27"/>
      <c r="G58" s="28"/>
      <c r="H58" s="28"/>
      <c r="I58" s="28"/>
      <c r="J58" s="166" t="s">
        <v>330</v>
      </c>
    </row>
    <row r="59" spans="2:10" ht="31.2">
      <c r="B59" s="103"/>
      <c r="C59" s="43" t="s">
        <v>244</v>
      </c>
      <c r="D59" s="27" t="str">
        <f>J59&amp;" "&amp;C59</f>
        <v>Cung cấp chức năng để người dùng  Tổng hợp thống kê giống thủy sản trên địa bàn theo huyện</v>
      </c>
      <c r="E59" s="76"/>
      <c r="F59" s="27"/>
      <c r="G59" s="28"/>
      <c r="H59" s="28"/>
      <c r="I59" s="28"/>
      <c r="J59" s="166" t="s">
        <v>330</v>
      </c>
    </row>
    <row r="60" spans="2:10" ht="46.8">
      <c r="B60" s="103"/>
      <c r="C60" s="43" t="s">
        <v>245</v>
      </c>
      <c r="D60" s="27" t="str">
        <f>J60&amp;" "&amp;C60</f>
        <v>Cung cấp chức năng để người dùng  Tổng hợp thống kê giống thủy sản trên địa bàn theo đơn vị</v>
      </c>
      <c r="E60" s="76"/>
      <c r="F60" s="27"/>
      <c r="G60" s="28"/>
      <c r="H60" s="28"/>
      <c r="I60" s="28"/>
      <c r="J60" s="166" t="s">
        <v>330</v>
      </c>
    </row>
    <row r="61" spans="2:10" ht="31.2">
      <c r="B61" s="103"/>
      <c r="C61" s="43" t="s">
        <v>246</v>
      </c>
      <c r="D61" s="27" t="str">
        <f>J61&amp;" "&amp;C61</f>
        <v>Cung cấp chức năng để người dùng  Kết xuất thống kê giống thủy sản trên địa bàn</v>
      </c>
      <c r="E61" s="76"/>
      <c r="F61" s="27"/>
      <c r="G61" s="28"/>
      <c r="H61" s="28"/>
      <c r="I61" s="28"/>
      <c r="J61" s="166" t="s">
        <v>330</v>
      </c>
    </row>
    <row r="62" spans="2:10" ht="31.2">
      <c r="B62" s="98">
        <v>2</v>
      </c>
      <c r="C62" s="107" t="s">
        <v>247</v>
      </c>
      <c r="D62" s="100"/>
      <c r="E62" s="101" t="s">
        <v>78</v>
      </c>
      <c r="F62" s="100" t="str">
        <f>IF(G62="x","Đơn giản",IF(H62="x","Trung bình",IF(I62="x","Phức tạp")))</f>
        <v>Trung bình</v>
      </c>
      <c r="G62" s="102"/>
      <c r="H62" s="102" t="s">
        <v>79</v>
      </c>
      <c r="I62" s="102"/>
      <c r="J62" s="166" t="s">
        <v>330</v>
      </c>
    </row>
    <row r="63" spans="2:10" ht="46.8">
      <c r="B63" s="103"/>
      <c r="C63" s="43" t="s">
        <v>248</v>
      </c>
      <c r="D63" s="27" t="str">
        <f>J63&amp;" "&amp;C63</f>
        <v>Cung cấp chức năng để người dùng  Tổng hợp thống kê về thức ăn thủy sản trên địa bàn theo toàn tỉnh</v>
      </c>
      <c r="E63" s="76"/>
      <c r="F63" s="27"/>
      <c r="G63" s="28"/>
      <c r="H63" s="28"/>
      <c r="I63" s="28"/>
      <c r="J63" s="166" t="s">
        <v>330</v>
      </c>
    </row>
    <row r="64" spans="2:10" ht="46.8">
      <c r="B64" s="103"/>
      <c r="C64" s="43" t="s">
        <v>249</v>
      </c>
      <c r="D64" s="27" t="str">
        <f>J64&amp;" "&amp;C64</f>
        <v>Cung cấp chức năng để người dùng  Tổng hợp thống kê về thức ăn thủy sản trên địa bàn theo huyện</v>
      </c>
      <c r="E64" s="76"/>
      <c r="F64" s="27"/>
      <c r="G64" s="28"/>
      <c r="H64" s="28"/>
      <c r="I64" s="28"/>
      <c r="J64" s="166" t="s">
        <v>330</v>
      </c>
    </row>
    <row r="65" spans="2:10" ht="46.8">
      <c r="B65" s="103"/>
      <c r="C65" s="43" t="s">
        <v>250</v>
      </c>
      <c r="D65" s="27" t="str">
        <f>J65&amp;" "&amp;C65</f>
        <v>Cung cấp chức năng để người dùng  Tổng hợp thống kê về thức ăn thủy sản trên địa bàn theo đơn vị</v>
      </c>
      <c r="E65" s="76"/>
      <c r="F65" s="27"/>
      <c r="G65" s="28"/>
      <c r="H65" s="28"/>
      <c r="I65" s="28"/>
      <c r="J65" s="166" t="s">
        <v>330</v>
      </c>
    </row>
    <row r="66" spans="2:10" ht="31.2">
      <c r="B66" s="103"/>
      <c r="C66" s="43" t="s">
        <v>251</v>
      </c>
      <c r="D66" s="27" t="str">
        <f>J66&amp;" "&amp;C66</f>
        <v>Cung cấp chức năng để người dùng  Kết xuất thống kê về thức ăn thủy sản trên địa bàn</v>
      </c>
      <c r="E66" s="76"/>
      <c r="F66" s="27"/>
      <c r="G66" s="28"/>
      <c r="H66" s="28"/>
      <c r="I66" s="28"/>
      <c r="J66" s="166" t="s">
        <v>330</v>
      </c>
    </row>
    <row r="67" spans="2:10" ht="46.8">
      <c r="B67" s="98">
        <v>3</v>
      </c>
      <c r="C67" s="107" t="s">
        <v>252</v>
      </c>
      <c r="D67" s="100"/>
      <c r="E67" s="101" t="s">
        <v>78</v>
      </c>
      <c r="F67" s="100" t="str">
        <f>IF(G67="x","Đơn giản",IF(H67="x","Trung bình",IF(I67="x","Phức tạp")))</f>
        <v>Trung bình</v>
      </c>
      <c r="G67" s="102"/>
      <c r="H67" s="102" t="s">
        <v>79</v>
      </c>
      <c r="I67" s="102"/>
      <c r="J67" s="166" t="s">
        <v>330</v>
      </c>
    </row>
    <row r="68" spans="2:10" ht="46.8">
      <c r="B68" s="103"/>
      <c r="C68" s="43" t="s">
        <v>253</v>
      </c>
      <c r="D68" s="27" t="str">
        <f>J68&amp;" "&amp;C68</f>
        <v>Cung cấp chức năng để người dùng  Tổng hợp thống kê về sản phẩm xử lý môi trường nuôi trồng thủy sản trên địa bàn theo toàn tỉnh</v>
      </c>
      <c r="E68" s="76"/>
      <c r="F68" s="27"/>
      <c r="G68" s="28"/>
      <c r="H68" s="28"/>
      <c r="I68" s="28"/>
      <c r="J68" s="166" t="s">
        <v>330</v>
      </c>
    </row>
    <row r="69" spans="2:10" ht="46.8">
      <c r="B69" s="103"/>
      <c r="C69" s="43" t="s">
        <v>254</v>
      </c>
      <c r="D69" s="27" t="str">
        <f>J69&amp;" "&amp;C69</f>
        <v>Cung cấp chức năng để người dùng  Tổng hợp thống kê về sản phẩm xử lý môi trường nuôi trồng thủy sản trên địa bàn theo huyện</v>
      </c>
      <c r="E69" s="76"/>
      <c r="F69" s="27"/>
      <c r="G69" s="28"/>
      <c r="H69" s="28"/>
      <c r="I69" s="28"/>
      <c r="J69" s="166" t="s">
        <v>330</v>
      </c>
    </row>
    <row r="70" spans="2:10" ht="46.8">
      <c r="B70" s="103"/>
      <c r="C70" s="43" t="s">
        <v>255</v>
      </c>
      <c r="D70" s="27" t="str">
        <f>J70&amp;" "&amp;C70</f>
        <v>Cung cấp chức năng để người dùng  Tổng hợp thống kê về sản phẩm xử lý môi trường nuôi trồng thủy sản trên địa bàn theo đơn vị</v>
      </c>
      <c r="E70" s="76"/>
      <c r="F70" s="27"/>
      <c r="G70" s="28"/>
      <c r="H70" s="28"/>
      <c r="I70" s="28"/>
      <c r="J70" s="166" t="s">
        <v>330</v>
      </c>
    </row>
    <row r="71" spans="2:10" ht="46.8">
      <c r="B71" s="103"/>
      <c r="C71" s="43" t="s">
        <v>256</v>
      </c>
      <c r="D71" s="27" t="str">
        <f>J71&amp;" "&amp;C71</f>
        <v>Cung cấp chức năng để người dùng  Kết xuất thống kê về sản phẩm xử lý môi trường nuôi trồng thủy sản trên địa bàn</v>
      </c>
      <c r="E71" s="76"/>
      <c r="F71" s="27"/>
      <c r="G71" s="28"/>
      <c r="H71" s="28"/>
      <c r="I71" s="28"/>
      <c r="J71" s="166" t="s">
        <v>330</v>
      </c>
    </row>
    <row r="72" spans="2:10" ht="31.2">
      <c r="B72" s="95" t="s">
        <v>21</v>
      </c>
      <c r="C72" s="108" t="s">
        <v>257</v>
      </c>
      <c r="D72" s="41"/>
      <c r="E72" s="109"/>
      <c r="F72" s="28"/>
      <c r="G72" s="109"/>
      <c r="H72" s="109"/>
      <c r="I72" s="109"/>
      <c r="J72" s="166" t="s">
        <v>330</v>
      </c>
    </row>
    <row r="73" spans="2:10" ht="46.8">
      <c r="B73" s="98">
        <v>1</v>
      </c>
      <c r="C73" s="42" t="s">
        <v>258</v>
      </c>
      <c r="D73" s="99"/>
      <c r="E73" s="110" t="s">
        <v>78</v>
      </c>
      <c r="F73" s="100" t="str">
        <f>IF(G73="x","Đơn giản",IF(H73="x","Trung bình",IF(I73="x","Phức tạp")))</f>
        <v>Trung bình</v>
      </c>
      <c r="G73" s="98"/>
      <c r="H73" s="98" t="s">
        <v>79</v>
      </c>
      <c r="I73" s="98"/>
      <c r="J73" s="166" t="s">
        <v>330</v>
      </c>
    </row>
    <row r="74" spans="2:10" ht="46.8">
      <c r="B74" s="103"/>
      <c r="C74" s="43" t="s">
        <v>331</v>
      </c>
      <c r="D74" s="27" t="str">
        <f>J74&amp;" "&amp;C74</f>
        <v>Cung cấp chức năng để người dùng  Thêm mới đơn vị quan trắc được chỉ định hoặc phòng thí nghiệm được chứng nhận</v>
      </c>
      <c r="E74" s="109"/>
      <c r="F74" s="28"/>
      <c r="G74" s="109"/>
      <c r="H74" s="109"/>
      <c r="I74" s="109"/>
      <c r="J74" s="166" t="s">
        <v>330</v>
      </c>
    </row>
    <row r="75" spans="2:10" ht="46.8">
      <c r="B75" s="103"/>
      <c r="C75" s="43" t="s">
        <v>332</v>
      </c>
      <c r="D75" s="27" t="str">
        <f>J75&amp;" "&amp;C75</f>
        <v>Cung cấp chức năng để người dùng  Sửa thông tin đơn vị quan trắc được chỉ định hoặc phòng thí nghiệm được chứng nhận</v>
      </c>
      <c r="E75" s="109"/>
      <c r="F75" s="28"/>
      <c r="G75" s="109"/>
      <c r="H75" s="109"/>
      <c r="I75" s="109"/>
      <c r="J75" s="166" t="s">
        <v>330</v>
      </c>
    </row>
    <row r="76" spans="2:10" ht="46.8">
      <c r="B76" s="103"/>
      <c r="C76" s="43" t="s">
        <v>333</v>
      </c>
      <c r="D76" s="27" t="str">
        <f>J76&amp;" "&amp;C76</f>
        <v>Cung cấp chức năng để người dùng  Xóa thông tin đơn vị quan trắc được chỉ định hoặc phòng thí nghiệm được chứng nhận</v>
      </c>
      <c r="E76" s="109"/>
      <c r="F76" s="28"/>
      <c r="G76" s="109"/>
      <c r="H76" s="109"/>
      <c r="I76" s="109"/>
      <c r="J76" s="166" t="s">
        <v>330</v>
      </c>
    </row>
    <row r="77" spans="2:10" ht="46.8">
      <c r="B77" s="103"/>
      <c r="C77" s="43" t="s">
        <v>334</v>
      </c>
      <c r="D77" s="27" t="str">
        <f>J77&amp;" "&amp;C77</f>
        <v>Cung cấp chức năng để người dùng  Tìm kiếm đơn vị quan trắc được chỉ định hoặc phòng thí nghiệm được chứng nhận</v>
      </c>
      <c r="E77" s="109"/>
      <c r="F77" s="28"/>
      <c r="G77" s="109"/>
      <c r="H77" s="109"/>
      <c r="I77" s="109"/>
      <c r="J77" s="166" t="s">
        <v>330</v>
      </c>
    </row>
    <row r="78" spans="2:10" ht="46.8">
      <c r="B78" s="98">
        <v>2</v>
      </c>
      <c r="C78" s="42" t="s">
        <v>259</v>
      </c>
      <c r="D78" s="99"/>
      <c r="E78" s="110" t="s">
        <v>78</v>
      </c>
      <c r="F78" s="100" t="str">
        <f>IF(G78="x","Đơn giản",IF(H78="x","Trung bình",IF(I78="x","Phức tạp")))</f>
        <v>Trung bình</v>
      </c>
      <c r="G78" s="98"/>
      <c r="H78" s="98" t="s">
        <v>79</v>
      </c>
      <c r="I78" s="98"/>
      <c r="J78" s="166" t="s">
        <v>330</v>
      </c>
    </row>
    <row r="79" spans="2:10" ht="31.2">
      <c r="B79" s="103"/>
      <c r="C79" s="43" t="s">
        <v>260</v>
      </c>
      <c r="D79" s="27" t="str">
        <f>J79&amp;" "&amp;C79</f>
        <v>Cung cấp chức năng để người dùng  Thêm mới kết quả quan trắc, cảnh báo môi trường</v>
      </c>
      <c r="E79" s="109"/>
      <c r="F79" s="28"/>
      <c r="G79" s="109"/>
      <c r="H79" s="109"/>
      <c r="I79" s="109"/>
      <c r="J79" s="166" t="s">
        <v>330</v>
      </c>
    </row>
    <row r="80" spans="2:10" ht="31.2">
      <c r="B80" s="103"/>
      <c r="C80" s="43" t="s">
        <v>261</v>
      </c>
      <c r="D80" s="27" t="str">
        <f>J80&amp;" "&amp;C80</f>
        <v>Cung cấp chức năng để người dùng  Sửa thông tin kết quả quan trắc, cảnh báo môi trường</v>
      </c>
      <c r="E80" s="109"/>
      <c r="F80" s="28"/>
      <c r="G80" s="109"/>
      <c r="H80" s="109"/>
      <c r="I80" s="109"/>
      <c r="J80" s="166" t="s">
        <v>330</v>
      </c>
    </row>
    <row r="81" spans="2:10" ht="31.2">
      <c r="B81" s="103"/>
      <c r="C81" s="43" t="s">
        <v>262</v>
      </c>
      <c r="D81" s="27" t="str">
        <f>J81&amp;" "&amp;C81</f>
        <v>Cung cấp chức năng để người dùng  Xóa kết quả quan trắc, cảnh báo môi trường</v>
      </c>
      <c r="E81" s="109"/>
      <c r="F81" s="28"/>
      <c r="G81" s="109"/>
      <c r="H81" s="109"/>
      <c r="I81" s="109"/>
      <c r="J81" s="166" t="s">
        <v>330</v>
      </c>
    </row>
    <row r="82" spans="2:10" ht="31.2">
      <c r="B82" s="103"/>
      <c r="C82" s="43" t="s">
        <v>263</v>
      </c>
      <c r="D82" s="27" t="str">
        <f>J82&amp;" "&amp;C82</f>
        <v>Cung cấp chức năng để người dùng  Tìm kiếm kết quả quan trắc, cảnh báo môi trường</v>
      </c>
      <c r="E82" s="109"/>
      <c r="F82" s="28"/>
      <c r="G82" s="109"/>
      <c r="H82" s="109"/>
      <c r="I82" s="109"/>
      <c r="J82" s="166" t="s">
        <v>330</v>
      </c>
    </row>
    <row r="83" spans="2:10" ht="62.4">
      <c r="B83" s="98">
        <v>3</v>
      </c>
      <c r="C83" s="42" t="s">
        <v>264</v>
      </c>
      <c r="D83" s="99"/>
      <c r="E83" s="110" t="s">
        <v>78</v>
      </c>
      <c r="F83" s="100" t="str">
        <f>IF(G83="x","Đơn giản",IF(H83="x","Trung bình",IF(I83="x","Phức tạp")))</f>
        <v>Trung bình</v>
      </c>
      <c r="G83" s="98"/>
      <c r="H83" s="98" t="s">
        <v>79</v>
      </c>
      <c r="I83" s="98"/>
      <c r="J83" s="166" t="s">
        <v>330</v>
      </c>
    </row>
    <row r="84" spans="2:10" ht="46.8">
      <c r="B84" s="103"/>
      <c r="C84" s="43" t="s">
        <v>265</v>
      </c>
      <c r="D84" s="27" t="str">
        <f>J84&amp;" "&amp;C84</f>
        <v>Cung cấp chức năng để người dùng  Thêm mới bản tin dự báo, cảnh bảo chất lượng môi trường vùng nuôi trồng thủy sản tập chung</v>
      </c>
      <c r="E84" s="109"/>
      <c r="F84" s="28"/>
      <c r="G84" s="109"/>
      <c r="H84" s="109"/>
      <c r="I84" s="109"/>
      <c r="J84" s="166" t="s">
        <v>330</v>
      </c>
    </row>
    <row r="85" spans="2:10" ht="46.8">
      <c r="B85" s="103"/>
      <c r="C85" s="43" t="s">
        <v>266</v>
      </c>
      <c r="D85" s="27" t="str">
        <f>J85&amp;" "&amp;C85</f>
        <v>Cung cấp chức năng để người dùng  Sửa bản tin dự báo, cảnh bảo chất lượng môi trường vùng nuôi trồng thủy sản tập chung</v>
      </c>
      <c r="E85" s="109"/>
      <c r="F85" s="28"/>
      <c r="G85" s="109"/>
      <c r="H85" s="109"/>
      <c r="I85" s="109"/>
      <c r="J85" s="166" t="s">
        <v>330</v>
      </c>
    </row>
    <row r="86" spans="2:10" ht="46.8">
      <c r="B86" s="103"/>
      <c r="C86" s="43" t="s">
        <v>267</v>
      </c>
      <c r="D86" s="27" t="str">
        <f>J86&amp;" "&amp;C86</f>
        <v>Cung cấp chức năng để người dùng  Xóa bản tin dự báo, cảnh bảo chất lượng môi trường vùng nuôi trồng thủy sản tập chung</v>
      </c>
      <c r="E86" s="109"/>
      <c r="F86" s="28"/>
      <c r="G86" s="109"/>
      <c r="H86" s="109"/>
      <c r="I86" s="109"/>
      <c r="J86" s="166" t="s">
        <v>330</v>
      </c>
    </row>
    <row r="87" spans="2:10" ht="46.8">
      <c r="B87" s="103"/>
      <c r="C87" s="43" t="s">
        <v>268</v>
      </c>
      <c r="D87" s="27" t="str">
        <f>J87&amp;" "&amp;C87</f>
        <v>Cung cấp chức năng để người dùng  Tìm kiếm bản tin dự báo, cảnh bảo chất lượng môi trường vùng nuôi trồng thủy sản tập chung</v>
      </c>
      <c r="E87" s="109"/>
      <c r="F87" s="28"/>
      <c r="G87" s="109"/>
      <c r="H87" s="109"/>
      <c r="I87" s="109"/>
      <c r="J87" s="166" t="s">
        <v>330</v>
      </c>
    </row>
    <row r="88" spans="2:10">
      <c r="B88" s="95" t="s">
        <v>24</v>
      </c>
      <c r="C88" s="106" t="s">
        <v>371</v>
      </c>
      <c r="D88" s="112"/>
      <c r="E88" s="113"/>
      <c r="F88" s="111"/>
      <c r="G88" s="113"/>
      <c r="H88" s="113"/>
      <c r="I88" s="113"/>
      <c r="J88" s="166" t="s">
        <v>330</v>
      </c>
    </row>
    <row r="89" spans="2:10" ht="46.8">
      <c r="B89" s="98">
        <v>1</v>
      </c>
      <c r="C89" s="42" t="s">
        <v>269</v>
      </c>
      <c r="D89" s="107"/>
      <c r="E89" s="110" t="s">
        <v>78</v>
      </c>
      <c r="F89" s="100" t="str">
        <f>IF(G89="x","Đơn giản",IF(H89="x","Trung bình",IF(I89="x","Phức tạp")))</f>
        <v>Trung bình</v>
      </c>
      <c r="G89" s="98"/>
      <c r="H89" s="98" t="s">
        <v>79</v>
      </c>
      <c r="I89" s="98"/>
      <c r="J89" s="166" t="s">
        <v>330</v>
      </c>
    </row>
    <row r="90" spans="2:10" s="91" customFormat="1" ht="46.8">
      <c r="B90" s="103"/>
      <c r="C90" s="43" t="s">
        <v>335</v>
      </c>
      <c r="D90" s="27" t="str">
        <f t="shared" ref="D90:D95" si="0">J90&amp;" "&amp;C90</f>
        <v>Cung cấp chức năng để người dùng  Đóng gói dữ liệu các cơ sở sản xuất, ương dưỡng giống thủy sản</v>
      </c>
      <c r="E90" s="114"/>
      <c r="F90" s="27"/>
      <c r="G90" s="103"/>
      <c r="H90" s="103"/>
      <c r="I90" s="103"/>
      <c r="J90" s="166" t="s">
        <v>330</v>
      </c>
    </row>
    <row r="91" spans="2:10" s="91" customFormat="1" ht="46.8">
      <c r="B91" s="103"/>
      <c r="C91" s="43" t="s">
        <v>340</v>
      </c>
      <c r="D91" s="27" t="str">
        <f t="shared" si="0"/>
        <v>Cung cấp chức năng để người dùng  Gửi dữ liệu đồng bộ các cơ sở sản xuất, ương dưỡng giống thủy sản</v>
      </c>
      <c r="E91" s="114"/>
      <c r="F91" s="27"/>
      <c r="G91" s="103"/>
      <c r="H91" s="103"/>
      <c r="I91" s="103"/>
      <c r="J91" s="166" t="s">
        <v>330</v>
      </c>
    </row>
    <row r="92" spans="2:10" s="91" customFormat="1" ht="46.8">
      <c r="B92" s="103"/>
      <c r="C92" s="43" t="s">
        <v>339</v>
      </c>
      <c r="D92" s="27" t="str">
        <f t="shared" si="0"/>
        <v>Cung cấp chức năng để người dùng  Nhận giữ liệu đồng bộ các cơ sở sản xuất, ương dưỡng giống thủy sản</v>
      </c>
      <c r="E92" s="114"/>
      <c r="F92" s="27"/>
      <c r="G92" s="103"/>
      <c r="H92" s="103"/>
      <c r="I92" s="103"/>
      <c r="J92" s="166" t="s">
        <v>330</v>
      </c>
    </row>
    <row r="93" spans="2:10" s="91" customFormat="1" ht="46.8">
      <c r="B93" s="103"/>
      <c r="C93" s="43" t="s">
        <v>338</v>
      </c>
      <c r="D93" s="27" t="str">
        <f t="shared" si="0"/>
        <v>Cung cấp chức năng để người dùng  Phản hồi thông tin trạng thái đồng bộ các cơ sở sản xuất, ương dưỡng giống thủy sản</v>
      </c>
      <c r="E93" s="114"/>
      <c r="F93" s="27"/>
      <c r="G93" s="103"/>
      <c r="H93" s="103"/>
      <c r="I93" s="103"/>
      <c r="J93" s="166" t="s">
        <v>330</v>
      </c>
    </row>
    <row r="94" spans="2:10" s="91" customFormat="1" ht="46.8">
      <c r="B94" s="103"/>
      <c r="C94" s="41" t="s">
        <v>337</v>
      </c>
      <c r="D94" s="27" t="str">
        <f t="shared" si="0"/>
        <v>Cung cấp chức năng để người dùng  Xem dữ liệu đồng bộ các cơ sở sản xuất, ương dưỡng giống thủy sản</v>
      </c>
      <c r="E94" s="114"/>
      <c r="F94" s="27"/>
      <c r="G94" s="103"/>
      <c r="H94" s="103"/>
      <c r="I94" s="103"/>
      <c r="J94" s="166" t="s">
        <v>330</v>
      </c>
    </row>
    <row r="95" spans="2:10" s="91" customFormat="1" ht="46.8">
      <c r="B95" s="103"/>
      <c r="C95" s="41" t="s">
        <v>336</v>
      </c>
      <c r="D95" s="27" t="str">
        <f t="shared" si="0"/>
        <v>Cung cấp chức năng để người dùng  Xem nhật ký đồng bộ các cơ sở sản xuất, ương dưỡng giống thủy sản</v>
      </c>
      <c r="E95" s="114"/>
      <c r="F95" s="27"/>
      <c r="G95" s="103"/>
      <c r="H95" s="103"/>
      <c r="I95" s="103"/>
      <c r="J95" s="166" t="s">
        <v>330</v>
      </c>
    </row>
    <row r="96" spans="2:10" ht="31.2">
      <c r="B96" s="98">
        <v>2</v>
      </c>
      <c r="C96" s="42" t="s">
        <v>270</v>
      </c>
      <c r="D96" s="107"/>
      <c r="E96" s="110" t="s">
        <v>78</v>
      </c>
      <c r="F96" s="100" t="str">
        <f>IF(G96="x","Đơn giản",IF(H96="x","Trung bình",IF(I96="x","Phức tạp")))</f>
        <v>Trung bình</v>
      </c>
      <c r="G96" s="98"/>
      <c r="H96" s="98" t="s">
        <v>79</v>
      </c>
      <c r="I96" s="98"/>
      <c r="J96" s="166" t="s">
        <v>330</v>
      </c>
    </row>
    <row r="97" spans="2:10" s="91" customFormat="1" ht="31.2">
      <c r="B97" s="103"/>
      <c r="C97" s="43" t="s">
        <v>341</v>
      </c>
      <c r="D97" s="27" t="str">
        <f t="shared" ref="D97:D102" si="1">J97&amp;" "&amp;C97</f>
        <v>Cung cấp chức năng để người dùng  Đóng gói dữ liệu về giống thủy sản sản xuất trong nước</v>
      </c>
      <c r="E97" s="114"/>
      <c r="F97" s="27"/>
      <c r="G97" s="103"/>
      <c r="H97" s="103"/>
      <c r="I97" s="103"/>
      <c r="J97" s="166" t="s">
        <v>330</v>
      </c>
    </row>
    <row r="98" spans="2:10" s="91" customFormat="1" ht="46.8">
      <c r="B98" s="103"/>
      <c r="C98" s="43" t="s">
        <v>346</v>
      </c>
      <c r="D98" s="27" t="str">
        <f t="shared" si="1"/>
        <v>Cung cấp chức năng để người dùng  Gửi dữ liệu đồng bộ về giống thủy sản sản xuất trong nước</v>
      </c>
      <c r="E98" s="114"/>
      <c r="F98" s="27"/>
      <c r="G98" s="103"/>
      <c r="H98" s="103"/>
      <c r="I98" s="103"/>
      <c r="J98" s="166" t="s">
        <v>330</v>
      </c>
    </row>
    <row r="99" spans="2:10" s="91" customFormat="1" ht="46.8">
      <c r="B99" s="103"/>
      <c r="C99" s="43" t="s">
        <v>345</v>
      </c>
      <c r="D99" s="27" t="str">
        <f t="shared" si="1"/>
        <v>Cung cấp chức năng để người dùng  Nhận giữ liệu đồng bộ về giống thủy sản sản xuất trong nước</v>
      </c>
      <c r="E99" s="114"/>
      <c r="F99" s="27"/>
      <c r="G99" s="103"/>
      <c r="H99" s="103"/>
      <c r="I99" s="103"/>
      <c r="J99" s="166" t="s">
        <v>330</v>
      </c>
    </row>
    <row r="100" spans="2:10" s="91" customFormat="1" ht="46.8">
      <c r="B100" s="103"/>
      <c r="C100" s="43" t="s">
        <v>344</v>
      </c>
      <c r="D100" s="27" t="str">
        <f t="shared" si="1"/>
        <v>Cung cấp chức năng để người dùng  Phản hồi thông tin trạng thái đồng bộ về giống thủy sản sản xuất trong nước</v>
      </c>
      <c r="E100" s="114"/>
      <c r="F100" s="27"/>
      <c r="G100" s="103"/>
      <c r="H100" s="103"/>
      <c r="I100" s="103"/>
      <c r="J100" s="166" t="s">
        <v>330</v>
      </c>
    </row>
    <row r="101" spans="2:10" s="91" customFormat="1" ht="46.8">
      <c r="B101" s="103"/>
      <c r="C101" s="41" t="s">
        <v>343</v>
      </c>
      <c r="D101" s="27" t="str">
        <f t="shared" si="1"/>
        <v>Cung cấp chức năng để người dùng  Xem dữ liệu đồng bộ về giống thủy sản sản xuất trong nước</v>
      </c>
      <c r="E101" s="114"/>
      <c r="F101" s="27"/>
      <c r="G101" s="103"/>
      <c r="H101" s="103"/>
      <c r="I101" s="103"/>
      <c r="J101" s="166" t="s">
        <v>330</v>
      </c>
    </row>
    <row r="102" spans="2:10" s="91" customFormat="1" ht="46.8">
      <c r="B102" s="103"/>
      <c r="C102" s="41" t="s">
        <v>342</v>
      </c>
      <c r="D102" s="27" t="str">
        <f t="shared" si="1"/>
        <v>Cung cấp chức năng để người dùng  Xem nhật ký đồng bộ về giống thủy sản sản xuất trong nước</v>
      </c>
      <c r="E102" s="114"/>
      <c r="F102" s="27"/>
      <c r="G102" s="103"/>
      <c r="H102" s="103"/>
      <c r="I102" s="103"/>
      <c r="J102" s="166" t="s">
        <v>330</v>
      </c>
    </row>
    <row r="103" spans="2:10" ht="31.2">
      <c r="B103" s="98">
        <v>3</v>
      </c>
      <c r="C103" s="42" t="s">
        <v>271</v>
      </c>
      <c r="D103" s="107"/>
      <c r="E103" s="110" t="s">
        <v>78</v>
      </c>
      <c r="F103" s="100" t="str">
        <f>IF(G103="x","Đơn giản",IF(H103="x","Trung bình",IF(I103="x","Phức tạp")))</f>
        <v>Trung bình</v>
      </c>
      <c r="G103" s="98"/>
      <c r="H103" s="98" t="s">
        <v>79</v>
      </c>
      <c r="I103" s="98"/>
      <c r="J103" s="166" t="s">
        <v>330</v>
      </c>
    </row>
    <row r="104" spans="2:10" s="91" customFormat="1" ht="31.2">
      <c r="B104" s="103"/>
      <c r="C104" s="43" t="s">
        <v>352</v>
      </c>
      <c r="D104" s="27" t="str">
        <f t="shared" ref="D104:D109" si="2">J104&amp;" "&amp;C104</f>
        <v>Cung cấp chức năng để người dùng  Đóng gói dữ liệu về giống thủy sản nhập khẩu</v>
      </c>
      <c r="E104" s="114"/>
      <c r="F104" s="27"/>
      <c r="G104" s="103"/>
      <c r="H104" s="103"/>
      <c r="I104" s="103"/>
      <c r="J104" s="166" t="s">
        <v>330</v>
      </c>
    </row>
    <row r="105" spans="2:10" s="91" customFormat="1" ht="31.2">
      <c r="B105" s="103"/>
      <c r="C105" s="43" t="s">
        <v>351</v>
      </c>
      <c r="D105" s="27" t="str">
        <f t="shared" si="2"/>
        <v>Cung cấp chức năng để người dùng  Gửi dữ liệu đồng bộ về giống thủy sản nhập khẩu</v>
      </c>
      <c r="E105" s="114"/>
      <c r="F105" s="27"/>
      <c r="G105" s="103"/>
      <c r="H105" s="103"/>
      <c r="I105" s="103"/>
      <c r="J105" s="166" t="s">
        <v>330</v>
      </c>
    </row>
    <row r="106" spans="2:10" s="91" customFormat="1" ht="31.2">
      <c r="B106" s="103"/>
      <c r="C106" s="43" t="s">
        <v>350</v>
      </c>
      <c r="D106" s="27" t="str">
        <f t="shared" si="2"/>
        <v>Cung cấp chức năng để người dùng  Nhận giữ liệu đồng bộ về giống thủy sản nhập khẩu</v>
      </c>
      <c r="E106" s="114"/>
      <c r="F106" s="27"/>
      <c r="G106" s="103"/>
      <c r="H106" s="103"/>
      <c r="I106" s="103"/>
      <c r="J106" s="166" t="s">
        <v>330</v>
      </c>
    </row>
    <row r="107" spans="2:10" s="91" customFormat="1" ht="46.8">
      <c r="B107" s="103"/>
      <c r="C107" s="43" t="s">
        <v>349</v>
      </c>
      <c r="D107" s="27" t="str">
        <f t="shared" si="2"/>
        <v>Cung cấp chức năng để người dùng  Phản hồi thông tin trạng thái đồng bộ về giống thủy sản nhập khẩu</v>
      </c>
      <c r="E107" s="114"/>
      <c r="F107" s="27"/>
      <c r="G107" s="103"/>
      <c r="H107" s="103"/>
      <c r="I107" s="103"/>
      <c r="J107" s="166" t="s">
        <v>330</v>
      </c>
    </row>
    <row r="108" spans="2:10" s="91" customFormat="1" ht="31.2">
      <c r="B108" s="103"/>
      <c r="C108" s="41" t="s">
        <v>348</v>
      </c>
      <c r="D108" s="27" t="str">
        <f t="shared" si="2"/>
        <v>Cung cấp chức năng để người dùng  Xem dữ liệu đồng bộ về giống thủy sản nhập khẩu</v>
      </c>
      <c r="E108" s="114"/>
      <c r="F108" s="27"/>
      <c r="G108" s="103"/>
      <c r="H108" s="103"/>
      <c r="I108" s="103"/>
      <c r="J108" s="166" t="s">
        <v>330</v>
      </c>
    </row>
    <row r="109" spans="2:10" s="91" customFormat="1" ht="31.2">
      <c r="B109" s="103"/>
      <c r="C109" s="41" t="s">
        <v>347</v>
      </c>
      <c r="D109" s="27" t="str">
        <f t="shared" si="2"/>
        <v>Cung cấp chức năng để người dùng  Xem nhật ký đồng bộ về giống thủy sản nhập khẩu</v>
      </c>
      <c r="E109" s="114"/>
      <c r="F109" s="27"/>
      <c r="G109" s="103"/>
      <c r="H109" s="103"/>
      <c r="I109" s="103"/>
      <c r="J109" s="166" t="s">
        <v>330</v>
      </c>
    </row>
    <row r="110" spans="2:10" ht="31.2">
      <c r="B110" s="98">
        <v>4</v>
      </c>
      <c r="C110" s="42" t="s">
        <v>272</v>
      </c>
      <c r="D110" s="107"/>
      <c r="E110" s="110" t="s">
        <v>78</v>
      </c>
      <c r="F110" s="100" t="str">
        <f>IF(G110="x","Đơn giản",IF(H110="x","Trung bình",IF(I110="x","Phức tạp")))</f>
        <v>Trung bình</v>
      </c>
      <c r="G110" s="98"/>
      <c r="H110" s="98" t="s">
        <v>79</v>
      </c>
      <c r="I110" s="98"/>
      <c r="J110" s="166" t="s">
        <v>330</v>
      </c>
    </row>
    <row r="111" spans="2:10" s="91" customFormat="1" ht="31.2">
      <c r="B111" s="103"/>
      <c r="C111" s="43" t="s">
        <v>358</v>
      </c>
      <c r="D111" s="27" t="str">
        <f t="shared" ref="D111:D116" si="3">J111&amp;" "&amp;C111</f>
        <v>Cung cấp chức năng để người dùng  Đóng gói dữ liệu về cơ sở sản xuất thức ăn thủy sản</v>
      </c>
      <c r="E111" s="114"/>
      <c r="F111" s="27"/>
      <c r="G111" s="103"/>
      <c r="H111" s="103"/>
      <c r="I111" s="103"/>
      <c r="J111" s="166" t="s">
        <v>330</v>
      </c>
    </row>
    <row r="112" spans="2:10" s="91" customFormat="1" ht="31.2">
      <c r="B112" s="103"/>
      <c r="C112" s="43" t="s">
        <v>357</v>
      </c>
      <c r="D112" s="27" t="str">
        <f t="shared" si="3"/>
        <v>Cung cấp chức năng để người dùng  Gửi dữ liệu đồng bộ về cơ sở sản xuất thức ăn thủy sản</v>
      </c>
      <c r="E112" s="114"/>
      <c r="F112" s="27"/>
      <c r="G112" s="103"/>
      <c r="H112" s="103"/>
      <c r="I112" s="103"/>
      <c r="J112" s="166" t="s">
        <v>330</v>
      </c>
    </row>
    <row r="113" spans="2:10" s="91" customFormat="1" ht="31.2">
      <c r="B113" s="103"/>
      <c r="C113" s="43" t="s">
        <v>356</v>
      </c>
      <c r="D113" s="27" t="str">
        <f t="shared" si="3"/>
        <v>Cung cấp chức năng để người dùng  Nhận giữ liệu đồng bộ về cơ sở sản xuất thức ăn thủy sản</v>
      </c>
      <c r="E113" s="114"/>
      <c r="F113" s="27"/>
      <c r="G113" s="103"/>
      <c r="H113" s="103"/>
      <c r="I113" s="103"/>
      <c r="J113" s="166" t="s">
        <v>330</v>
      </c>
    </row>
    <row r="114" spans="2:10" s="91" customFormat="1" ht="46.8">
      <c r="B114" s="103"/>
      <c r="C114" s="43" t="s">
        <v>355</v>
      </c>
      <c r="D114" s="27" t="str">
        <f t="shared" si="3"/>
        <v>Cung cấp chức năng để người dùng  Phản hồi thông tin trạng thái đồng bộ về cơ sở sản xuất thức ăn thủy sản</v>
      </c>
      <c r="E114" s="114"/>
      <c r="F114" s="27"/>
      <c r="G114" s="103"/>
      <c r="H114" s="103"/>
      <c r="I114" s="103"/>
      <c r="J114" s="166" t="s">
        <v>330</v>
      </c>
    </row>
    <row r="115" spans="2:10" s="91" customFormat="1" ht="31.2">
      <c r="B115" s="103"/>
      <c r="C115" s="41" t="s">
        <v>354</v>
      </c>
      <c r="D115" s="27" t="str">
        <f t="shared" si="3"/>
        <v>Cung cấp chức năng để người dùng  Xem dữ liệu đồng bộ về cơ sở sản xuất thức ăn thủy sản</v>
      </c>
      <c r="E115" s="114"/>
      <c r="F115" s="27"/>
      <c r="G115" s="103"/>
      <c r="H115" s="103"/>
      <c r="I115" s="103"/>
      <c r="J115" s="166" t="s">
        <v>330</v>
      </c>
    </row>
    <row r="116" spans="2:10" s="91" customFormat="1" ht="31.2">
      <c r="B116" s="103"/>
      <c r="C116" s="41" t="s">
        <v>353</v>
      </c>
      <c r="D116" s="27" t="str">
        <f t="shared" si="3"/>
        <v>Cung cấp chức năng để người dùng  Xem nhật ký đồng bộ về cơ sở sản xuất thức ăn thủy sản</v>
      </c>
      <c r="E116" s="114"/>
      <c r="F116" s="27"/>
      <c r="G116" s="103"/>
      <c r="H116" s="103"/>
      <c r="I116" s="103"/>
      <c r="J116" s="166" t="s">
        <v>330</v>
      </c>
    </row>
    <row r="117" spans="2:10" ht="46.8">
      <c r="B117" s="98">
        <v>5</v>
      </c>
      <c r="C117" s="42" t="s">
        <v>273</v>
      </c>
      <c r="D117" s="107"/>
      <c r="E117" s="110" t="s">
        <v>78</v>
      </c>
      <c r="F117" s="100" t="str">
        <f>IF(G117="x","Đơn giản",IF(H117="x","Trung bình",IF(I117="x","Phức tạp")))</f>
        <v>Trung bình</v>
      </c>
      <c r="G117" s="98"/>
      <c r="H117" s="98" t="s">
        <v>79</v>
      </c>
      <c r="I117" s="98"/>
      <c r="J117" s="166" t="s">
        <v>330</v>
      </c>
    </row>
    <row r="118" spans="2:10" s="91" customFormat="1" ht="46.8">
      <c r="B118" s="103"/>
      <c r="C118" s="43" t="s">
        <v>364</v>
      </c>
      <c r="D118" s="27" t="str">
        <f t="shared" ref="D118:D123" si="4">J118&amp;" "&amp;C118</f>
        <v>Cung cấp chức năng để người dùng  Đóng gói dữ liệu về cơ sở sản xuất sản phẩm xử lý môi trường nuôi trồng thủy sản</v>
      </c>
      <c r="E118" s="114"/>
      <c r="F118" s="27"/>
      <c r="G118" s="103"/>
      <c r="H118" s="103"/>
      <c r="I118" s="103"/>
      <c r="J118" s="166" t="s">
        <v>330</v>
      </c>
    </row>
    <row r="119" spans="2:10" s="91" customFormat="1" ht="46.8">
      <c r="B119" s="103"/>
      <c r="C119" s="43" t="s">
        <v>363</v>
      </c>
      <c r="D119" s="27" t="str">
        <f t="shared" si="4"/>
        <v>Cung cấp chức năng để người dùng  Gửi dữ liệu đồng bộ về cơ sở sản xuất sản phẩm xử lý môi trường nuôi trồng thủy sản</v>
      </c>
      <c r="E119" s="114"/>
      <c r="F119" s="27"/>
      <c r="G119" s="103"/>
      <c r="H119" s="103"/>
      <c r="I119" s="103"/>
      <c r="J119" s="166" t="s">
        <v>330</v>
      </c>
    </row>
    <row r="120" spans="2:10" s="91" customFormat="1" ht="46.8">
      <c r="B120" s="103"/>
      <c r="C120" s="43" t="s">
        <v>362</v>
      </c>
      <c r="D120" s="27" t="str">
        <f t="shared" si="4"/>
        <v>Cung cấp chức năng để người dùng  Nhận giữ liệu đồng bộ về cơ sở sản xuất sản phẩm xử lý môi trường nuôi trồng thủy sản</v>
      </c>
      <c r="E120" s="114"/>
      <c r="F120" s="27"/>
      <c r="G120" s="103"/>
      <c r="H120" s="103"/>
      <c r="I120" s="103"/>
      <c r="J120" s="166" t="s">
        <v>330</v>
      </c>
    </row>
    <row r="121" spans="2:10" s="91" customFormat="1" ht="46.8">
      <c r="B121" s="103"/>
      <c r="C121" s="43" t="s">
        <v>361</v>
      </c>
      <c r="D121" s="27" t="str">
        <f t="shared" si="4"/>
        <v>Cung cấp chức năng để người dùng  Phản hồi thông tin trạng thái đồng bộ về cơ sở sản xuất sản phẩm xử lý môi trường nuôi trồng thủy sản</v>
      </c>
      <c r="E121" s="114"/>
      <c r="F121" s="27"/>
      <c r="G121" s="103"/>
      <c r="H121" s="103"/>
      <c r="I121" s="103"/>
      <c r="J121" s="166" t="s">
        <v>330</v>
      </c>
    </row>
    <row r="122" spans="2:10" s="91" customFormat="1" ht="46.8">
      <c r="B122" s="103"/>
      <c r="C122" s="41" t="s">
        <v>360</v>
      </c>
      <c r="D122" s="27" t="str">
        <f t="shared" si="4"/>
        <v>Cung cấp chức năng để người dùng  Xem dữ liệu đồng bộ về cơ sở sản xuất sản phẩm xử lý môi trường nuôi trồng thủy sản</v>
      </c>
      <c r="E122" s="114"/>
      <c r="F122" s="27"/>
      <c r="G122" s="103"/>
      <c r="H122" s="103"/>
      <c r="I122" s="103"/>
      <c r="J122" s="166" t="s">
        <v>330</v>
      </c>
    </row>
    <row r="123" spans="2:10" s="91" customFormat="1" ht="46.8">
      <c r="B123" s="103"/>
      <c r="C123" s="41" t="s">
        <v>359</v>
      </c>
      <c r="D123" s="27" t="str">
        <f t="shared" si="4"/>
        <v>Cung cấp chức năng để người dùng  Xem nhật ký đồng bộ về cơ sở sản xuất sản phẩm xử lý môi trường nuôi trồng thủy sản</v>
      </c>
      <c r="E123" s="114"/>
      <c r="F123" s="27"/>
      <c r="G123" s="103"/>
      <c r="H123" s="103"/>
      <c r="I123" s="103"/>
      <c r="J123" s="166" t="s">
        <v>330</v>
      </c>
    </row>
    <row r="124" spans="2:10" ht="31.2">
      <c r="B124" s="98">
        <v>6</v>
      </c>
      <c r="C124" s="42" t="s">
        <v>274</v>
      </c>
      <c r="D124" s="107"/>
      <c r="E124" s="110" t="s">
        <v>78</v>
      </c>
      <c r="F124" s="100" t="str">
        <f>IF(G124="x","Đơn giản",IF(H124="x","Trung bình",IF(I124="x","Phức tạp")))</f>
        <v>Trung bình</v>
      </c>
      <c r="G124" s="98"/>
      <c r="H124" s="98" t="s">
        <v>79</v>
      </c>
      <c r="I124" s="98"/>
      <c r="J124" s="166" t="s">
        <v>330</v>
      </c>
    </row>
    <row r="125" spans="2:10" s="91" customFormat="1" ht="46.8">
      <c r="B125" s="103"/>
      <c r="C125" s="43" t="s">
        <v>370</v>
      </c>
      <c r="D125" s="27" t="str">
        <f t="shared" ref="D125:D130" si="5">J125&amp;" "&amp;C125</f>
        <v>Cung cấp chức năng để người dùng  Đóng gói dữ liệu vi phạm hành chính trong lĩnh vực thủy sản</v>
      </c>
      <c r="E125" s="114"/>
      <c r="F125" s="27"/>
      <c r="G125" s="103"/>
      <c r="H125" s="103"/>
      <c r="I125" s="103"/>
      <c r="J125" s="166" t="s">
        <v>330</v>
      </c>
    </row>
    <row r="126" spans="2:10" s="91" customFormat="1" ht="46.8">
      <c r="B126" s="103"/>
      <c r="C126" s="43" t="s">
        <v>369</v>
      </c>
      <c r="D126" s="27" t="str">
        <f t="shared" si="5"/>
        <v>Cung cấp chức năng để người dùng  Gửi dữ liệu đồng bộ vi phạm hành chính trong lĩnh vực thủy sản</v>
      </c>
      <c r="E126" s="114"/>
      <c r="F126" s="27"/>
      <c r="G126" s="103"/>
      <c r="H126" s="103"/>
      <c r="I126" s="103"/>
      <c r="J126" s="166" t="s">
        <v>330</v>
      </c>
    </row>
    <row r="127" spans="2:10" s="91" customFormat="1" ht="46.8">
      <c r="B127" s="103"/>
      <c r="C127" s="43" t="s">
        <v>368</v>
      </c>
      <c r="D127" s="27" t="str">
        <f t="shared" si="5"/>
        <v>Cung cấp chức năng để người dùng  Nhận giữ liệu đồng bộ vi phạm hành chính trong lĩnh vực thủy sản</v>
      </c>
      <c r="E127" s="114"/>
      <c r="F127" s="27"/>
      <c r="G127" s="103"/>
      <c r="H127" s="103"/>
      <c r="I127" s="103"/>
      <c r="J127" s="166" t="s">
        <v>330</v>
      </c>
    </row>
    <row r="128" spans="2:10" s="91" customFormat="1" ht="46.8">
      <c r="B128" s="103"/>
      <c r="C128" s="43" t="s">
        <v>367</v>
      </c>
      <c r="D128" s="27" t="str">
        <f t="shared" si="5"/>
        <v>Cung cấp chức năng để người dùng  Phản hồi thông tin trạng thái đồng bộ vi phạm hành chính trong lĩnh vực thủy sản</v>
      </c>
      <c r="E128" s="114"/>
      <c r="F128" s="27"/>
      <c r="G128" s="103"/>
      <c r="H128" s="103"/>
      <c r="I128" s="103"/>
      <c r="J128" s="166" t="s">
        <v>330</v>
      </c>
    </row>
    <row r="129" spans="2:10" s="91" customFormat="1" ht="46.8">
      <c r="B129" s="103"/>
      <c r="C129" s="41" t="s">
        <v>366</v>
      </c>
      <c r="D129" s="27" t="str">
        <f t="shared" si="5"/>
        <v>Cung cấp chức năng để người dùng  Xem dữ liệu đồng bộ vi phạm hành chính trong lĩnh vực thủy sản</v>
      </c>
      <c r="E129" s="114"/>
      <c r="F129" s="27"/>
      <c r="G129" s="103"/>
      <c r="H129" s="103"/>
      <c r="I129" s="103"/>
      <c r="J129" s="166" t="s">
        <v>330</v>
      </c>
    </row>
    <row r="130" spans="2:10" s="91" customFormat="1" ht="46.8">
      <c r="B130" s="103"/>
      <c r="C130" s="41" t="s">
        <v>365</v>
      </c>
      <c r="D130" s="27" t="str">
        <f t="shared" si="5"/>
        <v>Cung cấp chức năng để người dùng  Xem nhật ký đồng bộ vi phạm hành chính trong lĩnh vực thủy sản</v>
      </c>
      <c r="E130" s="114"/>
      <c r="F130" s="27"/>
      <c r="G130" s="103"/>
      <c r="H130" s="103"/>
      <c r="I130" s="103"/>
      <c r="J130" s="166" t="s">
        <v>330</v>
      </c>
    </row>
    <row r="131" spans="2:10" s="91" customFormat="1">
      <c r="B131" s="115"/>
      <c r="C131" s="116"/>
      <c r="D131" s="117"/>
      <c r="E131" s="118"/>
      <c r="F131" s="92"/>
      <c r="G131" s="115"/>
      <c r="H131" s="115"/>
      <c r="I131" s="115"/>
      <c r="J131" s="166"/>
    </row>
    <row r="132" spans="2:10" s="91" customFormat="1">
      <c r="B132" s="115"/>
      <c r="C132" s="116"/>
      <c r="D132" s="117"/>
      <c r="E132" s="118"/>
      <c r="F132" s="92"/>
      <c r="G132" s="115"/>
      <c r="H132" s="115"/>
      <c r="I132" s="115"/>
      <c r="J132" s="166"/>
    </row>
    <row r="133" spans="2:10">
      <c r="B133" s="115"/>
      <c r="C133" s="119" t="s">
        <v>91</v>
      </c>
      <c r="D133" s="92"/>
      <c r="E133" s="91"/>
      <c r="F133" s="92"/>
      <c r="G133" s="120"/>
      <c r="H133" s="120"/>
      <c r="I133" s="120"/>
    </row>
    <row r="134" spans="2:10">
      <c r="B134" s="115"/>
      <c r="C134" s="92" t="s">
        <v>93</v>
      </c>
      <c r="D134" s="92"/>
      <c r="E134" s="91"/>
      <c r="F134" s="92"/>
      <c r="G134" s="120"/>
      <c r="H134" s="120"/>
      <c r="I134" s="120"/>
    </row>
    <row r="135" spans="2:10">
      <c r="B135" s="115"/>
      <c r="C135" s="92" t="s">
        <v>94</v>
      </c>
      <c r="D135" s="92"/>
      <c r="E135" s="91"/>
      <c r="F135" s="92"/>
      <c r="G135" s="120"/>
      <c r="H135" s="120"/>
      <c r="I135" s="120"/>
    </row>
    <row r="136" spans="2:10">
      <c r="B136" s="115"/>
      <c r="C136" s="92" t="s">
        <v>95</v>
      </c>
      <c r="D136" s="92"/>
      <c r="E136" s="91"/>
      <c r="F136" s="92"/>
      <c r="G136" s="120"/>
      <c r="H136" s="120"/>
      <c r="I136" s="120"/>
    </row>
    <row r="137" spans="2:10">
      <c r="B137" s="115"/>
      <c r="C137" s="92" t="s">
        <v>96</v>
      </c>
      <c r="D137" s="92"/>
      <c r="E137" s="91"/>
      <c r="F137" s="92"/>
      <c r="G137" s="120"/>
      <c r="H137" s="120"/>
      <c r="I137" s="120"/>
    </row>
    <row r="138" spans="2:10">
      <c r="B138" s="115"/>
      <c r="C138" s="92" t="s">
        <v>97</v>
      </c>
      <c r="D138" s="92"/>
      <c r="E138" s="91"/>
      <c r="F138" s="92"/>
      <c r="G138" s="120"/>
      <c r="H138" s="120"/>
      <c r="I138" s="120"/>
    </row>
    <row r="139" spans="2:10">
      <c r="B139" s="115"/>
      <c r="C139" s="92" t="s">
        <v>98</v>
      </c>
      <c r="D139" s="92"/>
      <c r="E139" s="91"/>
      <c r="F139" s="92"/>
      <c r="G139" s="120"/>
      <c r="H139" s="120"/>
      <c r="I139" s="120"/>
    </row>
    <row r="140" spans="2:10">
      <c r="B140" s="115"/>
      <c r="C140" s="92" t="s">
        <v>99</v>
      </c>
      <c r="D140" s="92"/>
      <c r="E140" s="91"/>
      <c r="F140" s="92"/>
      <c r="G140" s="120"/>
      <c r="H140" s="120"/>
      <c r="I140" s="120"/>
    </row>
    <row r="141" spans="2:10">
      <c r="B141" s="115"/>
      <c r="C141" s="92" t="s">
        <v>100</v>
      </c>
      <c r="D141" s="92"/>
      <c r="E141" s="91"/>
      <c r="F141" s="92"/>
      <c r="G141" s="120"/>
      <c r="H141" s="120"/>
      <c r="I141" s="120"/>
    </row>
    <row r="142" spans="2:10">
      <c r="B142" s="115"/>
      <c r="C142" s="92" t="s">
        <v>101</v>
      </c>
      <c r="D142" s="92"/>
      <c r="E142" s="91"/>
      <c r="F142" s="92"/>
      <c r="G142" s="120"/>
      <c r="H142" s="120"/>
      <c r="I142" s="120"/>
    </row>
  </sheetData>
  <dataValidations count="1">
    <dataValidation type="list" allowBlank="1" showInputMessage="1" showErrorMessage="1" sqref="E36 E89:E132 E31 E27 E83 E73 E78 E67 E62 E57 E19 E23 E11 E15 E7 E3 E51 E46 E41" xr:uid="{00000000-0002-0000-1200-000000000000}">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5"/>
  <sheetViews>
    <sheetView tabSelected="1" topLeftCell="A21" zoomScale="85" zoomScaleNormal="85" workbookViewId="0">
      <selection activeCell="B27" sqref="B27"/>
    </sheetView>
  </sheetViews>
  <sheetFormatPr defaultColWidth="8.88671875" defaultRowHeight="16.8"/>
  <cols>
    <col min="1" max="1" width="8.33203125" style="1" customWidth="1"/>
    <col min="2" max="2" width="42" style="15" customWidth="1"/>
    <col min="3" max="3" width="22.44140625" style="15" customWidth="1"/>
    <col min="4" max="4" width="17.33203125" style="15" customWidth="1"/>
    <col min="5" max="5" width="17" style="16" customWidth="1"/>
    <col min="6" max="6" width="16.6640625" style="16" customWidth="1"/>
    <col min="7" max="7" width="18.33203125" style="16" bestFit="1" customWidth="1"/>
    <col min="8" max="8" width="22.109375" style="1" customWidth="1"/>
    <col min="9" max="9" width="21" style="1" bestFit="1" customWidth="1"/>
    <col min="10" max="256" width="9.109375" style="1"/>
    <col min="257" max="257" width="8.33203125" style="1" customWidth="1"/>
    <col min="258" max="258" width="42" style="1" customWidth="1"/>
    <col min="259" max="259" width="11.6640625" style="1" customWidth="1"/>
    <col min="260" max="260" width="17.109375" style="1" customWidth="1"/>
    <col min="261" max="261" width="17" style="1" customWidth="1"/>
    <col min="262" max="262" width="16.6640625" style="1" customWidth="1"/>
    <col min="263" max="263" width="19.33203125" style="1" customWidth="1"/>
    <col min="264" max="264" width="9.109375" style="1"/>
    <col min="265" max="265" width="16" style="1" bestFit="1" customWidth="1"/>
    <col min="266" max="512" width="9.109375" style="1"/>
    <col min="513" max="513" width="8.33203125" style="1" customWidth="1"/>
    <col min="514" max="514" width="42" style="1" customWidth="1"/>
    <col min="515" max="515" width="11.6640625" style="1" customWidth="1"/>
    <col min="516" max="516" width="17.109375" style="1" customWidth="1"/>
    <col min="517" max="517" width="17" style="1" customWidth="1"/>
    <col min="518" max="518" width="16.6640625" style="1" customWidth="1"/>
    <col min="519" max="519" width="19.33203125" style="1" customWidth="1"/>
    <col min="520" max="520" width="9.109375" style="1"/>
    <col min="521" max="521" width="16" style="1" bestFit="1" customWidth="1"/>
    <col min="522" max="768" width="9.109375" style="1"/>
    <col min="769" max="769" width="8.33203125" style="1" customWidth="1"/>
    <col min="770" max="770" width="42" style="1" customWidth="1"/>
    <col min="771" max="771" width="11.6640625" style="1" customWidth="1"/>
    <col min="772" max="772" width="17.109375" style="1" customWidth="1"/>
    <col min="773" max="773" width="17" style="1" customWidth="1"/>
    <col min="774" max="774" width="16.6640625" style="1" customWidth="1"/>
    <col min="775" max="775" width="19.33203125" style="1" customWidth="1"/>
    <col min="776" max="776" width="9.109375" style="1"/>
    <col min="777" max="777" width="16" style="1" bestFit="1" customWidth="1"/>
    <col min="778" max="1024" width="9.109375" style="1"/>
    <col min="1025" max="1025" width="8.33203125" style="1" customWidth="1"/>
    <col min="1026" max="1026" width="42" style="1" customWidth="1"/>
    <col min="1027" max="1027" width="11.6640625" style="1" customWidth="1"/>
    <col min="1028" max="1028" width="17.109375" style="1" customWidth="1"/>
    <col min="1029" max="1029" width="17" style="1" customWidth="1"/>
    <col min="1030" max="1030" width="16.6640625" style="1" customWidth="1"/>
    <col min="1031" max="1031" width="19.33203125" style="1" customWidth="1"/>
    <col min="1032" max="1032" width="9.109375" style="1"/>
    <col min="1033" max="1033" width="16" style="1" bestFit="1" customWidth="1"/>
    <col min="1034" max="1280" width="9.109375" style="1"/>
    <col min="1281" max="1281" width="8.33203125" style="1" customWidth="1"/>
    <col min="1282" max="1282" width="42" style="1" customWidth="1"/>
    <col min="1283" max="1283" width="11.6640625" style="1" customWidth="1"/>
    <col min="1284" max="1284" width="17.109375" style="1" customWidth="1"/>
    <col min="1285" max="1285" width="17" style="1" customWidth="1"/>
    <col min="1286" max="1286" width="16.6640625" style="1" customWidth="1"/>
    <col min="1287" max="1287" width="19.33203125" style="1" customWidth="1"/>
    <col min="1288" max="1288" width="9.109375" style="1"/>
    <col min="1289" max="1289" width="16" style="1" bestFit="1" customWidth="1"/>
    <col min="1290" max="1536" width="9.109375" style="1"/>
    <col min="1537" max="1537" width="8.33203125" style="1" customWidth="1"/>
    <col min="1538" max="1538" width="42" style="1" customWidth="1"/>
    <col min="1539" max="1539" width="11.6640625" style="1" customWidth="1"/>
    <col min="1540" max="1540" width="17.109375" style="1" customWidth="1"/>
    <col min="1541" max="1541" width="17" style="1" customWidth="1"/>
    <col min="1542" max="1542" width="16.6640625" style="1" customWidth="1"/>
    <col min="1543" max="1543" width="19.33203125" style="1" customWidth="1"/>
    <col min="1544" max="1544" width="9.109375" style="1"/>
    <col min="1545" max="1545" width="16" style="1" bestFit="1" customWidth="1"/>
    <col min="1546" max="1792" width="9.109375" style="1"/>
    <col min="1793" max="1793" width="8.33203125" style="1" customWidth="1"/>
    <col min="1794" max="1794" width="42" style="1" customWidth="1"/>
    <col min="1795" max="1795" width="11.6640625" style="1" customWidth="1"/>
    <col min="1796" max="1796" width="17.109375" style="1" customWidth="1"/>
    <col min="1797" max="1797" width="17" style="1" customWidth="1"/>
    <col min="1798" max="1798" width="16.6640625" style="1" customWidth="1"/>
    <col min="1799" max="1799" width="19.33203125" style="1" customWidth="1"/>
    <col min="1800" max="1800" width="9.109375" style="1"/>
    <col min="1801" max="1801" width="16" style="1" bestFit="1" customWidth="1"/>
    <col min="1802" max="2048" width="9.109375" style="1"/>
    <col min="2049" max="2049" width="8.33203125" style="1" customWidth="1"/>
    <col min="2050" max="2050" width="42" style="1" customWidth="1"/>
    <col min="2051" max="2051" width="11.6640625" style="1" customWidth="1"/>
    <col min="2052" max="2052" width="17.109375" style="1" customWidth="1"/>
    <col min="2053" max="2053" width="17" style="1" customWidth="1"/>
    <col min="2054" max="2054" width="16.6640625" style="1" customWidth="1"/>
    <col min="2055" max="2055" width="19.33203125" style="1" customWidth="1"/>
    <col min="2056" max="2056" width="9.109375" style="1"/>
    <col min="2057" max="2057" width="16" style="1" bestFit="1" customWidth="1"/>
    <col min="2058" max="2304" width="9.109375" style="1"/>
    <col min="2305" max="2305" width="8.33203125" style="1" customWidth="1"/>
    <col min="2306" max="2306" width="42" style="1" customWidth="1"/>
    <col min="2307" max="2307" width="11.6640625" style="1" customWidth="1"/>
    <col min="2308" max="2308" width="17.109375" style="1" customWidth="1"/>
    <col min="2309" max="2309" width="17" style="1" customWidth="1"/>
    <col min="2310" max="2310" width="16.6640625" style="1" customWidth="1"/>
    <col min="2311" max="2311" width="19.33203125" style="1" customWidth="1"/>
    <col min="2312" max="2312" width="9.109375" style="1"/>
    <col min="2313" max="2313" width="16" style="1" bestFit="1" customWidth="1"/>
    <col min="2314" max="2560" width="9.109375" style="1"/>
    <col min="2561" max="2561" width="8.33203125" style="1" customWidth="1"/>
    <col min="2562" max="2562" width="42" style="1" customWidth="1"/>
    <col min="2563" max="2563" width="11.6640625" style="1" customWidth="1"/>
    <col min="2564" max="2564" width="17.109375" style="1" customWidth="1"/>
    <col min="2565" max="2565" width="17" style="1" customWidth="1"/>
    <col min="2566" max="2566" width="16.6640625" style="1" customWidth="1"/>
    <col min="2567" max="2567" width="19.33203125" style="1" customWidth="1"/>
    <col min="2568" max="2568" width="9.109375" style="1"/>
    <col min="2569" max="2569" width="16" style="1" bestFit="1" customWidth="1"/>
    <col min="2570" max="2816" width="9.109375" style="1"/>
    <col min="2817" max="2817" width="8.33203125" style="1" customWidth="1"/>
    <col min="2818" max="2818" width="42" style="1" customWidth="1"/>
    <col min="2819" max="2819" width="11.6640625" style="1" customWidth="1"/>
    <col min="2820" max="2820" width="17.109375" style="1" customWidth="1"/>
    <col min="2821" max="2821" width="17" style="1" customWidth="1"/>
    <col min="2822" max="2822" width="16.6640625" style="1" customWidth="1"/>
    <col min="2823" max="2823" width="19.33203125" style="1" customWidth="1"/>
    <col min="2824" max="2824" width="9.109375" style="1"/>
    <col min="2825" max="2825" width="16" style="1" bestFit="1" customWidth="1"/>
    <col min="2826" max="3072" width="9.109375" style="1"/>
    <col min="3073" max="3073" width="8.33203125" style="1" customWidth="1"/>
    <col min="3074" max="3074" width="42" style="1" customWidth="1"/>
    <col min="3075" max="3075" width="11.6640625" style="1" customWidth="1"/>
    <col min="3076" max="3076" width="17.109375" style="1" customWidth="1"/>
    <col min="3077" max="3077" width="17" style="1" customWidth="1"/>
    <col min="3078" max="3078" width="16.6640625" style="1" customWidth="1"/>
    <col min="3079" max="3079" width="19.33203125" style="1" customWidth="1"/>
    <col min="3080" max="3080" width="9.109375" style="1"/>
    <col min="3081" max="3081" width="16" style="1" bestFit="1" customWidth="1"/>
    <col min="3082" max="3328" width="9.109375" style="1"/>
    <col min="3329" max="3329" width="8.33203125" style="1" customWidth="1"/>
    <col min="3330" max="3330" width="42" style="1" customWidth="1"/>
    <col min="3331" max="3331" width="11.6640625" style="1" customWidth="1"/>
    <col min="3332" max="3332" width="17.109375" style="1" customWidth="1"/>
    <col min="3333" max="3333" width="17" style="1" customWidth="1"/>
    <col min="3334" max="3334" width="16.6640625" style="1" customWidth="1"/>
    <col min="3335" max="3335" width="19.33203125" style="1" customWidth="1"/>
    <col min="3336" max="3336" width="9.109375" style="1"/>
    <col min="3337" max="3337" width="16" style="1" bestFit="1" customWidth="1"/>
    <col min="3338" max="3584" width="9.109375" style="1"/>
    <col min="3585" max="3585" width="8.33203125" style="1" customWidth="1"/>
    <col min="3586" max="3586" width="42" style="1" customWidth="1"/>
    <col min="3587" max="3587" width="11.6640625" style="1" customWidth="1"/>
    <col min="3588" max="3588" width="17.109375" style="1" customWidth="1"/>
    <col min="3589" max="3589" width="17" style="1" customWidth="1"/>
    <col min="3590" max="3590" width="16.6640625" style="1" customWidth="1"/>
    <col min="3591" max="3591" width="19.33203125" style="1" customWidth="1"/>
    <col min="3592" max="3592" width="9.109375" style="1"/>
    <col min="3593" max="3593" width="16" style="1" bestFit="1" customWidth="1"/>
    <col min="3594" max="3840" width="9.109375" style="1"/>
    <col min="3841" max="3841" width="8.33203125" style="1" customWidth="1"/>
    <col min="3842" max="3842" width="42" style="1" customWidth="1"/>
    <col min="3843" max="3843" width="11.6640625" style="1" customWidth="1"/>
    <col min="3844" max="3844" width="17.109375" style="1" customWidth="1"/>
    <col min="3845" max="3845" width="17" style="1" customWidth="1"/>
    <col min="3846" max="3846" width="16.6640625" style="1" customWidth="1"/>
    <col min="3847" max="3847" width="19.33203125" style="1" customWidth="1"/>
    <col min="3848" max="3848" width="9.109375" style="1"/>
    <col min="3849" max="3849" width="16" style="1" bestFit="1" customWidth="1"/>
    <col min="3850" max="4096" width="9.109375" style="1"/>
    <col min="4097" max="4097" width="8.33203125" style="1" customWidth="1"/>
    <col min="4098" max="4098" width="42" style="1" customWidth="1"/>
    <col min="4099" max="4099" width="11.6640625" style="1" customWidth="1"/>
    <col min="4100" max="4100" width="17.109375" style="1" customWidth="1"/>
    <col min="4101" max="4101" width="17" style="1" customWidth="1"/>
    <col min="4102" max="4102" width="16.6640625" style="1" customWidth="1"/>
    <col min="4103" max="4103" width="19.33203125" style="1" customWidth="1"/>
    <col min="4104" max="4104" width="9.109375" style="1"/>
    <col min="4105" max="4105" width="16" style="1" bestFit="1" customWidth="1"/>
    <col min="4106" max="4352" width="9.109375" style="1"/>
    <col min="4353" max="4353" width="8.33203125" style="1" customWidth="1"/>
    <col min="4354" max="4354" width="42" style="1" customWidth="1"/>
    <col min="4355" max="4355" width="11.6640625" style="1" customWidth="1"/>
    <col min="4356" max="4356" width="17.109375" style="1" customWidth="1"/>
    <col min="4357" max="4357" width="17" style="1" customWidth="1"/>
    <col min="4358" max="4358" width="16.6640625" style="1" customWidth="1"/>
    <col min="4359" max="4359" width="19.33203125" style="1" customWidth="1"/>
    <col min="4360" max="4360" width="9.109375" style="1"/>
    <col min="4361" max="4361" width="16" style="1" bestFit="1" customWidth="1"/>
    <col min="4362" max="4608" width="9.109375" style="1"/>
    <col min="4609" max="4609" width="8.33203125" style="1" customWidth="1"/>
    <col min="4610" max="4610" width="42" style="1" customWidth="1"/>
    <col min="4611" max="4611" width="11.6640625" style="1" customWidth="1"/>
    <col min="4612" max="4612" width="17.109375" style="1" customWidth="1"/>
    <col min="4613" max="4613" width="17" style="1" customWidth="1"/>
    <col min="4614" max="4614" width="16.6640625" style="1" customWidth="1"/>
    <col min="4615" max="4615" width="19.33203125" style="1" customWidth="1"/>
    <col min="4616" max="4616" width="9.109375" style="1"/>
    <col min="4617" max="4617" width="16" style="1" bestFit="1" customWidth="1"/>
    <col min="4618" max="4864" width="9.109375" style="1"/>
    <col min="4865" max="4865" width="8.33203125" style="1" customWidth="1"/>
    <col min="4866" max="4866" width="42" style="1" customWidth="1"/>
    <col min="4867" max="4867" width="11.6640625" style="1" customWidth="1"/>
    <col min="4868" max="4868" width="17.109375" style="1" customWidth="1"/>
    <col min="4869" max="4869" width="17" style="1" customWidth="1"/>
    <col min="4870" max="4870" width="16.6640625" style="1" customWidth="1"/>
    <col min="4871" max="4871" width="19.33203125" style="1" customWidth="1"/>
    <col min="4872" max="4872" width="9.109375" style="1"/>
    <col min="4873" max="4873" width="16" style="1" bestFit="1" customWidth="1"/>
    <col min="4874" max="5120" width="9.109375" style="1"/>
    <col min="5121" max="5121" width="8.33203125" style="1" customWidth="1"/>
    <col min="5122" max="5122" width="42" style="1" customWidth="1"/>
    <col min="5123" max="5123" width="11.6640625" style="1" customWidth="1"/>
    <col min="5124" max="5124" width="17.109375" style="1" customWidth="1"/>
    <col min="5125" max="5125" width="17" style="1" customWidth="1"/>
    <col min="5126" max="5126" width="16.6640625" style="1" customWidth="1"/>
    <col min="5127" max="5127" width="19.33203125" style="1" customWidth="1"/>
    <col min="5128" max="5128" width="9.109375" style="1"/>
    <col min="5129" max="5129" width="16" style="1" bestFit="1" customWidth="1"/>
    <col min="5130" max="5376" width="9.109375" style="1"/>
    <col min="5377" max="5377" width="8.33203125" style="1" customWidth="1"/>
    <col min="5378" max="5378" width="42" style="1" customWidth="1"/>
    <col min="5379" max="5379" width="11.6640625" style="1" customWidth="1"/>
    <col min="5380" max="5380" width="17.109375" style="1" customWidth="1"/>
    <col min="5381" max="5381" width="17" style="1" customWidth="1"/>
    <col min="5382" max="5382" width="16.6640625" style="1" customWidth="1"/>
    <col min="5383" max="5383" width="19.33203125" style="1" customWidth="1"/>
    <col min="5384" max="5384" width="9.109375" style="1"/>
    <col min="5385" max="5385" width="16" style="1" bestFit="1" customWidth="1"/>
    <col min="5386" max="5632" width="9.109375" style="1"/>
    <col min="5633" max="5633" width="8.33203125" style="1" customWidth="1"/>
    <col min="5634" max="5634" width="42" style="1" customWidth="1"/>
    <col min="5635" max="5635" width="11.6640625" style="1" customWidth="1"/>
    <col min="5636" max="5636" width="17.109375" style="1" customWidth="1"/>
    <col min="5637" max="5637" width="17" style="1" customWidth="1"/>
    <col min="5638" max="5638" width="16.6640625" style="1" customWidth="1"/>
    <col min="5639" max="5639" width="19.33203125" style="1" customWidth="1"/>
    <col min="5640" max="5640" width="9.109375" style="1"/>
    <col min="5641" max="5641" width="16" style="1" bestFit="1" customWidth="1"/>
    <col min="5642" max="5888" width="9.109375" style="1"/>
    <col min="5889" max="5889" width="8.33203125" style="1" customWidth="1"/>
    <col min="5890" max="5890" width="42" style="1" customWidth="1"/>
    <col min="5891" max="5891" width="11.6640625" style="1" customWidth="1"/>
    <col min="5892" max="5892" width="17.109375" style="1" customWidth="1"/>
    <col min="5893" max="5893" width="17" style="1" customWidth="1"/>
    <col min="5894" max="5894" width="16.6640625" style="1" customWidth="1"/>
    <col min="5895" max="5895" width="19.33203125" style="1" customWidth="1"/>
    <col min="5896" max="5896" width="9.109375" style="1"/>
    <col min="5897" max="5897" width="16" style="1" bestFit="1" customWidth="1"/>
    <col min="5898" max="6144" width="9.109375" style="1"/>
    <col min="6145" max="6145" width="8.33203125" style="1" customWidth="1"/>
    <col min="6146" max="6146" width="42" style="1" customWidth="1"/>
    <col min="6147" max="6147" width="11.6640625" style="1" customWidth="1"/>
    <col min="6148" max="6148" width="17.109375" style="1" customWidth="1"/>
    <col min="6149" max="6149" width="17" style="1" customWidth="1"/>
    <col min="6150" max="6150" width="16.6640625" style="1" customWidth="1"/>
    <col min="6151" max="6151" width="19.33203125" style="1" customWidth="1"/>
    <col min="6152" max="6152" width="9.109375" style="1"/>
    <col min="6153" max="6153" width="16" style="1" bestFit="1" customWidth="1"/>
    <col min="6154" max="6400" width="9.109375" style="1"/>
    <col min="6401" max="6401" width="8.33203125" style="1" customWidth="1"/>
    <col min="6402" max="6402" width="42" style="1" customWidth="1"/>
    <col min="6403" max="6403" width="11.6640625" style="1" customWidth="1"/>
    <col min="6404" max="6404" width="17.109375" style="1" customWidth="1"/>
    <col min="6405" max="6405" width="17" style="1" customWidth="1"/>
    <col min="6406" max="6406" width="16.6640625" style="1" customWidth="1"/>
    <col min="6407" max="6407" width="19.33203125" style="1" customWidth="1"/>
    <col min="6408" max="6408" width="9.109375" style="1"/>
    <col min="6409" max="6409" width="16" style="1" bestFit="1" customWidth="1"/>
    <col min="6410" max="6656" width="9.109375" style="1"/>
    <col min="6657" max="6657" width="8.33203125" style="1" customWidth="1"/>
    <col min="6658" max="6658" width="42" style="1" customWidth="1"/>
    <col min="6659" max="6659" width="11.6640625" style="1" customWidth="1"/>
    <col min="6660" max="6660" width="17.109375" style="1" customWidth="1"/>
    <col min="6661" max="6661" width="17" style="1" customWidth="1"/>
    <col min="6662" max="6662" width="16.6640625" style="1" customWidth="1"/>
    <col min="6663" max="6663" width="19.33203125" style="1" customWidth="1"/>
    <col min="6664" max="6664" width="9.109375" style="1"/>
    <col min="6665" max="6665" width="16" style="1" bestFit="1" customWidth="1"/>
    <col min="6666" max="6912" width="9.109375" style="1"/>
    <col min="6913" max="6913" width="8.33203125" style="1" customWidth="1"/>
    <col min="6914" max="6914" width="42" style="1" customWidth="1"/>
    <col min="6915" max="6915" width="11.6640625" style="1" customWidth="1"/>
    <col min="6916" max="6916" width="17.109375" style="1" customWidth="1"/>
    <col min="6917" max="6917" width="17" style="1" customWidth="1"/>
    <col min="6918" max="6918" width="16.6640625" style="1" customWidth="1"/>
    <col min="6919" max="6919" width="19.33203125" style="1" customWidth="1"/>
    <col min="6920" max="6920" width="9.109375" style="1"/>
    <col min="6921" max="6921" width="16" style="1" bestFit="1" customWidth="1"/>
    <col min="6922" max="7168" width="9.109375" style="1"/>
    <col min="7169" max="7169" width="8.33203125" style="1" customWidth="1"/>
    <col min="7170" max="7170" width="42" style="1" customWidth="1"/>
    <col min="7171" max="7171" width="11.6640625" style="1" customWidth="1"/>
    <col min="7172" max="7172" width="17.109375" style="1" customWidth="1"/>
    <col min="7173" max="7173" width="17" style="1" customWidth="1"/>
    <col min="7174" max="7174" width="16.6640625" style="1" customWidth="1"/>
    <col min="7175" max="7175" width="19.33203125" style="1" customWidth="1"/>
    <col min="7176" max="7176" width="9.109375" style="1"/>
    <col min="7177" max="7177" width="16" style="1" bestFit="1" customWidth="1"/>
    <col min="7178" max="7424" width="9.109375" style="1"/>
    <col min="7425" max="7425" width="8.33203125" style="1" customWidth="1"/>
    <col min="7426" max="7426" width="42" style="1" customWidth="1"/>
    <col min="7427" max="7427" width="11.6640625" style="1" customWidth="1"/>
    <col min="7428" max="7428" width="17.109375" style="1" customWidth="1"/>
    <col min="7429" max="7429" width="17" style="1" customWidth="1"/>
    <col min="7430" max="7430" width="16.6640625" style="1" customWidth="1"/>
    <col min="7431" max="7431" width="19.33203125" style="1" customWidth="1"/>
    <col min="7432" max="7432" width="9.109375" style="1"/>
    <col min="7433" max="7433" width="16" style="1" bestFit="1" customWidth="1"/>
    <col min="7434" max="7680" width="9.109375" style="1"/>
    <col min="7681" max="7681" width="8.33203125" style="1" customWidth="1"/>
    <col min="7682" max="7682" width="42" style="1" customWidth="1"/>
    <col min="7683" max="7683" width="11.6640625" style="1" customWidth="1"/>
    <col min="7684" max="7684" width="17.109375" style="1" customWidth="1"/>
    <col min="7685" max="7685" width="17" style="1" customWidth="1"/>
    <col min="7686" max="7686" width="16.6640625" style="1" customWidth="1"/>
    <col min="7687" max="7687" width="19.33203125" style="1" customWidth="1"/>
    <col min="7688" max="7688" width="9.109375" style="1"/>
    <col min="7689" max="7689" width="16" style="1" bestFit="1" customWidth="1"/>
    <col min="7690" max="7936" width="9.109375" style="1"/>
    <col min="7937" max="7937" width="8.33203125" style="1" customWidth="1"/>
    <col min="7938" max="7938" width="42" style="1" customWidth="1"/>
    <col min="7939" max="7939" width="11.6640625" style="1" customWidth="1"/>
    <col min="7940" max="7940" width="17.109375" style="1" customWidth="1"/>
    <col min="7941" max="7941" width="17" style="1" customWidth="1"/>
    <col min="7942" max="7942" width="16.6640625" style="1" customWidth="1"/>
    <col min="7943" max="7943" width="19.33203125" style="1" customWidth="1"/>
    <col min="7944" max="7944" width="9.109375" style="1"/>
    <col min="7945" max="7945" width="16" style="1" bestFit="1" customWidth="1"/>
    <col min="7946" max="8192" width="9.109375" style="1"/>
    <col min="8193" max="8193" width="8.33203125" style="1" customWidth="1"/>
    <col min="8194" max="8194" width="42" style="1" customWidth="1"/>
    <col min="8195" max="8195" width="11.6640625" style="1" customWidth="1"/>
    <col min="8196" max="8196" width="17.109375" style="1" customWidth="1"/>
    <col min="8197" max="8197" width="17" style="1" customWidth="1"/>
    <col min="8198" max="8198" width="16.6640625" style="1" customWidth="1"/>
    <col min="8199" max="8199" width="19.33203125" style="1" customWidth="1"/>
    <col min="8200" max="8200" width="9.109375" style="1"/>
    <col min="8201" max="8201" width="16" style="1" bestFit="1" customWidth="1"/>
    <col min="8202" max="8448" width="9.109375" style="1"/>
    <col min="8449" max="8449" width="8.33203125" style="1" customWidth="1"/>
    <col min="8450" max="8450" width="42" style="1" customWidth="1"/>
    <col min="8451" max="8451" width="11.6640625" style="1" customWidth="1"/>
    <col min="8452" max="8452" width="17.109375" style="1" customWidth="1"/>
    <col min="8453" max="8453" width="17" style="1" customWidth="1"/>
    <col min="8454" max="8454" width="16.6640625" style="1" customWidth="1"/>
    <col min="8455" max="8455" width="19.33203125" style="1" customWidth="1"/>
    <col min="8456" max="8456" width="9.109375" style="1"/>
    <col min="8457" max="8457" width="16" style="1" bestFit="1" customWidth="1"/>
    <col min="8458" max="8704" width="9.109375" style="1"/>
    <col min="8705" max="8705" width="8.33203125" style="1" customWidth="1"/>
    <col min="8706" max="8706" width="42" style="1" customWidth="1"/>
    <col min="8707" max="8707" width="11.6640625" style="1" customWidth="1"/>
    <col min="8708" max="8708" width="17.109375" style="1" customWidth="1"/>
    <col min="8709" max="8709" width="17" style="1" customWidth="1"/>
    <col min="8710" max="8710" width="16.6640625" style="1" customWidth="1"/>
    <col min="8711" max="8711" width="19.33203125" style="1" customWidth="1"/>
    <col min="8712" max="8712" width="9.109375" style="1"/>
    <col min="8713" max="8713" width="16" style="1" bestFit="1" customWidth="1"/>
    <col min="8714" max="8960" width="9.109375" style="1"/>
    <col min="8961" max="8961" width="8.33203125" style="1" customWidth="1"/>
    <col min="8962" max="8962" width="42" style="1" customWidth="1"/>
    <col min="8963" max="8963" width="11.6640625" style="1" customWidth="1"/>
    <col min="8964" max="8964" width="17.109375" style="1" customWidth="1"/>
    <col min="8965" max="8965" width="17" style="1" customWidth="1"/>
    <col min="8966" max="8966" width="16.6640625" style="1" customWidth="1"/>
    <col min="8967" max="8967" width="19.33203125" style="1" customWidth="1"/>
    <col min="8968" max="8968" width="9.109375" style="1"/>
    <col min="8969" max="8969" width="16" style="1" bestFit="1" customWidth="1"/>
    <col min="8970" max="9216" width="9.109375" style="1"/>
    <col min="9217" max="9217" width="8.33203125" style="1" customWidth="1"/>
    <col min="9218" max="9218" width="42" style="1" customWidth="1"/>
    <col min="9219" max="9219" width="11.6640625" style="1" customWidth="1"/>
    <col min="9220" max="9220" width="17.109375" style="1" customWidth="1"/>
    <col min="9221" max="9221" width="17" style="1" customWidth="1"/>
    <col min="9222" max="9222" width="16.6640625" style="1" customWidth="1"/>
    <col min="9223" max="9223" width="19.33203125" style="1" customWidth="1"/>
    <col min="9224" max="9224" width="9.109375" style="1"/>
    <col min="9225" max="9225" width="16" style="1" bestFit="1" customWidth="1"/>
    <col min="9226" max="9472" width="9.109375" style="1"/>
    <col min="9473" max="9473" width="8.33203125" style="1" customWidth="1"/>
    <col min="9474" max="9474" width="42" style="1" customWidth="1"/>
    <col min="9475" max="9475" width="11.6640625" style="1" customWidth="1"/>
    <col min="9476" max="9476" width="17.109375" style="1" customWidth="1"/>
    <col min="9477" max="9477" width="17" style="1" customWidth="1"/>
    <col min="9478" max="9478" width="16.6640625" style="1" customWidth="1"/>
    <col min="9479" max="9479" width="19.33203125" style="1" customWidth="1"/>
    <col min="9480" max="9480" width="9.109375" style="1"/>
    <col min="9481" max="9481" width="16" style="1" bestFit="1" customWidth="1"/>
    <col min="9482" max="9728" width="9.109375" style="1"/>
    <col min="9729" max="9729" width="8.33203125" style="1" customWidth="1"/>
    <col min="9730" max="9730" width="42" style="1" customWidth="1"/>
    <col min="9731" max="9731" width="11.6640625" style="1" customWidth="1"/>
    <col min="9732" max="9732" width="17.109375" style="1" customWidth="1"/>
    <col min="9733" max="9733" width="17" style="1" customWidth="1"/>
    <col min="9734" max="9734" width="16.6640625" style="1" customWidth="1"/>
    <col min="9735" max="9735" width="19.33203125" style="1" customWidth="1"/>
    <col min="9736" max="9736" width="9.109375" style="1"/>
    <col min="9737" max="9737" width="16" style="1" bestFit="1" customWidth="1"/>
    <col min="9738" max="9984" width="9.109375" style="1"/>
    <col min="9985" max="9985" width="8.33203125" style="1" customWidth="1"/>
    <col min="9986" max="9986" width="42" style="1" customWidth="1"/>
    <col min="9987" max="9987" width="11.6640625" style="1" customWidth="1"/>
    <col min="9988" max="9988" width="17.109375" style="1" customWidth="1"/>
    <col min="9989" max="9989" width="17" style="1" customWidth="1"/>
    <col min="9990" max="9990" width="16.6640625" style="1" customWidth="1"/>
    <col min="9991" max="9991" width="19.33203125" style="1" customWidth="1"/>
    <col min="9992" max="9992" width="9.109375" style="1"/>
    <col min="9993" max="9993" width="16" style="1" bestFit="1" customWidth="1"/>
    <col min="9994" max="10240" width="9.109375" style="1"/>
    <col min="10241" max="10241" width="8.33203125" style="1" customWidth="1"/>
    <col min="10242" max="10242" width="42" style="1" customWidth="1"/>
    <col min="10243" max="10243" width="11.6640625" style="1" customWidth="1"/>
    <col min="10244" max="10244" width="17.109375" style="1" customWidth="1"/>
    <col min="10245" max="10245" width="17" style="1" customWidth="1"/>
    <col min="10246" max="10246" width="16.6640625" style="1" customWidth="1"/>
    <col min="10247" max="10247" width="19.33203125" style="1" customWidth="1"/>
    <col min="10248" max="10248" width="9.109375" style="1"/>
    <col min="10249" max="10249" width="16" style="1" bestFit="1" customWidth="1"/>
    <col min="10250" max="10496" width="9.109375" style="1"/>
    <col min="10497" max="10497" width="8.33203125" style="1" customWidth="1"/>
    <col min="10498" max="10498" width="42" style="1" customWidth="1"/>
    <col min="10499" max="10499" width="11.6640625" style="1" customWidth="1"/>
    <col min="10500" max="10500" width="17.109375" style="1" customWidth="1"/>
    <col min="10501" max="10501" width="17" style="1" customWidth="1"/>
    <col min="10502" max="10502" width="16.6640625" style="1" customWidth="1"/>
    <col min="10503" max="10503" width="19.33203125" style="1" customWidth="1"/>
    <col min="10504" max="10504" width="9.109375" style="1"/>
    <col min="10505" max="10505" width="16" style="1" bestFit="1" customWidth="1"/>
    <col min="10506" max="10752" width="9.109375" style="1"/>
    <col min="10753" max="10753" width="8.33203125" style="1" customWidth="1"/>
    <col min="10754" max="10754" width="42" style="1" customWidth="1"/>
    <col min="10755" max="10755" width="11.6640625" style="1" customWidth="1"/>
    <col min="10756" max="10756" width="17.109375" style="1" customWidth="1"/>
    <col min="10757" max="10757" width="17" style="1" customWidth="1"/>
    <col min="10758" max="10758" width="16.6640625" style="1" customWidth="1"/>
    <col min="10759" max="10759" width="19.33203125" style="1" customWidth="1"/>
    <col min="10760" max="10760" width="9.109375" style="1"/>
    <col min="10761" max="10761" width="16" style="1" bestFit="1" customWidth="1"/>
    <col min="10762" max="11008" width="9.109375" style="1"/>
    <col min="11009" max="11009" width="8.33203125" style="1" customWidth="1"/>
    <col min="11010" max="11010" width="42" style="1" customWidth="1"/>
    <col min="11011" max="11011" width="11.6640625" style="1" customWidth="1"/>
    <col min="11012" max="11012" width="17.109375" style="1" customWidth="1"/>
    <col min="11013" max="11013" width="17" style="1" customWidth="1"/>
    <col min="11014" max="11014" width="16.6640625" style="1" customWidth="1"/>
    <col min="11015" max="11015" width="19.33203125" style="1" customWidth="1"/>
    <col min="11016" max="11016" width="9.109375" style="1"/>
    <col min="11017" max="11017" width="16" style="1" bestFit="1" customWidth="1"/>
    <col min="11018" max="11264" width="9.109375" style="1"/>
    <col min="11265" max="11265" width="8.33203125" style="1" customWidth="1"/>
    <col min="11266" max="11266" width="42" style="1" customWidth="1"/>
    <col min="11267" max="11267" width="11.6640625" style="1" customWidth="1"/>
    <col min="11268" max="11268" width="17.109375" style="1" customWidth="1"/>
    <col min="11269" max="11269" width="17" style="1" customWidth="1"/>
    <col min="11270" max="11270" width="16.6640625" style="1" customWidth="1"/>
    <col min="11271" max="11271" width="19.33203125" style="1" customWidth="1"/>
    <col min="11272" max="11272" width="9.109375" style="1"/>
    <col min="11273" max="11273" width="16" style="1" bestFit="1" customWidth="1"/>
    <col min="11274" max="11520" width="9.109375" style="1"/>
    <col min="11521" max="11521" width="8.33203125" style="1" customWidth="1"/>
    <col min="11522" max="11522" width="42" style="1" customWidth="1"/>
    <col min="11523" max="11523" width="11.6640625" style="1" customWidth="1"/>
    <col min="11524" max="11524" width="17.109375" style="1" customWidth="1"/>
    <col min="11525" max="11525" width="17" style="1" customWidth="1"/>
    <col min="11526" max="11526" width="16.6640625" style="1" customWidth="1"/>
    <col min="11527" max="11527" width="19.33203125" style="1" customWidth="1"/>
    <col min="11528" max="11528" width="9.109375" style="1"/>
    <col min="11529" max="11529" width="16" style="1" bestFit="1" customWidth="1"/>
    <col min="11530" max="11776" width="9.109375" style="1"/>
    <col min="11777" max="11777" width="8.33203125" style="1" customWidth="1"/>
    <col min="11778" max="11778" width="42" style="1" customWidth="1"/>
    <col min="11779" max="11779" width="11.6640625" style="1" customWidth="1"/>
    <col min="11780" max="11780" width="17.109375" style="1" customWidth="1"/>
    <col min="11781" max="11781" width="17" style="1" customWidth="1"/>
    <col min="11782" max="11782" width="16.6640625" style="1" customWidth="1"/>
    <col min="11783" max="11783" width="19.33203125" style="1" customWidth="1"/>
    <col min="11784" max="11784" width="9.109375" style="1"/>
    <col min="11785" max="11785" width="16" style="1" bestFit="1" customWidth="1"/>
    <col min="11786" max="12032" width="9.109375" style="1"/>
    <col min="12033" max="12033" width="8.33203125" style="1" customWidth="1"/>
    <col min="12034" max="12034" width="42" style="1" customWidth="1"/>
    <col min="12035" max="12035" width="11.6640625" style="1" customWidth="1"/>
    <col min="12036" max="12036" width="17.109375" style="1" customWidth="1"/>
    <col min="12037" max="12037" width="17" style="1" customWidth="1"/>
    <col min="12038" max="12038" width="16.6640625" style="1" customWidth="1"/>
    <col min="12039" max="12039" width="19.33203125" style="1" customWidth="1"/>
    <col min="12040" max="12040" width="9.109375" style="1"/>
    <col min="12041" max="12041" width="16" style="1" bestFit="1" customWidth="1"/>
    <col min="12042" max="12288" width="9.109375" style="1"/>
    <col min="12289" max="12289" width="8.33203125" style="1" customWidth="1"/>
    <col min="12290" max="12290" width="42" style="1" customWidth="1"/>
    <col min="12291" max="12291" width="11.6640625" style="1" customWidth="1"/>
    <col min="12292" max="12292" width="17.109375" style="1" customWidth="1"/>
    <col min="12293" max="12293" width="17" style="1" customWidth="1"/>
    <col min="12294" max="12294" width="16.6640625" style="1" customWidth="1"/>
    <col min="12295" max="12295" width="19.33203125" style="1" customWidth="1"/>
    <col min="12296" max="12296" width="9.109375" style="1"/>
    <col min="12297" max="12297" width="16" style="1" bestFit="1" customWidth="1"/>
    <col min="12298" max="12544" width="9.109375" style="1"/>
    <col min="12545" max="12545" width="8.33203125" style="1" customWidth="1"/>
    <col min="12546" max="12546" width="42" style="1" customWidth="1"/>
    <col min="12547" max="12547" width="11.6640625" style="1" customWidth="1"/>
    <col min="12548" max="12548" width="17.109375" style="1" customWidth="1"/>
    <col min="12549" max="12549" width="17" style="1" customWidth="1"/>
    <col min="12550" max="12550" width="16.6640625" style="1" customWidth="1"/>
    <col min="12551" max="12551" width="19.33203125" style="1" customWidth="1"/>
    <col min="12552" max="12552" width="9.109375" style="1"/>
    <col min="12553" max="12553" width="16" style="1" bestFit="1" customWidth="1"/>
    <col min="12554" max="12800" width="9.109375" style="1"/>
    <col min="12801" max="12801" width="8.33203125" style="1" customWidth="1"/>
    <col min="12802" max="12802" width="42" style="1" customWidth="1"/>
    <col min="12803" max="12803" width="11.6640625" style="1" customWidth="1"/>
    <col min="12804" max="12804" width="17.109375" style="1" customWidth="1"/>
    <col min="12805" max="12805" width="17" style="1" customWidth="1"/>
    <col min="12806" max="12806" width="16.6640625" style="1" customWidth="1"/>
    <col min="12807" max="12807" width="19.33203125" style="1" customWidth="1"/>
    <col min="12808" max="12808" width="9.109375" style="1"/>
    <col min="12809" max="12809" width="16" style="1" bestFit="1" customWidth="1"/>
    <col min="12810" max="13056" width="9.109375" style="1"/>
    <col min="13057" max="13057" width="8.33203125" style="1" customWidth="1"/>
    <col min="13058" max="13058" width="42" style="1" customWidth="1"/>
    <col min="13059" max="13059" width="11.6640625" style="1" customWidth="1"/>
    <col min="13060" max="13060" width="17.109375" style="1" customWidth="1"/>
    <col min="13061" max="13061" width="17" style="1" customWidth="1"/>
    <col min="13062" max="13062" width="16.6640625" style="1" customWidth="1"/>
    <col min="13063" max="13063" width="19.33203125" style="1" customWidth="1"/>
    <col min="13064" max="13064" width="9.109375" style="1"/>
    <col min="13065" max="13065" width="16" style="1" bestFit="1" customWidth="1"/>
    <col min="13066" max="13312" width="9.109375" style="1"/>
    <col min="13313" max="13313" width="8.33203125" style="1" customWidth="1"/>
    <col min="13314" max="13314" width="42" style="1" customWidth="1"/>
    <col min="13315" max="13315" width="11.6640625" style="1" customWidth="1"/>
    <col min="13316" max="13316" width="17.109375" style="1" customWidth="1"/>
    <col min="13317" max="13317" width="17" style="1" customWidth="1"/>
    <col min="13318" max="13318" width="16.6640625" style="1" customWidth="1"/>
    <col min="13319" max="13319" width="19.33203125" style="1" customWidth="1"/>
    <col min="13320" max="13320" width="9.109375" style="1"/>
    <col min="13321" max="13321" width="16" style="1" bestFit="1" customWidth="1"/>
    <col min="13322" max="13568" width="9.109375" style="1"/>
    <col min="13569" max="13569" width="8.33203125" style="1" customWidth="1"/>
    <col min="13570" max="13570" width="42" style="1" customWidth="1"/>
    <col min="13571" max="13571" width="11.6640625" style="1" customWidth="1"/>
    <col min="13572" max="13572" width="17.109375" style="1" customWidth="1"/>
    <col min="13573" max="13573" width="17" style="1" customWidth="1"/>
    <col min="13574" max="13574" width="16.6640625" style="1" customWidth="1"/>
    <col min="13575" max="13575" width="19.33203125" style="1" customWidth="1"/>
    <col min="13576" max="13576" width="9.109375" style="1"/>
    <col min="13577" max="13577" width="16" style="1" bestFit="1" customWidth="1"/>
    <col min="13578" max="13824" width="9.109375" style="1"/>
    <col min="13825" max="13825" width="8.33203125" style="1" customWidth="1"/>
    <col min="13826" max="13826" width="42" style="1" customWidth="1"/>
    <col min="13827" max="13827" width="11.6640625" style="1" customWidth="1"/>
    <col min="13828" max="13828" width="17.109375" style="1" customWidth="1"/>
    <col min="13829" max="13829" width="17" style="1" customWidth="1"/>
    <col min="13830" max="13830" width="16.6640625" style="1" customWidth="1"/>
    <col min="13831" max="13831" width="19.33203125" style="1" customWidth="1"/>
    <col min="13832" max="13832" width="9.109375" style="1"/>
    <col min="13833" max="13833" width="16" style="1" bestFit="1" customWidth="1"/>
    <col min="13834" max="14080" width="9.109375" style="1"/>
    <col min="14081" max="14081" width="8.33203125" style="1" customWidth="1"/>
    <col min="14082" max="14082" width="42" style="1" customWidth="1"/>
    <col min="14083" max="14083" width="11.6640625" style="1" customWidth="1"/>
    <col min="14084" max="14084" width="17.109375" style="1" customWidth="1"/>
    <col min="14085" max="14085" width="17" style="1" customWidth="1"/>
    <col min="14086" max="14086" width="16.6640625" style="1" customWidth="1"/>
    <col min="14087" max="14087" width="19.33203125" style="1" customWidth="1"/>
    <col min="14088" max="14088" width="9.109375" style="1"/>
    <col min="14089" max="14089" width="16" style="1" bestFit="1" customWidth="1"/>
    <col min="14090" max="14336" width="9.109375" style="1"/>
    <col min="14337" max="14337" width="8.33203125" style="1" customWidth="1"/>
    <col min="14338" max="14338" width="42" style="1" customWidth="1"/>
    <col min="14339" max="14339" width="11.6640625" style="1" customWidth="1"/>
    <col min="14340" max="14340" width="17.109375" style="1" customWidth="1"/>
    <col min="14341" max="14341" width="17" style="1" customWidth="1"/>
    <col min="14342" max="14342" width="16.6640625" style="1" customWidth="1"/>
    <col min="14343" max="14343" width="19.33203125" style="1" customWidth="1"/>
    <col min="14344" max="14344" width="9.109375" style="1"/>
    <col min="14345" max="14345" width="16" style="1" bestFit="1" customWidth="1"/>
    <col min="14346" max="14592" width="9.109375" style="1"/>
    <col min="14593" max="14593" width="8.33203125" style="1" customWidth="1"/>
    <col min="14594" max="14594" width="42" style="1" customWidth="1"/>
    <col min="14595" max="14595" width="11.6640625" style="1" customWidth="1"/>
    <col min="14596" max="14596" width="17.109375" style="1" customWidth="1"/>
    <col min="14597" max="14597" width="17" style="1" customWidth="1"/>
    <col min="14598" max="14598" width="16.6640625" style="1" customWidth="1"/>
    <col min="14599" max="14599" width="19.33203125" style="1" customWidth="1"/>
    <col min="14600" max="14600" width="9.109375" style="1"/>
    <col min="14601" max="14601" width="16" style="1" bestFit="1" customWidth="1"/>
    <col min="14602" max="14848" width="9.109375" style="1"/>
    <col min="14849" max="14849" width="8.33203125" style="1" customWidth="1"/>
    <col min="14850" max="14850" width="42" style="1" customWidth="1"/>
    <col min="14851" max="14851" width="11.6640625" style="1" customWidth="1"/>
    <col min="14852" max="14852" width="17.109375" style="1" customWidth="1"/>
    <col min="14853" max="14853" width="17" style="1" customWidth="1"/>
    <col min="14854" max="14854" width="16.6640625" style="1" customWidth="1"/>
    <col min="14855" max="14855" width="19.33203125" style="1" customWidth="1"/>
    <col min="14856" max="14856" width="9.109375" style="1"/>
    <col min="14857" max="14857" width="16" style="1" bestFit="1" customWidth="1"/>
    <col min="14858" max="15104" width="9.109375" style="1"/>
    <col min="15105" max="15105" width="8.33203125" style="1" customWidth="1"/>
    <col min="15106" max="15106" width="42" style="1" customWidth="1"/>
    <col min="15107" max="15107" width="11.6640625" style="1" customWidth="1"/>
    <col min="15108" max="15108" width="17.109375" style="1" customWidth="1"/>
    <col min="15109" max="15109" width="17" style="1" customWidth="1"/>
    <col min="15110" max="15110" width="16.6640625" style="1" customWidth="1"/>
    <col min="15111" max="15111" width="19.33203125" style="1" customWidth="1"/>
    <col min="15112" max="15112" width="9.109375" style="1"/>
    <col min="15113" max="15113" width="16" style="1" bestFit="1" customWidth="1"/>
    <col min="15114" max="15360" width="9.109375" style="1"/>
    <col min="15361" max="15361" width="8.33203125" style="1" customWidth="1"/>
    <col min="15362" max="15362" width="42" style="1" customWidth="1"/>
    <col min="15363" max="15363" width="11.6640625" style="1" customWidth="1"/>
    <col min="15364" max="15364" width="17.109375" style="1" customWidth="1"/>
    <col min="15365" max="15365" width="17" style="1" customWidth="1"/>
    <col min="15366" max="15366" width="16.6640625" style="1" customWidth="1"/>
    <col min="15367" max="15367" width="19.33203125" style="1" customWidth="1"/>
    <col min="15368" max="15368" width="9.109375" style="1"/>
    <col min="15369" max="15369" width="16" style="1" bestFit="1" customWidth="1"/>
    <col min="15370" max="15616" width="9.109375" style="1"/>
    <col min="15617" max="15617" width="8.33203125" style="1" customWidth="1"/>
    <col min="15618" max="15618" width="42" style="1" customWidth="1"/>
    <col min="15619" max="15619" width="11.6640625" style="1" customWidth="1"/>
    <col min="15620" max="15620" width="17.109375" style="1" customWidth="1"/>
    <col min="15621" max="15621" width="17" style="1" customWidth="1"/>
    <col min="15622" max="15622" width="16.6640625" style="1" customWidth="1"/>
    <col min="15623" max="15623" width="19.33203125" style="1" customWidth="1"/>
    <col min="15624" max="15624" width="9.109375" style="1"/>
    <col min="15625" max="15625" width="16" style="1" bestFit="1" customWidth="1"/>
    <col min="15626" max="15872" width="9.109375" style="1"/>
    <col min="15873" max="15873" width="8.33203125" style="1" customWidth="1"/>
    <col min="15874" max="15874" width="42" style="1" customWidth="1"/>
    <col min="15875" max="15875" width="11.6640625" style="1" customWidth="1"/>
    <col min="15876" max="15876" width="17.109375" style="1" customWidth="1"/>
    <col min="15877" max="15877" width="17" style="1" customWidth="1"/>
    <col min="15878" max="15878" width="16.6640625" style="1" customWidth="1"/>
    <col min="15879" max="15879" width="19.33203125" style="1" customWidth="1"/>
    <col min="15880" max="15880" width="9.109375" style="1"/>
    <col min="15881" max="15881" width="16" style="1" bestFit="1" customWidth="1"/>
    <col min="15882" max="16128" width="9.109375" style="1"/>
    <col min="16129" max="16129" width="8.33203125" style="1" customWidth="1"/>
    <col min="16130" max="16130" width="42" style="1" customWidth="1"/>
    <col min="16131" max="16131" width="11.6640625" style="1" customWidth="1"/>
    <col min="16132" max="16132" width="17.109375" style="1" customWidth="1"/>
    <col min="16133" max="16133" width="17" style="1" customWidth="1"/>
    <col min="16134" max="16134" width="16.6640625" style="1" customWidth="1"/>
    <col min="16135" max="16135" width="19.33203125" style="1" customWidth="1"/>
    <col min="16136" max="16136" width="9.109375" style="1"/>
    <col min="16137" max="16137" width="16" style="1" bestFit="1" customWidth="1"/>
    <col min="16138" max="16384" width="9.109375" style="1"/>
  </cols>
  <sheetData>
    <row r="1" spans="1:12">
      <c r="A1" s="1" t="s">
        <v>55</v>
      </c>
    </row>
    <row r="2" spans="1:12">
      <c r="A2" s="829" t="s">
        <v>29</v>
      </c>
      <c r="B2" s="830"/>
      <c r="C2" s="830"/>
      <c r="D2" s="830"/>
      <c r="E2" s="830"/>
      <c r="F2" s="830"/>
      <c r="G2" s="830"/>
    </row>
    <row r="3" spans="1:12">
      <c r="A3" s="831" t="str">
        <f>TDT!A3</f>
        <v>Triển khai xây dựng Thư viện số ngành giáo dục tỉnh Lạng Sơn</v>
      </c>
      <c r="B3" s="832"/>
      <c r="C3" s="832"/>
      <c r="D3" s="832"/>
      <c r="E3" s="832"/>
      <c r="F3" s="832"/>
      <c r="G3" s="832"/>
      <c r="H3" s="17"/>
      <c r="I3" s="17"/>
      <c r="J3" s="17"/>
    </row>
    <row r="4" spans="1:12">
      <c r="A4" s="835" t="s">
        <v>30</v>
      </c>
      <c r="B4" s="836"/>
      <c r="C4" s="836"/>
      <c r="D4" s="836"/>
      <c r="E4" s="836"/>
      <c r="F4" s="836"/>
      <c r="G4" s="836"/>
    </row>
    <row r="5" spans="1:12" ht="33.6">
      <c r="A5" s="18" t="s">
        <v>3</v>
      </c>
      <c r="B5" s="18" t="s">
        <v>4</v>
      </c>
      <c r="C5" s="18" t="s">
        <v>5</v>
      </c>
      <c r="D5" s="18" t="s">
        <v>31</v>
      </c>
      <c r="E5" s="4" t="s">
        <v>32</v>
      </c>
      <c r="F5" s="4" t="s">
        <v>33</v>
      </c>
      <c r="G5" s="4" t="s">
        <v>34</v>
      </c>
    </row>
    <row r="6" spans="1:12" s="2" customFormat="1">
      <c r="A6" s="19" t="s">
        <v>35</v>
      </c>
      <c r="B6" s="20" t="s">
        <v>36</v>
      </c>
      <c r="C6" s="20" t="s">
        <v>37</v>
      </c>
      <c r="D6" s="20" t="s">
        <v>38</v>
      </c>
      <c r="E6" s="21" t="s">
        <v>39</v>
      </c>
      <c r="F6" s="21" t="s">
        <v>40</v>
      </c>
      <c r="G6" s="21" t="s">
        <v>41</v>
      </c>
    </row>
    <row r="7" spans="1:12" s="2" customFormat="1" ht="19.2">
      <c r="A7" s="22" t="s">
        <v>13</v>
      </c>
      <c r="B7" s="23" t="s">
        <v>14</v>
      </c>
      <c r="C7" s="24" t="s">
        <v>42</v>
      </c>
      <c r="D7" s="24"/>
      <c r="E7" s="25">
        <v>0</v>
      </c>
      <c r="F7" s="25">
        <v>0</v>
      </c>
      <c r="G7" s="25">
        <v>0</v>
      </c>
    </row>
    <row r="8" spans="1:12" s="2" customFormat="1" ht="19.2">
      <c r="A8" s="22" t="s">
        <v>16</v>
      </c>
      <c r="B8" s="23" t="s">
        <v>17</v>
      </c>
      <c r="C8" s="24" t="s">
        <v>43</v>
      </c>
      <c r="D8" s="24" t="s">
        <v>4698</v>
      </c>
      <c r="E8" s="25">
        <f>E9+E11</f>
        <v>8063252758.5600452</v>
      </c>
      <c r="F8" s="25">
        <f t="shared" ref="F8:G8" si="0">F9+F11</f>
        <v>87179693.404803604</v>
      </c>
      <c r="G8" s="25">
        <f t="shared" si="0"/>
        <v>8150432451.9648495</v>
      </c>
    </row>
    <row r="9" spans="1:12" s="613" customFormat="1" ht="15.6">
      <c r="A9" s="607">
        <v>1</v>
      </c>
      <c r="B9" s="608" t="s">
        <v>4695</v>
      </c>
      <c r="C9" s="609" t="s">
        <v>4696</v>
      </c>
      <c r="D9" s="610"/>
      <c r="E9" s="611">
        <f>SUM(E10:E10)</f>
        <v>295689636</v>
      </c>
      <c r="F9" s="611">
        <f>SUM(F10:F10)</f>
        <v>29568963.600000001</v>
      </c>
      <c r="G9" s="611">
        <f t="shared" ref="G9" si="1">SUM(E9:F9)</f>
        <v>325258599.60000002</v>
      </c>
      <c r="H9" s="612"/>
      <c r="L9" s="614"/>
    </row>
    <row r="10" spans="1:12" ht="31.2">
      <c r="A10" s="19" t="s">
        <v>1990</v>
      </c>
      <c r="B10" s="44" t="s">
        <v>4438</v>
      </c>
      <c r="C10" s="20"/>
      <c r="D10" s="28" t="s">
        <v>44</v>
      </c>
      <c r="E10" s="29">
        <f>TB!D10</f>
        <v>295689636</v>
      </c>
      <c r="F10" s="29">
        <f>TB!E10</f>
        <v>29568963.600000001</v>
      </c>
      <c r="G10" s="29">
        <f>TB!F10</f>
        <v>325258599.60000002</v>
      </c>
    </row>
    <row r="11" spans="1:12" s="618" customFormat="1" ht="15.6">
      <c r="A11" s="607">
        <v>2</v>
      </c>
      <c r="B11" s="608" t="s">
        <v>4697</v>
      </c>
      <c r="C11" s="609" t="s">
        <v>68</v>
      </c>
      <c r="D11" s="615"/>
      <c r="E11" s="616">
        <f>SUM(E12:E14)</f>
        <v>7767563122.5600452</v>
      </c>
      <c r="F11" s="616">
        <f>SUM(F12:F14)</f>
        <v>57610729.804803602</v>
      </c>
      <c r="G11" s="611">
        <f t="shared" ref="G11" si="2">SUM(E11:F11)</f>
        <v>7825173852.3648491</v>
      </c>
      <c r="H11" s="612"/>
      <c r="I11" s="617"/>
    </row>
    <row r="12" spans="1:12" s="381" customFormat="1" ht="33.6">
      <c r="A12" s="19" t="s">
        <v>2021</v>
      </c>
      <c r="B12" s="44" t="s">
        <v>3148</v>
      </c>
      <c r="C12" s="20"/>
      <c r="D12" s="28" t="s">
        <v>44</v>
      </c>
      <c r="E12" s="29">
        <f>'1.PMNB'!D8</f>
        <v>6986549000</v>
      </c>
      <c r="F12" s="29">
        <v>0</v>
      </c>
      <c r="G12" s="29">
        <f>E12+F12</f>
        <v>6986549000</v>
      </c>
    </row>
    <row r="13" spans="1:12" ht="31.2">
      <c r="A13" s="19" t="s">
        <v>2027</v>
      </c>
      <c r="B13" s="44" t="s">
        <v>2199</v>
      </c>
      <c r="C13" s="20"/>
      <c r="D13" s="28" t="s">
        <v>44</v>
      </c>
      <c r="E13" s="29">
        <f>TB!D8</f>
        <v>720134122.560045</v>
      </c>
      <c r="F13" s="29">
        <f>TB!E8</f>
        <v>57610729.804803602</v>
      </c>
      <c r="G13" s="29">
        <f>E13+F13</f>
        <v>777744852.36484861</v>
      </c>
    </row>
    <row r="14" spans="1:12" ht="31.2">
      <c r="A14" s="19" t="s">
        <v>2034</v>
      </c>
      <c r="B14" s="44" t="s">
        <v>476</v>
      </c>
      <c r="C14" s="20"/>
      <c r="D14" s="28" t="s">
        <v>44</v>
      </c>
      <c r="E14" s="29">
        <f>'2.Đào tạo'!I24</f>
        <v>60880000</v>
      </c>
      <c r="F14" s="29">
        <v>0</v>
      </c>
      <c r="G14" s="29">
        <f>E14</f>
        <v>60880000</v>
      </c>
    </row>
    <row r="15" spans="1:12" s="2" customFormat="1" ht="46.8">
      <c r="A15" s="22" t="s">
        <v>18</v>
      </c>
      <c r="B15" s="23" t="s">
        <v>2196</v>
      </c>
      <c r="C15" s="24" t="s">
        <v>2197</v>
      </c>
      <c r="D15" s="26" t="s">
        <v>6286</v>
      </c>
      <c r="E15" s="988">
        <f>SUBTOTAL(9,E16:E17)</f>
        <v>149498385.33133522</v>
      </c>
      <c r="F15" s="988">
        <f>SUBTOTAL(9,F16:F17)</f>
        <v>11959870.826506818</v>
      </c>
      <c r="G15" s="988">
        <f>SUBTOTAL(9,G16:G17)</f>
        <v>161458256.15784204</v>
      </c>
    </row>
    <row r="16" spans="1:12">
      <c r="A16" s="19"/>
      <c r="B16" s="97" t="s">
        <v>4685</v>
      </c>
      <c r="C16" s="989">
        <f>'Dinh muc 1688'!D6%</f>
        <v>2.6440000000000002E-2</v>
      </c>
      <c r="D16" s="28"/>
      <c r="E16" s="628">
        <f>C16*E9</f>
        <v>7818033.9758400004</v>
      </c>
      <c r="F16" s="628">
        <f>E16*8%</f>
        <v>625442.71806720004</v>
      </c>
      <c r="G16" s="628">
        <f>E16+F16</f>
        <v>8443476.6939072013</v>
      </c>
    </row>
    <row r="17" spans="1:9">
      <c r="A17" s="19"/>
      <c r="B17" s="97" t="s">
        <v>4689</v>
      </c>
      <c r="C17" s="989">
        <f>'Dinh muc 1688'!D7%</f>
        <v>1.8239999999999999E-2</v>
      </c>
      <c r="D17" s="28"/>
      <c r="E17" s="628">
        <f>C17*E11</f>
        <v>141680351.35549521</v>
      </c>
      <c r="F17" s="628">
        <f>E17*8%</f>
        <v>11334428.108439617</v>
      </c>
      <c r="G17" s="628">
        <f>E17+F17</f>
        <v>153014779.46393484</v>
      </c>
    </row>
    <row r="18" spans="1:9" s="2" customFormat="1" ht="31.5" customHeight="1">
      <c r="A18" s="22" t="s">
        <v>21</v>
      </c>
      <c r="B18" s="23" t="s">
        <v>45</v>
      </c>
      <c r="C18" s="24" t="s">
        <v>3594</v>
      </c>
      <c r="D18" s="26"/>
      <c r="E18" s="25">
        <f>E19+E20+E23</f>
        <v>80301291.668677732</v>
      </c>
      <c r="F18" s="25">
        <f t="shared" ref="F18:G18" si="3">F19+F20+F23</f>
        <v>6424103.333494219</v>
      </c>
      <c r="G18" s="25">
        <f t="shared" si="3"/>
        <v>86725395.002171963</v>
      </c>
    </row>
    <row r="19" spans="1:9" ht="33.6">
      <c r="A19" s="19" t="s">
        <v>2198</v>
      </c>
      <c r="B19" s="44" t="s">
        <v>46</v>
      </c>
      <c r="C19" s="619"/>
      <c r="D19" s="28" t="s">
        <v>6243</v>
      </c>
      <c r="E19" s="620">
        <f>G19/1.08</f>
        <v>43518518.518518515</v>
      </c>
      <c r="F19" s="29">
        <f>E19*8%</f>
        <v>3481481.4814814813</v>
      </c>
      <c r="G19" s="29">
        <v>47000000</v>
      </c>
    </row>
    <row r="20" spans="1:9" ht="48.6" customHeight="1">
      <c r="A20" s="19">
        <v>2</v>
      </c>
      <c r="B20" s="44" t="s">
        <v>47</v>
      </c>
      <c r="C20" s="20"/>
      <c r="D20" s="28" t="s">
        <v>4706</v>
      </c>
      <c r="E20" s="625">
        <f>SUBTOTAL(9,E21:E22)</f>
        <v>31782773.150159217</v>
      </c>
      <c r="F20" s="625">
        <f t="shared" ref="F20:G20" si="4">SUBTOTAL(9,F21:F22)</f>
        <v>2542621.8520127377</v>
      </c>
      <c r="G20" s="625">
        <f t="shared" si="4"/>
        <v>34325395.002171956</v>
      </c>
    </row>
    <row r="21" spans="1:9" ht="33.6">
      <c r="A21" s="19"/>
      <c r="B21" s="353" t="s">
        <v>6244</v>
      </c>
      <c r="C21" s="810">
        <f>'Dinh muc 1688'!D53/100</f>
        <v>2.8299999999999996E-3</v>
      </c>
      <c r="D21" s="627" t="s">
        <v>6251</v>
      </c>
      <c r="E21" s="628">
        <f>'Dinh muc 1688'!E53</f>
        <v>836801.66987999994</v>
      </c>
      <c r="F21" s="628">
        <f t="shared" ref="F21:F25" si="5">E21*8%</f>
        <v>66944.133590400001</v>
      </c>
      <c r="G21" s="628">
        <f>E21+F21</f>
        <v>903745.80347039993</v>
      </c>
    </row>
    <row r="22" spans="1:9" ht="50.4">
      <c r="A22" s="19"/>
      <c r="B22" s="353" t="s">
        <v>6245</v>
      </c>
      <c r="C22" s="809">
        <f>'Dinh muc 1688'!D54/100</f>
        <v>3.9839999999999997E-3</v>
      </c>
      <c r="D22" s="627" t="s">
        <v>6252</v>
      </c>
      <c r="E22" s="628">
        <f>'Dinh muc 1688'!E54</f>
        <v>30945971.480279218</v>
      </c>
      <c r="F22" s="628">
        <f t="shared" si="5"/>
        <v>2475677.7184223374</v>
      </c>
      <c r="G22" s="628">
        <f>E22+F22</f>
        <v>33421649.198701557</v>
      </c>
    </row>
    <row r="23" spans="1:9" ht="57.6" customHeight="1">
      <c r="A23" s="19">
        <v>3</v>
      </c>
      <c r="B23" s="44" t="s">
        <v>4700</v>
      </c>
      <c r="C23" s="20"/>
      <c r="D23" s="624" t="s">
        <v>4699</v>
      </c>
      <c r="E23" s="625">
        <f>SUBTOTAL(9,E24:E25)</f>
        <v>5000000</v>
      </c>
      <c r="F23" s="625">
        <f t="shared" ref="F23:G23" si="6">SUBTOTAL(9,F24:F25)</f>
        <v>400000</v>
      </c>
      <c r="G23" s="625">
        <f t="shared" si="6"/>
        <v>5400000</v>
      </c>
    </row>
    <row r="24" spans="1:9" ht="20.399999999999999">
      <c r="A24" s="19"/>
      <c r="B24" s="353" t="s">
        <v>4701</v>
      </c>
      <c r="C24" s="808">
        <f>0.1/100</f>
        <v>1E-3</v>
      </c>
      <c r="D24" s="627" t="s">
        <v>4702</v>
      </c>
      <c r="E24" s="628">
        <f>IF($E$8*C24%&lt;2000000,2000000,$G$8*C24%)</f>
        <v>2000000</v>
      </c>
      <c r="F24" s="628">
        <f t="shared" si="5"/>
        <v>160000</v>
      </c>
      <c r="G24" s="628">
        <f>E24+F24</f>
        <v>2160000</v>
      </c>
    </row>
    <row r="25" spans="1:9" ht="33.6">
      <c r="A25" s="19"/>
      <c r="B25" s="353" t="s">
        <v>4703</v>
      </c>
      <c r="C25" s="808">
        <f>0.1/100</f>
        <v>1E-3</v>
      </c>
      <c r="D25" s="627" t="s">
        <v>4702</v>
      </c>
      <c r="E25" s="628">
        <f>IF($E$8*C25%&lt;3000000,3000000,$G$8*C25%)</f>
        <v>3000000</v>
      </c>
      <c r="F25" s="628">
        <f t="shared" si="5"/>
        <v>240000</v>
      </c>
      <c r="G25" s="628">
        <f>E25+F25</f>
        <v>3240000</v>
      </c>
    </row>
    <row r="26" spans="1:9">
      <c r="A26" s="19">
        <v>4</v>
      </c>
      <c r="B26" s="678" t="s">
        <v>6246</v>
      </c>
      <c r="C26" s="626"/>
      <c r="D26" s="627"/>
      <c r="E26" s="29">
        <f>E27+E28</f>
        <v>161381398.28832859</v>
      </c>
      <c r="F26" s="29">
        <f>F27+F28</f>
        <v>12910511.863066288</v>
      </c>
      <c r="G26" s="29">
        <f>E26+F26</f>
        <v>174291910.15139487</v>
      </c>
    </row>
    <row r="27" spans="1:9" ht="17.399999999999999" thickBot="1">
      <c r="A27" s="19"/>
      <c r="B27" s="990" t="s">
        <v>4685</v>
      </c>
      <c r="C27" s="809">
        <f>'Dinh muc 1688'!D61/100</f>
        <v>7.1799999999999998E-3</v>
      </c>
      <c r="D27" s="627" t="s">
        <v>6251</v>
      </c>
      <c r="E27" s="628">
        <f>C27*E9</f>
        <v>2123051.5864800001</v>
      </c>
      <c r="F27" s="628">
        <f>E27*8%</f>
        <v>169844.1269184</v>
      </c>
      <c r="G27" s="628">
        <f>E27+F27</f>
        <v>2292895.7133984002</v>
      </c>
    </row>
    <row r="28" spans="1:9" ht="17.399999999999999" thickBot="1">
      <c r="A28" s="19"/>
      <c r="B28" s="990" t="s">
        <v>4689</v>
      </c>
      <c r="C28" s="809">
        <f>'Dinh muc 1688'!D62/100</f>
        <v>2.0503E-2</v>
      </c>
      <c r="D28" s="627" t="s">
        <v>6252</v>
      </c>
      <c r="E28" s="628">
        <f>C28*E11</f>
        <v>159258346.7018486</v>
      </c>
      <c r="F28" s="628">
        <f>E28*8%</f>
        <v>12740667.736147888</v>
      </c>
      <c r="G28" s="628">
        <f>E28+F28</f>
        <v>171999014.43799648</v>
      </c>
    </row>
    <row r="29" spans="1:9" s="2" customFormat="1" ht="19.2">
      <c r="A29" s="22" t="s">
        <v>24</v>
      </c>
      <c r="B29" s="23" t="s">
        <v>22</v>
      </c>
      <c r="C29" s="24" t="s">
        <v>48</v>
      </c>
      <c r="D29" s="30"/>
      <c r="E29" s="25">
        <f>SUM(E31:E32)</f>
        <v>59209090.909090906</v>
      </c>
      <c r="F29" s="25">
        <f t="shared" ref="F29:G29" si="7">SUM(F31:F32)</f>
        <v>5920909.0909090908</v>
      </c>
      <c r="G29" s="25">
        <f t="shared" si="7"/>
        <v>65130000</v>
      </c>
    </row>
    <row r="30" spans="1:9" ht="31.2" hidden="1">
      <c r="A30" s="19" t="s">
        <v>49</v>
      </c>
      <c r="B30" s="44" t="s">
        <v>50</v>
      </c>
      <c r="C30" s="20"/>
      <c r="D30" s="28" t="s">
        <v>44</v>
      </c>
      <c r="E30" s="29">
        <v>0</v>
      </c>
      <c r="F30" s="29">
        <v>0</v>
      </c>
      <c r="G30" s="29">
        <f>E30+F30</f>
        <v>0</v>
      </c>
    </row>
    <row r="31" spans="1:9" ht="62.4">
      <c r="A31" s="19"/>
      <c r="B31" s="44" t="s">
        <v>2417</v>
      </c>
      <c r="C31" s="20"/>
      <c r="D31" s="28" t="s">
        <v>4707</v>
      </c>
      <c r="E31" s="29">
        <f>G31/1.1</f>
        <v>58909090.909090906</v>
      </c>
      <c r="F31" s="29">
        <f>E31*10%</f>
        <v>5890909.0909090908</v>
      </c>
      <c r="G31" s="29">
        <v>64800000</v>
      </c>
      <c r="I31" s="806">
        <f>0.7%*G8</f>
        <v>57053027.163753942</v>
      </c>
    </row>
    <row r="32" spans="1:9">
      <c r="A32" s="19"/>
      <c r="B32" s="629" t="s">
        <v>4704</v>
      </c>
      <c r="C32" s="630"/>
      <c r="D32" s="631"/>
      <c r="E32" s="632">
        <v>300000</v>
      </c>
      <c r="F32" s="632">
        <f>E32*10%</f>
        <v>30000</v>
      </c>
      <c r="G32" s="632">
        <v>330000</v>
      </c>
    </row>
    <row r="33" spans="1:7" s="2" customFormat="1" ht="19.2">
      <c r="A33" s="22" t="s">
        <v>51</v>
      </c>
      <c r="B33" s="23" t="s">
        <v>25</v>
      </c>
      <c r="C33" s="24" t="s">
        <v>52</v>
      </c>
      <c r="D33" s="31"/>
      <c r="E33" s="25">
        <v>0</v>
      </c>
      <c r="F33" s="25">
        <v>0</v>
      </c>
      <c r="G33" s="25">
        <v>0</v>
      </c>
    </row>
    <row r="34" spans="1:7" ht="37.200000000000003">
      <c r="A34" s="32"/>
      <c r="B34" s="33" t="s">
        <v>53</v>
      </c>
      <c r="C34" s="12"/>
      <c r="D34" s="12"/>
      <c r="E34" s="13">
        <f>E7+E8+E15+E18+E29+E33</f>
        <v>8352261526.4691486</v>
      </c>
      <c r="F34" s="13">
        <f>F7+F8+F15+F18+F29+F33</f>
        <v>111484576.65571374</v>
      </c>
      <c r="G34" s="13">
        <f>G7+G8+G15+G18+G29+G33</f>
        <v>8463746103.1248627</v>
      </c>
    </row>
    <row r="35" spans="1:7" ht="29.25" customHeight="1">
      <c r="A35" s="19"/>
      <c r="B35" s="194" t="s">
        <v>54</v>
      </c>
      <c r="C35" s="844">
        <f>ROUNDUP(G34,-6)</f>
        <v>8464000000</v>
      </c>
      <c r="D35" s="845"/>
      <c r="E35" s="845"/>
      <c r="F35" s="845"/>
      <c r="G35" s="846"/>
    </row>
  </sheetData>
  <mergeCells count="4">
    <mergeCell ref="A2:G2"/>
    <mergeCell ref="A3:G3"/>
    <mergeCell ref="A4:G4"/>
    <mergeCell ref="C35:G3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I20"/>
  <sheetViews>
    <sheetView workbookViewId="0">
      <selection activeCell="H17" sqref="H17"/>
    </sheetView>
  </sheetViews>
  <sheetFormatPr defaultColWidth="8.88671875" defaultRowHeight="14.4"/>
  <cols>
    <col min="2" max="2" width="4.6640625" customWidth="1"/>
    <col min="3" max="3" width="27.88671875" bestFit="1" customWidth="1"/>
    <col min="4" max="4" width="14.33203125" customWidth="1"/>
    <col min="5" max="6" width="18.6640625" customWidth="1"/>
    <col min="7" max="7" width="18.33203125" customWidth="1"/>
    <col min="8" max="8" width="16.6640625" style="54" customWidth="1"/>
    <col min="9" max="9" width="14.88671875" customWidth="1"/>
    <col min="260" max="260" width="4.6640625" customWidth="1"/>
    <col min="261" max="261" width="27.88671875" bestFit="1" customWidth="1"/>
    <col min="262" max="262" width="13.88671875" customWidth="1"/>
    <col min="263" max="263" width="21.109375" customWidth="1"/>
    <col min="264" max="264" width="13.44140625" customWidth="1"/>
    <col min="265" max="265" width="14.88671875" customWidth="1"/>
    <col min="516" max="516" width="4.6640625" customWidth="1"/>
    <col min="517" max="517" width="27.88671875" bestFit="1" customWidth="1"/>
    <col min="518" max="518" width="13.88671875" customWidth="1"/>
    <col min="519" max="519" width="21.109375" customWidth="1"/>
    <col min="520" max="520" width="13.44140625" customWidth="1"/>
    <col min="521" max="521" width="14.88671875" customWidth="1"/>
    <col min="772" max="772" width="4.6640625" customWidth="1"/>
    <col min="773" max="773" width="27.88671875" bestFit="1" customWidth="1"/>
    <col min="774" max="774" width="13.88671875" customWidth="1"/>
    <col min="775" max="775" width="21.109375" customWidth="1"/>
    <col min="776" max="776" width="13.44140625" customWidth="1"/>
    <col min="777" max="777" width="14.88671875" customWidth="1"/>
    <col min="1028" max="1028" width="4.6640625" customWidth="1"/>
    <col min="1029" max="1029" width="27.88671875" bestFit="1" customWidth="1"/>
    <col min="1030" max="1030" width="13.88671875" customWidth="1"/>
    <col min="1031" max="1031" width="21.109375" customWidth="1"/>
    <col min="1032" max="1032" width="13.44140625" customWidth="1"/>
    <col min="1033" max="1033" width="14.88671875" customWidth="1"/>
    <col min="1284" max="1284" width="4.6640625" customWidth="1"/>
    <col min="1285" max="1285" width="27.88671875" bestFit="1" customWidth="1"/>
    <col min="1286" max="1286" width="13.88671875" customWidth="1"/>
    <col min="1287" max="1287" width="21.109375" customWidth="1"/>
    <col min="1288" max="1288" width="13.44140625" customWidth="1"/>
    <col min="1289" max="1289" width="14.88671875" customWidth="1"/>
    <col min="1540" max="1540" width="4.6640625" customWidth="1"/>
    <col min="1541" max="1541" width="27.88671875" bestFit="1" customWidth="1"/>
    <col min="1542" max="1542" width="13.88671875" customWidth="1"/>
    <col min="1543" max="1543" width="21.109375" customWidth="1"/>
    <col min="1544" max="1544" width="13.44140625" customWidth="1"/>
    <col min="1545" max="1545" width="14.88671875" customWidth="1"/>
    <col min="1796" max="1796" width="4.6640625" customWidth="1"/>
    <col min="1797" max="1797" width="27.88671875" bestFit="1" customWidth="1"/>
    <col min="1798" max="1798" width="13.88671875" customWidth="1"/>
    <col min="1799" max="1799" width="21.109375" customWidth="1"/>
    <col min="1800" max="1800" width="13.44140625" customWidth="1"/>
    <col min="1801" max="1801" width="14.88671875" customWidth="1"/>
    <col min="2052" max="2052" width="4.6640625" customWidth="1"/>
    <col min="2053" max="2053" width="27.88671875" bestFit="1" customWidth="1"/>
    <col min="2054" max="2054" width="13.88671875" customWidth="1"/>
    <col min="2055" max="2055" width="21.109375" customWidth="1"/>
    <col min="2056" max="2056" width="13.44140625" customWidth="1"/>
    <col min="2057" max="2057" width="14.88671875" customWidth="1"/>
    <col min="2308" max="2308" width="4.6640625" customWidth="1"/>
    <col min="2309" max="2309" width="27.88671875" bestFit="1" customWidth="1"/>
    <col min="2310" max="2310" width="13.88671875" customWidth="1"/>
    <col min="2311" max="2311" width="21.109375" customWidth="1"/>
    <col min="2312" max="2312" width="13.44140625" customWidth="1"/>
    <col min="2313" max="2313" width="14.88671875" customWidth="1"/>
    <col min="2564" max="2564" width="4.6640625" customWidth="1"/>
    <col min="2565" max="2565" width="27.88671875" bestFit="1" customWidth="1"/>
    <col min="2566" max="2566" width="13.88671875" customWidth="1"/>
    <col min="2567" max="2567" width="21.109375" customWidth="1"/>
    <col min="2568" max="2568" width="13.44140625" customWidth="1"/>
    <col min="2569" max="2569" width="14.88671875" customWidth="1"/>
    <col min="2820" max="2820" width="4.6640625" customWidth="1"/>
    <col min="2821" max="2821" width="27.88671875" bestFit="1" customWidth="1"/>
    <col min="2822" max="2822" width="13.88671875" customWidth="1"/>
    <col min="2823" max="2823" width="21.109375" customWidth="1"/>
    <col min="2824" max="2824" width="13.44140625" customWidth="1"/>
    <col min="2825" max="2825" width="14.88671875" customWidth="1"/>
    <col min="3076" max="3076" width="4.6640625" customWidth="1"/>
    <col min="3077" max="3077" width="27.88671875" bestFit="1" customWidth="1"/>
    <col min="3078" max="3078" width="13.88671875" customWidth="1"/>
    <col min="3079" max="3079" width="21.109375" customWidth="1"/>
    <col min="3080" max="3080" width="13.44140625" customWidth="1"/>
    <col min="3081" max="3081" width="14.88671875" customWidth="1"/>
    <col min="3332" max="3332" width="4.6640625" customWidth="1"/>
    <col min="3333" max="3333" width="27.88671875" bestFit="1" customWidth="1"/>
    <col min="3334" max="3334" width="13.88671875" customWidth="1"/>
    <col min="3335" max="3335" width="21.109375" customWidth="1"/>
    <col min="3336" max="3336" width="13.44140625" customWidth="1"/>
    <col min="3337" max="3337" width="14.88671875" customWidth="1"/>
    <col min="3588" max="3588" width="4.6640625" customWidth="1"/>
    <col min="3589" max="3589" width="27.88671875" bestFit="1" customWidth="1"/>
    <col min="3590" max="3590" width="13.88671875" customWidth="1"/>
    <col min="3591" max="3591" width="21.109375" customWidth="1"/>
    <col min="3592" max="3592" width="13.44140625" customWidth="1"/>
    <col min="3593" max="3593" width="14.88671875" customWidth="1"/>
    <col min="3844" max="3844" width="4.6640625" customWidth="1"/>
    <col min="3845" max="3845" width="27.88671875" bestFit="1" customWidth="1"/>
    <col min="3846" max="3846" width="13.88671875" customWidth="1"/>
    <col min="3847" max="3847" width="21.109375" customWidth="1"/>
    <col min="3848" max="3848" width="13.44140625" customWidth="1"/>
    <col min="3849" max="3849" width="14.88671875" customWidth="1"/>
    <col min="4100" max="4100" width="4.6640625" customWidth="1"/>
    <col min="4101" max="4101" width="27.88671875" bestFit="1" customWidth="1"/>
    <col min="4102" max="4102" width="13.88671875" customWidth="1"/>
    <col min="4103" max="4103" width="21.109375" customWidth="1"/>
    <col min="4104" max="4104" width="13.44140625" customWidth="1"/>
    <col min="4105" max="4105" width="14.88671875" customWidth="1"/>
    <col min="4356" max="4356" width="4.6640625" customWidth="1"/>
    <col min="4357" max="4357" width="27.88671875" bestFit="1" customWidth="1"/>
    <col min="4358" max="4358" width="13.88671875" customWidth="1"/>
    <col min="4359" max="4359" width="21.109375" customWidth="1"/>
    <col min="4360" max="4360" width="13.44140625" customWidth="1"/>
    <col min="4361" max="4361" width="14.88671875" customWidth="1"/>
    <col min="4612" max="4612" width="4.6640625" customWidth="1"/>
    <col min="4613" max="4613" width="27.88671875" bestFit="1" customWidth="1"/>
    <col min="4614" max="4614" width="13.88671875" customWidth="1"/>
    <col min="4615" max="4615" width="21.109375" customWidth="1"/>
    <col min="4616" max="4616" width="13.44140625" customWidth="1"/>
    <col min="4617" max="4617" width="14.88671875" customWidth="1"/>
    <col min="4868" max="4868" width="4.6640625" customWidth="1"/>
    <col min="4869" max="4869" width="27.88671875" bestFit="1" customWidth="1"/>
    <col min="4870" max="4870" width="13.88671875" customWidth="1"/>
    <col min="4871" max="4871" width="21.109375" customWidth="1"/>
    <col min="4872" max="4872" width="13.44140625" customWidth="1"/>
    <col min="4873" max="4873" width="14.88671875" customWidth="1"/>
    <col min="5124" max="5124" width="4.6640625" customWidth="1"/>
    <col min="5125" max="5125" width="27.88671875" bestFit="1" customWidth="1"/>
    <col min="5126" max="5126" width="13.88671875" customWidth="1"/>
    <col min="5127" max="5127" width="21.109375" customWidth="1"/>
    <col min="5128" max="5128" width="13.44140625" customWidth="1"/>
    <col min="5129" max="5129" width="14.88671875" customWidth="1"/>
    <col min="5380" max="5380" width="4.6640625" customWidth="1"/>
    <col min="5381" max="5381" width="27.88671875" bestFit="1" customWidth="1"/>
    <col min="5382" max="5382" width="13.88671875" customWidth="1"/>
    <col min="5383" max="5383" width="21.109375" customWidth="1"/>
    <col min="5384" max="5384" width="13.44140625" customWidth="1"/>
    <col min="5385" max="5385" width="14.88671875" customWidth="1"/>
    <col min="5636" max="5636" width="4.6640625" customWidth="1"/>
    <col min="5637" max="5637" width="27.88671875" bestFit="1" customWidth="1"/>
    <col min="5638" max="5638" width="13.88671875" customWidth="1"/>
    <col min="5639" max="5639" width="21.109375" customWidth="1"/>
    <col min="5640" max="5640" width="13.44140625" customWidth="1"/>
    <col min="5641" max="5641" width="14.88671875" customWidth="1"/>
    <col min="5892" max="5892" width="4.6640625" customWidth="1"/>
    <col min="5893" max="5893" width="27.88671875" bestFit="1" customWidth="1"/>
    <col min="5894" max="5894" width="13.88671875" customWidth="1"/>
    <col min="5895" max="5895" width="21.109375" customWidth="1"/>
    <col min="5896" max="5896" width="13.44140625" customWidth="1"/>
    <col min="5897" max="5897" width="14.88671875" customWidth="1"/>
    <col min="6148" max="6148" width="4.6640625" customWidth="1"/>
    <col min="6149" max="6149" width="27.88671875" bestFit="1" customWidth="1"/>
    <col min="6150" max="6150" width="13.88671875" customWidth="1"/>
    <col min="6151" max="6151" width="21.109375" customWidth="1"/>
    <col min="6152" max="6152" width="13.44140625" customWidth="1"/>
    <col min="6153" max="6153" width="14.88671875" customWidth="1"/>
    <col min="6404" max="6404" width="4.6640625" customWidth="1"/>
    <col min="6405" max="6405" width="27.88671875" bestFit="1" customWidth="1"/>
    <col min="6406" max="6406" width="13.88671875" customWidth="1"/>
    <col min="6407" max="6407" width="21.109375" customWidth="1"/>
    <col min="6408" max="6408" width="13.44140625" customWidth="1"/>
    <col min="6409" max="6409" width="14.88671875" customWidth="1"/>
    <col min="6660" max="6660" width="4.6640625" customWidth="1"/>
    <col min="6661" max="6661" width="27.88671875" bestFit="1" customWidth="1"/>
    <col min="6662" max="6662" width="13.88671875" customWidth="1"/>
    <col min="6663" max="6663" width="21.109375" customWidth="1"/>
    <col min="6664" max="6664" width="13.44140625" customWidth="1"/>
    <col min="6665" max="6665" width="14.88671875" customWidth="1"/>
    <col min="6916" max="6916" width="4.6640625" customWidth="1"/>
    <col min="6917" max="6917" width="27.88671875" bestFit="1" customWidth="1"/>
    <col min="6918" max="6918" width="13.88671875" customWidth="1"/>
    <col min="6919" max="6919" width="21.109375" customWidth="1"/>
    <col min="6920" max="6920" width="13.44140625" customWidth="1"/>
    <col min="6921" max="6921" width="14.88671875" customWidth="1"/>
    <col min="7172" max="7172" width="4.6640625" customWidth="1"/>
    <col min="7173" max="7173" width="27.88671875" bestFit="1" customWidth="1"/>
    <col min="7174" max="7174" width="13.88671875" customWidth="1"/>
    <col min="7175" max="7175" width="21.109375" customWidth="1"/>
    <col min="7176" max="7176" width="13.44140625" customWidth="1"/>
    <col min="7177" max="7177" width="14.88671875" customWidth="1"/>
    <col min="7428" max="7428" width="4.6640625" customWidth="1"/>
    <col min="7429" max="7429" width="27.88671875" bestFit="1" customWidth="1"/>
    <col min="7430" max="7430" width="13.88671875" customWidth="1"/>
    <col min="7431" max="7431" width="21.109375" customWidth="1"/>
    <col min="7432" max="7432" width="13.44140625" customWidth="1"/>
    <col min="7433" max="7433" width="14.88671875" customWidth="1"/>
    <col min="7684" max="7684" width="4.6640625" customWidth="1"/>
    <col min="7685" max="7685" width="27.88671875" bestFit="1" customWidth="1"/>
    <col min="7686" max="7686" width="13.88671875" customWidth="1"/>
    <col min="7687" max="7687" width="21.109375" customWidth="1"/>
    <col min="7688" max="7688" width="13.44140625" customWidth="1"/>
    <col min="7689" max="7689" width="14.88671875" customWidth="1"/>
    <col min="7940" max="7940" width="4.6640625" customWidth="1"/>
    <col min="7941" max="7941" width="27.88671875" bestFit="1" customWidth="1"/>
    <col min="7942" max="7942" width="13.88671875" customWidth="1"/>
    <col min="7943" max="7943" width="21.109375" customWidth="1"/>
    <col min="7944" max="7944" width="13.44140625" customWidth="1"/>
    <col min="7945" max="7945" width="14.88671875" customWidth="1"/>
    <col min="8196" max="8196" width="4.6640625" customWidth="1"/>
    <col min="8197" max="8197" width="27.88671875" bestFit="1" customWidth="1"/>
    <col min="8198" max="8198" width="13.88671875" customWidth="1"/>
    <col min="8199" max="8199" width="21.109375" customWidth="1"/>
    <col min="8200" max="8200" width="13.44140625" customWidth="1"/>
    <col min="8201" max="8201" width="14.88671875" customWidth="1"/>
    <col min="8452" max="8452" width="4.6640625" customWidth="1"/>
    <col min="8453" max="8453" width="27.88671875" bestFit="1" customWidth="1"/>
    <col min="8454" max="8454" width="13.88671875" customWidth="1"/>
    <col min="8455" max="8455" width="21.109375" customWidth="1"/>
    <col min="8456" max="8456" width="13.44140625" customWidth="1"/>
    <col min="8457" max="8457" width="14.88671875" customWidth="1"/>
    <col min="8708" max="8708" width="4.6640625" customWidth="1"/>
    <col min="8709" max="8709" width="27.88671875" bestFit="1" customWidth="1"/>
    <col min="8710" max="8710" width="13.88671875" customWidth="1"/>
    <col min="8711" max="8711" width="21.109375" customWidth="1"/>
    <col min="8712" max="8712" width="13.44140625" customWidth="1"/>
    <col min="8713" max="8713" width="14.88671875" customWidth="1"/>
    <col min="8964" max="8964" width="4.6640625" customWidth="1"/>
    <col min="8965" max="8965" width="27.88671875" bestFit="1" customWidth="1"/>
    <col min="8966" max="8966" width="13.88671875" customWidth="1"/>
    <col min="8967" max="8967" width="21.109375" customWidth="1"/>
    <col min="8968" max="8968" width="13.44140625" customWidth="1"/>
    <col min="8969" max="8969" width="14.88671875" customWidth="1"/>
    <col min="9220" max="9220" width="4.6640625" customWidth="1"/>
    <col min="9221" max="9221" width="27.88671875" bestFit="1" customWidth="1"/>
    <col min="9222" max="9222" width="13.88671875" customWidth="1"/>
    <col min="9223" max="9223" width="21.109375" customWidth="1"/>
    <col min="9224" max="9224" width="13.44140625" customWidth="1"/>
    <col min="9225" max="9225" width="14.88671875" customWidth="1"/>
    <col min="9476" max="9476" width="4.6640625" customWidth="1"/>
    <col min="9477" max="9477" width="27.88671875" bestFit="1" customWidth="1"/>
    <col min="9478" max="9478" width="13.88671875" customWidth="1"/>
    <col min="9479" max="9479" width="21.109375" customWidth="1"/>
    <col min="9480" max="9480" width="13.44140625" customWidth="1"/>
    <col min="9481" max="9481" width="14.88671875" customWidth="1"/>
    <col min="9732" max="9732" width="4.6640625" customWidth="1"/>
    <col min="9733" max="9733" width="27.88671875" bestFit="1" customWidth="1"/>
    <col min="9734" max="9734" width="13.88671875" customWidth="1"/>
    <col min="9735" max="9735" width="21.109375" customWidth="1"/>
    <col min="9736" max="9736" width="13.44140625" customWidth="1"/>
    <col min="9737" max="9737" width="14.88671875" customWidth="1"/>
    <col min="9988" max="9988" width="4.6640625" customWidth="1"/>
    <col min="9989" max="9989" width="27.88671875" bestFit="1" customWidth="1"/>
    <col min="9990" max="9990" width="13.88671875" customWidth="1"/>
    <col min="9991" max="9991" width="21.109375" customWidth="1"/>
    <col min="9992" max="9992" width="13.44140625" customWidth="1"/>
    <col min="9993" max="9993" width="14.88671875" customWidth="1"/>
    <col min="10244" max="10244" width="4.6640625" customWidth="1"/>
    <col min="10245" max="10245" width="27.88671875" bestFit="1" customWidth="1"/>
    <col min="10246" max="10246" width="13.88671875" customWidth="1"/>
    <col min="10247" max="10247" width="21.109375" customWidth="1"/>
    <col min="10248" max="10248" width="13.44140625" customWidth="1"/>
    <col min="10249" max="10249" width="14.88671875" customWidth="1"/>
    <col min="10500" max="10500" width="4.6640625" customWidth="1"/>
    <col min="10501" max="10501" width="27.88671875" bestFit="1" customWidth="1"/>
    <col min="10502" max="10502" width="13.88671875" customWidth="1"/>
    <col min="10503" max="10503" width="21.109375" customWidth="1"/>
    <col min="10504" max="10504" width="13.44140625" customWidth="1"/>
    <col min="10505" max="10505" width="14.88671875" customWidth="1"/>
    <col min="10756" max="10756" width="4.6640625" customWidth="1"/>
    <col min="10757" max="10757" width="27.88671875" bestFit="1" customWidth="1"/>
    <col min="10758" max="10758" width="13.88671875" customWidth="1"/>
    <col min="10759" max="10759" width="21.109375" customWidth="1"/>
    <col min="10760" max="10760" width="13.44140625" customWidth="1"/>
    <col min="10761" max="10761" width="14.88671875" customWidth="1"/>
    <col min="11012" max="11012" width="4.6640625" customWidth="1"/>
    <col min="11013" max="11013" width="27.88671875" bestFit="1" customWidth="1"/>
    <col min="11014" max="11014" width="13.88671875" customWidth="1"/>
    <col min="11015" max="11015" width="21.109375" customWidth="1"/>
    <col min="11016" max="11016" width="13.44140625" customWidth="1"/>
    <col min="11017" max="11017" width="14.88671875" customWidth="1"/>
    <col min="11268" max="11268" width="4.6640625" customWidth="1"/>
    <col min="11269" max="11269" width="27.88671875" bestFit="1" customWidth="1"/>
    <col min="11270" max="11270" width="13.88671875" customWidth="1"/>
    <col min="11271" max="11271" width="21.109375" customWidth="1"/>
    <col min="11272" max="11272" width="13.44140625" customWidth="1"/>
    <col min="11273" max="11273" width="14.88671875" customWidth="1"/>
    <col min="11524" max="11524" width="4.6640625" customWidth="1"/>
    <col min="11525" max="11525" width="27.88671875" bestFit="1" customWidth="1"/>
    <col min="11526" max="11526" width="13.88671875" customWidth="1"/>
    <col min="11527" max="11527" width="21.109375" customWidth="1"/>
    <col min="11528" max="11528" width="13.44140625" customWidth="1"/>
    <col min="11529" max="11529" width="14.88671875" customWidth="1"/>
    <col min="11780" max="11780" width="4.6640625" customWidth="1"/>
    <col min="11781" max="11781" width="27.88671875" bestFit="1" customWidth="1"/>
    <col min="11782" max="11782" width="13.88671875" customWidth="1"/>
    <col min="11783" max="11783" width="21.109375" customWidth="1"/>
    <col min="11784" max="11784" width="13.44140625" customWidth="1"/>
    <col min="11785" max="11785" width="14.88671875" customWidth="1"/>
    <col min="12036" max="12036" width="4.6640625" customWidth="1"/>
    <col min="12037" max="12037" width="27.88671875" bestFit="1" customWidth="1"/>
    <col min="12038" max="12038" width="13.88671875" customWidth="1"/>
    <col min="12039" max="12039" width="21.109375" customWidth="1"/>
    <col min="12040" max="12040" width="13.44140625" customWidth="1"/>
    <col min="12041" max="12041" width="14.88671875" customWidth="1"/>
    <col min="12292" max="12292" width="4.6640625" customWidth="1"/>
    <col min="12293" max="12293" width="27.88671875" bestFit="1" customWidth="1"/>
    <col min="12294" max="12294" width="13.88671875" customWidth="1"/>
    <col min="12295" max="12295" width="21.109375" customWidth="1"/>
    <col min="12296" max="12296" width="13.44140625" customWidth="1"/>
    <col min="12297" max="12297" width="14.88671875" customWidth="1"/>
    <col min="12548" max="12548" width="4.6640625" customWidth="1"/>
    <col min="12549" max="12549" width="27.88671875" bestFit="1" customWidth="1"/>
    <col min="12550" max="12550" width="13.88671875" customWidth="1"/>
    <col min="12551" max="12551" width="21.109375" customWidth="1"/>
    <col min="12552" max="12552" width="13.44140625" customWidth="1"/>
    <col min="12553" max="12553" width="14.88671875" customWidth="1"/>
    <col min="12804" max="12804" width="4.6640625" customWidth="1"/>
    <col min="12805" max="12805" width="27.88671875" bestFit="1" customWidth="1"/>
    <col min="12806" max="12806" width="13.88671875" customWidth="1"/>
    <col min="12807" max="12807" width="21.109375" customWidth="1"/>
    <col min="12808" max="12808" width="13.44140625" customWidth="1"/>
    <col min="12809" max="12809" width="14.88671875" customWidth="1"/>
    <col min="13060" max="13060" width="4.6640625" customWidth="1"/>
    <col min="13061" max="13061" width="27.88671875" bestFit="1" customWidth="1"/>
    <col min="13062" max="13062" width="13.88671875" customWidth="1"/>
    <col min="13063" max="13063" width="21.109375" customWidth="1"/>
    <col min="13064" max="13064" width="13.44140625" customWidth="1"/>
    <col min="13065" max="13065" width="14.88671875" customWidth="1"/>
    <col min="13316" max="13316" width="4.6640625" customWidth="1"/>
    <col min="13317" max="13317" width="27.88671875" bestFit="1" customWidth="1"/>
    <col min="13318" max="13318" width="13.88671875" customWidth="1"/>
    <col min="13319" max="13319" width="21.109375" customWidth="1"/>
    <col min="13320" max="13320" width="13.44140625" customWidth="1"/>
    <col min="13321" max="13321" width="14.88671875" customWidth="1"/>
    <col min="13572" max="13572" width="4.6640625" customWidth="1"/>
    <col min="13573" max="13573" width="27.88671875" bestFit="1" customWidth="1"/>
    <col min="13574" max="13574" width="13.88671875" customWidth="1"/>
    <col min="13575" max="13575" width="21.109375" customWidth="1"/>
    <col min="13576" max="13576" width="13.44140625" customWidth="1"/>
    <col min="13577" max="13577" width="14.88671875" customWidth="1"/>
    <col min="13828" max="13828" width="4.6640625" customWidth="1"/>
    <col min="13829" max="13829" width="27.88671875" bestFit="1" customWidth="1"/>
    <col min="13830" max="13830" width="13.88671875" customWidth="1"/>
    <col min="13831" max="13831" width="21.109375" customWidth="1"/>
    <col min="13832" max="13832" width="13.44140625" customWidth="1"/>
    <col min="13833" max="13833" width="14.88671875" customWidth="1"/>
    <col min="14084" max="14084" width="4.6640625" customWidth="1"/>
    <col min="14085" max="14085" width="27.88671875" bestFit="1" customWidth="1"/>
    <col min="14086" max="14086" width="13.88671875" customWidth="1"/>
    <col min="14087" max="14087" width="21.109375" customWidth="1"/>
    <col min="14088" max="14088" width="13.44140625" customWidth="1"/>
    <col min="14089" max="14089" width="14.88671875" customWidth="1"/>
    <col min="14340" max="14340" width="4.6640625" customWidth="1"/>
    <col min="14341" max="14341" width="27.88671875" bestFit="1" customWidth="1"/>
    <col min="14342" max="14342" width="13.88671875" customWidth="1"/>
    <col min="14343" max="14343" width="21.109375" customWidth="1"/>
    <col min="14344" max="14344" width="13.44140625" customWidth="1"/>
    <col min="14345" max="14345" width="14.88671875" customWidth="1"/>
    <col min="14596" max="14596" width="4.6640625" customWidth="1"/>
    <col min="14597" max="14597" width="27.88671875" bestFit="1" customWidth="1"/>
    <col min="14598" max="14598" width="13.88671875" customWidth="1"/>
    <col min="14599" max="14599" width="21.109375" customWidth="1"/>
    <col min="14600" max="14600" width="13.44140625" customWidth="1"/>
    <col min="14601" max="14601" width="14.88671875" customWidth="1"/>
    <col min="14852" max="14852" width="4.6640625" customWidth="1"/>
    <col min="14853" max="14853" width="27.88671875" bestFit="1" customWidth="1"/>
    <col min="14854" max="14854" width="13.88671875" customWidth="1"/>
    <col min="14855" max="14855" width="21.109375" customWidth="1"/>
    <col min="14856" max="14856" width="13.44140625" customWidth="1"/>
    <col min="14857" max="14857" width="14.88671875" customWidth="1"/>
    <col min="15108" max="15108" width="4.6640625" customWidth="1"/>
    <col min="15109" max="15109" width="27.88671875" bestFit="1" customWidth="1"/>
    <col min="15110" max="15110" width="13.88671875" customWidth="1"/>
    <col min="15111" max="15111" width="21.109375" customWidth="1"/>
    <col min="15112" max="15112" width="13.44140625" customWidth="1"/>
    <col min="15113" max="15113" width="14.88671875" customWidth="1"/>
    <col min="15364" max="15364" width="4.6640625" customWidth="1"/>
    <col min="15365" max="15365" width="27.88671875" bestFit="1" customWidth="1"/>
    <col min="15366" max="15366" width="13.88671875" customWidth="1"/>
    <col min="15367" max="15367" width="21.109375" customWidth="1"/>
    <col min="15368" max="15368" width="13.44140625" customWidth="1"/>
    <col min="15369" max="15369" width="14.88671875" customWidth="1"/>
    <col min="15620" max="15620" width="4.6640625" customWidth="1"/>
    <col min="15621" max="15621" width="27.88671875" bestFit="1" customWidth="1"/>
    <col min="15622" max="15622" width="13.88671875" customWidth="1"/>
    <col min="15623" max="15623" width="21.109375" customWidth="1"/>
    <col min="15624" max="15624" width="13.44140625" customWidth="1"/>
    <col min="15625" max="15625" width="14.88671875" customWidth="1"/>
    <col min="15876" max="15876" width="4.6640625" customWidth="1"/>
    <col min="15877" max="15877" width="27.88671875" bestFit="1" customWidth="1"/>
    <col min="15878" max="15878" width="13.88671875" customWidth="1"/>
    <col min="15879" max="15879" width="21.109375" customWidth="1"/>
    <col min="15880" max="15880" width="13.44140625" customWidth="1"/>
    <col min="15881" max="15881" width="14.88671875" customWidth="1"/>
    <col min="16132" max="16132" width="4.6640625" customWidth="1"/>
    <col min="16133" max="16133" width="27.88671875" bestFit="1" customWidth="1"/>
    <col min="16134" max="16134" width="13.88671875" customWidth="1"/>
    <col min="16135" max="16135" width="21.109375" customWidth="1"/>
    <col min="16136" max="16136" width="13.44140625" customWidth="1"/>
    <col min="16137" max="16137" width="14.88671875" customWidth="1"/>
  </cols>
  <sheetData>
    <row r="3" spans="2:9" ht="35.25" customHeight="1">
      <c r="B3" s="831" t="s">
        <v>102</v>
      </c>
      <c r="C3" s="831"/>
      <c r="D3" s="831"/>
      <c r="E3" s="831"/>
      <c r="F3" s="831"/>
      <c r="G3" s="831"/>
      <c r="H3" s="831"/>
      <c r="I3" s="831"/>
    </row>
    <row r="4" spans="2:9" ht="16.8">
      <c r="B4" s="55"/>
      <c r="C4" s="55"/>
      <c r="D4" s="55"/>
      <c r="E4" s="55"/>
      <c r="F4" s="55"/>
      <c r="G4" s="55"/>
      <c r="H4" s="1"/>
      <c r="I4" s="55"/>
    </row>
    <row r="5" spans="2:9" ht="16.8">
      <c r="B5" s="47" t="s">
        <v>70</v>
      </c>
      <c r="C5" s="47" t="s">
        <v>103</v>
      </c>
      <c r="D5" s="47"/>
      <c r="E5" s="47" t="s">
        <v>71</v>
      </c>
      <c r="F5" s="47" t="s">
        <v>128</v>
      </c>
      <c r="G5" s="47" t="s">
        <v>104</v>
      </c>
      <c r="H5" s="47" t="s">
        <v>105</v>
      </c>
      <c r="I5" s="47" t="s">
        <v>106</v>
      </c>
    </row>
    <row r="6" spans="2:9" ht="16.8">
      <c r="B6" s="48">
        <v>1</v>
      </c>
      <c r="C6" s="48" t="s">
        <v>107</v>
      </c>
      <c r="D6" s="48"/>
      <c r="E6" s="48" t="s">
        <v>108</v>
      </c>
      <c r="F6" s="48">
        <v>1</v>
      </c>
      <c r="G6" s="48">
        <f>E20</f>
        <v>1</v>
      </c>
      <c r="H6" s="19">
        <f>G6*1</f>
        <v>1</v>
      </c>
      <c r="I6" s="48"/>
    </row>
    <row r="7" spans="2:9" ht="67.2">
      <c r="B7" s="48">
        <f>B6+1</f>
        <v>2</v>
      </c>
      <c r="C7" s="48" t="s">
        <v>109</v>
      </c>
      <c r="D7" s="48"/>
      <c r="E7" s="49" t="s">
        <v>110</v>
      </c>
      <c r="F7" s="49">
        <v>2</v>
      </c>
      <c r="G7" s="48">
        <f>F20</f>
        <v>0</v>
      </c>
      <c r="H7" s="19">
        <f>G7*2</f>
        <v>0</v>
      </c>
      <c r="I7" s="48"/>
    </row>
    <row r="8" spans="2:9" ht="16.8">
      <c r="B8" s="48">
        <f>B7+1</f>
        <v>3</v>
      </c>
      <c r="C8" s="48" t="s">
        <v>111</v>
      </c>
      <c r="D8" s="48"/>
      <c r="E8" s="48" t="s">
        <v>112</v>
      </c>
      <c r="F8" s="48">
        <v>3</v>
      </c>
      <c r="G8" s="48">
        <f>G20</f>
        <v>4</v>
      </c>
      <c r="H8" s="19">
        <f>G8*3</f>
        <v>12</v>
      </c>
      <c r="I8" s="48"/>
    </row>
    <row r="9" spans="2:9" ht="16.8">
      <c r="B9" s="48"/>
      <c r="C9" s="50" t="s">
        <v>113</v>
      </c>
      <c r="D9" s="50"/>
      <c r="E9" s="51" t="s">
        <v>114</v>
      </c>
      <c r="F9" s="51"/>
      <c r="G9" s="48"/>
      <c r="H9" s="19">
        <f>SUM(H6:H8)</f>
        <v>13</v>
      </c>
      <c r="I9" s="48"/>
    </row>
    <row r="10" spans="2:9" ht="17.399999999999999">
      <c r="B10" s="52"/>
      <c r="C10" s="52"/>
      <c r="D10" s="52"/>
      <c r="E10" s="52"/>
      <c r="F10" s="52"/>
      <c r="G10" s="52"/>
      <c r="H10" s="53"/>
      <c r="I10" s="52"/>
    </row>
    <row r="11" spans="2:9" ht="17.399999999999999">
      <c r="B11" s="52"/>
      <c r="C11" s="52"/>
      <c r="D11" s="52"/>
      <c r="E11" s="52"/>
      <c r="F11" s="52"/>
      <c r="G11" s="52"/>
      <c r="H11" s="53"/>
      <c r="I11" s="52"/>
    </row>
    <row r="12" spans="2:9" ht="16.8">
      <c r="B12" s="847" t="s">
        <v>115</v>
      </c>
      <c r="C12" s="847"/>
      <c r="D12" s="847"/>
      <c r="E12" s="847"/>
      <c r="F12" s="847"/>
      <c r="G12" s="847"/>
      <c r="H12" s="847"/>
      <c r="I12" s="847"/>
    </row>
    <row r="13" spans="2:9" ht="17.399999999999999">
      <c r="B13" s="52"/>
      <c r="C13" s="52"/>
      <c r="D13" s="52"/>
      <c r="E13" s="52"/>
      <c r="F13" s="52"/>
      <c r="G13" s="52"/>
      <c r="H13" s="53"/>
      <c r="I13" s="52"/>
    </row>
    <row r="14" spans="2:9" ht="16.8">
      <c r="B14" s="47" t="s">
        <v>70</v>
      </c>
      <c r="C14" s="47" t="s">
        <v>116</v>
      </c>
      <c r="D14" s="47" t="s">
        <v>3580</v>
      </c>
      <c r="E14" s="47" t="s">
        <v>74</v>
      </c>
      <c r="F14" s="47" t="s">
        <v>75</v>
      </c>
      <c r="G14" s="47" t="s">
        <v>76</v>
      </c>
      <c r="I14" s="47" t="s">
        <v>106</v>
      </c>
    </row>
    <row r="15" spans="2:9" ht="16.8">
      <c r="B15" s="48">
        <v>1</v>
      </c>
      <c r="C15" s="48" t="s">
        <v>77</v>
      </c>
      <c r="D15" s="19" t="s">
        <v>2454</v>
      </c>
      <c r="E15" s="19"/>
      <c r="F15" s="19"/>
      <c r="G15" s="19" t="s">
        <v>79</v>
      </c>
      <c r="I15" s="48"/>
    </row>
    <row r="16" spans="2:9" ht="16.8">
      <c r="B16" s="48">
        <v>2</v>
      </c>
      <c r="C16" s="49" t="s">
        <v>3259</v>
      </c>
      <c r="D16" s="20" t="s">
        <v>3373</v>
      </c>
      <c r="E16" s="19"/>
      <c r="F16" s="19"/>
      <c r="G16" s="19" t="s">
        <v>79</v>
      </c>
      <c r="I16" s="48"/>
    </row>
    <row r="17" spans="2:9" ht="33.6">
      <c r="B17" s="48">
        <v>3</v>
      </c>
      <c r="C17" s="49" t="s">
        <v>2195</v>
      </c>
      <c r="D17" s="20" t="s">
        <v>3210</v>
      </c>
      <c r="E17" s="19"/>
      <c r="F17" s="19"/>
      <c r="G17" s="19" t="s">
        <v>79</v>
      </c>
      <c r="I17" s="48"/>
    </row>
    <row r="18" spans="2:9" ht="33.6">
      <c r="B18" s="48">
        <v>4</v>
      </c>
      <c r="C18" s="49" t="s">
        <v>3582</v>
      </c>
      <c r="D18" s="20" t="s">
        <v>4358</v>
      </c>
      <c r="E18" s="19"/>
      <c r="F18" s="19"/>
      <c r="G18" s="19" t="s">
        <v>79</v>
      </c>
      <c r="I18" s="48"/>
    </row>
    <row r="19" spans="2:9" ht="33.6">
      <c r="B19" s="48">
        <v>5</v>
      </c>
      <c r="C19" s="49" t="s">
        <v>4217</v>
      </c>
      <c r="D19" s="20" t="s">
        <v>4033</v>
      </c>
      <c r="E19" s="19" t="s">
        <v>79</v>
      </c>
      <c r="F19" s="19"/>
      <c r="G19" s="19"/>
      <c r="I19" s="48"/>
    </row>
    <row r="20" spans="2:9" ht="16.8">
      <c r="B20" s="878" t="s">
        <v>60</v>
      </c>
      <c r="C20" s="878"/>
      <c r="D20" s="51"/>
      <c r="E20" s="48">
        <f>COUNTA(E15:E19)</f>
        <v>1</v>
      </c>
      <c r="F20" s="48">
        <f t="shared" ref="F20:G20" si="0">COUNTA(F15:F19)</f>
        <v>0</v>
      </c>
      <c r="G20" s="48">
        <f t="shared" si="0"/>
        <v>4</v>
      </c>
      <c r="I20" s="48"/>
    </row>
  </sheetData>
  <mergeCells count="3">
    <mergeCell ref="B3:I3"/>
    <mergeCell ref="B12:I12"/>
    <mergeCell ref="B20:C20"/>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6"/>
  <sheetViews>
    <sheetView workbookViewId="0">
      <selection activeCell="F12" sqref="F12"/>
    </sheetView>
  </sheetViews>
  <sheetFormatPr defaultColWidth="9" defaultRowHeight="16.8"/>
  <cols>
    <col min="1" max="1" width="6.44140625" style="55" customWidth="1"/>
    <col min="2" max="2" width="17.44140625" style="55" customWidth="1"/>
    <col min="3" max="3" width="30.33203125" style="55" customWidth="1"/>
    <col min="4" max="4" width="18.44140625" style="55" customWidth="1"/>
    <col min="5" max="5" width="19.109375" style="55" customWidth="1"/>
    <col min="6" max="6" width="15.6640625" style="55" customWidth="1"/>
    <col min="7" max="16384" width="9" style="55"/>
  </cols>
  <sheetData>
    <row r="1" spans="1:6">
      <c r="A1" s="952" t="s">
        <v>117</v>
      </c>
      <c r="B1" s="952"/>
      <c r="C1" s="952"/>
      <c r="D1" s="952"/>
      <c r="E1" s="952"/>
      <c r="F1" s="952"/>
    </row>
    <row r="2" spans="1:6" ht="33.6">
      <c r="A2" s="40" t="s">
        <v>3</v>
      </c>
      <c r="B2" s="40" t="s">
        <v>118</v>
      </c>
      <c r="C2" s="40" t="s">
        <v>119</v>
      </c>
      <c r="D2" s="40" t="s">
        <v>120</v>
      </c>
      <c r="E2" s="40" t="s">
        <v>121</v>
      </c>
      <c r="F2" s="40" t="s">
        <v>8</v>
      </c>
    </row>
    <row r="3" spans="1:6" ht="33.6">
      <c r="A3" s="48">
        <v>1</v>
      </c>
      <c r="B3" s="48" t="s">
        <v>107</v>
      </c>
      <c r="C3" s="49" t="s">
        <v>122</v>
      </c>
      <c r="D3" s="19">
        <f>ACTORS!E20</f>
        <v>1</v>
      </c>
      <c r="E3" s="19">
        <f>D3*1</f>
        <v>1</v>
      </c>
      <c r="F3" s="48"/>
    </row>
    <row r="4" spans="1:6" ht="59.25" customHeight="1">
      <c r="A4" s="48">
        <v>2</v>
      </c>
      <c r="B4" s="48" t="s">
        <v>109</v>
      </c>
      <c r="C4" s="49" t="s">
        <v>123</v>
      </c>
      <c r="D4" s="19">
        <f>ACTORS!F20</f>
        <v>0</v>
      </c>
      <c r="E4" s="19">
        <f>D4*2</f>
        <v>0</v>
      </c>
      <c r="F4" s="48"/>
    </row>
    <row r="5" spans="1:6" ht="33.6">
      <c r="A5" s="48">
        <v>3</v>
      </c>
      <c r="B5" s="48" t="s">
        <v>111</v>
      </c>
      <c r="C5" s="49" t="s">
        <v>124</v>
      </c>
      <c r="D5" s="19">
        <f>ACTORS!G20</f>
        <v>4</v>
      </c>
      <c r="E5" s="19">
        <f>D5*3</f>
        <v>12</v>
      </c>
      <c r="F5" s="48"/>
    </row>
    <row r="6" spans="1:6" ht="26.25" customHeight="1">
      <c r="A6" s="48"/>
      <c r="B6" s="50" t="s">
        <v>125</v>
      </c>
      <c r="C6" s="51" t="s">
        <v>114</v>
      </c>
      <c r="D6" s="51"/>
      <c r="E6" s="51">
        <f>SUM(E3:E5)</f>
        <v>13</v>
      </c>
      <c r="F6" s="48"/>
    </row>
  </sheetData>
  <mergeCells count="1">
    <mergeCell ref="A1:F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I34"/>
  <sheetViews>
    <sheetView workbookViewId="0">
      <selection activeCell="G11" sqref="G11"/>
    </sheetView>
  </sheetViews>
  <sheetFormatPr defaultColWidth="9.109375" defaultRowHeight="16.8"/>
  <cols>
    <col min="1" max="1" width="9.109375" style="55"/>
    <col min="2" max="2" width="5.33203125" style="55" customWidth="1"/>
    <col min="3" max="3" width="18" style="55" customWidth="1"/>
    <col min="4" max="4" width="25.6640625" style="55" customWidth="1"/>
    <col min="5" max="5" width="14.44140625" style="55" customWidth="1"/>
    <col min="6" max="6" width="17.109375" style="55" customWidth="1"/>
    <col min="7" max="7" width="9.88671875" style="55" customWidth="1"/>
    <col min="8" max="8" width="10.109375" style="55" customWidth="1"/>
    <col min="9" max="16384" width="9.109375" style="55"/>
  </cols>
  <sheetData>
    <row r="3" spans="2:9">
      <c r="B3" s="831" t="s">
        <v>126</v>
      </c>
      <c r="C3" s="831"/>
      <c r="D3" s="831"/>
      <c r="E3" s="831"/>
      <c r="F3" s="831"/>
      <c r="G3" s="831"/>
      <c r="H3" s="831"/>
    </row>
    <row r="5" spans="2:9">
      <c r="B5" s="47" t="s">
        <v>70</v>
      </c>
      <c r="C5" s="47" t="s">
        <v>127</v>
      </c>
      <c r="D5" s="47" t="s">
        <v>71</v>
      </c>
      <c r="E5" s="47" t="s">
        <v>128</v>
      </c>
      <c r="F5" s="47" t="s">
        <v>129</v>
      </c>
      <c r="G5" s="47" t="s">
        <v>130</v>
      </c>
      <c r="H5" s="47" t="s">
        <v>105</v>
      </c>
    </row>
    <row r="6" spans="2:9" ht="50.4">
      <c r="B6" s="66">
        <v>1</v>
      </c>
      <c r="C6" s="67" t="s">
        <v>78</v>
      </c>
      <c r="D6" s="68" t="s">
        <v>131</v>
      </c>
      <c r="E6" s="67"/>
      <c r="F6" s="66"/>
      <c r="G6" s="66"/>
      <c r="H6" s="66"/>
    </row>
    <row r="7" spans="2:9">
      <c r="B7" s="56"/>
      <c r="C7" s="56" t="s">
        <v>107</v>
      </c>
      <c r="D7" s="56"/>
      <c r="E7" s="56">
        <v>5</v>
      </c>
      <c r="F7" s="56">
        <f>'UC-CN'!C1323</f>
        <v>36</v>
      </c>
      <c r="G7" s="56">
        <v>1</v>
      </c>
      <c r="H7" s="56">
        <f>E7*F7*G7</f>
        <v>180</v>
      </c>
      <c r="I7" s="55">
        <v>75</v>
      </c>
    </row>
    <row r="8" spans="2:9">
      <c r="B8" s="56"/>
      <c r="C8" s="56" t="s">
        <v>109</v>
      </c>
      <c r="D8" s="56"/>
      <c r="E8" s="56">
        <v>10</v>
      </c>
      <c r="F8" s="56">
        <f>'UC-CN'!C1324</f>
        <v>215</v>
      </c>
      <c r="G8" s="56">
        <v>1</v>
      </c>
      <c r="H8" s="56">
        <f t="shared" ref="H8:H9" si="0">E8*F8*G8</f>
        <v>2150</v>
      </c>
      <c r="I8" s="55">
        <v>1450</v>
      </c>
    </row>
    <row r="9" spans="2:9">
      <c r="B9" s="56"/>
      <c r="C9" s="56" t="s">
        <v>111</v>
      </c>
      <c r="D9" s="56"/>
      <c r="E9" s="56">
        <v>15</v>
      </c>
      <c r="F9" s="56">
        <f>'UC-CN'!C1325</f>
        <v>10</v>
      </c>
      <c r="G9" s="56">
        <v>1</v>
      </c>
      <c r="H9" s="56">
        <f t="shared" si="0"/>
        <v>150</v>
      </c>
      <c r="I9" s="55">
        <v>90</v>
      </c>
    </row>
    <row r="10" spans="2:9" ht="50.4">
      <c r="B10" s="66">
        <v>2</v>
      </c>
      <c r="C10" s="67" t="s">
        <v>132</v>
      </c>
      <c r="D10" s="68" t="s">
        <v>133</v>
      </c>
      <c r="E10" s="67"/>
      <c r="F10" s="66"/>
      <c r="G10" s="66"/>
      <c r="H10" s="66"/>
    </row>
    <row r="11" spans="2:9">
      <c r="B11" s="56"/>
      <c r="C11" s="56" t="s">
        <v>107</v>
      </c>
      <c r="D11" s="56"/>
      <c r="E11" s="56">
        <v>5</v>
      </c>
      <c r="F11" s="56"/>
      <c r="G11" s="56">
        <v>1.2</v>
      </c>
      <c r="H11" s="56">
        <v>0</v>
      </c>
    </row>
    <row r="12" spans="2:9">
      <c r="B12" s="56"/>
      <c r="C12" s="56" t="s">
        <v>109</v>
      </c>
      <c r="D12" s="56"/>
      <c r="E12" s="56">
        <v>10</v>
      </c>
      <c r="F12" s="56"/>
      <c r="G12" s="56">
        <v>1.2</v>
      </c>
      <c r="H12" s="56">
        <v>0</v>
      </c>
    </row>
    <row r="13" spans="2:9">
      <c r="B13" s="56"/>
      <c r="C13" s="56" t="s">
        <v>111</v>
      </c>
      <c r="D13" s="56"/>
      <c r="E13" s="56">
        <v>15</v>
      </c>
      <c r="F13" s="56"/>
      <c r="G13" s="56">
        <v>1.2</v>
      </c>
      <c r="H13" s="56">
        <v>0</v>
      </c>
    </row>
    <row r="14" spans="2:9" ht="50.4">
      <c r="B14" s="66">
        <v>3</v>
      </c>
      <c r="C14" s="67" t="s">
        <v>134</v>
      </c>
      <c r="D14" s="68" t="s">
        <v>135</v>
      </c>
      <c r="E14" s="67"/>
      <c r="F14" s="66"/>
      <c r="G14" s="66"/>
      <c r="H14" s="66"/>
    </row>
    <row r="15" spans="2:9">
      <c r="B15" s="56"/>
      <c r="C15" s="56" t="s">
        <v>107</v>
      </c>
      <c r="D15" s="56"/>
      <c r="E15" s="56">
        <v>5</v>
      </c>
      <c r="F15" s="56"/>
      <c r="G15" s="56">
        <v>1.5</v>
      </c>
      <c r="H15" s="56">
        <v>0</v>
      </c>
    </row>
    <row r="16" spans="2:9">
      <c r="B16" s="56"/>
      <c r="C16" s="56" t="s">
        <v>109</v>
      </c>
      <c r="D16" s="56"/>
      <c r="E16" s="56">
        <v>10</v>
      </c>
      <c r="F16" s="56"/>
      <c r="G16" s="56">
        <v>1.5</v>
      </c>
      <c r="H16" s="56">
        <v>0</v>
      </c>
    </row>
    <row r="17" spans="2:8">
      <c r="B17" s="56"/>
      <c r="C17" s="56" t="s">
        <v>111</v>
      </c>
      <c r="D17" s="56"/>
      <c r="E17" s="56">
        <v>15</v>
      </c>
      <c r="F17" s="56"/>
      <c r="G17" s="56">
        <v>1.5</v>
      </c>
      <c r="H17" s="56">
        <v>0</v>
      </c>
    </row>
    <row r="18" spans="2:8">
      <c r="B18" s="953" t="s">
        <v>136</v>
      </c>
      <c r="C18" s="953"/>
      <c r="D18" s="953"/>
      <c r="E18" s="953"/>
      <c r="F18" s="953"/>
      <c r="G18" s="14"/>
      <c r="H18" s="67">
        <f>SUBTOTAL(9,H7:H17)</f>
        <v>2480</v>
      </c>
    </row>
    <row r="20" spans="2:8">
      <c r="B20" s="831" t="s">
        <v>137</v>
      </c>
      <c r="C20" s="831"/>
      <c r="D20" s="831"/>
      <c r="E20" s="831"/>
      <c r="F20" s="831"/>
      <c r="G20" s="831"/>
      <c r="H20" s="831"/>
    </row>
    <row r="22" spans="2:8">
      <c r="B22" s="47" t="s">
        <v>70</v>
      </c>
      <c r="C22" s="47" t="s">
        <v>127</v>
      </c>
      <c r="D22" s="47"/>
      <c r="E22" s="47"/>
      <c r="F22" s="47" t="s">
        <v>128</v>
      </c>
      <c r="G22" s="47"/>
      <c r="H22" s="47" t="s">
        <v>130</v>
      </c>
    </row>
    <row r="23" spans="2:8">
      <c r="B23" s="56">
        <v>1</v>
      </c>
      <c r="C23" s="58" t="s">
        <v>78</v>
      </c>
      <c r="D23" s="58"/>
      <c r="E23" s="58"/>
      <c r="F23" s="56"/>
      <c r="G23" s="56"/>
      <c r="H23" s="56"/>
    </row>
    <row r="24" spans="2:8">
      <c r="B24" s="56"/>
      <c r="C24" s="56" t="s">
        <v>107</v>
      </c>
      <c r="D24" s="56"/>
      <c r="E24" s="56"/>
      <c r="F24" s="56">
        <v>5</v>
      </c>
      <c r="G24" s="56"/>
      <c r="H24" s="56">
        <v>1</v>
      </c>
    </row>
    <row r="25" spans="2:8">
      <c r="B25" s="56"/>
      <c r="C25" s="56" t="s">
        <v>109</v>
      </c>
      <c r="D25" s="56"/>
      <c r="E25" s="56"/>
      <c r="F25" s="56">
        <v>10</v>
      </c>
      <c r="G25" s="56"/>
      <c r="H25" s="56">
        <v>1</v>
      </c>
    </row>
    <row r="26" spans="2:8">
      <c r="B26" s="56"/>
      <c r="C26" s="56" t="s">
        <v>111</v>
      </c>
      <c r="D26" s="56"/>
      <c r="E26" s="56"/>
      <c r="F26" s="56">
        <v>15</v>
      </c>
      <c r="G26" s="56"/>
      <c r="H26" s="56">
        <v>1</v>
      </c>
    </row>
    <row r="27" spans="2:8">
      <c r="B27" s="56">
        <v>2</v>
      </c>
      <c r="C27" s="58" t="s">
        <v>132</v>
      </c>
      <c r="D27" s="58"/>
      <c r="E27" s="58"/>
      <c r="F27" s="56"/>
      <c r="G27" s="56"/>
      <c r="H27" s="56"/>
    </row>
    <row r="28" spans="2:8">
      <c r="B28" s="56"/>
      <c r="C28" s="56" t="s">
        <v>107</v>
      </c>
      <c r="D28" s="56"/>
      <c r="E28" s="56"/>
      <c r="F28" s="56">
        <v>5</v>
      </c>
      <c r="G28" s="56"/>
      <c r="H28" s="56">
        <v>1.2</v>
      </c>
    </row>
    <row r="29" spans="2:8">
      <c r="B29" s="56"/>
      <c r="C29" s="56" t="s">
        <v>109</v>
      </c>
      <c r="D29" s="56"/>
      <c r="E29" s="56"/>
      <c r="F29" s="56">
        <v>10</v>
      </c>
      <c r="G29" s="56"/>
      <c r="H29" s="56">
        <v>1.2</v>
      </c>
    </row>
    <row r="30" spans="2:8">
      <c r="B30" s="56"/>
      <c r="C30" s="56" t="s">
        <v>111</v>
      </c>
      <c r="D30" s="56"/>
      <c r="E30" s="56"/>
      <c r="F30" s="56">
        <v>15</v>
      </c>
      <c r="G30" s="56"/>
      <c r="H30" s="56">
        <v>1.2</v>
      </c>
    </row>
    <row r="31" spans="2:8">
      <c r="B31" s="56">
        <v>3</v>
      </c>
      <c r="C31" s="58" t="s">
        <v>134</v>
      </c>
      <c r="D31" s="58"/>
      <c r="E31" s="58"/>
      <c r="F31" s="56"/>
      <c r="G31" s="56"/>
      <c r="H31" s="56"/>
    </row>
    <row r="32" spans="2:8">
      <c r="B32" s="56"/>
      <c r="C32" s="56" t="s">
        <v>107</v>
      </c>
      <c r="D32" s="56"/>
      <c r="E32" s="56"/>
      <c r="F32" s="56">
        <v>5</v>
      </c>
      <c r="G32" s="56"/>
      <c r="H32" s="56">
        <v>1.5</v>
      </c>
    </row>
    <row r="33" spans="2:8">
      <c r="B33" s="56"/>
      <c r="C33" s="56" t="s">
        <v>109</v>
      </c>
      <c r="D33" s="56"/>
      <c r="E33" s="56"/>
      <c r="F33" s="56">
        <v>10</v>
      </c>
      <c r="G33" s="56"/>
      <c r="H33" s="56">
        <v>1.5</v>
      </c>
    </row>
    <row r="34" spans="2:8">
      <c r="B34" s="56"/>
      <c r="C34" s="56" t="s">
        <v>111</v>
      </c>
      <c r="D34" s="56"/>
      <c r="E34" s="56"/>
      <c r="F34" s="56">
        <v>15</v>
      </c>
      <c r="G34" s="56"/>
      <c r="H34" s="56">
        <v>1.5</v>
      </c>
    </row>
  </sheetData>
  <mergeCells count="3">
    <mergeCell ref="B3:H3"/>
    <mergeCell ref="B18:F18"/>
    <mergeCell ref="B20:H2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H25"/>
  <sheetViews>
    <sheetView zoomScale="90" zoomScaleNormal="90" workbookViewId="0">
      <selection activeCell="H11" sqref="H11"/>
    </sheetView>
  </sheetViews>
  <sheetFormatPr defaultColWidth="8.88671875" defaultRowHeight="14.4"/>
  <cols>
    <col min="2" max="2" width="9.109375" style="54" customWidth="1"/>
    <col min="3" max="3" width="35.44140625" customWidth="1"/>
    <col min="4" max="4" width="12.33203125" style="54" bestFit="1" customWidth="1"/>
    <col min="5" max="5" width="13.6640625" style="54" customWidth="1"/>
    <col min="6" max="6" width="14.33203125" style="54" customWidth="1"/>
    <col min="7" max="7" width="45" style="121" customWidth="1"/>
    <col min="8" max="8" width="17.44140625" customWidth="1"/>
    <col min="258" max="258" width="9.109375" customWidth="1"/>
    <col min="259" max="259" width="35.44140625" customWidth="1"/>
    <col min="260" max="260" width="12.33203125" bestFit="1" customWidth="1"/>
    <col min="261" max="261" width="13.6640625" customWidth="1"/>
    <col min="262" max="262" width="14.33203125" customWidth="1"/>
    <col min="263" max="263" width="27.88671875" customWidth="1"/>
    <col min="264" max="264" width="17.44140625" customWidth="1"/>
    <col min="514" max="514" width="9.109375" customWidth="1"/>
    <col min="515" max="515" width="35.44140625" customWidth="1"/>
    <col min="516" max="516" width="12.33203125" bestFit="1" customWidth="1"/>
    <col min="517" max="517" width="13.6640625" customWidth="1"/>
    <col min="518" max="518" width="14.33203125" customWidth="1"/>
    <col min="519" max="519" width="27.88671875" customWidth="1"/>
    <col min="520" max="520" width="17.44140625" customWidth="1"/>
    <col min="770" max="770" width="9.109375" customWidth="1"/>
    <col min="771" max="771" width="35.44140625" customWidth="1"/>
    <col min="772" max="772" width="12.33203125" bestFit="1" customWidth="1"/>
    <col min="773" max="773" width="13.6640625" customWidth="1"/>
    <col min="774" max="774" width="14.33203125" customWidth="1"/>
    <col min="775" max="775" width="27.88671875" customWidth="1"/>
    <col min="776" max="776" width="17.44140625" customWidth="1"/>
    <col min="1026" max="1026" width="9.109375" customWidth="1"/>
    <col min="1027" max="1027" width="35.44140625" customWidth="1"/>
    <col min="1028" max="1028" width="12.33203125" bestFit="1" customWidth="1"/>
    <col min="1029" max="1029" width="13.6640625" customWidth="1"/>
    <col min="1030" max="1030" width="14.33203125" customWidth="1"/>
    <col min="1031" max="1031" width="27.88671875" customWidth="1"/>
    <col min="1032" max="1032" width="17.44140625" customWidth="1"/>
    <col min="1282" max="1282" width="9.109375" customWidth="1"/>
    <col min="1283" max="1283" width="35.44140625" customWidth="1"/>
    <col min="1284" max="1284" width="12.33203125" bestFit="1" customWidth="1"/>
    <col min="1285" max="1285" width="13.6640625" customWidth="1"/>
    <col min="1286" max="1286" width="14.33203125" customWidth="1"/>
    <col min="1287" max="1287" width="27.88671875" customWidth="1"/>
    <col min="1288" max="1288" width="17.44140625" customWidth="1"/>
    <col min="1538" max="1538" width="9.109375" customWidth="1"/>
    <col min="1539" max="1539" width="35.44140625" customWidth="1"/>
    <col min="1540" max="1540" width="12.33203125" bestFit="1" customWidth="1"/>
    <col min="1541" max="1541" width="13.6640625" customWidth="1"/>
    <col min="1542" max="1542" width="14.33203125" customWidth="1"/>
    <col min="1543" max="1543" width="27.88671875" customWidth="1"/>
    <col min="1544" max="1544" width="17.44140625" customWidth="1"/>
    <col min="1794" max="1794" width="9.109375" customWidth="1"/>
    <col min="1795" max="1795" width="35.44140625" customWidth="1"/>
    <col min="1796" max="1796" width="12.33203125" bestFit="1" customWidth="1"/>
    <col min="1797" max="1797" width="13.6640625" customWidth="1"/>
    <col min="1798" max="1798" width="14.33203125" customWidth="1"/>
    <col min="1799" max="1799" width="27.88671875" customWidth="1"/>
    <col min="1800" max="1800" width="17.44140625" customWidth="1"/>
    <col min="2050" max="2050" width="9.109375" customWidth="1"/>
    <col min="2051" max="2051" width="35.44140625" customWidth="1"/>
    <col min="2052" max="2052" width="12.33203125" bestFit="1" customWidth="1"/>
    <col min="2053" max="2053" width="13.6640625" customWidth="1"/>
    <col min="2054" max="2054" width="14.33203125" customWidth="1"/>
    <col min="2055" max="2055" width="27.88671875" customWidth="1"/>
    <col min="2056" max="2056" width="17.44140625" customWidth="1"/>
    <col min="2306" max="2306" width="9.109375" customWidth="1"/>
    <col min="2307" max="2307" width="35.44140625" customWidth="1"/>
    <col min="2308" max="2308" width="12.33203125" bestFit="1" customWidth="1"/>
    <col min="2309" max="2309" width="13.6640625" customWidth="1"/>
    <col min="2310" max="2310" width="14.33203125" customWidth="1"/>
    <col min="2311" max="2311" width="27.88671875" customWidth="1"/>
    <col min="2312" max="2312" width="17.44140625" customWidth="1"/>
    <col min="2562" max="2562" width="9.109375" customWidth="1"/>
    <col min="2563" max="2563" width="35.44140625" customWidth="1"/>
    <col min="2564" max="2564" width="12.33203125" bestFit="1" customWidth="1"/>
    <col min="2565" max="2565" width="13.6640625" customWidth="1"/>
    <col min="2566" max="2566" width="14.33203125" customWidth="1"/>
    <col min="2567" max="2567" width="27.88671875" customWidth="1"/>
    <col min="2568" max="2568" width="17.44140625" customWidth="1"/>
    <col min="2818" max="2818" width="9.109375" customWidth="1"/>
    <col min="2819" max="2819" width="35.44140625" customWidth="1"/>
    <col min="2820" max="2820" width="12.33203125" bestFit="1" customWidth="1"/>
    <col min="2821" max="2821" width="13.6640625" customWidth="1"/>
    <col min="2822" max="2822" width="14.33203125" customWidth="1"/>
    <col min="2823" max="2823" width="27.88671875" customWidth="1"/>
    <col min="2824" max="2824" width="17.44140625" customWidth="1"/>
    <col min="3074" max="3074" width="9.109375" customWidth="1"/>
    <col min="3075" max="3075" width="35.44140625" customWidth="1"/>
    <col min="3076" max="3076" width="12.33203125" bestFit="1" customWidth="1"/>
    <col min="3077" max="3077" width="13.6640625" customWidth="1"/>
    <col min="3078" max="3078" width="14.33203125" customWidth="1"/>
    <col min="3079" max="3079" width="27.88671875" customWidth="1"/>
    <col min="3080" max="3080" width="17.44140625" customWidth="1"/>
    <col min="3330" max="3330" width="9.109375" customWidth="1"/>
    <col min="3331" max="3331" width="35.44140625" customWidth="1"/>
    <col min="3332" max="3332" width="12.33203125" bestFit="1" customWidth="1"/>
    <col min="3333" max="3333" width="13.6640625" customWidth="1"/>
    <col min="3334" max="3334" width="14.33203125" customWidth="1"/>
    <col min="3335" max="3335" width="27.88671875" customWidth="1"/>
    <col min="3336" max="3336" width="17.44140625" customWidth="1"/>
    <col min="3586" max="3586" width="9.109375" customWidth="1"/>
    <col min="3587" max="3587" width="35.44140625" customWidth="1"/>
    <col min="3588" max="3588" width="12.33203125" bestFit="1" customWidth="1"/>
    <col min="3589" max="3589" width="13.6640625" customWidth="1"/>
    <col min="3590" max="3590" width="14.33203125" customWidth="1"/>
    <col min="3591" max="3591" width="27.88671875" customWidth="1"/>
    <col min="3592" max="3592" width="17.44140625" customWidth="1"/>
    <col min="3842" max="3842" width="9.109375" customWidth="1"/>
    <col min="3843" max="3843" width="35.44140625" customWidth="1"/>
    <col min="3844" max="3844" width="12.33203125" bestFit="1" customWidth="1"/>
    <col min="3845" max="3845" width="13.6640625" customWidth="1"/>
    <col min="3846" max="3846" width="14.33203125" customWidth="1"/>
    <col min="3847" max="3847" width="27.88671875" customWidth="1"/>
    <col min="3848" max="3848" width="17.44140625" customWidth="1"/>
    <col min="4098" max="4098" width="9.109375" customWidth="1"/>
    <col min="4099" max="4099" width="35.44140625" customWidth="1"/>
    <col min="4100" max="4100" width="12.33203125" bestFit="1" customWidth="1"/>
    <col min="4101" max="4101" width="13.6640625" customWidth="1"/>
    <col min="4102" max="4102" width="14.33203125" customWidth="1"/>
    <col min="4103" max="4103" width="27.88671875" customWidth="1"/>
    <col min="4104" max="4104" width="17.44140625" customWidth="1"/>
    <col min="4354" max="4354" width="9.109375" customWidth="1"/>
    <col min="4355" max="4355" width="35.44140625" customWidth="1"/>
    <col min="4356" max="4356" width="12.33203125" bestFit="1" customWidth="1"/>
    <col min="4357" max="4357" width="13.6640625" customWidth="1"/>
    <col min="4358" max="4358" width="14.33203125" customWidth="1"/>
    <col min="4359" max="4359" width="27.88671875" customWidth="1"/>
    <col min="4360" max="4360" width="17.44140625" customWidth="1"/>
    <col min="4610" max="4610" width="9.109375" customWidth="1"/>
    <col min="4611" max="4611" width="35.44140625" customWidth="1"/>
    <col min="4612" max="4612" width="12.33203125" bestFit="1" customWidth="1"/>
    <col min="4613" max="4613" width="13.6640625" customWidth="1"/>
    <col min="4614" max="4614" width="14.33203125" customWidth="1"/>
    <col min="4615" max="4615" width="27.88671875" customWidth="1"/>
    <col min="4616" max="4616" width="17.44140625" customWidth="1"/>
    <col min="4866" max="4866" width="9.109375" customWidth="1"/>
    <col min="4867" max="4867" width="35.44140625" customWidth="1"/>
    <col min="4868" max="4868" width="12.33203125" bestFit="1" customWidth="1"/>
    <col min="4869" max="4869" width="13.6640625" customWidth="1"/>
    <col min="4870" max="4870" width="14.33203125" customWidth="1"/>
    <col min="4871" max="4871" width="27.88671875" customWidth="1"/>
    <col min="4872" max="4872" width="17.44140625" customWidth="1"/>
    <col min="5122" max="5122" width="9.109375" customWidth="1"/>
    <col min="5123" max="5123" width="35.44140625" customWidth="1"/>
    <col min="5124" max="5124" width="12.33203125" bestFit="1" customWidth="1"/>
    <col min="5125" max="5125" width="13.6640625" customWidth="1"/>
    <col min="5126" max="5126" width="14.33203125" customWidth="1"/>
    <col min="5127" max="5127" width="27.88671875" customWidth="1"/>
    <col min="5128" max="5128" width="17.44140625" customWidth="1"/>
    <col min="5378" max="5378" width="9.109375" customWidth="1"/>
    <col min="5379" max="5379" width="35.44140625" customWidth="1"/>
    <col min="5380" max="5380" width="12.33203125" bestFit="1" customWidth="1"/>
    <col min="5381" max="5381" width="13.6640625" customWidth="1"/>
    <col min="5382" max="5382" width="14.33203125" customWidth="1"/>
    <col min="5383" max="5383" width="27.88671875" customWidth="1"/>
    <col min="5384" max="5384" width="17.44140625" customWidth="1"/>
    <col min="5634" max="5634" width="9.109375" customWidth="1"/>
    <col min="5635" max="5635" width="35.44140625" customWidth="1"/>
    <col min="5636" max="5636" width="12.33203125" bestFit="1" customWidth="1"/>
    <col min="5637" max="5637" width="13.6640625" customWidth="1"/>
    <col min="5638" max="5638" width="14.33203125" customWidth="1"/>
    <col min="5639" max="5639" width="27.88671875" customWidth="1"/>
    <col min="5640" max="5640" width="17.44140625" customWidth="1"/>
    <col min="5890" max="5890" width="9.109375" customWidth="1"/>
    <col min="5891" max="5891" width="35.44140625" customWidth="1"/>
    <col min="5892" max="5892" width="12.33203125" bestFit="1" customWidth="1"/>
    <col min="5893" max="5893" width="13.6640625" customWidth="1"/>
    <col min="5894" max="5894" width="14.33203125" customWidth="1"/>
    <col min="5895" max="5895" width="27.88671875" customWidth="1"/>
    <col min="5896" max="5896" width="17.44140625" customWidth="1"/>
    <col min="6146" max="6146" width="9.109375" customWidth="1"/>
    <col min="6147" max="6147" width="35.44140625" customWidth="1"/>
    <col min="6148" max="6148" width="12.33203125" bestFit="1" customWidth="1"/>
    <col min="6149" max="6149" width="13.6640625" customWidth="1"/>
    <col min="6150" max="6150" width="14.33203125" customWidth="1"/>
    <col min="6151" max="6151" width="27.88671875" customWidth="1"/>
    <col min="6152" max="6152" width="17.44140625" customWidth="1"/>
    <col min="6402" max="6402" width="9.109375" customWidth="1"/>
    <col min="6403" max="6403" width="35.44140625" customWidth="1"/>
    <col min="6404" max="6404" width="12.33203125" bestFit="1" customWidth="1"/>
    <col min="6405" max="6405" width="13.6640625" customWidth="1"/>
    <col min="6406" max="6406" width="14.33203125" customWidth="1"/>
    <col min="6407" max="6407" width="27.88671875" customWidth="1"/>
    <col min="6408" max="6408" width="17.44140625" customWidth="1"/>
    <col min="6658" max="6658" width="9.109375" customWidth="1"/>
    <col min="6659" max="6659" width="35.44140625" customWidth="1"/>
    <col min="6660" max="6660" width="12.33203125" bestFit="1" customWidth="1"/>
    <col min="6661" max="6661" width="13.6640625" customWidth="1"/>
    <col min="6662" max="6662" width="14.33203125" customWidth="1"/>
    <col min="6663" max="6663" width="27.88671875" customWidth="1"/>
    <col min="6664" max="6664" width="17.44140625" customWidth="1"/>
    <col min="6914" max="6914" width="9.109375" customWidth="1"/>
    <col min="6915" max="6915" width="35.44140625" customWidth="1"/>
    <col min="6916" max="6916" width="12.33203125" bestFit="1" customWidth="1"/>
    <col min="6917" max="6917" width="13.6640625" customWidth="1"/>
    <col min="6918" max="6918" width="14.33203125" customWidth="1"/>
    <col min="6919" max="6919" width="27.88671875" customWidth="1"/>
    <col min="6920" max="6920" width="17.44140625" customWidth="1"/>
    <col min="7170" max="7170" width="9.109375" customWidth="1"/>
    <col min="7171" max="7171" width="35.44140625" customWidth="1"/>
    <col min="7172" max="7172" width="12.33203125" bestFit="1" customWidth="1"/>
    <col min="7173" max="7173" width="13.6640625" customWidth="1"/>
    <col min="7174" max="7174" width="14.33203125" customWidth="1"/>
    <col min="7175" max="7175" width="27.88671875" customWidth="1"/>
    <col min="7176" max="7176" width="17.44140625" customWidth="1"/>
    <col min="7426" max="7426" width="9.109375" customWidth="1"/>
    <col min="7427" max="7427" width="35.44140625" customWidth="1"/>
    <col min="7428" max="7428" width="12.33203125" bestFit="1" customWidth="1"/>
    <col min="7429" max="7429" width="13.6640625" customWidth="1"/>
    <col min="7430" max="7430" width="14.33203125" customWidth="1"/>
    <col min="7431" max="7431" width="27.88671875" customWidth="1"/>
    <col min="7432" max="7432" width="17.44140625" customWidth="1"/>
    <col min="7682" max="7682" width="9.109375" customWidth="1"/>
    <col min="7683" max="7683" width="35.44140625" customWidth="1"/>
    <col min="7684" max="7684" width="12.33203125" bestFit="1" customWidth="1"/>
    <col min="7685" max="7685" width="13.6640625" customWidth="1"/>
    <col min="7686" max="7686" width="14.33203125" customWidth="1"/>
    <col min="7687" max="7687" width="27.88671875" customWidth="1"/>
    <col min="7688" max="7688" width="17.44140625" customWidth="1"/>
    <col min="7938" max="7938" width="9.109375" customWidth="1"/>
    <col min="7939" max="7939" width="35.44140625" customWidth="1"/>
    <col min="7940" max="7940" width="12.33203125" bestFit="1" customWidth="1"/>
    <col min="7941" max="7941" width="13.6640625" customWidth="1"/>
    <col min="7942" max="7942" width="14.33203125" customWidth="1"/>
    <col min="7943" max="7943" width="27.88671875" customWidth="1"/>
    <col min="7944" max="7944" width="17.44140625" customWidth="1"/>
    <col min="8194" max="8194" width="9.109375" customWidth="1"/>
    <col min="8195" max="8195" width="35.44140625" customWidth="1"/>
    <col min="8196" max="8196" width="12.33203125" bestFit="1" customWidth="1"/>
    <col min="8197" max="8197" width="13.6640625" customWidth="1"/>
    <col min="8198" max="8198" width="14.33203125" customWidth="1"/>
    <col min="8199" max="8199" width="27.88671875" customWidth="1"/>
    <col min="8200" max="8200" width="17.44140625" customWidth="1"/>
    <col min="8450" max="8450" width="9.109375" customWidth="1"/>
    <col min="8451" max="8451" width="35.44140625" customWidth="1"/>
    <col min="8452" max="8452" width="12.33203125" bestFit="1" customWidth="1"/>
    <col min="8453" max="8453" width="13.6640625" customWidth="1"/>
    <col min="8454" max="8454" width="14.33203125" customWidth="1"/>
    <col min="8455" max="8455" width="27.88671875" customWidth="1"/>
    <col min="8456" max="8456" width="17.44140625" customWidth="1"/>
    <col min="8706" max="8706" width="9.109375" customWidth="1"/>
    <col min="8707" max="8707" width="35.44140625" customWidth="1"/>
    <col min="8708" max="8708" width="12.33203125" bestFit="1" customWidth="1"/>
    <col min="8709" max="8709" width="13.6640625" customWidth="1"/>
    <col min="8710" max="8710" width="14.33203125" customWidth="1"/>
    <col min="8711" max="8711" width="27.88671875" customWidth="1"/>
    <col min="8712" max="8712" width="17.44140625" customWidth="1"/>
    <col min="8962" max="8962" width="9.109375" customWidth="1"/>
    <col min="8963" max="8963" width="35.44140625" customWidth="1"/>
    <col min="8964" max="8964" width="12.33203125" bestFit="1" customWidth="1"/>
    <col min="8965" max="8965" width="13.6640625" customWidth="1"/>
    <col min="8966" max="8966" width="14.33203125" customWidth="1"/>
    <col min="8967" max="8967" width="27.88671875" customWidth="1"/>
    <col min="8968" max="8968" width="17.44140625" customWidth="1"/>
    <col min="9218" max="9218" width="9.109375" customWidth="1"/>
    <col min="9219" max="9219" width="35.44140625" customWidth="1"/>
    <col min="9220" max="9220" width="12.33203125" bestFit="1" customWidth="1"/>
    <col min="9221" max="9221" width="13.6640625" customWidth="1"/>
    <col min="9222" max="9222" width="14.33203125" customWidth="1"/>
    <col min="9223" max="9223" width="27.88671875" customWidth="1"/>
    <col min="9224" max="9224" width="17.44140625" customWidth="1"/>
    <col min="9474" max="9474" width="9.109375" customWidth="1"/>
    <col min="9475" max="9475" width="35.44140625" customWidth="1"/>
    <col min="9476" max="9476" width="12.33203125" bestFit="1" customWidth="1"/>
    <col min="9477" max="9477" width="13.6640625" customWidth="1"/>
    <col min="9478" max="9478" width="14.33203125" customWidth="1"/>
    <col min="9479" max="9479" width="27.88671875" customWidth="1"/>
    <col min="9480" max="9480" width="17.44140625" customWidth="1"/>
    <col min="9730" max="9730" width="9.109375" customWidth="1"/>
    <col min="9731" max="9731" width="35.44140625" customWidth="1"/>
    <col min="9732" max="9732" width="12.33203125" bestFit="1" customWidth="1"/>
    <col min="9733" max="9733" width="13.6640625" customWidth="1"/>
    <col min="9734" max="9734" width="14.33203125" customWidth="1"/>
    <col min="9735" max="9735" width="27.88671875" customWidth="1"/>
    <col min="9736" max="9736" width="17.44140625" customWidth="1"/>
    <col min="9986" max="9986" width="9.109375" customWidth="1"/>
    <col min="9987" max="9987" width="35.44140625" customWidth="1"/>
    <col min="9988" max="9988" width="12.33203125" bestFit="1" customWidth="1"/>
    <col min="9989" max="9989" width="13.6640625" customWidth="1"/>
    <col min="9990" max="9990" width="14.33203125" customWidth="1"/>
    <col min="9991" max="9991" width="27.88671875" customWidth="1"/>
    <col min="9992" max="9992" width="17.44140625" customWidth="1"/>
    <col min="10242" max="10242" width="9.109375" customWidth="1"/>
    <col min="10243" max="10243" width="35.44140625" customWidth="1"/>
    <col min="10244" max="10244" width="12.33203125" bestFit="1" customWidth="1"/>
    <col min="10245" max="10245" width="13.6640625" customWidth="1"/>
    <col min="10246" max="10246" width="14.33203125" customWidth="1"/>
    <col min="10247" max="10247" width="27.88671875" customWidth="1"/>
    <col min="10248" max="10248" width="17.44140625" customWidth="1"/>
    <col min="10498" max="10498" width="9.109375" customWidth="1"/>
    <col min="10499" max="10499" width="35.44140625" customWidth="1"/>
    <col min="10500" max="10500" width="12.33203125" bestFit="1" customWidth="1"/>
    <col min="10501" max="10501" width="13.6640625" customWidth="1"/>
    <col min="10502" max="10502" width="14.33203125" customWidth="1"/>
    <col min="10503" max="10503" width="27.88671875" customWidth="1"/>
    <col min="10504" max="10504" width="17.44140625" customWidth="1"/>
    <col min="10754" max="10754" width="9.109375" customWidth="1"/>
    <col min="10755" max="10755" width="35.44140625" customWidth="1"/>
    <col min="10756" max="10756" width="12.33203125" bestFit="1" customWidth="1"/>
    <col min="10757" max="10757" width="13.6640625" customWidth="1"/>
    <col min="10758" max="10758" width="14.33203125" customWidth="1"/>
    <col min="10759" max="10759" width="27.88671875" customWidth="1"/>
    <col min="10760" max="10760" width="17.44140625" customWidth="1"/>
    <col min="11010" max="11010" width="9.109375" customWidth="1"/>
    <col min="11011" max="11011" width="35.44140625" customWidth="1"/>
    <col min="11012" max="11012" width="12.33203125" bestFit="1" customWidth="1"/>
    <col min="11013" max="11013" width="13.6640625" customWidth="1"/>
    <col min="11014" max="11014" width="14.33203125" customWidth="1"/>
    <col min="11015" max="11015" width="27.88671875" customWidth="1"/>
    <col min="11016" max="11016" width="17.44140625" customWidth="1"/>
    <col min="11266" max="11266" width="9.109375" customWidth="1"/>
    <col min="11267" max="11267" width="35.44140625" customWidth="1"/>
    <col min="11268" max="11268" width="12.33203125" bestFit="1" customWidth="1"/>
    <col min="11269" max="11269" width="13.6640625" customWidth="1"/>
    <col min="11270" max="11270" width="14.33203125" customWidth="1"/>
    <col min="11271" max="11271" width="27.88671875" customWidth="1"/>
    <col min="11272" max="11272" width="17.44140625" customWidth="1"/>
    <col min="11522" max="11522" width="9.109375" customWidth="1"/>
    <col min="11523" max="11523" width="35.44140625" customWidth="1"/>
    <col min="11524" max="11524" width="12.33203125" bestFit="1" customWidth="1"/>
    <col min="11525" max="11525" width="13.6640625" customWidth="1"/>
    <col min="11526" max="11526" width="14.33203125" customWidth="1"/>
    <col min="11527" max="11527" width="27.88671875" customWidth="1"/>
    <col min="11528" max="11528" width="17.44140625" customWidth="1"/>
    <col min="11778" max="11778" width="9.109375" customWidth="1"/>
    <col min="11779" max="11779" width="35.44140625" customWidth="1"/>
    <col min="11780" max="11780" width="12.33203125" bestFit="1" customWidth="1"/>
    <col min="11781" max="11781" width="13.6640625" customWidth="1"/>
    <col min="11782" max="11782" width="14.33203125" customWidth="1"/>
    <col min="11783" max="11783" width="27.88671875" customWidth="1"/>
    <col min="11784" max="11784" width="17.44140625" customWidth="1"/>
    <col min="12034" max="12034" width="9.109375" customWidth="1"/>
    <col min="12035" max="12035" width="35.44140625" customWidth="1"/>
    <col min="12036" max="12036" width="12.33203125" bestFit="1" customWidth="1"/>
    <col min="12037" max="12037" width="13.6640625" customWidth="1"/>
    <col min="12038" max="12038" width="14.33203125" customWidth="1"/>
    <col min="12039" max="12039" width="27.88671875" customWidth="1"/>
    <col min="12040" max="12040" width="17.44140625" customWidth="1"/>
    <col min="12290" max="12290" width="9.109375" customWidth="1"/>
    <col min="12291" max="12291" width="35.44140625" customWidth="1"/>
    <col min="12292" max="12292" width="12.33203125" bestFit="1" customWidth="1"/>
    <col min="12293" max="12293" width="13.6640625" customWidth="1"/>
    <col min="12294" max="12294" width="14.33203125" customWidth="1"/>
    <col min="12295" max="12295" width="27.88671875" customWidth="1"/>
    <col min="12296" max="12296" width="17.44140625" customWidth="1"/>
    <col min="12546" max="12546" width="9.109375" customWidth="1"/>
    <col min="12547" max="12547" width="35.44140625" customWidth="1"/>
    <col min="12548" max="12548" width="12.33203125" bestFit="1" customWidth="1"/>
    <col min="12549" max="12549" width="13.6640625" customWidth="1"/>
    <col min="12550" max="12550" width="14.33203125" customWidth="1"/>
    <col min="12551" max="12551" width="27.88671875" customWidth="1"/>
    <col min="12552" max="12552" width="17.44140625" customWidth="1"/>
    <col min="12802" max="12802" width="9.109375" customWidth="1"/>
    <col min="12803" max="12803" width="35.44140625" customWidth="1"/>
    <col min="12804" max="12804" width="12.33203125" bestFit="1" customWidth="1"/>
    <col min="12805" max="12805" width="13.6640625" customWidth="1"/>
    <col min="12806" max="12806" width="14.33203125" customWidth="1"/>
    <col min="12807" max="12807" width="27.88671875" customWidth="1"/>
    <col min="12808" max="12808" width="17.44140625" customWidth="1"/>
    <col min="13058" max="13058" width="9.109375" customWidth="1"/>
    <col min="13059" max="13059" width="35.44140625" customWidth="1"/>
    <col min="13060" max="13060" width="12.33203125" bestFit="1" customWidth="1"/>
    <col min="13061" max="13061" width="13.6640625" customWidth="1"/>
    <col min="13062" max="13062" width="14.33203125" customWidth="1"/>
    <col min="13063" max="13063" width="27.88671875" customWidth="1"/>
    <col min="13064" max="13064" width="17.44140625" customWidth="1"/>
    <col min="13314" max="13314" width="9.109375" customWidth="1"/>
    <col min="13315" max="13315" width="35.44140625" customWidth="1"/>
    <col min="13316" max="13316" width="12.33203125" bestFit="1" customWidth="1"/>
    <col min="13317" max="13317" width="13.6640625" customWidth="1"/>
    <col min="13318" max="13318" width="14.33203125" customWidth="1"/>
    <col min="13319" max="13319" width="27.88671875" customWidth="1"/>
    <col min="13320" max="13320" width="17.44140625" customWidth="1"/>
    <col min="13570" max="13570" width="9.109375" customWidth="1"/>
    <col min="13571" max="13571" width="35.44140625" customWidth="1"/>
    <col min="13572" max="13572" width="12.33203125" bestFit="1" customWidth="1"/>
    <col min="13573" max="13573" width="13.6640625" customWidth="1"/>
    <col min="13574" max="13574" width="14.33203125" customWidth="1"/>
    <col min="13575" max="13575" width="27.88671875" customWidth="1"/>
    <col min="13576" max="13576" width="17.44140625" customWidth="1"/>
    <col min="13826" max="13826" width="9.109375" customWidth="1"/>
    <col min="13827" max="13827" width="35.44140625" customWidth="1"/>
    <col min="13828" max="13828" width="12.33203125" bestFit="1" customWidth="1"/>
    <col min="13829" max="13829" width="13.6640625" customWidth="1"/>
    <col min="13830" max="13830" width="14.33203125" customWidth="1"/>
    <col min="13831" max="13831" width="27.88671875" customWidth="1"/>
    <col min="13832" max="13832" width="17.44140625" customWidth="1"/>
    <col min="14082" max="14082" width="9.109375" customWidth="1"/>
    <col min="14083" max="14083" width="35.44140625" customWidth="1"/>
    <col min="14084" max="14084" width="12.33203125" bestFit="1" customWidth="1"/>
    <col min="14085" max="14085" width="13.6640625" customWidth="1"/>
    <col min="14086" max="14086" width="14.33203125" customWidth="1"/>
    <col min="14087" max="14087" width="27.88671875" customWidth="1"/>
    <col min="14088" max="14088" width="17.44140625" customWidth="1"/>
    <col min="14338" max="14338" width="9.109375" customWidth="1"/>
    <col min="14339" max="14339" width="35.44140625" customWidth="1"/>
    <col min="14340" max="14340" width="12.33203125" bestFit="1" customWidth="1"/>
    <col min="14341" max="14341" width="13.6640625" customWidth="1"/>
    <col min="14342" max="14342" width="14.33203125" customWidth="1"/>
    <col min="14343" max="14343" width="27.88671875" customWidth="1"/>
    <col min="14344" max="14344" width="17.44140625" customWidth="1"/>
    <col min="14594" max="14594" width="9.109375" customWidth="1"/>
    <col min="14595" max="14595" width="35.44140625" customWidth="1"/>
    <col min="14596" max="14596" width="12.33203125" bestFit="1" customWidth="1"/>
    <col min="14597" max="14597" width="13.6640625" customWidth="1"/>
    <col min="14598" max="14598" width="14.33203125" customWidth="1"/>
    <col min="14599" max="14599" width="27.88671875" customWidth="1"/>
    <col min="14600" max="14600" width="17.44140625" customWidth="1"/>
    <col min="14850" max="14850" width="9.109375" customWidth="1"/>
    <col min="14851" max="14851" width="35.44140625" customWidth="1"/>
    <col min="14852" max="14852" width="12.33203125" bestFit="1" customWidth="1"/>
    <col min="14853" max="14853" width="13.6640625" customWidth="1"/>
    <col min="14854" max="14854" width="14.33203125" customWidth="1"/>
    <col min="14855" max="14855" width="27.88671875" customWidth="1"/>
    <col min="14856" max="14856" width="17.44140625" customWidth="1"/>
    <col min="15106" max="15106" width="9.109375" customWidth="1"/>
    <col min="15107" max="15107" width="35.44140625" customWidth="1"/>
    <col min="15108" max="15108" width="12.33203125" bestFit="1" customWidth="1"/>
    <col min="15109" max="15109" width="13.6640625" customWidth="1"/>
    <col min="15110" max="15110" width="14.33203125" customWidth="1"/>
    <col min="15111" max="15111" width="27.88671875" customWidth="1"/>
    <col min="15112" max="15112" width="17.44140625" customWidth="1"/>
    <col min="15362" max="15362" width="9.109375" customWidth="1"/>
    <col min="15363" max="15363" width="35.44140625" customWidth="1"/>
    <col min="15364" max="15364" width="12.33203125" bestFit="1" customWidth="1"/>
    <col min="15365" max="15365" width="13.6640625" customWidth="1"/>
    <col min="15366" max="15366" width="14.33203125" customWidth="1"/>
    <col min="15367" max="15367" width="27.88671875" customWidth="1"/>
    <col min="15368" max="15368" width="17.44140625" customWidth="1"/>
    <col min="15618" max="15618" width="9.109375" customWidth="1"/>
    <col min="15619" max="15619" width="35.44140625" customWidth="1"/>
    <col min="15620" max="15620" width="12.33203125" bestFit="1" customWidth="1"/>
    <col min="15621" max="15621" width="13.6640625" customWidth="1"/>
    <col min="15622" max="15622" width="14.33203125" customWidth="1"/>
    <col min="15623" max="15623" width="27.88671875" customWidth="1"/>
    <col min="15624" max="15624" width="17.44140625" customWidth="1"/>
    <col min="15874" max="15874" width="9.109375" customWidth="1"/>
    <col min="15875" max="15875" width="35.44140625" customWidth="1"/>
    <col min="15876" max="15876" width="12.33203125" bestFit="1" customWidth="1"/>
    <col min="15877" max="15877" width="13.6640625" customWidth="1"/>
    <col min="15878" max="15878" width="14.33203125" customWidth="1"/>
    <col min="15879" max="15879" width="27.88671875" customWidth="1"/>
    <col min="15880" max="15880" width="17.44140625" customWidth="1"/>
    <col min="16130" max="16130" width="9.109375" customWidth="1"/>
    <col min="16131" max="16131" width="35.44140625" customWidth="1"/>
    <col min="16132" max="16132" width="12.33203125" bestFit="1" customWidth="1"/>
    <col min="16133" max="16133" width="13.6640625" customWidth="1"/>
    <col min="16134" max="16134" width="14.33203125" customWidth="1"/>
    <col min="16135" max="16135" width="27.88671875" customWidth="1"/>
    <col min="16136" max="16136" width="17.44140625" customWidth="1"/>
  </cols>
  <sheetData>
    <row r="1" spans="2:8" ht="15.6">
      <c r="E1" s="46">
        <v>0</v>
      </c>
    </row>
    <row r="2" spans="2:8" ht="15.6">
      <c r="E2" s="46">
        <v>1</v>
      </c>
    </row>
    <row r="3" spans="2:8" ht="15.6">
      <c r="E3" s="46">
        <v>2</v>
      </c>
    </row>
    <row r="4" spans="2:8" ht="15.6">
      <c r="E4" s="46">
        <v>3</v>
      </c>
    </row>
    <row r="5" spans="2:8" ht="15.6">
      <c r="E5" s="46">
        <v>4</v>
      </c>
    </row>
    <row r="6" spans="2:8" ht="15.6">
      <c r="E6" s="46">
        <v>5</v>
      </c>
    </row>
    <row r="7" spans="2:8" ht="16.8">
      <c r="B7" s="831" t="s">
        <v>138</v>
      </c>
      <c r="C7" s="831"/>
      <c r="D7" s="831"/>
      <c r="E7" s="831"/>
      <c r="F7" s="831"/>
      <c r="G7" s="831"/>
    </row>
    <row r="8" spans="2:8" ht="16.8">
      <c r="B8" s="1"/>
      <c r="C8" s="55"/>
      <c r="D8" s="1"/>
      <c r="E8" s="1"/>
      <c r="F8" s="1"/>
      <c r="G8" s="164"/>
    </row>
    <row r="9" spans="2:8" ht="50.4">
      <c r="B9" s="40" t="s">
        <v>70</v>
      </c>
      <c r="C9" s="40" t="s">
        <v>139</v>
      </c>
      <c r="D9" s="40" t="s">
        <v>128</v>
      </c>
      <c r="E9" s="40" t="s">
        <v>140</v>
      </c>
      <c r="F9" s="40" t="s">
        <v>141</v>
      </c>
      <c r="G9" s="40" t="s">
        <v>106</v>
      </c>
    </row>
    <row r="10" spans="2:8" ht="16.8">
      <c r="B10" s="194" t="s">
        <v>13</v>
      </c>
      <c r="C10" s="197" t="s">
        <v>142</v>
      </c>
      <c r="D10" s="49"/>
      <c r="E10" s="49"/>
      <c r="F10" s="197">
        <f>SUM(F11:F23)</f>
        <v>27</v>
      </c>
      <c r="G10" s="49"/>
      <c r="H10" s="384">
        <v>8466996375.2977467</v>
      </c>
    </row>
    <row r="11" spans="2:8" ht="172.2" thickBot="1">
      <c r="B11" s="20">
        <v>1</v>
      </c>
      <c r="C11" s="766" t="s">
        <v>6160</v>
      </c>
      <c r="D11" s="767">
        <v>1</v>
      </c>
      <c r="E11" s="358">
        <v>2</v>
      </c>
      <c r="F11" s="358">
        <f t="shared" ref="F11:F21" si="0">D11*E11</f>
        <v>2</v>
      </c>
      <c r="G11" s="768" t="s">
        <v>6204</v>
      </c>
      <c r="H11" s="122">
        <f>THDT!C35</f>
        <v>8464000000</v>
      </c>
    </row>
    <row r="12" spans="2:8" ht="265.8" thickBot="1">
      <c r="B12" s="20">
        <f t="shared" ref="B12:B23" si="1">B11+1</f>
        <v>2</v>
      </c>
      <c r="C12" s="766" t="s">
        <v>6161</v>
      </c>
      <c r="D12" s="767">
        <v>1</v>
      </c>
      <c r="E12" s="358">
        <v>2</v>
      </c>
      <c r="F12" s="358">
        <f t="shared" si="0"/>
        <v>2</v>
      </c>
      <c r="G12" s="768" t="s">
        <v>6205</v>
      </c>
    </row>
    <row r="13" spans="2:8" ht="250.2" thickBot="1">
      <c r="B13" s="20">
        <f t="shared" si="1"/>
        <v>3</v>
      </c>
      <c r="C13" s="766" t="s">
        <v>6162</v>
      </c>
      <c r="D13" s="767">
        <v>1</v>
      </c>
      <c r="E13" s="358">
        <v>1</v>
      </c>
      <c r="F13" s="358">
        <f t="shared" si="0"/>
        <v>1</v>
      </c>
      <c r="G13" s="768" t="s">
        <v>6163</v>
      </c>
    </row>
    <row r="14" spans="2:8" ht="187.8" thickBot="1">
      <c r="B14" s="20">
        <f t="shared" si="1"/>
        <v>4</v>
      </c>
      <c r="C14" s="766" t="s">
        <v>143</v>
      </c>
      <c r="D14" s="767">
        <v>2</v>
      </c>
      <c r="E14" s="358">
        <v>2</v>
      </c>
      <c r="F14" s="358">
        <f t="shared" si="0"/>
        <v>4</v>
      </c>
      <c r="G14" s="768" t="s">
        <v>6164</v>
      </c>
    </row>
    <row r="15" spans="2:8" ht="141" thickBot="1">
      <c r="B15" s="20">
        <f t="shared" si="1"/>
        <v>5</v>
      </c>
      <c r="C15" s="766" t="s">
        <v>6165</v>
      </c>
      <c r="D15" s="767">
        <v>1</v>
      </c>
      <c r="E15" s="358">
        <v>3</v>
      </c>
      <c r="F15" s="358">
        <f t="shared" si="0"/>
        <v>3</v>
      </c>
      <c r="G15" s="768" t="s">
        <v>6166</v>
      </c>
    </row>
    <row r="16" spans="2:8" ht="172.2" thickBot="1">
      <c r="B16" s="20">
        <f t="shared" si="1"/>
        <v>6</v>
      </c>
      <c r="C16" s="766" t="s">
        <v>6167</v>
      </c>
      <c r="D16" s="767">
        <v>0.5</v>
      </c>
      <c r="E16" s="358">
        <v>3</v>
      </c>
      <c r="F16" s="358">
        <f t="shared" si="0"/>
        <v>1.5</v>
      </c>
      <c r="G16" s="768" t="s">
        <v>6168</v>
      </c>
    </row>
    <row r="17" spans="2:8" ht="109.8" thickBot="1">
      <c r="B17" s="20">
        <f t="shared" si="1"/>
        <v>7</v>
      </c>
      <c r="C17" s="766" t="s">
        <v>6169</v>
      </c>
      <c r="D17" s="767">
        <v>0.5</v>
      </c>
      <c r="E17" s="358">
        <v>3</v>
      </c>
      <c r="F17" s="358">
        <f t="shared" si="0"/>
        <v>1.5</v>
      </c>
      <c r="G17" s="768" t="s">
        <v>6170</v>
      </c>
      <c r="H17" s="122"/>
    </row>
    <row r="18" spans="2:8" ht="156.6" thickBot="1">
      <c r="B18" s="20">
        <f t="shared" si="1"/>
        <v>8</v>
      </c>
      <c r="C18" s="766" t="s">
        <v>144</v>
      </c>
      <c r="D18" s="767">
        <v>1</v>
      </c>
      <c r="E18" s="358">
        <v>3</v>
      </c>
      <c r="F18" s="358">
        <f t="shared" si="0"/>
        <v>3</v>
      </c>
      <c r="G18" s="768" t="s">
        <v>6171</v>
      </c>
    </row>
    <row r="19" spans="2:8" ht="141" thickBot="1">
      <c r="B19" s="20">
        <f t="shared" si="1"/>
        <v>9</v>
      </c>
      <c r="C19" s="766" t="s">
        <v>6172</v>
      </c>
      <c r="D19" s="767">
        <v>1</v>
      </c>
      <c r="E19" s="358">
        <v>3</v>
      </c>
      <c r="F19" s="358">
        <f t="shared" si="0"/>
        <v>3</v>
      </c>
      <c r="G19" s="768" t="s">
        <v>6173</v>
      </c>
    </row>
    <row r="20" spans="2:8" ht="94.2" thickBot="1">
      <c r="B20" s="20">
        <f t="shared" si="1"/>
        <v>10</v>
      </c>
      <c r="C20" s="766" t="s">
        <v>6174</v>
      </c>
      <c r="D20" s="767">
        <v>1</v>
      </c>
      <c r="E20" s="358">
        <v>1</v>
      </c>
      <c r="F20" s="358">
        <f t="shared" si="0"/>
        <v>1</v>
      </c>
      <c r="G20" s="768" t="s">
        <v>6175</v>
      </c>
    </row>
    <row r="21" spans="2:8" ht="141" thickBot="1">
      <c r="B21" s="20">
        <f t="shared" si="1"/>
        <v>11</v>
      </c>
      <c r="C21" s="766" t="s">
        <v>6176</v>
      </c>
      <c r="D21" s="767">
        <v>2</v>
      </c>
      <c r="E21" s="358">
        <v>2</v>
      </c>
      <c r="F21" s="358">
        <f t="shared" si="0"/>
        <v>4</v>
      </c>
      <c r="G21" s="768" t="s">
        <v>6177</v>
      </c>
    </row>
    <row r="22" spans="2:8" ht="156.6" thickBot="1">
      <c r="B22" s="20">
        <f t="shared" si="1"/>
        <v>12</v>
      </c>
      <c r="C22" s="766" t="s">
        <v>6178</v>
      </c>
      <c r="D22" s="767">
        <v>1</v>
      </c>
      <c r="E22" s="358">
        <v>1</v>
      </c>
      <c r="F22" s="358">
        <f>D22*E22</f>
        <v>1</v>
      </c>
      <c r="G22" s="768" t="s">
        <v>6179</v>
      </c>
    </row>
    <row r="23" spans="2:8" ht="63" thickBot="1">
      <c r="B23" s="20">
        <f t="shared" si="1"/>
        <v>13</v>
      </c>
      <c r="C23" s="766" t="s">
        <v>6180</v>
      </c>
      <c r="D23" s="767">
        <v>1</v>
      </c>
      <c r="E23" s="358">
        <v>0</v>
      </c>
      <c r="F23" s="358">
        <f>D23*E23</f>
        <v>0</v>
      </c>
      <c r="G23" s="768" t="s">
        <v>6181</v>
      </c>
    </row>
    <row r="24" spans="2:8" ht="33.6">
      <c r="B24" s="51" t="s">
        <v>16</v>
      </c>
      <c r="C24" s="197" t="s">
        <v>145</v>
      </c>
      <c r="D24" s="954">
        <f>0.6 + 0.01*F10</f>
        <v>0.87</v>
      </c>
      <c r="E24" s="955"/>
      <c r="F24" s="956"/>
      <c r="G24" s="49"/>
    </row>
    <row r="25" spans="2:8">
      <c r="G25" s="123"/>
    </row>
  </sheetData>
  <mergeCells count="2">
    <mergeCell ref="D24:F24"/>
    <mergeCell ref="B7:G7"/>
  </mergeCells>
  <dataValidations count="1">
    <dataValidation type="list" allowBlank="1" showInputMessage="1" showErrorMessage="1" sqref="WVM983050:WVM983063 JA10:JA23 SW10:SW23 ACS10:ACS23 AMO10:AMO23 AWK10:AWK23 BGG10:BGG23 BQC10:BQC23 BZY10:BZY23 CJU10:CJU23 CTQ10:CTQ23 DDM10:DDM23 DNI10:DNI23 DXE10:DXE23 EHA10:EHA23 EQW10:EQW23 FAS10:FAS23 FKO10:FKO23 FUK10:FUK23 GEG10:GEG23 GOC10:GOC23 GXY10:GXY23 HHU10:HHU23 HRQ10:HRQ23 IBM10:IBM23 ILI10:ILI23 IVE10:IVE23 JFA10:JFA23 JOW10:JOW23 JYS10:JYS23 KIO10:KIO23 KSK10:KSK23 LCG10:LCG23 LMC10:LMC23 LVY10:LVY23 MFU10:MFU23 MPQ10:MPQ23 MZM10:MZM23 NJI10:NJI23 NTE10:NTE23 ODA10:ODA23 OMW10:OMW23 OWS10:OWS23 PGO10:PGO23 PQK10:PQK23 QAG10:QAG23 QKC10:QKC23 QTY10:QTY23 RDU10:RDU23 RNQ10:RNQ23 RXM10:RXM23 SHI10:SHI23 SRE10:SRE23 TBA10:TBA23 TKW10:TKW23 TUS10:TUS23 UEO10:UEO23 UOK10:UOK23 UYG10:UYG23 VIC10:VIC23 VRY10:VRY23 WBU10:WBU23 WLQ10:WLQ23 WVM10:WVM23 E65546:E65559 JA65546:JA65559 SW65546:SW65559 ACS65546:ACS65559 AMO65546:AMO65559 AWK65546:AWK65559 BGG65546:BGG65559 BQC65546:BQC65559 BZY65546:BZY65559 CJU65546:CJU65559 CTQ65546:CTQ65559 DDM65546:DDM65559 DNI65546:DNI65559 DXE65546:DXE65559 EHA65546:EHA65559 EQW65546:EQW65559 FAS65546:FAS65559 FKO65546:FKO65559 FUK65546:FUK65559 GEG65546:GEG65559 GOC65546:GOC65559 GXY65546:GXY65559 HHU65546:HHU65559 HRQ65546:HRQ65559 IBM65546:IBM65559 ILI65546:ILI65559 IVE65546:IVE65559 JFA65546:JFA65559 JOW65546:JOW65559 JYS65546:JYS65559 KIO65546:KIO65559 KSK65546:KSK65559 LCG65546:LCG65559 LMC65546:LMC65559 LVY65546:LVY65559 MFU65546:MFU65559 MPQ65546:MPQ65559 MZM65546:MZM65559 NJI65546:NJI65559 NTE65546:NTE65559 ODA65546:ODA65559 OMW65546:OMW65559 OWS65546:OWS65559 PGO65546:PGO65559 PQK65546:PQK65559 QAG65546:QAG65559 QKC65546:QKC65559 QTY65546:QTY65559 RDU65546:RDU65559 RNQ65546:RNQ65559 RXM65546:RXM65559 SHI65546:SHI65559 SRE65546:SRE65559 TBA65546:TBA65559 TKW65546:TKW65559 TUS65546:TUS65559 UEO65546:UEO65559 UOK65546:UOK65559 UYG65546:UYG65559 VIC65546:VIC65559 VRY65546:VRY65559 WBU65546:WBU65559 WLQ65546:WLQ65559 WVM65546:WVM65559 E131082:E131095 JA131082:JA131095 SW131082:SW131095 ACS131082:ACS131095 AMO131082:AMO131095 AWK131082:AWK131095 BGG131082:BGG131095 BQC131082:BQC131095 BZY131082:BZY131095 CJU131082:CJU131095 CTQ131082:CTQ131095 DDM131082:DDM131095 DNI131082:DNI131095 DXE131082:DXE131095 EHA131082:EHA131095 EQW131082:EQW131095 FAS131082:FAS131095 FKO131082:FKO131095 FUK131082:FUK131095 GEG131082:GEG131095 GOC131082:GOC131095 GXY131082:GXY131095 HHU131082:HHU131095 HRQ131082:HRQ131095 IBM131082:IBM131095 ILI131082:ILI131095 IVE131082:IVE131095 JFA131082:JFA131095 JOW131082:JOW131095 JYS131082:JYS131095 KIO131082:KIO131095 KSK131082:KSK131095 LCG131082:LCG131095 LMC131082:LMC131095 LVY131082:LVY131095 MFU131082:MFU131095 MPQ131082:MPQ131095 MZM131082:MZM131095 NJI131082:NJI131095 NTE131082:NTE131095 ODA131082:ODA131095 OMW131082:OMW131095 OWS131082:OWS131095 PGO131082:PGO131095 PQK131082:PQK131095 QAG131082:QAG131095 QKC131082:QKC131095 QTY131082:QTY131095 RDU131082:RDU131095 RNQ131082:RNQ131095 RXM131082:RXM131095 SHI131082:SHI131095 SRE131082:SRE131095 TBA131082:TBA131095 TKW131082:TKW131095 TUS131082:TUS131095 UEO131082:UEO131095 UOK131082:UOK131095 UYG131082:UYG131095 VIC131082:VIC131095 VRY131082:VRY131095 WBU131082:WBU131095 WLQ131082:WLQ131095 WVM131082:WVM131095 E196618:E196631 JA196618:JA196631 SW196618:SW196631 ACS196618:ACS196631 AMO196618:AMO196631 AWK196618:AWK196631 BGG196618:BGG196631 BQC196618:BQC196631 BZY196618:BZY196631 CJU196618:CJU196631 CTQ196618:CTQ196631 DDM196618:DDM196631 DNI196618:DNI196631 DXE196618:DXE196631 EHA196618:EHA196631 EQW196618:EQW196631 FAS196618:FAS196631 FKO196618:FKO196631 FUK196618:FUK196631 GEG196618:GEG196631 GOC196618:GOC196631 GXY196618:GXY196631 HHU196618:HHU196631 HRQ196618:HRQ196631 IBM196618:IBM196631 ILI196618:ILI196631 IVE196618:IVE196631 JFA196618:JFA196631 JOW196618:JOW196631 JYS196618:JYS196631 KIO196618:KIO196631 KSK196618:KSK196631 LCG196618:LCG196631 LMC196618:LMC196631 LVY196618:LVY196631 MFU196618:MFU196631 MPQ196618:MPQ196631 MZM196618:MZM196631 NJI196618:NJI196631 NTE196618:NTE196631 ODA196618:ODA196631 OMW196618:OMW196631 OWS196618:OWS196631 PGO196618:PGO196631 PQK196618:PQK196631 QAG196618:QAG196631 QKC196618:QKC196631 QTY196618:QTY196631 RDU196618:RDU196631 RNQ196618:RNQ196631 RXM196618:RXM196631 SHI196618:SHI196631 SRE196618:SRE196631 TBA196618:TBA196631 TKW196618:TKW196631 TUS196618:TUS196631 UEO196618:UEO196631 UOK196618:UOK196631 UYG196618:UYG196631 VIC196618:VIC196631 VRY196618:VRY196631 WBU196618:WBU196631 WLQ196618:WLQ196631 WVM196618:WVM196631 E262154:E262167 JA262154:JA262167 SW262154:SW262167 ACS262154:ACS262167 AMO262154:AMO262167 AWK262154:AWK262167 BGG262154:BGG262167 BQC262154:BQC262167 BZY262154:BZY262167 CJU262154:CJU262167 CTQ262154:CTQ262167 DDM262154:DDM262167 DNI262154:DNI262167 DXE262154:DXE262167 EHA262154:EHA262167 EQW262154:EQW262167 FAS262154:FAS262167 FKO262154:FKO262167 FUK262154:FUK262167 GEG262154:GEG262167 GOC262154:GOC262167 GXY262154:GXY262167 HHU262154:HHU262167 HRQ262154:HRQ262167 IBM262154:IBM262167 ILI262154:ILI262167 IVE262154:IVE262167 JFA262154:JFA262167 JOW262154:JOW262167 JYS262154:JYS262167 KIO262154:KIO262167 KSK262154:KSK262167 LCG262154:LCG262167 LMC262154:LMC262167 LVY262154:LVY262167 MFU262154:MFU262167 MPQ262154:MPQ262167 MZM262154:MZM262167 NJI262154:NJI262167 NTE262154:NTE262167 ODA262154:ODA262167 OMW262154:OMW262167 OWS262154:OWS262167 PGO262154:PGO262167 PQK262154:PQK262167 QAG262154:QAG262167 QKC262154:QKC262167 QTY262154:QTY262167 RDU262154:RDU262167 RNQ262154:RNQ262167 RXM262154:RXM262167 SHI262154:SHI262167 SRE262154:SRE262167 TBA262154:TBA262167 TKW262154:TKW262167 TUS262154:TUS262167 UEO262154:UEO262167 UOK262154:UOK262167 UYG262154:UYG262167 VIC262154:VIC262167 VRY262154:VRY262167 WBU262154:WBU262167 WLQ262154:WLQ262167 WVM262154:WVM262167 E327690:E327703 JA327690:JA327703 SW327690:SW327703 ACS327690:ACS327703 AMO327690:AMO327703 AWK327690:AWK327703 BGG327690:BGG327703 BQC327690:BQC327703 BZY327690:BZY327703 CJU327690:CJU327703 CTQ327690:CTQ327703 DDM327690:DDM327703 DNI327690:DNI327703 DXE327690:DXE327703 EHA327690:EHA327703 EQW327690:EQW327703 FAS327690:FAS327703 FKO327690:FKO327703 FUK327690:FUK327703 GEG327690:GEG327703 GOC327690:GOC327703 GXY327690:GXY327703 HHU327690:HHU327703 HRQ327690:HRQ327703 IBM327690:IBM327703 ILI327690:ILI327703 IVE327690:IVE327703 JFA327690:JFA327703 JOW327690:JOW327703 JYS327690:JYS327703 KIO327690:KIO327703 KSK327690:KSK327703 LCG327690:LCG327703 LMC327690:LMC327703 LVY327690:LVY327703 MFU327690:MFU327703 MPQ327690:MPQ327703 MZM327690:MZM327703 NJI327690:NJI327703 NTE327690:NTE327703 ODA327690:ODA327703 OMW327690:OMW327703 OWS327690:OWS327703 PGO327690:PGO327703 PQK327690:PQK327703 QAG327690:QAG327703 QKC327690:QKC327703 QTY327690:QTY327703 RDU327690:RDU327703 RNQ327690:RNQ327703 RXM327690:RXM327703 SHI327690:SHI327703 SRE327690:SRE327703 TBA327690:TBA327703 TKW327690:TKW327703 TUS327690:TUS327703 UEO327690:UEO327703 UOK327690:UOK327703 UYG327690:UYG327703 VIC327690:VIC327703 VRY327690:VRY327703 WBU327690:WBU327703 WLQ327690:WLQ327703 WVM327690:WVM327703 E393226:E393239 JA393226:JA393239 SW393226:SW393239 ACS393226:ACS393239 AMO393226:AMO393239 AWK393226:AWK393239 BGG393226:BGG393239 BQC393226:BQC393239 BZY393226:BZY393239 CJU393226:CJU393239 CTQ393226:CTQ393239 DDM393226:DDM393239 DNI393226:DNI393239 DXE393226:DXE393239 EHA393226:EHA393239 EQW393226:EQW393239 FAS393226:FAS393239 FKO393226:FKO393239 FUK393226:FUK393239 GEG393226:GEG393239 GOC393226:GOC393239 GXY393226:GXY393239 HHU393226:HHU393239 HRQ393226:HRQ393239 IBM393226:IBM393239 ILI393226:ILI393239 IVE393226:IVE393239 JFA393226:JFA393239 JOW393226:JOW393239 JYS393226:JYS393239 KIO393226:KIO393239 KSK393226:KSK393239 LCG393226:LCG393239 LMC393226:LMC393239 LVY393226:LVY393239 MFU393226:MFU393239 MPQ393226:MPQ393239 MZM393226:MZM393239 NJI393226:NJI393239 NTE393226:NTE393239 ODA393226:ODA393239 OMW393226:OMW393239 OWS393226:OWS393239 PGO393226:PGO393239 PQK393226:PQK393239 QAG393226:QAG393239 QKC393226:QKC393239 QTY393226:QTY393239 RDU393226:RDU393239 RNQ393226:RNQ393239 RXM393226:RXM393239 SHI393226:SHI393239 SRE393226:SRE393239 TBA393226:TBA393239 TKW393226:TKW393239 TUS393226:TUS393239 UEO393226:UEO393239 UOK393226:UOK393239 UYG393226:UYG393239 VIC393226:VIC393239 VRY393226:VRY393239 WBU393226:WBU393239 WLQ393226:WLQ393239 WVM393226:WVM393239 E458762:E458775 JA458762:JA458775 SW458762:SW458775 ACS458762:ACS458775 AMO458762:AMO458775 AWK458762:AWK458775 BGG458762:BGG458775 BQC458762:BQC458775 BZY458762:BZY458775 CJU458762:CJU458775 CTQ458762:CTQ458775 DDM458762:DDM458775 DNI458762:DNI458775 DXE458762:DXE458775 EHA458762:EHA458775 EQW458762:EQW458775 FAS458762:FAS458775 FKO458762:FKO458775 FUK458762:FUK458775 GEG458762:GEG458775 GOC458762:GOC458775 GXY458762:GXY458775 HHU458762:HHU458775 HRQ458762:HRQ458775 IBM458762:IBM458775 ILI458762:ILI458775 IVE458762:IVE458775 JFA458762:JFA458775 JOW458762:JOW458775 JYS458762:JYS458775 KIO458762:KIO458775 KSK458762:KSK458775 LCG458762:LCG458775 LMC458762:LMC458775 LVY458762:LVY458775 MFU458762:MFU458775 MPQ458762:MPQ458775 MZM458762:MZM458775 NJI458762:NJI458775 NTE458762:NTE458775 ODA458762:ODA458775 OMW458762:OMW458775 OWS458762:OWS458775 PGO458762:PGO458775 PQK458762:PQK458775 QAG458762:QAG458775 QKC458762:QKC458775 QTY458762:QTY458775 RDU458762:RDU458775 RNQ458762:RNQ458775 RXM458762:RXM458775 SHI458762:SHI458775 SRE458762:SRE458775 TBA458762:TBA458775 TKW458762:TKW458775 TUS458762:TUS458775 UEO458762:UEO458775 UOK458762:UOK458775 UYG458762:UYG458775 VIC458762:VIC458775 VRY458762:VRY458775 WBU458762:WBU458775 WLQ458762:WLQ458775 WVM458762:WVM458775 E524298:E524311 JA524298:JA524311 SW524298:SW524311 ACS524298:ACS524311 AMO524298:AMO524311 AWK524298:AWK524311 BGG524298:BGG524311 BQC524298:BQC524311 BZY524298:BZY524311 CJU524298:CJU524311 CTQ524298:CTQ524311 DDM524298:DDM524311 DNI524298:DNI524311 DXE524298:DXE524311 EHA524298:EHA524311 EQW524298:EQW524311 FAS524298:FAS524311 FKO524298:FKO524311 FUK524298:FUK524311 GEG524298:GEG524311 GOC524298:GOC524311 GXY524298:GXY524311 HHU524298:HHU524311 HRQ524298:HRQ524311 IBM524298:IBM524311 ILI524298:ILI524311 IVE524298:IVE524311 JFA524298:JFA524311 JOW524298:JOW524311 JYS524298:JYS524311 KIO524298:KIO524311 KSK524298:KSK524311 LCG524298:LCG524311 LMC524298:LMC524311 LVY524298:LVY524311 MFU524298:MFU524311 MPQ524298:MPQ524311 MZM524298:MZM524311 NJI524298:NJI524311 NTE524298:NTE524311 ODA524298:ODA524311 OMW524298:OMW524311 OWS524298:OWS524311 PGO524298:PGO524311 PQK524298:PQK524311 QAG524298:QAG524311 QKC524298:QKC524311 QTY524298:QTY524311 RDU524298:RDU524311 RNQ524298:RNQ524311 RXM524298:RXM524311 SHI524298:SHI524311 SRE524298:SRE524311 TBA524298:TBA524311 TKW524298:TKW524311 TUS524298:TUS524311 UEO524298:UEO524311 UOK524298:UOK524311 UYG524298:UYG524311 VIC524298:VIC524311 VRY524298:VRY524311 WBU524298:WBU524311 WLQ524298:WLQ524311 WVM524298:WVM524311 E589834:E589847 JA589834:JA589847 SW589834:SW589847 ACS589834:ACS589847 AMO589834:AMO589847 AWK589834:AWK589847 BGG589834:BGG589847 BQC589834:BQC589847 BZY589834:BZY589847 CJU589834:CJU589847 CTQ589834:CTQ589847 DDM589834:DDM589847 DNI589834:DNI589847 DXE589834:DXE589847 EHA589834:EHA589847 EQW589834:EQW589847 FAS589834:FAS589847 FKO589834:FKO589847 FUK589834:FUK589847 GEG589834:GEG589847 GOC589834:GOC589847 GXY589834:GXY589847 HHU589834:HHU589847 HRQ589834:HRQ589847 IBM589834:IBM589847 ILI589834:ILI589847 IVE589834:IVE589847 JFA589834:JFA589847 JOW589834:JOW589847 JYS589834:JYS589847 KIO589834:KIO589847 KSK589834:KSK589847 LCG589834:LCG589847 LMC589834:LMC589847 LVY589834:LVY589847 MFU589834:MFU589847 MPQ589834:MPQ589847 MZM589834:MZM589847 NJI589834:NJI589847 NTE589834:NTE589847 ODA589834:ODA589847 OMW589834:OMW589847 OWS589834:OWS589847 PGO589834:PGO589847 PQK589834:PQK589847 QAG589834:QAG589847 QKC589834:QKC589847 QTY589834:QTY589847 RDU589834:RDU589847 RNQ589834:RNQ589847 RXM589834:RXM589847 SHI589834:SHI589847 SRE589834:SRE589847 TBA589834:TBA589847 TKW589834:TKW589847 TUS589834:TUS589847 UEO589834:UEO589847 UOK589834:UOK589847 UYG589834:UYG589847 VIC589834:VIC589847 VRY589834:VRY589847 WBU589834:WBU589847 WLQ589834:WLQ589847 WVM589834:WVM589847 E655370:E655383 JA655370:JA655383 SW655370:SW655383 ACS655370:ACS655383 AMO655370:AMO655383 AWK655370:AWK655383 BGG655370:BGG655383 BQC655370:BQC655383 BZY655370:BZY655383 CJU655370:CJU655383 CTQ655370:CTQ655383 DDM655370:DDM655383 DNI655370:DNI655383 DXE655370:DXE655383 EHA655370:EHA655383 EQW655370:EQW655383 FAS655370:FAS655383 FKO655370:FKO655383 FUK655370:FUK655383 GEG655370:GEG655383 GOC655370:GOC655383 GXY655370:GXY655383 HHU655370:HHU655383 HRQ655370:HRQ655383 IBM655370:IBM655383 ILI655370:ILI655383 IVE655370:IVE655383 JFA655370:JFA655383 JOW655370:JOW655383 JYS655370:JYS655383 KIO655370:KIO655383 KSK655370:KSK655383 LCG655370:LCG655383 LMC655370:LMC655383 LVY655370:LVY655383 MFU655370:MFU655383 MPQ655370:MPQ655383 MZM655370:MZM655383 NJI655370:NJI655383 NTE655370:NTE655383 ODA655370:ODA655383 OMW655370:OMW655383 OWS655370:OWS655383 PGO655370:PGO655383 PQK655370:PQK655383 QAG655370:QAG655383 QKC655370:QKC655383 QTY655370:QTY655383 RDU655370:RDU655383 RNQ655370:RNQ655383 RXM655370:RXM655383 SHI655370:SHI655383 SRE655370:SRE655383 TBA655370:TBA655383 TKW655370:TKW655383 TUS655370:TUS655383 UEO655370:UEO655383 UOK655370:UOK655383 UYG655370:UYG655383 VIC655370:VIC655383 VRY655370:VRY655383 WBU655370:WBU655383 WLQ655370:WLQ655383 WVM655370:WVM655383 E720906:E720919 JA720906:JA720919 SW720906:SW720919 ACS720906:ACS720919 AMO720906:AMO720919 AWK720906:AWK720919 BGG720906:BGG720919 BQC720906:BQC720919 BZY720906:BZY720919 CJU720906:CJU720919 CTQ720906:CTQ720919 DDM720906:DDM720919 DNI720906:DNI720919 DXE720906:DXE720919 EHA720906:EHA720919 EQW720906:EQW720919 FAS720906:FAS720919 FKO720906:FKO720919 FUK720906:FUK720919 GEG720906:GEG720919 GOC720906:GOC720919 GXY720906:GXY720919 HHU720906:HHU720919 HRQ720906:HRQ720919 IBM720906:IBM720919 ILI720906:ILI720919 IVE720906:IVE720919 JFA720906:JFA720919 JOW720906:JOW720919 JYS720906:JYS720919 KIO720906:KIO720919 KSK720906:KSK720919 LCG720906:LCG720919 LMC720906:LMC720919 LVY720906:LVY720919 MFU720906:MFU720919 MPQ720906:MPQ720919 MZM720906:MZM720919 NJI720906:NJI720919 NTE720906:NTE720919 ODA720906:ODA720919 OMW720906:OMW720919 OWS720906:OWS720919 PGO720906:PGO720919 PQK720906:PQK720919 QAG720906:QAG720919 QKC720906:QKC720919 QTY720906:QTY720919 RDU720906:RDU720919 RNQ720906:RNQ720919 RXM720906:RXM720919 SHI720906:SHI720919 SRE720906:SRE720919 TBA720906:TBA720919 TKW720906:TKW720919 TUS720906:TUS720919 UEO720906:UEO720919 UOK720906:UOK720919 UYG720906:UYG720919 VIC720906:VIC720919 VRY720906:VRY720919 WBU720906:WBU720919 WLQ720906:WLQ720919 WVM720906:WVM720919 E786442:E786455 JA786442:JA786455 SW786442:SW786455 ACS786442:ACS786455 AMO786442:AMO786455 AWK786442:AWK786455 BGG786442:BGG786455 BQC786442:BQC786455 BZY786442:BZY786455 CJU786442:CJU786455 CTQ786442:CTQ786455 DDM786442:DDM786455 DNI786442:DNI786455 DXE786442:DXE786455 EHA786442:EHA786455 EQW786442:EQW786455 FAS786442:FAS786455 FKO786442:FKO786455 FUK786442:FUK786455 GEG786442:GEG786455 GOC786442:GOC786455 GXY786442:GXY786455 HHU786442:HHU786455 HRQ786442:HRQ786455 IBM786442:IBM786455 ILI786442:ILI786455 IVE786442:IVE786455 JFA786442:JFA786455 JOW786442:JOW786455 JYS786442:JYS786455 KIO786442:KIO786455 KSK786442:KSK786455 LCG786442:LCG786455 LMC786442:LMC786455 LVY786442:LVY786455 MFU786442:MFU786455 MPQ786442:MPQ786455 MZM786442:MZM786455 NJI786442:NJI786455 NTE786442:NTE786455 ODA786442:ODA786455 OMW786442:OMW786455 OWS786442:OWS786455 PGO786442:PGO786455 PQK786442:PQK786455 QAG786442:QAG786455 QKC786442:QKC786455 QTY786442:QTY786455 RDU786442:RDU786455 RNQ786442:RNQ786455 RXM786442:RXM786455 SHI786442:SHI786455 SRE786442:SRE786455 TBA786442:TBA786455 TKW786442:TKW786455 TUS786442:TUS786455 UEO786442:UEO786455 UOK786442:UOK786455 UYG786442:UYG786455 VIC786442:VIC786455 VRY786442:VRY786455 WBU786442:WBU786455 WLQ786442:WLQ786455 WVM786442:WVM786455 E851978:E851991 JA851978:JA851991 SW851978:SW851991 ACS851978:ACS851991 AMO851978:AMO851991 AWK851978:AWK851991 BGG851978:BGG851991 BQC851978:BQC851991 BZY851978:BZY851991 CJU851978:CJU851991 CTQ851978:CTQ851991 DDM851978:DDM851991 DNI851978:DNI851991 DXE851978:DXE851991 EHA851978:EHA851991 EQW851978:EQW851991 FAS851978:FAS851991 FKO851978:FKO851991 FUK851978:FUK851991 GEG851978:GEG851991 GOC851978:GOC851991 GXY851978:GXY851991 HHU851978:HHU851991 HRQ851978:HRQ851991 IBM851978:IBM851991 ILI851978:ILI851991 IVE851978:IVE851991 JFA851978:JFA851991 JOW851978:JOW851991 JYS851978:JYS851991 KIO851978:KIO851991 KSK851978:KSK851991 LCG851978:LCG851991 LMC851978:LMC851991 LVY851978:LVY851991 MFU851978:MFU851991 MPQ851978:MPQ851991 MZM851978:MZM851991 NJI851978:NJI851991 NTE851978:NTE851991 ODA851978:ODA851991 OMW851978:OMW851991 OWS851978:OWS851991 PGO851978:PGO851991 PQK851978:PQK851991 QAG851978:QAG851991 QKC851978:QKC851991 QTY851978:QTY851991 RDU851978:RDU851991 RNQ851978:RNQ851991 RXM851978:RXM851991 SHI851978:SHI851991 SRE851978:SRE851991 TBA851978:TBA851991 TKW851978:TKW851991 TUS851978:TUS851991 UEO851978:UEO851991 UOK851978:UOK851991 UYG851978:UYG851991 VIC851978:VIC851991 VRY851978:VRY851991 WBU851978:WBU851991 WLQ851978:WLQ851991 WVM851978:WVM851991 E917514:E917527 JA917514:JA917527 SW917514:SW917527 ACS917514:ACS917527 AMO917514:AMO917527 AWK917514:AWK917527 BGG917514:BGG917527 BQC917514:BQC917527 BZY917514:BZY917527 CJU917514:CJU917527 CTQ917514:CTQ917527 DDM917514:DDM917527 DNI917514:DNI917527 DXE917514:DXE917527 EHA917514:EHA917527 EQW917514:EQW917527 FAS917514:FAS917527 FKO917514:FKO917527 FUK917514:FUK917527 GEG917514:GEG917527 GOC917514:GOC917527 GXY917514:GXY917527 HHU917514:HHU917527 HRQ917514:HRQ917527 IBM917514:IBM917527 ILI917514:ILI917527 IVE917514:IVE917527 JFA917514:JFA917527 JOW917514:JOW917527 JYS917514:JYS917527 KIO917514:KIO917527 KSK917514:KSK917527 LCG917514:LCG917527 LMC917514:LMC917527 LVY917514:LVY917527 MFU917514:MFU917527 MPQ917514:MPQ917527 MZM917514:MZM917527 NJI917514:NJI917527 NTE917514:NTE917527 ODA917514:ODA917527 OMW917514:OMW917527 OWS917514:OWS917527 PGO917514:PGO917527 PQK917514:PQK917527 QAG917514:QAG917527 QKC917514:QKC917527 QTY917514:QTY917527 RDU917514:RDU917527 RNQ917514:RNQ917527 RXM917514:RXM917527 SHI917514:SHI917527 SRE917514:SRE917527 TBA917514:TBA917527 TKW917514:TKW917527 TUS917514:TUS917527 UEO917514:UEO917527 UOK917514:UOK917527 UYG917514:UYG917527 VIC917514:VIC917527 VRY917514:VRY917527 WBU917514:WBU917527 WLQ917514:WLQ917527 WVM917514:WVM917527 E983050:E983063 JA983050:JA983063 SW983050:SW983063 ACS983050:ACS983063 AMO983050:AMO983063 AWK983050:AWK983063 BGG983050:BGG983063 BQC983050:BQC983063 BZY983050:BZY983063 CJU983050:CJU983063 CTQ983050:CTQ983063 DDM983050:DDM983063 DNI983050:DNI983063 DXE983050:DXE983063 EHA983050:EHA983063 EQW983050:EQW983063 FAS983050:FAS983063 FKO983050:FKO983063 FUK983050:FUK983063 GEG983050:GEG983063 GOC983050:GOC983063 GXY983050:GXY983063 HHU983050:HHU983063 HRQ983050:HRQ983063 IBM983050:IBM983063 ILI983050:ILI983063 IVE983050:IVE983063 JFA983050:JFA983063 JOW983050:JOW983063 JYS983050:JYS983063 KIO983050:KIO983063 KSK983050:KSK983063 LCG983050:LCG983063 LMC983050:LMC983063 LVY983050:LVY983063 MFU983050:MFU983063 MPQ983050:MPQ983063 MZM983050:MZM983063 NJI983050:NJI983063 NTE983050:NTE983063 ODA983050:ODA983063 OMW983050:OMW983063 OWS983050:OWS983063 PGO983050:PGO983063 PQK983050:PQK983063 QAG983050:QAG983063 QKC983050:QKC983063 QTY983050:QTY983063 RDU983050:RDU983063 RNQ983050:RNQ983063 RXM983050:RXM983063 SHI983050:SHI983063 SRE983050:SRE983063 TBA983050:TBA983063 TKW983050:TKW983063 TUS983050:TUS983063 UEO983050:UEO983063 UOK983050:UOK983063 UYG983050:UYG983063 VIC983050:VIC983063 VRY983050:VRY983063 WBU983050:WBU983063 WLQ983050:WLQ983063 E10:E23" xr:uid="{00000000-0002-0000-1600-000000000000}">
      <formula1>$E$1:$E$6</formula1>
    </dataValidation>
  </dataValidation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U52"/>
  <sheetViews>
    <sheetView topLeftCell="E10" workbookViewId="0">
      <selection activeCell="I11" sqref="I11"/>
    </sheetView>
  </sheetViews>
  <sheetFormatPr defaultColWidth="8.88671875" defaultRowHeight="15.6"/>
  <cols>
    <col min="1" max="1" width="0" style="45" hidden="1" customWidth="1"/>
    <col min="2" max="2" width="7.109375" style="120" hidden="1" customWidth="1"/>
    <col min="3" max="3" width="42.33203125" style="45" hidden="1" customWidth="1"/>
    <col min="4" max="4" width="15.44140625" style="45" hidden="1" customWidth="1"/>
    <col min="5" max="5" width="9.109375" style="45"/>
    <col min="6" max="6" width="6.109375" style="45" customWidth="1"/>
    <col min="7" max="7" width="40.88671875" style="45" customWidth="1"/>
    <col min="8" max="8" width="10.44140625" style="45" bestFit="1" customWidth="1"/>
    <col min="9" max="9" width="10.6640625" style="45" bestFit="1" customWidth="1"/>
    <col min="10" max="10" width="8.88671875" style="45" bestFit="1" customWidth="1"/>
    <col min="11" max="11" width="11.88671875" style="45" bestFit="1" customWidth="1"/>
    <col min="12" max="12" width="59.33203125" style="45" customWidth="1"/>
    <col min="13" max="13" width="9.109375" style="45"/>
    <col min="14" max="14" width="15.44140625" style="45" hidden="1" customWidth="1"/>
    <col min="15" max="15" width="18.6640625" style="45" hidden="1" customWidth="1"/>
    <col min="16" max="16" width="16.44140625" style="45" hidden="1" customWidth="1"/>
    <col min="17" max="17" width="14.44140625" style="45" hidden="1" customWidth="1"/>
    <col min="18" max="18" width="14.88671875" style="45" hidden="1" customWidth="1"/>
    <col min="19" max="19" width="15.6640625" style="45" hidden="1" customWidth="1"/>
    <col min="20" max="20" width="64.109375" style="45" hidden="1" customWidth="1"/>
    <col min="21" max="21" width="13.88671875" style="45" bestFit="1" customWidth="1"/>
    <col min="22" max="256" width="9.109375" style="45"/>
    <col min="257" max="257" width="4.6640625" style="45" customWidth="1"/>
    <col min="258" max="258" width="42.33203125" style="45" customWidth="1"/>
    <col min="259" max="259" width="15.44140625" style="45" customWidth="1"/>
    <col min="260" max="260" width="9.109375" style="45"/>
    <col min="261" max="261" width="6.109375" style="45" customWidth="1"/>
    <col min="262" max="262" width="40.88671875" style="45" customWidth="1"/>
    <col min="263" max="263" width="10.44140625" style="45" bestFit="1" customWidth="1"/>
    <col min="264" max="264" width="10.6640625" style="45" bestFit="1" customWidth="1"/>
    <col min="265" max="265" width="8.88671875" style="45" bestFit="1" customWidth="1"/>
    <col min="266" max="266" width="11.88671875" style="45" bestFit="1" customWidth="1"/>
    <col min="267" max="268" width="9.109375" style="45"/>
    <col min="269" max="269" width="15.44140625" style="45" customWidth="1"/>
    <col min="270" max="270" width="18.6640625" style="45" customWidth="1"/>
    <col min="271" max="271" width="16.44140625" style="45" customWidth="1"/>
    <col min="272" max="272" width="14.44140625" style="45" customWidth="1"/>
    <col min="273" max="273" width="14.88671875" style="45" customWidth="1"/>
    <col min="274" max="274" width="15.6640625" style="45" customWidth="1"/>
    <col min="275" max="275" width="64.109375" style="45" customWidth="1"/>
    <col min="276" max="512" width="9.109375" style="45"/>
    <col min="513" max="513" width="4.6640625" style="45" customWidth="1"/>
    <col min="514" max="514" width="42.33203125" style="45" customWidth="1"/>
    <col min="515" max="515" width="15.44140625" style="45" customWidth="1"/>
    <col min="516" max="516" width="9.109375" style="45"/>
    <col min="517" max="517" width="6.109375" style="45" customWidth="1"/>
    <col min="518" max="518" width="40.88671875" style="45" customWidth="1"/>
    <col min="519" max="519" width="10.44140625" style="45" bestFit="1" customWidth="1"/>
    <col min="520" max="520" width="10.6640625" style="45" bestFit="1" customWidth="1"/>
    <col min="521" max="521" width="8.88671875" style="45" bestFit="1" customWidth="1"/>
    <col min="522" max="522" width="11.88671875" style="45" bestFit="1" customWidth="1"/>
    <col min="523" max="524" width="9.109375" style="45"/>
    <col min="525" max="525" width="15.44140625" style="45" customWidth="1"/>
    <col min="526" max="526" width="18.6640625" style="45" customWidth="1"/>
    <col min="527" max="527" width="16.44140625" style="45" customWidth="1"/>
    <col min="528" max="528" width="14.44140625" style="45" customWidth="1"/>
    <col min="529" max="529" width="14.88671875" style="45" customWidth="1"/>
    <col min="530" max="530" width="15.6640625" style="45" customWidth="1"/>
    <col min="531" max="531" width="64.109375" style="45" customWidth="1"/>
    <col min="532" max="768" width="9.109375" style="45"/>
    <col min="769" max="769" width="4.6640625" style="45" customWidth="1"/>
    <col min="770" max="770" width="42.33203125" style="45" customWidth="1"/>
    <col min="771" max="771" width="15.44140625" style="45" customWidth="1"/>
    <col min="772" max="772" width="9.109375" style="45"/>
    <col min="773" max="773" width="6.109375" style="45" customWidth="1"/>
    <col min="774" max="774" width="40.88671875" style="45" customWidth="1"/>
    <col min="775" max="775" width="10.44140625" style="45" bestFit="1" customWidth="1"/>
    <col min="776" max="776" width="10.6640625" style="45" bestFit="1" customWidth="1"/>
    <col min="777" max="777" width="8.88671875" style="45" bestFit="1" customWidth="1"/>
    <col min="778" max="778" width="11.88671875" style="45" bestFit="1" customWidth="1"/>
    <col min="779" max="780" width="9.109375" style="45"/>
    <col min="781" max="781" width="15.44140625" style="45" customWidth="1"/>
    <col min="782" max="782" width="18.6640625" style="45" customWidth="1"/>
    <col min="783" max="783" width="16.44140625" style="45" customWidth="1"/>
    <col min="784" max="784" width="14.44140625" style="45" customWidth="1"/>
    <col min="785" max="785" width="14.88671875" style="45" customWidth="1"/>
    <col min="786" max="786" width="15.6640625" style="45" customWidth="1"/>
    <col min="787" max="787" width="64.109375" style="45" customWidth="1"/>
    <col min="788" max="1024" width="9.109375" style="45"/>
    <col min="1025" max="1025" width="4.6640625" style="45" customWidth="1"/>
    <col min="1026" max="1026" width="42.33203125" style="45" customWidth="1"/>
    <col min="1027" max="1027" width="15.44140625" style="45" customWidth="1"/>
    <col min="1028" max="1028" width="9.109375" style="45"/>
    <col min="1029" max="1029" width="6.109375" style="45" customWidth="1"/>
    <col min="1030" max="1030" width="40.88671875" style="45" customWidth="1"/>
    <col min="1031" max="1031" width="10.44140625" style="45" bestFit="1" customWidth="1"/>
    <col min="1032" max="1032" width="10.6640625" style="45" bestFit="1" customWidth="1"/>
    <col min="1033" max="1033" width="8.88671875" style="45" bestFit="1" customWidth="1"/>
    <col min="1034" max="1034" width="11.88671875" style="45" bestFit="1" customWidth="1"/>
    <col min="1035" max="1036" width="9.109375" style="45"/>
    <col min="1037" max="1037" width="15.44140625" style="45" customWidth="1"/>
    <col min="1038" max="1038" width="18.6640625" style="45" customWidth="1"/>
    <col min="1039" max="1039" width="16.44140625" style="45" customWidth="1"/>
    <col min="1040" max="1040" width="14.44140625" style="45" customWidth="1"/>
    <col min="1041" max="1041" width="14.88671875" style="45" customWidth="1"/>
    <col min="1042" max="1042" width="15.6640625" style="45" customWidth="1"/>
    <col min="1043" max="1043" width="64.109375" style="45" customWidth="1"/>
    <col min="1044" max="1280" width="9.109375" style="45"/>
    <col min="1281" max="1281" width="4.6640625" style="45" customWidth="1"/>
    <col min="1282" max="1282" width="42.33203125" style="45" customWidth="1"/>
    <col min="1283" max="1283" width="15.44140625" style="45" customWidth="1"/>
    <col min="1284" max="1284" width="9.109375" style="45"/>
    <col min="1285" max="1285" width="6.109375" style="45" customWidth="1"/>
    <col min="1286" max="1286" width="40.88671875" style="45" customWidth="1"/>
    <col min="1287" max="1287" width="10.44140625" style="45" bestFit="1" customWidth="1"/>
    <col min="1288" max="1288" width="10.6640625" style="45" bestFit="1" customWidth="1"/>
    <col min="1289" max="1289" width="8.88671875" style="45" bestFit="1" customWidth="1"/>
    <col min="1290" max="1290" width="11.88671875" style="45" bestFit="1" customWidth="1"/>
    <col min="1291" max="1292" width="9.109375" style="45"/>
    <col min="1293" max="1293" width="15.44140625" style="45" customWidth="1"/>
    <col min="1294" max="1294" width="18.6640625" style="45" customWidth="1"/>
    <col min="1295" max="1295" width="16.44140625" style="45" customWidth="1"/>
    <col min="1296" max="1296" width="14.44140625" style="45" customWidth="1"/>
    <col min="1297" max="1297" width="14.88671875" style="45" customWidth="1"/>
    <col min="1298" max="1298" width="15.6640625" style="45" customWidth="1"/>
    <col min="1299" max="1299" width="64.109375" style="45" customWidth="1"/>
    <col min="1300" max="1536" width="9.109375" style="45"/>
    <col min="1537" max="1537" width="4.6640625" style="45" customWidth="1"/>
    <col min="1538" max="1538" width="42.33203125" style="45" customWidth="1"/>
    <col min="1539" max="1539" width="15.44140625" style="45" customWidth="1"/>
    <col min="1540" max="1540" width="9.109375" style="45"/>
    <col min="1541" max="1541" width="6.109375" style="45" customWidth="1"/>
    <col min="1542" max="1542" width="40.88671875" style="45" customWidth="1"/>
    <col min="1543" max="1543" width="10.44140625" style="45" bestFit="1" customWidth="1"/>
    <col min="1544" max="1544" width="10.6640625" style="45" bestFit="1" customWidth="1"/>
    <col min="1545" max="1545" width="8.88671875" style="45" bestFit="1" customWidth="1"/>
    <col min="1546" max="1546" width="11.88671875" style="45" bestFit="1" customWidth="1"/>
    <col min="1547" max="1548" width="9.109375" style="45"/>
    <col min="1549" max="1549" width="15.44140625" style="45" customWidth="1"/>
    <col min="1550" max="1550" width="18.6640625" style="45" customWidth="1"/>
    <col min="1551" max="1551" width="16.44140625" style="45" customWidth="1"/>
    <col min="1552" max="1552" width="14.44140625" style="45" customWidth="1"/>
    <col min="1553" max="1553" width="14.88671875" style="45" customWidth="1"/>
    <col min="1554" max="1554" width="15.6640625" style="45" customWidth="1"/>
    <col min="1555" max="1555" width="64.109375" style="45" customWidth="1"/>
    <col min="1556" max="1792" width="9.109375" style="45"/>
    <col min="1793" max="1793" width="4.6640625" style="45" customWidth="1"/>
    <col min="1794" max="1794" width="42.33203125" style="45" customWidth="1"/>
    <col min="1795" max="1795" width="15.44140625" style="45" customWidth="1"/>
    <col min="1796" max="1796" width="9.109375" style="45"/>
    <col min="1797" max="1797" width="6.109375" style="45" customWidth="1"/>
    <col min="1798" max="1798" width="40.88671875" style="45" customWidth="1"/>
    <col min="1799" max="1799" width="10.44140625" style="45" bestFit="1" customWidth="1"/>
    <col min="1800" max="1800" width="10.6640625" style="45" bestFit="1" customWidth="1"/>
    <col min="1801" max="1801" width="8.88671875" style="45" bestFit="1" customWidth="1"/>
    <col min="1802" max="1802" width="11.88671875" style="45" bestFit="1" customWidth="1"/>
    <col min="1803" max="1804" width="9.109375" style="45"/>
    <col min="1805" max="1805" width="15.44140625" style="45" customWidth="1"/>
    <col min="1806" max="1806" width="18.6640625" style="45" customWidth="1"/>
    <col min="1807" max="1807" width="16.44140625" style="45" customWidth="1"/>
    <col min="1808" max="1808" width="14.44140625" style="45" customWidth="1"/>
    <col min="1809" max="1809" width="14.88671875" style="45" customWidth="1"/>
    <col min="1810" max="1810" width="15.6640625" style="45" customWidth="1"/>
    <col min="1811" max="1811" width="64.109375" style="45" customWidth="1"/>
    <col min="1812" max="2048" width="9.109375" style="45"/>
    <col min="2049" max="2049" width="4.6640625" style="45" customWidth="1"/>
    <col min="2050" max="2050" width="42.33203125" style="45" customWidth="1"/>
    <col min="2051" max="2051" width="15.44140625" style="45" customWidth="1"/>
    <col min="2052" max="2052" width="9.109375" style="45"/>
    <col min="2053" max="2053" width="6.109375" style="45" customWidth="1"/>
    <col min="2054" max="2054" width="40.88671875" style="45" customWidth="1"/>
    <col min="2055" max="2055" width="10.44140625" style="45" bestFit="1" customWidth="1"/>
    <col min="2056" max="2056" width="10.6640625" style="45" bestFit="1" customWidth="1"/>
    <col min="2057" max="2057" width="8.88671875" style="45" bestFit="1" customWidth="1"/>
    <col min="2058" max="2058" width="11.88671875" style="45" bestFit="1" customWidth="1"/>
    <col min="2059" max="2060" width="9.109375" style="45"/>
    <col min="2061" max="2061" width="15.44140625" style="45" customWidth="1"/>
    <col min="2062" max="2062" width="18.6640625" style="45" customWidth="1"/>
    <col min="2063" max="2063" width="16.44140625" style="45" customWidth="1"/>
    <col min="2064" max="2064" width="14.44140625" style="45" customWidth="1"/>
    <col min="2065" max="2065" width="14.88671875" style="45" customWidth="1"/>
    <col min="2066" max="2066" width="15.6640625" style="45" customWidth="1"/>
    <col min="2067" max="2067" width="64.109375" style="45" customWidth="1"/>
    <col min="2068" max="2304" width="9.109375" style="45"/>
    <col min="2305" max="2305" width="4.6640625" style="45" customWidth="1"/>
    <col min="2306" max="2306" width="42.33203125" style="45" customWidth="1"/>
    <col min="2307" max="2307" width="15.44140625" style="45" customWidth="1"/>
    <col min="2308" max="2308" width="9.109375" style="45"/>
    <col min="2309" max="2309" width="6.109375" style="45" customWidth="1"/>
    <col min="2310" max="2310" width="40.88671875" style="45" customWidth="1"/>
    <col min="2311" max="2311" width="10.44140625" style="45" bestFit="1" customWidth="1"/>
    <col min="2312" max="2312" width="10.6640625" style="45" bestFit="1" customWidth="1"/>
    <col min="2313" max="2313" width="8.88671875" style="45" bestFit="1" customWidth="1"/>
    <col min="2314" max="2314" width="11.88671875" style="45" bestFit="1" customWidth="1"/>
    <col min="2315" max="2316" width="9.109375" style="45"/>
    <col min="2317" max="2317" width="15.44140625" style="45" customWidth="1"/>
    <col min="2318" max="2318" width="18.6640625" style="45" customWidth="1"/>
    <col min="2319" max="2319" width="16.44140625" style="45" customWidth="1"/>
    <col min="2320" max="2320" width="14.44140625" style="45" customWidth="1"/>
    <col min="2321" max="2321" width="14.88671875" style="45" customWidth="1"/>
    <col min="2322" max="2322" width="15.6640625" style="45" customWidth="1"/>
    <col min="2323" max="2323" width="64.109375" style="45" customWidth="1"/>
    <col min="2324" max="2560" width="9.109375" style="45"/>
    <col min="2561" max="2561" width="4.6640625" style="45" customWidth="1"/>
    <col min="2562" max="2562" width="42.33203125" style="45" customWidth="1"/>
    <col min="2563" max="2563" width="15.44140625" style="45" customWidth="1"/>
    <col min="2564" max="2564" width="9.109375" style="45"/>
    <col min="2565" max="2565" width="6.109375" style="45" customWidth="1"/>
    <col min="2566" max="2566" width="40.88671875" style="45" customWidth="1"/>
    <col min="2567" max="2567" width="10.44140625" style="45" bestFit="1" customWidth="1"/>
    <col min="2568" max="2568" width="10.6640625" style="45" bestFit="1" customWidth="1"/>
    <col min="2569" max="2569" width="8.88671875" style="45" bestFit="1" customWidth="1"/>
    <col min="2570" max="2570" width="11.88671875" style="45" bestFit="1" customWidth="1"/>
    <col min="2571" max="2572" width="9.109375" style="45"/>
    <col min="2573" max="2573" width="15.44140625" style="45" customWidth="1"/>
    <col min="2574" max="2574" width="18.6640625" style="45" customWidth="1"/>
    <col min="2575" max="2575" width="16.44140625" style="45" customWidth="1"/>
    <col min="2576" max="2576" width="14.44140625" style="45" customWidth="1"/>
    <col min="2577" max="2577" width="14.88671875" style="45" customWidth="1"/>
    <col min="2578" max="2578" width="15.6640625" style="45" customWidth="1"/>
    <col min="2579" max="2579" width="64.109375" style="45" customWidth="1"/>
    <col min="2580" max="2816" width="9.109375" style="45"/>
    <col min="2817" max="2817" width="4.6640625" style="45" customWidth="1"/>
    <col min="2818" max="2818" width="42.33203125" style="45" customWidth="1"/>
    <col min="2819" max="2819" width="15.44140625" style="45" customWidth="1"/>
    <col min="2820" max="2820" width="9.109375" style="45"/>
    <col min="2821" max="2821" width="6.109375" style="45" customWidth="1"/>
    <col min="2822" max="2822" width="40.88671875" style="45" customWidth="1"/>
    <col min="2823" max="2823" width="10.44140625" style="45" bestFit="1" customWidth="1"/>
    <col min="2824" max="2824" width="10.6640625" style="45" bestFit="1" customWidth="1"/>
    <col min="2825" max="2825" width="8.88671875" style="45" bestFit="1" customWidth="1"/>
    <col min="2826" max="2826" width="11.88671875" style="45" bestFit="1" customWidth="1"/>
    <col min="2827" max="2828" width="9.109375" style="45"/>
    <col min="2829" max="2829" width="15.44140625" style="45" customWidth="1"/>
    <col min="2830" max="2830" width="18.6640625" style="45" customWidth="1"/>
    <col min="2831" max="2831" width="16.44140625" style="45" customWidth="1"/>
    <col min="2832" max="2832" width="14.44140625" style="45" customWidth="1"/>
    <col min="2833" max="2833" width="14.88671875" style="45" customWidth="1"/>
    <col min="2834" max="2834" width="15.6640625" style="45" customWidth="1"/>
    <col min="2835" max="2835" width="64.109375" style="45" customWidth="1"/>
    <col min="2836" max="3072" width="9.109375" style="45"/>
    <col min="3073" max="3073" width="4.6640625" style="45" customWidth="1"/>
    <col min="3074" max="3074" width="42.33203125" style="45" customWidth="1"/>
    <col min="3075" max="3075" width="15.44140625" style="45" customWidth="1"/>
    <col min="3076" max="3076" width="9.109375" style="45"/>
    <col min="3077" max="3077" width="6.109375" style="45" customWidth="1"/>
    <col min="3078" max="3078" width="40.88671875" style="45" customWidth="1"/>
    <col min="3079" max="3079" width="10.44140625" style="45" bestFit="1" customWidth="1"/>
    <col min="3080" max="3080" width="10.6640625" style="45" bestFit="1" customWidth="1"/>
    <col min="3081" max="3081" width="8.88671875" style="45" bestFit="1" customWidth="1"/>
    <col min="3082" max="3082" width="11.88671875" style="45" bestFit="1" customWidth="1"/>
    <col min="3083" max="3084" width="9.109375" style="45"/>
    <col min="3085" max="3085" width="15.44140625" style="45" customWidth="1"/>
    <col min="3086" max="3086" width="18.6640625" style="45" customWidth="1"/>
    <col min="3087" max="3087" width="16.44140625" style="45" customWidth="1"/>
    <col min="3088" max="3088" width="14.44140625" style="45" customWidth="1"/>
    <col min="3089" max="3089" width="14.88671875" style="45" customWidth="1"/>
    <col min="3090" max="3090" width="15.6640625" style="45" customWidth="1"/>
    <col min="3091" max="3091" width="64.109375" style="45" customWidth="1"/>
    <col min="3092" max="3328" width="9.109375" style="45"/>
    <col min="3329" max="3329" width="4.6640625" style="45" customWidth="1"/>
    <col min="3330" max="3330" width="42.33203125" style="45" customWidth="1"/>
    <col min="3331" max="3331" width="15.44140625" style="45" customWidth="1"/>
    <col min="3332" max="3332" width="9.109375" style="45"/>
    <col min="3333" max="3333" width="6.109375" style="45" customWidth="1"/>
    <col min="3334" max="3334" width="40.88671875" style="45" customWidth="1"/>
    <col min="3335" max="3335" width="10.44140625" style="45" bestFit="1" customWidth="1"/>
    <col min="3336" max="3336" width="10.6640625" style="45" bestFit="1" customWidth="1"/>
    <col min="3337" max="3337" width="8.88671875" style="45" bestFit="1" customWidth="1"/>
    <col min="3338" max="3338" width="11.88671875" style="45" bestFit="1" customWidth="1"/>
    <col min="3339" max="3340" width="9.109375" style="45"/>
    <col min="3341" max="3341" width="15.44140625" style="45" customWidth="1"/>
    <col min="3342" max="3342" width="18.6640625" style="45" customWidth="1"/>
    <col min="3343" max="3343" width="16.44140625" style="45" customWidth="1"/>
    <col min="3344" max="3344" width="14.44140625" style="45" customWidth="1"/>
    <col min="3345" max="3345" width="14.88671875" style="45" customWidth="1"/>
    <col min="3346" max="3346" width="15.6640625" style="45" customWidth="1"/>
    <col min="3347" max="3347" width="64.109375" style="45" customWidth="1"/>
    <col min="3348" max="3584" width="9.109375" style="45"/>
    <col min="3585" max="3585" width="4.6640625" style="45" customWidth="1"/>
    <col min="3586" max="3586" width="42.33203125" style="45" customWidth="1"/>
    <col min="3587" max="3587" width="15.44140625" style="45" customWidth="1"/>
    <col min="3588" max="3588" width="9.109375" style="45"/>
    <col min="3589" max="3589" width="6.109375" style="45" customWidth="1"/>
    <col min="3590" max="3590" width="40.88671875" style="45" customWidth="1"/>
    <col min="3591" max="3591" width="10.44140625" style="45" bestFit="1" customWidth="1"/>
    <col min="3592" max="3592" width="10.6640625" style="45" bestFit="1" customWidth="1"/>
    <col min="3593" max="3593" width="8.88671875" style="45" bestFit="1" customWidth="1"/>
    <col min="3594" max="3594" width="11.88671875" style="45" bestFit="1" customWidth="1"/>
    <col min="3595" max="3596" width="9.109375" style="45"/>
    <col min="3597" max="3597" width="15.44140625" style="45" customWidth="1"/>
    <col min="3598" max="3598" width="18.6640625" style="45" customWidth="1"/>
    <col min="3599" max="3599" width="16.44140625" style="45" customWidth="1"/>
    <col min="3600" max="3600" width="14.44140625" style="45" customWidth="1"/>
    <col min="3601" max="3601" width="14.88671875" style="45" customWidth="1"/>
    <col min="3602" max="3602" width="15.6640625" style="45" customWidth="1"/>
    <col min="3603" max="3603" width="64.109375" style="45" customWidth="1"/>
    <col min="3604" max="3840" width="9.109375" style="45"/>
    <col min="3841" max="3841" width="4.6640625" style="45" customWidth="1"/>
    <col min="3842" max="3842" width="42.33203125" style="45" customWidth="1"/>
    <col min="3843" max="3843" width="15.44140625" style="45" customWidth="1"/>
    <col min="3844" max="3844" width="9.109375" style="45"/>
    <col min="3845" max="3845" width="6.109375" style="45" customWidth="1"/>
    <col min="3846" max="3846" width="40.88671875" style="45" customWidth="1"/>
    <col min="3847" max="3847" width="10.44140625" style="45" bestFit="1" customWidth="1"/>
    <col min="3848" max="3848" width="10.6640625" style="45" bestFit="1" customWidth="1"/>
    <col min="3849" max="3849" width="8.88671875" style="45" bestFit="1" customWidth="1"/>
    <col min="3850" max="3850" width="11.88671875" style="45" bestFit="1" customWidth="1"/>
    <col min="3851" max="3852" width="9.109375" style="45"/>
    <col min="3853" max="3853" width="15.44140625" style="45" customWidth="1"/>
    <col min="3854" max="3854" width="18.6640625" style="45" customWidth="1"/>
    <col min="3855" max="3855" width="16.44140625" style="45" customWidth="1"/>
    <col min="3856" max="3856" width="14.44140625" style="45" customWidth="1"/>
    <col min="3857" max="3857" width="14.88671875" style="45" customWidth="1"/>
    <col min="3858" max="3858" width="15.6640625" style="45" customWidth="1"/>
    <col min="3859" max="3859" width="64.109375" style="45" customWidth="1"/>
    <col min="3860" max="4096" width="9.109375" style="45"/>
    <col min="4097" max="4097" width="4.6640625" style="45" customWidth="1"/>
    <col min="4098" max="4098" width="42.33203125" style="45" customWidth="1"/>
    <col min="4099" max="4099" width="15.44140625" style="45" customWidth="1"/>
    <col min="4100" max="4100" width="9.109375" style="45"/>
    <col min="4101" max="4101" width="6.109375" style="45" customWidth="1"/>
    <col min="4102" max="4102" width="40.88671875" style="45" customWidth="1"/>
    <col min="4103" max="4103" width="10.44140625" style="45" bestFit="1" customWidth="1"/>
    <col min="4104" max="4104" width="10.6640625" style="45" bestFit="1" customWidth="1"/>
    <col min="4105" max="4105" width="8.88671875" style="45" bestFit="1" customWidth="1"/>
    <col min="4106" max="4106" width="11.88671875" style="45" bestFit="1" customWidth="1"/>
    <col min="4107" max="4108" width="9.109375" style="45"/>
    <col min="4109" max="4109" width="15.44140625" style="45" customWidth="1"/>
    <col min="4110" max="4110" width="18.6640625" style="45" customWidth="1"/>
    <col min="4111" max="4111" width="16.44140625" style="45" customWidth="1"/>
    <col min="4112" max="4112" width="14.44140625" style="45" customWidth="1"/>
    <col min="4113" max="4113" width="14.88671875" style="45" customWidth="1"/>
    <col min="4114" max="4114" width="15.6640625" style="45" customWidth="1"/>
    <col min="4115" max="4115" width="64.109375" style="45" customWidth="1"/>
    <col min="4116" max="4352" width="9.109375" style="45"/>
    <col min="4353" max="4353" width="4.6640625" style="45" customWidth="1"/>
    <col min="4354" max="4354" width="42.33203125" style="45" customWidth="1"/>
    <col min="4355" max="4355" width="15.44140625" style="45" customWidth="1"/>
    <col min="4356" max="4356" width="9.109375" style="45"/>
    <col min="4357" max="4357" width="6.109375" style="45" customWidth="1"/>
    <col min="4358" max="4358" width="40.88671875" style="45" customWidth="1"/>
    <col min="4359" max="4359" width="10.44140625" style="45" bestFit="1" customWidth="1"/>
    <col min="4360" max="4360" width="10.6640625" style="45" bestFit="1" customWidth="1"/>
    <col min="4361" max="4361" width="8.88671875" style="45" bestFit="1" customWidth="1"/>
    <col min="4362" max="4362" width="11.88671875" style="45" bestFit="1" customWidth="1"/>
    <col min="4363" max="4364" width="9.109375" style="45"/>
    <col min="4365" max="4365" width="15.44140625" style="45" customWidth="1"/>
    <col min="4366" max="4366" width="18.6640625" style="45" customWidth="1"/>
    <col min="4367" max="4367" width="16.44140625" style="45" customWidth="1"/>
    <col min="4368" max="4368" width="14.44140625" style="45" customWidth="1"/>
    <col min="4369" max="4369" width="14.88671875" style="45" customWidth="1"/>
    <col min="4370" max="4370" width="15.6640625" style="45" customWidth="1"/>
    <col min="4371" max="4371" width="64.109375" style="45" customWidth="1"/>
    <col min="4372" max="4608" width="9.109375" style="45"/>
    <col min="4609" max="4609" width="4.6640625" style="45" customWidth="1"/>
    <col min="4610" max="4610" width="42.33203125" style="45" customWidth="1"/>
    <col min="4611" max="4611" width="15.44140625" style="45" customWidth="1"/>
    <col min="4612" max="4612" width="9.109375" style="45"/>
    <col min="4613" max="4613" width="6.109375" style="45" customWidth="1"/>
    <col min="4614" max="4614" width="40.88671875" style="45" customWidth="1"/>
    <col min="4615" max="4615" width="10.44140625" style="45" bestFit="1" customWidth="1"/>
    <col min="4616" max="4616" width="10.6640625" style="45" bestFit="1" customWidth="1"/>
    <col min="4617" max="4617" width="8.88671875" style="45" bestFit="1" customWidth="1"/>
    <col min="4618" max="4618" width="11.88671875" style="45" bestFit="1" customWidth="1"/>
    <col min="4619" max="4620" width="9.109375" style="45"/>
    <col min="4621" max="4621" width="15.44140625" style="45" customWidth="1"/>
    <col min="4622" max="4622" width="18.6640625" style="45" customWidth="1"/>
    <col min="4623" max="4623" width="16.44140625" style="45" customWidth="1"/>
    <col min="4624" max="4624" width="14.44140625" style="45" customWidth="1"/>
    <col min="4625" max="4625" width="14.88671875" style="45" customWidth="1"/>
    <col min="4626" max="4626" width="15.6640625" style="45" customWidth="1"/>
    <col min="4627" max="4627" width="64.109375" style="45" customWidth="1"/>
    <col min="4628" max="4864" width="9.109375" style="45"/>
    <col min="4865" max="4865" width="4.6640625" style="45" customWidth="1"/>
    <col min="4866" max="4866" width="42.33203125" style="45" customWidth="1"/>
    <col min="4867" max="4867" width="15.44140625" style="45" customWidth="1"/>
    <col min="4868" max="4868" width="9.109375" style="45"/>
    <col min="4869" max="4869" width="6.109375" style="45" customWidth="1"/>
    <col min="4870" max="4870" width="40.88671875" style="45" customWidth="1"/>
    <col min="4871" max="4871" width="10.44140625" style="45" bestFit="1" customWidth="1"/>
    <col min="4872" max="4872" width="10.6640625" style="45" bestFit="1" customWidth="1"/>
    <col min="4873" max="4873" width="8.88671875" style="45" bestFit="1" customWidth="1"/>
    <col min="4874" max="4874" width="11.88671875" style="45" bestFit="1" customWidth="1"/>
    <col min="4875" max="4876" width="9.109375" style="45"/>
    <col min="4877" max="4877" width="15.44140625" style="45" customWidth="1"/>
    <col min="4878" max="4878" width="18.6640625" style="45" customWidth="1"/>
    <col min="4879" max="4879" width="16.44140625" style="45" customWidth="1"/>
    <col min="4880" max="4880" width="14.44140625" style="45" customWidth="1"/>
    <col min="4881" max="4881" width="14.88671875" style="45" customWidth="1"/>
    <col min="4882" max="4882" width="15.6640625" style="45" customWidth="1"/>
    <col min="4883" max="4883" width="64.109375" style="45" customWidth="1"/>
    <col min="4884" max="5120" width="9.109375" style="45"/>
    <col min="5121" max="5121" width="4.6640625" style="45" customWidth="1"/>
    <col min="5122" max="5122" width="42.33203125" style="45" customWidth="1"/>
    <col min="5123" max="5123" width="15.44140625" style="45" customWidth="1"/>
    <col min="5124" max="5124" width="9.109375" style="45"/>
    <col min="5125" max="5125" width="6.109375" style="45" customWidth="1"/>
    <col min="5126" max="5126" width="40.88671875" style="45" customWidth="1"/>
    <col min="5127" max="5127" width="10.44140625" style="45" bestFit="1" customWidth="1"/>
    <col min="5128" max="5128" width="10.6640625" style="45" bestFit="1" customWidth="1"/>
    <col min="5129" max="5129" width="8.88671875" style="45" bestFit="1" customWidth="1"/>
    <col min="5130" max="5130" width="11.88671875" style="45" bestFit="1" customWidth="1"/>
    <col min="5131" max="5132" width="9.109375" style="45"/>
    <col min="5133" max="5133" width="15.44140625" style="45" customWidth="1"/>
    <col min="5134" max="5134" width="18.6640625" style="45" customWidth="1"/>
    <col min="5135" max="5135" width="16.44140625" style="45" customWidth="1"/>
    <col min="5136" max="5136" width="14.44140625" style="45" customWidth="1"/>
    <col min="5137" max="5137" width="14.88671875" style="45" customWidth="1"/>
    <col min="5138" max="5138" width="15.6640625" style="45" customWidth="1"/>
    <col min="5139" max="5139" width="64.109375" style="45" customWidth="1"/>
    <col min="5140" max="5376" width="9.109375" style="45"/>
    <col min="5377" max="5377" width="4.6640625" style="45" customWidth="1"/>
    <col min="5378" max="5378" width="42.33203125" style="45" customWidth="1"/>
    <col min="5379" max="5379" width="15.44140625" style="45" customWidth="1"/>
    <col min="5380" max="5380" width="9.109375" style="45"/>
    <col min="5381" max="5381" width="6.109375" style="45" customWidth="1"/>
    <col min="5382" max="5382" width="40.88671875" style="45" customWidth="1"/>
    <col min="5383" max="5383" width="10.44140625" style="45" bestFit="1" customWidth="1"/>
    <col min="5384" max="5384" width="10.6640625" style="45" bestFit="1" customWidth="1"/>
    <col min="5385" max="5385" width="8.88671875" style="45" bestFit="1" customWidth="1"/>
    <col min="5386" max="5386" width="11.88671875" style="45" bestFit="1" customWidth="1"/>
    <col min="5387" max="5388" width="9.109375" style="45"/>
    <col min="5389" max="5389" width="15.44140625" style="45" customWidth="1"/>
    <col min="5390" max="5390" width="18.6640625" style="45" customWidth="1"/>
    <col min="5391" max="5391" width="16.44140625" style="45" customWidth="1"/>
    <col min="5392" max="5392" width="14.44140625" style="45" customWidth="1"/>
    <col min="5393" max="5393" width="14.88671875" style="45" customWidth="1"/>
    <col min="5394" max="5394" width="15.6640625" style="45" customWidth="1"/>
    <col min="5395" max="5395" width="64.109375" style="45" customWidth="1"/>
    <col min="5396" max="5632" width="9.109375" style="45"/>
    <col min="5633" max="5633" width="4.6640625" style="45" customWidth="1"/>
    <col min="5634" max="5634" width="42.33203125" style="45" customWidth="1"/>
    <col min="5635" max="5635" width="15.44140625" style="45" customWidth="1"/>
    <col min="5636" max="5636" width="9.109375" style="45"/>
    <col min="5637" max="5637" width="6.109375" style="45" customWidth="1"/>
    <col min="5638" max="5638" width="40.88671875" style="45" customWidth="1"/>
    <col min="5639" max="5639" width="10.44140625" style="45" bestFit="1" customWidth="1"/>
    <col min="5640" max="5640" width="10.6640625" style="45" bestFit="1" customWidth="1"/>
    <col min="5641" max="5641" width="8.88671875" style="45" bestFit="1" customWidth="1"/>
    <col min="5642" max="5642" width="11.88671875" style="45" bestFit="1" customWidth="1"/>
    <col min="5643" max="5644" width="9.109375" style="45"/>
    <col min="5645" max="5645" width="15.44140625" style="45" customWidth="1"/>
    <col min="5646" max="5646" width="18.6640625" style="45" customWidth="1"/>
    <col min="5647" max="5647" width="16.44140625" style="45" customWidth="1"/>
    <col min="5648" max="5648" width="14.44140625" style="45" customWidth="1"/>
    <col min="5649" max="5649" width="14.88671875" style="45" customWidth="1"/>
    <col min="5650" max="5650" width="15.6640625" style="45" customWidth="1"/>
    <col min="5651" max="5651" width="64.109375" style="45" customWidth="1"/>
    <col min="5652" max="5888" width="9.109375" style="45"/>
    <col min="5889" max="5889" width="4.6640625" style="45" customWidth="1"/>
    <col min="5890" max="5890" width="42.33203125" style="45" customWidth="1"/>
    <col min="5891" max="5891" width="15.44140625" style="45" customWidth="1"/>
    <col min="5892" max="5892" width="9.109375" style="45"/>
    <col min="5893" max="5893" width="6.109375" style="45" customWidth="1"/>
    <col min="5894" max="5894" width="40.88671875" style="45" customWidth="1"/>
    <col min="5895" max="5895" width="10.44140625" style="45" bestFit="1" customWidth="1"/>
    <col min="5896" max="5896" width="10.6640625" style="45" bestFit="1" customWidth="1"/>
    <col min="5897" max="5897" width="8.88671875" style="45" bestFit="1" customWidth="1"/>
    <col min="5898" max="5898" width="11.88671875" style="45" bestFit="1" customWidth="1"/>
    <col min="5899" max="5900" width="9.109375" style="45"/>
    <col min="5901" max="5901" width="15.44140625" style="45" customWidth="1"/>
    <col min="5902" max="5902" width="18.6640625" style="45" customWidth="1"/>
    <col min="5903" max="5903" width="16.44140625" style="45" customWidth="1"/>
    <col min="5904" max="5904" width="14.44140625" style="45" customWidth="1"/>
    <col min="5905" max="5905" width="14.88671875" style="45" customWidth="1"/>
    <col min="5906" max="5906" width="15.6640625" style="45" customWidth="1"/>
    <col min="5907" max="5907" width="64.109375" style="45" customWidth="1"/>
    <col min="5908" max="6144" width="9.109375" style="45"/>
    <col min="6145" max="6145" width="4.6640625" style="45" customWidth="1"/>
    <col min="6146" max="6146" width="42.33203125" style="45" customWidth="1"/>
    <col min="6147" max="6147" width="15.44140625" style="45" customWidth="1"/>
    <col min="6148" max="6148" width="9.109375" style="45"/>
    <col min="6149" max="6149" width="6.109375" style="45" customWidth="1"/>
    <col min="6150" max="6150" width="40.88671875" style="45" customWidth="1"/>
    <col min="6151" max="6151" width="10.44140625" style="45" bestFit="1" customWidth="1"/>
    <col min="6152" max="6152" width="10.6640625" style="45" bestFit="1" customWidth="1"/>
    <col min="6153" max="6153" width="8.88671875" style="45" bestFit="1" customWidth="1"/>
    <col min="6154" max="6154" width="11.88671875" style="45" bestFit="1" customWidth="1"/>
    <col min="6155" max="6156" width="9.109375" style="45"/>
    <col min="6157" max="6157" width="15.44140625" style="45" customWidth="1"/>
    <col min="6158" max="6158" width="18.6640625" style="45" customWidth="1"/>
    <col min="6159" max="6159" width="16.44140625" style="45" customWidth="1"/>
    <col min="6160" max="6160" width="14.44140625" style="45" customWidth="1"/>
    <col min="6161" max="6161" width="14.88671875" style="45" customWidth="1"/>
    <col min="6162" max="6162" width="15.6640625" style="45" customWidth="1"/>
    <col min="6163" max="6163" width="64.109375" style="45" customWidth="1"/>
    <col min="6164" max="6400" width="9.109375" style="45"/>
    <col min="6401" max="6401" width="4.6640625" style="45" customWidth="1"/>
    <col min="6402" max="6402" width="42.33203125" style="45" customWidth="1"/>
    <col min="6403" max="6403" width="15.44140625" style="45" customWidth="1"/>
    <col min="6404" max="6404" width="9.109375" style="45"/>
    <col min="6405" max="6405" width="6.109375" style="45" customWidth="1"/>
    <col min="6406" max="6406" width="40.88671875" style="45" customWidth="1"/>
    <col min="6407" max="6407" width="10.44140625" style="45" bestFit="1" customWidth="1"/>
    <col min="6408" max="6408" width="10.6640625" style="45" bestFit="1" customWidth="1"/>
    <col min="6409" max="6409" width="8.88671875" style="45" bestFit="1" customWidth="1"/>
    <col min="6410" max="6410" width="11.88671875" style="45" bestFit="1" customWidth="1"/>
    <col min="6411" max="6412" width="9.109375" style="45"/>
    <col min="6413" max="6413" width="15.44140625" style="45" customWidth="1"/>
    <col min="6414" max="6414" width="18.6640625" style="45" customWidth="1"/>
    <col min="6415" max="6415" width="16.44140625" style="45" customWidth="1"/>
    <col min="6416" max="6416" width="14.44140625" style="45" customWidth="1"/>
    <col min="6417" max="6417" width="14.88671875" style="45" customWidth="1"/>
    <col min="6418" max="6418" width="15.6640625" style="45" customWidth="1"/>
    <col min="6419" max="6419" width="64.109375" style="45" customWidth="1"/>
    <col min="6420" max="6656" width="9.109375" style="45"/>
    <col min="6657" max="6657" width="4.6640625" style="45" customWidth="1"/>
    <col min="6658" max="6658" width="42.33203125" style="45" customWidth="1"/>
    <col min="6659" max="6659" width="15.44140625" style="45" customWidth="1"/>
    <col min="6660" max="6660" width="9.109375" style="45"/>
    <col min="6661" max="6661" width="6.109375" style="45" customWidth="1"/>
    <col min="6662" max="6662" width="40.88671875" style="45" customWidth="1"/>
    <col min="6663" max="6663" width="10.44140625" style="45" bestFit="1" customWidth="1"/>
    <col min="6664" max="6664" width="10.6640625" style="45" bestFit="1" customWidth="1"/>
    <col min="6665" max="6665" width="8.88671875" style="45" bestFit="1" customWidth="1"/>
    <col min="6666" max="6666" width="11.88671875" style="45" bestFit="1" customWidth="1"/>
    <col min="6667" max="6668" width="9.109375" style="45"/>
    <col min="6669" max="6669" width="15.44140625" style="45" customWidth="1"/>
    <col min="6670" max="6670" width="18.6640625" style="45" customWidth="1"/>
    <col min="6671" max="6671" width="16.44140625" style="45" customWidth="1"/>
    <col min="6672" max="6672" width="14.44140625" style="45" customWidth="1"/>
    <col min="6673" max="6673" width="14.88671875" style="45" customWidth="1"/>
    <col min="6674" max="6674" width="15.6640625" style="45" customWidth="1"/>
    <col min="6675" max="6675" width="64.109375" style="45" customWidth="1"/>
    <col min="6676" max="6912" width="9.109375" style="45"/>
    <col min="6913" max="6913" width="4.6640625" style="45" customWidth="1"/>
    <col min="6914" max="6914" width="42.33203125" style="45" customWidth="1"/>
    <col min="6915" max="6915" width="15.44140625" style="45" customWidth="1"/>
    <col min="6916" max="6916" width="9.109375" style="45"/>
    <col min="6917" max="6917" width="6.109375" style="45" customWidth="1"/>
    <col min="6918" max="6918" width="40.88671875" style="45" customWidth="1"/>
    <col min="6919" max="6919" width="10.44140625" style="45" bestFit="1" customWidth="1"/>
    <col min="6920" max="6920" width="10.6640625" style="45" bestFit="1" customWidth="1"/>
    <col min="6921" max="6921" width="8.88671875" style="45" bestFit="1" customWidth="1"/>
    <col min="6922" max="6922" width="11.88671875" style="45" bestFit="1" customWidth="1"/>
    <col min="6923" max="6924" width="9.109375" style="45"/>
    <col min="6925" max="6925" width="15.44140625" style="45" customWidth="1"/>
    <col min="6926" max="6926" width="18.6640625" style="45" customWidth="1"/>
    <col min="6927" max="6927" width="16.44140625" style="45" customWidth="1"/>
    <col min="6928" max="6928" width="14.44140625" style="45" customWidth="1"/>
    <col min="6929" max="6929" width="14.88671875" style="45" customWidth="1"/>
    <col min="6930" max="6930" width="15.6640625" style="45" customWidth="1"/>
    <col min="6931" max="6931" width="64.109375" style="45" customWidth="1"/>
    <col min="6932" max="7168" width="9.109375" style="45"/>
    <col min="7169" max="7169" width="4.6640625" style="45" customWidth="1"/>
    <col min="7170" max="7170" width="42.33203125" style="45" customWidth="1"/>
    <col min="7171" max="7171" width="15.44140625" style="45" customWidth="1"/>
    <col min="7172" max="7172" width="9.109375" style="45"/>
    <col min="7173" max="7173" width="6.109375" style="45" customWidth="1"/>
    <col min="7174" max="7174" width="40.88671875" style="45" customWidth="1"/>
    <col min="7175" max="7175" width="10.44140625" style="45" bestFit="1" customWidth="1"/>
    <col min="7176" max="7176" width="10.6640625" style="45" bestFit="1" customWidth="1"/>
    <col min="7177" max="7177" width="8.88671875" style="45" bestFit="1" customWidth="1"/>
    <col min="7178" max="7178" width="11.88671875" style="45" bestFit="1" customWidth="1"/>
    <col min="7179" max="7180" width="9.109375" style="45"/>
    <col min="7181" max="7181" width="15.44140625" style="45" customWidth="1"/>
    <col min="7182" max="7182" width="18.6640625" style="45" customWidth="1"/>
    <col min="7183" max="7183" width="16.44140625" style="45" customWidth="1"/>
    <col min="7184" max="7184" width="14.44140625" style="45" customWidth="1"/>
    <col min="7185" max="7185" width="14.88671875" style="45" customWidth="1"/>
    <col min="7186" max="7186" width="15.6640625" style="45" customWidth="1"/>
    <col min="7187" max="7187" width="64.109375" style="45" customWidth="1"/>
    <col min="7188" max="7424" width="9.109375" style="45"/>
    <col min="7425" max="7425" width="4.6640625" style="45" customWidth="1"/>
    <col min="7426" max="7426" width="42.33203125" style="45" customWidth="1"/>
    <col min="7427" max="7427" width="15.44140625" style="45" customWidth="1"/>
    <col min="7428" max="7428" width="9.109375" style="45"/>
    <col min="7429" max="7429" width="6.109375" style="45" customWidth="1"/>
    <col min="7430" max="7430" width="40.88671875" style="45" customWidth="1"/>
    <col min="7431" max="7431" width="10.44140625" style="45" bestFit="1" customWidth="1"/>
    <col min="7432" max="7432" width="10.6640625" style="45" bestFit="1" customWidth="1"/>
    <col min="7433" max="7433" width="8.88671875" style="45" bestFit="1" customWidth="1"/>
    <col min="7434" max="7434" width="11.88671875" style="45" bestFit="1" customWidth="1"/>
    <col min="7435" max="7436" width="9.109375" style="45"/>
    <col min="7437" max="7437" width="15.44140625" style="45" customWidth="1"/>
    <col min="7438" max="7438" width="18.6640625" style="45" customWidth="1"/>
    <col min="7439" max="7439" width="16.44140625" style="45" customWidth="1"/>
    <col min="7440" max="7440" width="14.44140625" style="45" customWidth="1"/>
    <col min="7441" max="7441" width="14.88671875" style="45" customWidth="1"/>
    <col min="7442" max="7442" width="15.6640625" style="45" customWidth="1"/>
    <col min="7443" max="7443" width="64.109375" style="45" customWidth="1"/>
    <col min="7444" max="7680" width="9.109375" style="45"/>
    <col min="7681" max="7681" width="4.6640625" style="45" customWidth="1"/>
    <col min="7682" max="7682" width="42.33203125" style="45" customWidth="1"/>
    <col min="7683" max="7683" width="15.44140625" style="45" customWidth="1"/>
    <col min="7684" max="7684" width="9.109375" style="45"/>
    <col min="7685" max="7685" width="6.109375" style="45" customWidth="1"/>
    <col min="7686" max="7686" width="40.88671875" style="45" customWidth="1"/>
    <col min="7687" max="7687" width="10.44140625" style="45" bestFit="1" customWidth="1"/>
    <col min="7688" max="7688" width="10.6640625" style="45" bestFit="1" customWidth="1"/>
    <col min="7689" max="7689" width="8.88671875" style="45" bestFit="1" customWidth="1"/>
    <col min="7690" max="7690" width="11.88671875" style="45" bestFit="1" customWidth="1"/>
    <col min="7691" max="7692" width="9.109375" style="45"/>
    <col min="7693" max="7693" width="15.44140625" style="45" customWidth="1"/>
    <col min="7694" max="7694" width="18.6640625" style="45" customWidth="1"/>
    <col min="7695" max="7695" width="16.44140625" style="45" customWidth="1"/>
    <col min="7696" max="7696" width="14.44140625" style="45" customWidth="1"/>
    <col min="7697" max="7697" width="14.88671875" style="45" customWidth="1"/>
    <col min="7698" max="7698" width="15.6640625" style="45" customWidth="1"/>
    <col min="7699" max="7699" width="64.109375" style="45" customWidth="1"/>
    <col min="7700" max="7936" width="9.109375" style="45"/>
    <col min="7937" max="7937" width="4.6640625" style="45" customWidth="1"/>
    <col min="7938" max="7938" width="42.33203125" style="45" customWidth="1"/>
    <col min="7939" max="7939" width="15.44140625" style="45" customWidth="1"/>
    <col min="7940" max="7940" width="9.109375" style="45"/>
    <col min="7941" max="7941" width="6.109375" style="45" customWidth="1"/>
    <col min="7942" max="7942" width="40.88671875" style="45" customWidth="1"/>
    <col min="7943" max="7943" width="10.44140625" style="45" bestFit="1" customWidth="1"/>
    <col min="7944" max="7944" width="10.6640625" style="45" bestFit="1" customWidth="1"/>
    <col min="7945" max="7945" width="8.88671875" style="45" bestFit="1" customWidth="1"/>
    <col min="7946" max="7946" width="11.88671875" style="45" bestFit="1" customWidth="1"/>
    <col min="7947" max="7948" width="9.109375" style="45"/>
    <col min="7949" max="7949" width="15.44140625" style="45" customWidth="1"/>
    <col min="7950" max="7950" width="18.6640625" style="45" customWidth="1"/>
    <col min="7951" max="7951" width="16.44140625" style="45" customWidth="1"/>
    <col min="7952" max="7952" width="14.44140625" style="45" customWidth="1"/>
    <col min="7953" max="7953" width="14.88671875" style="45" customWidth="1"/>
    <col min="7954" max="7954" width="15.6640625" style="45" customWidth="1"/>
    <col min="7955" max="7955" width="64.109375" style="45" customWidth="1"/>
    <col min="7956" max="8192" width="9.109375" style="45"/>
    <col min="8193" max="8193" width="4.6640625" style="45" customWidth="1"/>
    <col min="8194" max="8194" width="42.33203125" style="45" customWidth="1"/>
    <col min="8195" max="8195" width="15.44140625" style="45" customWidth="1"/>
    <col min="8196" max="8196" width="9.109375" style="45"/>
    <col min="8197" max="8197" width="6.109375" style="45" customWidth="1"/>
    <col min="8198" max="8198" width="40.88671875" style="45" customWidth="1"/>
    <col min="8199" max="8199" width="10.44140625" style="45" bestFit="1" customWidth="1"/>
    <col min="8200" max="8200" width="10.6640625" style="45" bestFit="1" customWidth="1"/>
    <col min="8201" max="8201" width="8.88671875" style="45" bestFit="1" customWidth="1"/>
    <col min="8202" max="8202" width="11.88671875" style="45" bestFit="1" customWidth="1"/>
    <col min="8203" max="8204" width="9.109375" style="45"/>
    <col min="8205" max="8205" width="15.44140625" style="45" customWidth="1"/>
    <col min="8206" max="8206" width="18.6640625" style="45" customWidth="1"/>
    <col min="8207" max="8207" width="16.44140625" style="45" customWidth="1"/>
    <col min="8208" max="8208" width="14.44140625" style="45" customWidth="1"/>
    <col min="8209" max="8209" width="14.88671875" style="45" customWidth="1"/>
    <col min="8210" max="8210" width="15.6640625" style="45" customWidth="1"/>
    <col min="8211" max="8211" width="64.109375" style="45" customWidth="1"/>
    <col min="8212" max="8448" width="9.109375" style="45"/>
    <col min="8449" max="8449" width="4.6640625" style="45" customWidth="1"/>
    <col min="8450" max="8450" width="42.33203125" style="45" customWidth="1"/>
    <col min="8451" max="8451" width="15.44140625" style="45" customWidth="1"/>
    <col min="8452" max="8452" width="9.109375" style="45"/>
    <col min="8453" max="8453" width="6.109375" style="45" customWidth="1"/>
    <col min="8454" max="8454" width="40.88671875" style="45" customWidth="1"/>
    <col min="8455" max="8455" width="10.44140625" style="45" bestFit="1" customWidth="1"/>
    <col min="8456" max="8456" width="10.6640625" style="45" bestFit="1" customWidth="1"/>
    <col min="8457" max="8457" width="8.88671875" style="45" bestFit="1" customWidth="1"/>
    <col min="8458" max="8458" width="11.88671875" style="45" bestFit="1" customWidth="1"/>
    <col min="8459" max="8460" width="9.109375" style="45"/>
    <col min="8461" max="8461" width="15.44140625" style="45" customWidth="1"/>
    <col min="8462" max="8462" width="18.6640625" style="45" customWidth="1"/>
    <col min="8463" max="8463" width="16.44140625" style="45" customWidth="1"/>
    <col min="8464" max="8464" width="14.44140625" style="45" customWidth="1"/>
    <col min="8465" max="8465" width="14.88671875" style="45" customWidth="1"/>
    <col min="8466" max="8466" width="15.6640625" style="45" customWidth="1"/>
    <col min="8467" max="8467" width="64.109375" style="45" customWidth="1"/>
    <col min="8468" max="8704" width="9.109375" style="45"/>
    <col min="8705" max="8705" width="4.6640625" style="45" customWidth="1"/>
    <col min="8706" max="8706" width="42.33203125" style="45" customWidth="1"/>
    <col min="8707" max="8707" width="15.44140625" style="45" customWidth="1"/>
    <col min="8708" max="8708" width="9.109375" style="45"/>
    <col min="8709" max="8709" width="6.109375" style="45" customWidth="1"/>
    <col min="8710" max="8710" width="40.88671875" style="45" customWidth="1"/>
    <col min="8711" max="8711" width="10.44140625" style="45" bestFit="1" customWidth="1"/>
    <col min="8712" max="8712" width="10.6640625" style="45" bestFit="1" customWidth="1"/>
    <col min="8713" max="8713" width="8.88671875" style="45" bestFit="1" customWidth="1"/>
    <col min="8714" max="8714" width="11.88671875" style="45" bestFit="1" customWidth="1"/>
    <col min="8715" max="8716" width="9.109375" style="45"/>
    <col min="8717" max="8717" width="15.44140625" style="45" customWidth="1"/>
    <col min="8718" max="8718" width="18.6640625" style="45" customWidth="1"/>
    <col min="8719" max="8719" width="16.44140625" style="45" customWidth="1"/>
    <col min="8720" max="8720" width="14.44140625" style="45" customWidth="1"/>
    <col min="8721" max="8721" width="14.88671875" style="45" customWidth="1"/>
    <col min="8722" max="8722" width="15.6640625" style="45" customWidth="1"/>
    <col min="8723" max="8723" width="64.109375" style="45" customWidth="1"/>
    <col min="8724" max="8960" width="9.109375" style="45"/>
    <col min="8961" max="8961" width="4.6640625" style="45" customWidth="1"/>
    <col min="8962" max="8962" width="42.33203125" style="45" customWidth="1"/>
    <col min="8963" max="8963" width="15.44140625" style="45" customWidth="1"/>
    <col min="8964" max="8964" width="9.109375" style="45"/>
    <col min="8965" max="8965" width="6.109375" style="45" customWidth="1"/>
    <col min="8966" max="8966" width="40.88671875" style="45" customWidth="1"/>
    <col min="8967" max="8967" width="10.44140625" style="45" bestFit="1" customWidth="1"/>
    <col min="8968" max="8968" width="10.6640625" style="45" bestFit="1" customWidth="1"/>
    <col min="8969" max="8969" width="8.88671875" style="45" bestFit="1" customWidth="1"/>
    <col min="8970" max="8970" width="11.88671875" style="45" bestFit="1" customWidth="1"/>
    <col min="8971" max="8972" width="9.109375" style="45"/>
    <col min="8973" max="8973" width="15.44140625" style="45" customWidth="1"/>
    <col min="8974" max="8974" width="18.6640625" style="45" customWidth="1"/>
    <col min="8975" max="8975" width="16.44140625" style="45" customWidth="1"/>
    <col min="8976" max="8976" width="14.44140625" style="45" customWidth="1"/>
    <col min="8977" max="8977" width="14.88671875" style="45" customWidth="1"/>
    <col min="8978" max="8978" width="15.6640625" style="45" customWidth="1"/>
    <col min="8979" max="8979" width="64.109375" style="45" customWidth="1"/>
    <col min="8980" max="9216" width="9.109375" style="45"/>
    <col min="9217" max="9217" width="4.6640625" style="45" customWidth="1"/>
    <col min="9218" max="9218" width="42.33203125" style="45" customWidth="1"/>
    <col min="9219" max="9219" width="15.44140625" style="45" customWidth="1"/>
    <col min="9220" max="9220" width="9.109375" style="45"/>
    <col min="9221" max="9221" width="6.109375" style="45" customWidth="1"/>
    <col min="9222" max="9222" width="40.88671875" style="45" customWidth="1"/>
    <col min="9223" max="9223" width="10.44140625" style="45" bestFit="1" customWidth="1"/>
    <col min="9224" max="9224" width="10.6640625" style="45" bestFit="1" customWidth="1"/>
    <col min="9225" max="9225" width="8.88671875" style="45" bestFit="1" customWidth="1"/>
    <col min="9226" max="9226" width="11.88671875" style="45" bestFit="1" customWidth="1"/>
    <col min="9227" max="9228" width="9.109375" style="45"/>
    <col min="9229" max="9229" width="15.44140625" style="45" customWidth="1"/>
    <col min="9230" max="9230" width="18.6640625" style="45" customWidth="1"/>
    <col min="9231" max="9231" width="16.44140625" style="45" customWidth="1"/>
    <col min="9232" max="9232" width="14.44140625" style="45" customWidth="1"/>
    <col min="9233" max="9233" width="14.88671875" style="45" customWidth="1"/>
    <col min="9234" max="9234" width="15.6640625" style="45" customWidth="1"/>
    <col min="9235" max="9235" width="64.109375" style="45" customWidth="1"/>
    <col min="9236" max="9472" width="9.109375" style="45"/>
    <col min="9473" max="9473" width="4.6640625" style="45" customWidth="1"/>
    <col min="9474" max="9474" width="42.33203125" style="45" customWidth="1"/>
    <col min="9475" max="9475" width="15.44140625" style="45" customWidth="1"/>
    <col min="9476" max="9476" width="9.109375" style="45"/>
    <col min="9477" max="9477" width="6.109375" style="45" customWidth="1"/>
    <col min="9478" max="9478" width="40.88671875" style="45" customWidth="1"/>
    <col min="9479" max="9479" width="10.44140625" style="45" bestFit="1" customWidth="1"/>
    <col min="9480" max="9480" width="10.6640625" style="45" bestFit="1" customWidth="1"/>
    <col min="9481" max="9481" width="8.88671875" style="45" bestFit="1" customWidth="1"/>
    <col min="9482" max="9482" width="11.88671875" style="45" bestFit="1" customWidth="1"/>
    <col min="9483" max="9484" width="9.109375" style="45"/>
    <col min="9485" max="9485" width="15.44140625" style="45" customWidth="1"/>
    <col min="9486" max="9486" width="18.6640625" style="45" customWidth="1"/>
    <col min="9487" max="9487" width="16.44140625" style="45" customWidth="1"/>
    <col min="9488" max="9488" width="14.44140625" style="45" customWidth="1"/>
    <col min="9489" max="9489" width="14.88671875" style="45" customWidth="1"/>
    <col min="9490" max="9490" width="15.6640625" style="45" customWidth="1"/>
    <col min="9491" max="9491" width="64.109375" style="45" customWidth="1"/>
    <col min="9492" max="9728" width="9.109375" style="45"/>
    <col min="9729" max="9729" width="4.6640625" style="45" customWidth="1"/>
    <col min="9730" max="9730" width="42.33203125" style="45" customWidth="1"/>
    <col min="9731" max="9731" width="15.44140625" style="45" customWidth="1"/>
    <col min="9732" max="9732" width="9.109375" style="45"/>
    <col min="9733" max="9733" width="6.109375" style="45" customWidth="1"/>
    <col min="9734" max="9734" width="40.88671875" style="45" customWidth="1"/>
    <col min="9735" max="9735" width="10.44140625" style="45" bestFit="1" customWidth="1"/>
    <col min="9736" max="9736" width="10.6640625" style="45" bestFit="1" customWidth="1"/>
    <col min="9737" max="9737" width="8.88671875" style="45" bestFit="1" customWidth="1"/>
    <col min="9738" max="9738" width="11.88671875" style="45" bestFit="1" customWidth="1"/>
    <col min="9739" max="9740" width="9.109375" style="45"/>
    <col min="9741" max="9741" width="15.44140625" style="45" customWidth="1"/>
    <col min="9742" max="9742" width="18.6640625" style="45" customWidth="1"/>
    <col min="9743" max="9743" width="16.44140625" style="45" customWidth="1"/>
    <col min="9744" max="9744" width="14.44140625" style="45" customWidth="1"/>
    <col min="9745" max="9745" width="14.88671875" style="45" customWidth="1"/>
    <col min="9746" max="9746" width="15.6640625" style="45" customWidth="1"/>
    <col min="9747" max="9747" width="64.109375" style="45" customWidth="1"/>
    <col min="9748" max="9984" width="9.109375" style="45"/>
    <col min="9985" max="9985" width="4.6640625" style="45" customWidth="1"/>
    <col min="9986" max="9986" width="42.33203125" style="45" customWidth="1"/>
    <col min="9987" max="9987" width="15.44140625" style="45" customWidth="1"/>
    <col min="9988" max="9988" width="9.109375" style="45"/>
    <col min="9989" max="9989" width="6.109375" style="45" customWidth="1"/>
    <col min="9990" max="9990" width="40.88671875" style="45" customWidth="1"/>
    <col min="9991" max="9991" width="10.44140625" style="45" bestFit="1" customWidth="1"/>
    <col min="9992" max="9992" width="10.6640625" style="45" bestFit="1" customWidth="1"/>
    <col min="9993" max="9993" width="8.88671875" style="45" bestFit="1" customWidth="1"/>
    <col min="9994" max="9994" width="11.88671875" style="45" bestFit="1" customWidth="1"/>
    <col min="9995" max="9996" width="9.109375" style="45"/>
    <col min="9997" max="9997" width="15.44140625" style="45" customWidth="1"/>
    <col min="9998" max="9998" width="18.6640625" style="45" customWidth="1"/>
    <col min="9999" max="9999" width="16.44140625" style="45" customWidth="1"/>
    <col min="10000" max="10000" width="14.44140625" style="45" customWidth="1"/>
    <col min="10001" max="10001" width="14.88671875" style="45" customWidth="1"/>
    <col min="10002" max="10002" width="15.6640625" style="45" customWidth="1"/>
    <col min="10003" max="10003" width="64.109375" style="45" customWidth="1"/>
    <col min="10004" max="10240" width="9.109375" style="45"/>
    <col min="10241" max="10241" width="4.6640625" style="45" customWidth="1"/>
    <col min="10242" max="10242" width="42.33203125" style="45" customWidth="1"/>
    <col min="10243" max="10243" width="15.44140625" style="45" customWidth="1"/>
    <col min="10244" max="10244" width="9.109375" style="45"/>
    <col min="10245" max="10245" width="6.109375" style="45" customWidth="1"/>
    <col min="10246" max="10246" width="40.88671875" style="45" customWidth="1"/>
    <col min="10247" max="10247" width="10.44140625" style="45" bestFit="1" customWidth="1"/>
    <col min="10248" max="10248" width="10.6640625" style="45" bestFit="1" customWidth="1"/>
    <col min="10249" max="10249" width="8.88671875" style="45" bestFit="1" customWidth="1"/>
    <col min="10250" max="10250" width="11.88671875" style="45" bestFit="1" customWidth="1"/>
    <col min="10251" max="10252" width="9.109375" style="45"/>
    <col min="10253" max="10253" width="15.44140625" style="45" customWidth="1"/>
    <col min="10254" max="10254" width="18.6640625" style="45" customWidth="1"/>
    <col min="10255" max="10255" width="16.44140625" style="45" customWidth="1"/>
    <col min="10256" max="10256" width="14.44140625" style="45" customWidth="1"/>
    <col min="10257" max="10257" width="14.88671875" style="45" customWidth="1"/>
    <col min="10258" max="10258" width="15.6640625" style="45" customWidth="1"/>
    <col min="10259" max="10259" width="64.109375" style="45" customWidth="1"/>
    <col min="10260" max="10496" width="9.109375" style="45"/>
    <col min="10497" max="10497" width="4.6640625" style="45" customWidth="1"/>
    <col min="10498" max="10498" width="42.33203125" style="45" customWidth="1"/>
    <col min="10499" max="10499" width="15.44140625" style="45" customWidth="1"/>
    <col min="10500" max="10500" width="9.109375" style="45"/>
    <col min="10501" max="10501" width="6.109375" style="45" customWidth="1"/>
    <col min="10502" max="10502" width="40.88671875" style="45" customWidth="1"/>
    <col min="10503" max="10503" width="10.44140625" style="45" bestFit="1" customWidth="1"/>
    <col min="10504" max="10504" width="10.6640625" style="45" bestFit="1" customWidth="1"/>
    <col min="10505" max="10505" width="8.88671875" style="45" bestFit="1" customWidth="1"/>
    <col min="10506" max="10506" width="11.88671875" style="45" bestFit="1" customWidth="1"/>
    <col min="10507" max="10508" width="9.109375" style="45"/>
    <col min="10509" max="10509" width="15.44140625" style="45" customWidth="1"/>
    <col min="10510" max="10510" width="18.6640625" style="45" customWidth="1"/>
    <col min="10511" max="10511" width="16.44140625" style="45" customWidth="1"/>
    <col min="10512" max="10512" width="14.44140625" style="45" customWidth="1"/>
    <col min="10513" max="10513" width="14.88671875" style="45" customWidth="1"/>
    <col min="10514" max="10514" width="15.6640625" style="45" customWidth="1"/>
    <col min="10515" max="10515" width="64.109375" style="45" customWidth="1"/>
    <col min="10516" max="10752" width="9.109375" style="45"/>
    <col min="10753" max="10753" width="4.6640625" style="45" customWidth="1"/>
    <col min="10754" max="10754" width="42.33203125" style="45" customWidth="1"/>
    <col min="10755" max="10755" width="15.44140625" style="45" customWidth="1"/>
    <col min="10756" max="10756" width="9.109375" style="45"/>
    <col min="10757" max="10757" width="6.109375" style="45" customWidth="1"/>
    <col min="10758" max="10758" width="40.88671875" style="45" customWidth="1"/>
    <col min="10759" max="10759" width="10.44140625" style="45" bestFit="1" customWidth="1"/>
    <col min="10760" max="10760" width="10.6640625" style="45" bestFit="1" customWidth="1"/>
    <col min="10761" max="10761" width="8.88671875" style="45" bestFit="1" customWidth="1"/>
    <col min="10762" max="10762" width="11.88671875" style="45" bestFit="1" customWidth="1"/>
    <col min="10763" max="10764" width="9.109375" style="45"/>
    <col min="10765" max="10765" width="15.44140625" style="45" customWidth="1"/>
    <col min="10766" max="10766" width="18.6640625" style="45" customWidth="1"/>
    <col min="10767" max="10767" width="16.44140625" style="45" customWidth="1"/>
    <col min="10768" max="10768" width="14.44140625" style="45" customWidth="1"/>
    <col min="10769" max="10769" width="14.88671875" style="45" customWidth="1"/>
    <col min="10770" max="10770" width="15.6640625" style="45" customWidth="1"/>
    <col min="10771" max="10771" width="64.109375" style="45" customWidth="1"/>
    <col min="10772" max="11008" width="9.109375" style="45"/>
    <col min="11009" max="11009" width="4.6640625" style="45" customWidth="1"/>
    <col min="11010" max="11010" width="42.33203125" style="45" customWidth="1"/>
    <col min="11011" max="11011" width="15.44140625" style="45" customWidth="1"/>
    <col min="11012" max="11012" width="9.109375" style="45"/>
    <col min="11013" max="11013" width="6.109375" style="45" customWidth="1"/>
    <col min="11014" max="11014" width="40.88671875" style="45" customWidth="1"/>
    <col min="11015" max="11015" width="10.44140625" style="45" bestFit="1" customWidth="1"/>
    <col min="11016" max="11016" width="10.6640625" style="45" bestFit="1" customWidth="1"/>
    <col min="11017" max="11017" width="8.88671875" style="45" bestFit="1" customWidth="1"/>
    <col min="11018" max="11018" width="11.88671875" style="45" bestFit="1" customWidth="1"/>
    <col min="11019" max="11020" width="9.109375" style="45"/>
    <col min="11021" max="11021" width="15.44140625" style="45" customWidth="1"/>
    <col min="11022" max="11022" width="18.6640625" style="45" customWidth="1"/>
    <col min="11023" max="11023" width="16.44140625" style="45" customWidth="1"/>
    <col min="11024" max="11024" width="14.44140625" style="45" customWidth="1"/>
    <col min="11025" max="11025" width="14.88671875" style="45" customWidth="1"/>
    <col min="11026" max="11026" width="15.6640625" style="45" customWidth="1"/>
    <col min="11027" max="11027" width="64.109375" style="45" customWidth="1"/>
    <col min="11028" max="11264" width="9.109375" style="45"/>
    <col min="11265" max="11265" width="4.6640625" style="45" customWidth="1"/>
    <col min="11266" max="11266" width="42.33203125" style="45" customWidth="1"/>
    <col min="11267" max="11267" width="15.44140625" style="45" customWidth="1"/>
    <col min="11268" max="11268" width="9.109375" style="45"/>
    <col min="11269" max="11269" width="6.109375" style="45" customWidth="1"/>
    <col min="11270" max="11270" width="40.88671875" style="45" customWidth="1"/>
    <col min="11271" max="11271" width="10.44140625" style="45" bestFit="1" customWidth="1"/>
    <col min="11272" max="11272" width="10.6640625" style="45" bestFit="1" customWidth="1"/>
    <col min="11273" max="11273" width="8.88671875" style="45" bestFit="1" customWidth="1"/>
    <col min="11274" max="11274" width="11.88671875" style="45" bestFit="1" customWidth="1"/>
    <col min="11275" max="11276" width="9.109375" style="45"/>
    <col min="11277" max="11277" width="15.44140625" style="45" customWidth="1"/>
    <col min="11278" max="11278" width="18.6640625" style="45" customWidth="1"/>
    <col min="11279" max="11279" width="16.44140625" style="45" customWidth="1"/>
    <col min="11280" max="11280" width="14.44140625" style="45" customWidth="1"/>
    <col min="11281" max="11281" width="14.88671875" style="45" customWidth="1"/>
    <col min="11282" max="11282" width="15.6640625" style="45" customWidth="1"/>
    <col min="11283" max="11283" width="64.109375" style="45" customWidth="1"/>
    <col min="11284" max="11520" width="9.109375" style="45"/>
    <col min="11521" max="11521" width="4.6640625" style="45" customWidth="1"/>
    <col min="11522" max="11522" width="42.33203125" style="45" customWidth="1"/>
    <col min="11523" max="11523" width="15.44140625" style="45" customWidth="1"/>
    <col min="11524" max="11524" width="9.109375" style="45"/>
    <col min="11525" max="11525" width="6.109375" style="45" customWidth="1"/>
    <col min="11526" max="11526" width="40.88671875" style="45" customWidth="1"/>
    <col min="11527" max="11527" width="10.44140625" style="45" bestFit="1" customWidth="1"/>
    <col min="11528" max="11528" width="10.6640625" style="45" bestFit="1" customWidth="1"/>
    <col min="11529" max="11529" width="8.88671875" style="45" bestFit="1" customWidth="1"/>
    <col min="11530" max="11530" width="11.88671875" style="45" bestFit="1" customWidth="1"/>
    <col min="11531" max="11532" width="9.109375" style="45"/>
    <col min="11533" max="11533" width="15.44140625" style="45" customWidth="1"/>
    <col min="11534" max="11534" width="18.6640625" style="45" customWidth="1"/>
    <col min="11535" max="11535" width="16.44140625" style="45" customWidth="1"/>
    <col min="11536" max="11536" width="14.44140625" style="45" customWidth="1"/>
    <col min="11537" max="11537" width="14.88671875" style="45" customWidth="1"/>
    <col min="11538" max="11538" width="15.6640625" style="45" customWidth="1"/>
    <col min="11539" max="11539" width="64.109375" style="45" customWidth="1"/>
    <col min="11540" max="11776" width="9.109375" style="45"/>
    <col min="11777" max="11777" width="4.6640625" style="45" customWidth="1"/>
    <col min="11778" max="11778" width="42.33203125" style="45" customWidth="1"/>
    <col min="11779" max="11779" width="15.44140625" style="45" customWidth="1"/>
    <col min="11780" max="11780" width="9.109375" style="45"/>
    <col min="11781" max="11781" width="6.109375" style="45" customWidth="1"/>
    <col min="11782" max="11782" width="40.88671875" style="45" customWidth="1"/>
    <col min="11783" max="11783" width="10.44140625" style="45" bestFit="1" customWidth="1"/>
    <col min="11784" max="11784" width="10.6640625" style="45" bestFit="1" customWidth="1"/>
    <col min="11785" max="11785" width="8.88671875" style="45" bestFit="1" customWidth="1"/>
    <col min="11786" max="11786" width="11.88671875" style="45" bestFit="1" customWidth="1"/>
    <col min="11787" max="11788" width="9.109375" style="45"/>
    <col min="11789" max="11789" width="15.44140625" style="45" customWidth="1"/>
    <col min="11790" max="11790" width="18.6640625" style="45" customWidth="1"/>
    <col min="11791" max="11791" width="16.44140625" style="45" customWidth="1"/>
    <col min="11792" max="11792" width="14.44140625" style="45" customWidth="1"/>
    <col min="11793" max="11793" width="14.88671875" style="45" customWidth="1"/>
    <col min="11794" max="11794" width="15.6640625" style="45" customWidth="1"/>
    <col min="11795" max="11795" width="64.109375" style="45" customWidth="1"/>
    <col min="11796" max="12032" width="9.109375" style="45"/>
    <col min="12033" max="12033" width="4.6640625" style="45" customWidth="1"/>
    <col min="12034" max="12034" width="42.33203125" style="45" customWidth="1"/>
    <col min="12035" max="12035" width="15.44140625" style="45" customWidth="1"/>
    <col min="12036" max="12036" width="9.109375" style="45"/>
    <col min="12037" max="12037" width="6.109375" style="45" customWidth="1"/>
    <col min="12038" max="12038" width="40.88671875" style="45" customWidth="1"/>
    <col min="12039" max="12039" width="10.44140625" style="45" bestFit="1" customWidth="1"/>
    <col min="12040" max="12040" width="10.6640625" style="45" bestFit="1" customWidth="1"/>
    <col min="12041" max="12041" width="8.88671875" style="45" bestFit="1" customWidth="1"/>
    <col min="12042" max="12042" width="11.88671875" style="45" bestFit="1" customWidth="1"/>
    <col min="12043" max="12044" width="9.109375" style="45"/>
    <col min="12045" max="12045" width="15.44140625" style="45" customWidth="1"/>
    <col min="12046" max="12046" width="18.6640625" style="45" customWidth="1"/>
    <col min="12047" max="12047" width="16.44140625" style="45" customWidth="1"/>
    <col min="12048" max="12048" width="14.44140625" style="45" customWidth="1"/>
    <col min="12049" max="12049" width="14.88671875" style="45" customWidth="1"/>
    <col min="12050" max="12050" width="15.6640625" style="45" customWidth="1"/>
    <col min="12051" max="12051" width="64.109375" style="45" customWidth="1"/>
    <col min="12052" max="12288" width="9.109375" style="45"/>
    <col min="12289" max="12289" width="4.6640625" style="45" customWidth="1"/>
    <col min="12290" max="12290" width="42.33203125" style="45" customWidth="1"/>
    <col min="12291" max="12291" width="15.44140625" style="45" customWidth="1"/>
    <col min="12292" max="12292" width="9.109375" style="45"/>
    <col min="12293" max="12293" width="6.109375" style="45" customWidth="1"/>
    <col min="12294" max="12294" width="40.88671875" style="45" customWidth="1"/>
    <col min="12295" max="12295" width="10.44140625" style="45" bestFit="1" customWidth="1"/>
    <col min="12296" max="12296" width="10.6640625" style="45" bestFit="1" customWidth="1"/>
    <col min="12297" max="12297" width="8.88671875" style="45" bestFit="1" customWidth="1"/>
    <col min="12298" max="12298" width="11.88671875" style="45" bestFit="1" customWidth="1"/>
    <col min="12299" max="12300" width="9.109375" style="45"/>
    <col min="12301" max="12301" width="15.44140625" style="45" customWidth="1"/>
    <col min="12302" max="12302" width="18.6640625" style="45" customWidth="1"/>
    <col min="12303" max="12303" width="16.44140625" style="45" customWidth="1"/>
    <col min="12304" max="12304" width="14.44140625" style="45" customWidth="1"/>
    <col min="12305" max="12305" width="14.88671875" style="45" customWidth="1"/>
    <col min="12306" max="12306" width="15.6640625" style="45" customWidth="1"/>
    <col min="12307" max="12307" width="64.109375" style="45" customWidth="1"/>
    <col min="12308" max="12544" width="9.109375" style="45"/>
    <col min="12545" max="12545" width="4.6640625" style="45" customWidth="1"/>
    <col min="12546" max="12546" width="42.33203125" style="45" customWidth="1"/>
    <col min="12547" max="12547" width="15.44140625" style="45" customWidth="1"/>
    <col min="12548" max="12548" width="9.109375" style="45"/>
    <col min="12549" max="12549" width="6.109375" style="45" customWidth="1"/>
    <col min="12550" max="12550" width="40.88671875" style="45" customWidth="1"/>
    <col min="12551" max="12551" width="10.44140625" style="45" bestFit="1" customWidth="1"/>
    <col min="12552" max="12552" width="10.6640625" style="45" bestFit="1" customWidth="1"/>
    <col min="12553" max="12553" width="8.88671875" style="45" bestFit="1" customWidth="1"/>
    <col min="12554" max="12554" width="11.88671875" style="45" bestFit="1" customWidth="1"/>
    <col min="12555" max="12556" width="9.109375" style="45"/>
    <col min="12557" max="12557" width="15.44140625" style="45" customWidth="1"/>
    <col min="12558" max="12558" width="18.6640625" style="45" customWidth="1"/>
    <col min="12559" max="12559" width="16.44140625" style="45" customWidth="1"/>
    <col min="12560" max="12560" width="14.44140625" style="45" customWidth="1"/>
    <col min="12561" max="12561" width="14.88671875" style="45" customWidth="1"/>
    <col min="12562" max="12562" width="15.6640625" style="45" customWidth="1"/>
    <col min="12563" max="12563" width="64.109375" style="45" customWidth="1"/>
    <col min="12564" max="12800" width="9.109375" style="45"/>
    <col min="12801" max="12801" width="4.6640625" style="45" customWidth="1"/>
    <col min="12802" max="12802" width="42.33203125" style="45" customWidth="1"/>
    <col min="12803" max="12803" width="15.44140625" style="45" customWidth="1"/>
    <col min="12804" max="12804" width="9.109375" style="45"/>
    <col min="12805" max="12805" width="6.109375" style="45" customWidth="1"/>
    <col min="12806" max="12806" width="40.88671875" style="45" customWidth="1"/>
    <col min="12807" max="12807" width="10.44140625" style="45" bestFit="1" customWidth="1"/>
    <col min="12808" max="12808" width="10.6640625" style="45" bestFit="1" customWidth="1"/>
    <col min="12809" max="12809" width="8.88671875" style="45" bestFit="1" customWidth="1"/>
    <col min="12810" max="12810" width="11.88671875" style="45" bestFit="1" customWidth="1"/>
    <col min="12811" max="12812" width="9.109375" style="45"/>
    <col min="12813" max="12813" width="15.44140625" style="45" customWidth="1"/>
    <col min="12814" max="12814" width="18.6640625" style="45" customWidth="1"/>
    <col min="12815" max="12815" width="16.44140625" style="45" customWidth="1"/>
    <col min="12816" max="12816" width="14.44140625" style="45" customWidth="1"/>
    <col min="12817" max="12817" width="14.88671875" style="45" customWidth="1"/>
    <col min="12818" max="12818" width="15.6640625" style="45" customWidth="1"/>
    <col min="12819" max="12819" width="64.109375" style="45" customWidth="1"/>
    <col min="12820" max="13056" width="9.109375" style="45"/>
    <col min="13057" max="13057" width="4.6640625" style="45" customWidth="1"/>
    <col min="13058" max="13058" width="42.33203125" style="45" customWidth="1"/>
    <col min="13059" max="13059" width="15.44140625" style="45" customWidth="1"/>
    <col min="13060" max="13060" width="9.109375" style="45"/>
    <col min="13061" max="13061" width="6.109375" style="45" customWidth="1"/>
    <col min="13062" max="13062" width="40.88671875" style="45" customWidth="1"/>
    <col min="13063" max="13063" width="10.44140625" style="45" bestFit="1" customWidth="1"/>
    <col min="13064" max="13064" width="10.6640625" style="45" bestFit="1" customWidth="1"/>
    <col min="13065" max="13065" width="8.88671875" style="45" bestFit="1" customWidth="1"/>
    <col min="13066" max="13066" width="11.88671875" style="45" bestFit="1" customWidth="1"/>
    <col min="13067" max="13068" width="9.109375" style="45"/>
    <col min="13069" max="13069" width="15.44140625" style="45" customWidth="1"/>
    <col min="13070" max="13070" width="18.6640625" style="45" customWidth="1"/>
    <col min="13071" max="13071" width="16.44140625" style="45" customWidth="1"/>
    <col min="13072" max="13072" width="14.44140625" style="45" customWidth="1"/>
    <col min="13073" max="13073" width="14.88671875" style="45" customWidth="1"/>
    <col min="13074" max="13074" width="15.6640625" style="45" customWidth="1"/>
    <col min="13075" max="13075" width="64.109375" style="45" customWidth="1"/>
    <col min="13076" max="13312" width="9.109375" style="45"/>
    <col min="13313" max="13313" width="4.6640625" style="45" customWidth="1"/>
    <col min="13314" max="13314" width="42.33203125" style="45" customWidth="1"/>
    <col min="13315" max="13315" width="15.44140625" style="45" customWidth="1"/>
    <col min="13316" max="13316" width="9.109375" style="45"/>
    <col min="13317" max="13317" width="6.109375" style="45" customWidth="1"/>
    <col min="13318" max="13318" width="40.88671875" style="45" customWidth="1"/>
    <col min="13319" max="13319" width="10.44140625" style="45" bestFit="1" customWidth="1"/>
    <col min="13320" max="13320" width="10.6640625" style="45" bestFit="1" customWidth="1"/>
    <col min="13321" max="13321" width="8.88671875" style="45" bestFit="1" customWidth="1"/>
    <col min="13322" max="13322" width="11.88671875" style="45" bestFit="1" customWidth="1"/>
    <col min="13323" max="13324" width="9.109375" style="45"/>
    <col min="13325" max="13325" width="15.44140625" style="45" customWidth="1"/>
    <col min="13326" max="13326" width="18.6640625" style="45" customWidth="1"/>
    <col min="13327" max="13327" width="16.44140625" style="45" customWidth="1"/>
    <col min="13328" max="13328" width="14.44140625" style="45" customWidth="1"/>
    <col min="13329" max="13329" width="14.88671875" style="45" customWidth="1"/>
    <col min="13330" max="13330" width="15.6640625" style="45" customWidth="1"/>
    <col min="13331" max="13331" width="64.109375" style="45" customWidth="1"/>
    <col min="13332" max="13568" width="9.109375" style="45"/>
    <col min="13569" max="13569" width="4.6640625" style="45" customWidth="1"/>
    <col min="13570" max="13570" width="42.33203125" style="45" customWidth="1"/>
    <col min="13571" max="13571" width="15.44140625" style="45" customWidth="1"/>
    <col min="13572" max="13572" width="9.109375" style="45"/>
    <col min="13573" max="13573" width="6.109375" style="45" customWidth="1"/>
    <col min="13574" max="13574" width="40.88671875" style="45" customWidth="1"/>
    <col min="13575" max="13575" width="10.44140625" style="45" bestFit="1" customWidth="1"/>
    <col min="13576" max="13576" width="10.6640625" style="45" bestFit="1" customWidth="1"/>
    <col min="13577" max="13577" width="8.88671875" style="45" bestFit="1" customWidth="1"/>
    <col min="13578" max="13578" width="11.88671875" style="45" bestFit="1" customWidth="1"/>
    <col min="13579" max="13580" width="9.109375" style="45"/>
    <col min="13581" max="13581" width="15.44140625" style="45" customWidth="1"/>
    <col min="13582" max="13582" width="18.6640625" style="45" customWidth="1"/>
    <col min="13583" max="13583" width="16.44140625" style="45" customWidth="1"/>
    <col min="13584" max="13584" width="14.44140625" style="45" customWidth="1"/>
    <col min="13585" max="13585" width="14.88671875" style="45" customWidth="1"/>
    <col min="13586" max="13586" width="15.6640625" style="45" customWidth="1"/>
    <col min="13587" max="13587" width="64.109375" style="45" customWidth="1"/>
    <col min="13588" max="13824" width="9.109375" style="45"/>
    <col min="13825" max="13825" width="4.6640625" style="45" customWidth="1"/>
    <col min="13826" max="13826" width="42.33203125" style="45" customWidth="1"/>
    <col min="13827" max="13827" width="15.44140625" style="45" customWidth="1"/>
    <col min="13828" max="13828" width="9.109375" style="45"/>
    <col min="13829" max="13829" width="6.109375" style="45" customWidth="1"/>
    <col min="13830" max="13830" width="40.88671875" style="45" customWidth="1"/>
    <col min="13831" max="13831" width="10.44140625" style="45" bestFit="1" customWidth="1"/>
    <col min="13832" max="13832" width="10.6640625" style="45" bestFit="1" customWidth="1"/>
    <col min="13833" max="13833" width="8.88671875" style="45" bestFit="1" customWidth="1"/>
    <col min="13834" max="13834" width="11.88671875" style="45" bestFit="1" customWidth="1"/>
    <col min="13835" max="13836" width="9.109375" style="45"/>
    <col min="13837" max="13837" width="15.44140625" style="45" customWidth="1"/>
    <col min="13838" max="13838" width="18.6640625" style="45" customWidth="1"/>
    <col min="13839" max="13839" width="16.44140625" style="45" customWidth="1"/>
    <col min="13840" max="13840" width="14.44140625" style="45" customWidth="1"/>
    <col min="13841" max="13841" width="14.88671875" style="45" customWidth="1"/>
    <col min="13842" max="13842" width="15.6640625" style="45" customWidth="1"/>
    <col min="13843" max="13843" width="64.109375" style="45" customWidth="1"/>
    <col min="13844" max="14080" width="9.109375" style="45"/>
    <col min="14081" max="14081" width="4.6640625" style="45" customWidth="1"/>
    <col min="14082" max="14082" width="42.33203125" style="45" customWidth="1"/>
    <col min="14083" max="14083" width="15.44140625" style="45" customWidth="1"/>
    <col min="14084" max="14084" width="9.109375" style="45"/>
    <col min="14085" max="14085" width="6.109375" style="45" customWidth="1"/>
    <col min="14086" max="14086" width="40.88671875" style="45" customWidth="1"/>
    <col min="14087" max="14087" width="10.44140625" style="45" bestFit="1" customWidth="1"/>
    <col min="14088" max="14088" width="10.6640625" style="45" bestFit="1" customWidth="1"/>
    <col min="14089" max="14089" width="8.88671875" style="45" bestFit="1" customWidth="1"/>
    <col min="14090" max="14090" width="11.88671875" style="45" bestFit="1" customWidth="1"/>
    <col min="14091" max="14092" width="9.109375" style="45"/>
    <col min="14093" max="14093" width="15.44140625" style="45" customWidth="1"/>
    <col min="14094" max="14094" width="18.6640625" style="45" customWidth="1"/>
    <col min="14095" max="14095" width="16.44140625" style="45" customWidth="1"/>
    <col min="14096" max="14096" width="14.44140625" style="45" customWidth="1"/>
    <col min="14097" max="14097" width="14.88671875" style="45" customWidth="1"/>
    <col min="14098" max="14098" width="15.6640625" style="45" customWidth="1"/>
    <col min="14099" max="14099" width="64.109375" style="45" customWidth="1"/>
    <col min="14100" max="14336" width="9.109375" style="45"/>
    <col min="14337" max="14337" width="4.6640625" style="45" customWidth="1"/>
    <col min="14338" max="14338" width="42.33203125" style="45" customWidth="1"/>
    <col min="14339" max="14339" width="15.44140625" style="45" customWidth="1"/>
    <col min="14340" max="14340" width="9.109375" style="45"/>
    <col min="14341" max="14341" width="6.109375" style="45" customWidth="1"/>
    <col min="14342" max="14342" width="40.88671875" style="45" customWidth="1"/>
    <col min="14343" max="14343" width="10.44140625" style="45" bestFit="1" customWidth="1"/>
    <col min="14344" max="14344" width="10.6640625" style="45" bestFit="1" customWidth="1"/>
    <col min="14345" max="14345" width="8.88671875" style="45" bestFit="1" customWidth="1"/>
    <col min="14346" max="14346" width="11.88671875" style="45" bestFit="1" customWidth="1"/>
    <col min="14347" max="14348" width="9.109375" style="45"/>
    <col min="14349" max="14349" width="15.44140625" style="45" customWidth="1"/>
    <col min="14350" max="14350" width="18.6640625" style="45" customWidth="1"/>
    <col min="14351" max="14351" width="16.44140625" style="45" customWidth="1"/>
    <col min="14352" max="14352" width="14.44140625" style="45" customWidth="1"/>
    <col min="14353" max="14353" width="14.88671875" style="45" customWidth="1"/>
    <col min="14354" max="14354" width="15.6640625" style="45" customWidth="1"/>
    <col min="14355" max="14355" width="64.109375" style="45" customWidth="1"/>
    <col min="14356" max="14592" width="9.109375" style="45"/>
    <col min="14593" max="14593" width="4.6640625" style="45" customWidth="1"/>
    <col min="14594" max="14594" width="42.33203125" style="45" customWidth="1"/>
    <col min="14595" max="14595" width="15.44140625" style="45" customWidth="1"/>
    <col min="14596" max="14596" width="9.109375" style="45"/>
    <col min="14597" max="14597" width="6.109375" style="45" customWidth="1"/>
    <col min="14598" max="14598" width="40.88671875" style="45" customWidth="1"/>
    <col min="14599" max="14599" width="10.44140625" style="45" bestFit="1" customWidth="1"/>
    <col min="14600" max="14600" width="10.6640625" style="45" bestFit="1" customWidth="1"/>
    <col min="14601" max="14601" width="8.88671875" style="45" bestFit="1" customWidth="1"/>
    <col min="14602" max="14602" width="11.88671875" style="45" bestFit="1" customWidth="1"/>
    <col min="14603" max="14604" width="9.109375" style="45"/>
    <col min="14605" max="14605" width="15.44140625" style="45" customWidth="1"/>
    <col min="14606" max="14606" width="18.6640625" style="45" customWidth="1"/>
    <col min="14607" max="14607" width="16.44140625" style="45" customWidth="1"/>
    <col min="14608" max="14608" width="14.44140625" style="45" customWidth="1"/>
    <col min="14609" max="14609" width="14.88671875" style="45" customWidth="1"/>
    <col min="14610" max="14610" width="15.6640625" style="45" customWidth="1"/>
    <col min="14611" max="14611" width="64.109375" style="45" customWidth="1"/>
    <col min="14612" max="14848" width="9.109375" style="45"/>
    <col min="14849" max="14849" width="4.6640625" style="45" customWidth="1"/>
    <col min="14850" max="14850" width="42.33203125" style="45" customWidth="1"/>
    <col min="14851" max="14851" width="15.44140625" style="45" customWidth="1"/>
    <col min="14852" max="14852" width="9.109375" style="45"/>
    <col min="14853" max="14853" width="6.109375" style="45" customWidth="1"/>
    <col min="14854" max="14854" width="40.88671875" style="45" customWidth="1"/>
    <col min="14855" max="14855" width="10.44140625" style="45" bestFit="1" customWidth="1"/>
    <col min="14856" max="14856" width="10.6640625" style="45" bestFit="1" customWidth="1"/>
    <col min="14857" max="14857" width="8.88671875" style="45" bestFit="1" customWidth="1"/>
    <col min="14858" max="14858" width="11.88671875" style="45" bestFit="1" customWidth="1"/>
    <col min="14859" max="14860" width="9.109375" style="45"/>
    <col min="14861" max="14861" width="15.44140625" style="45" customWidth="1"/>
    <col min="14862" max="14862" width="18.6640625" style="45" customWidth="1"/>
    <col min="14863" max="14863" width="16.44140625" style="45" customWidth="1"/>
    <col min="14864" max="14864" width="14.44140625" style="45" customWidth="1"/>
    <col min="14865" max="14865" width="14.88671875" style="45" customWidth="1"/>
    <col min="14866" max="14866" width="15.6640625" style="45" customWidth="1"/>
    <col min="14867" max="14867" width="64.109375" style="45" customWidth="1"/>
    <col min="14868" max="15104" width="9.109375" style="45"/>
    <col min="15105" max="15105" width="4.6640625" style="45" customWidth="1"/>
    <col min="15106" max="15106" width="42.33203125" style="45" customWidth="1"/>
    <col min="15107" max="15107" width="15.44140625" style="45" customWidth="1"/>
    <col min="15108" max="15108" width="9.109375" style="45"/>
    <col min="15109" max="15109" width="6.109375" style="45" customWidth="1"/>
    <col min="15110" max="15110" width="40.88671875" style="45" customWidth="1"/>
    <col min="15111" max="15111" width="10.44140625" style="45" bestFit="1" customWidth="1"/>
    <col min="15112" max="15112" width="10.6640625" style="45" bestFit="1" customWidth="1"/>
    <col min="15113" max="15113" width="8.88671875" style="45" bestFit="1" customWidth="1"/>
    <col min="15114" max="15114" width="11.88671875" style="45" bestFit="1" customWidth="1"/>
    <col min="15115" max="15116" width="9.109375" style="45"/>
    <col min="15117" max="15117" width="15.44140625" style="45" customWidth="1"/>
    <col min="15118" max="15118" width="18.6640625" style="45" customWidth="1"/>
    <col min="15119" max="15119" width="16.44140625" style="45" customWidth="1"/>
    <col min="15120" max="15120" width="14.44140625" style="45" customWidth="1"/>
    <col min="15121" max="15121" width="14.88671875" style="45" customWidth="1"/>
    <col min="15122" max="15122" width="15.6640625" style="45" customWidth="1"/>
    <col min="15123" max="15123" width="64.109375" style="45" customWidth="1"/>
    <col min="15124" max="15360" width="9.109375" style="45"/>
    <col min="15361" max="15361" width="4.6640625" style="45" customWidth="1"/>
    <col min="15362" max="15362" width="42.33203125" style="45" customWidth="1"/>
    <col min="15363" max="15363" width="15.44140625" style="45" customWidth="1"/>
    <col min="15364" max="15364" width="9.109375" style="45"/>
    <col min="15365" max="15365" width="6.109375" style="45" customWidth="1"/>
    <col min="15366" max="15366" width="40.88671875" style="45" customWidth="1"/>
    <col min="15367" max="15367" width="10.44140625" style="45" bestFit="1" customWidth="1"/>
    <col min="15368" max="15368" width="10.6640625" style="45" bestFit="1" customWidth="1"/>
    <col min="15369" max="15369" width="8.88671875" style="45" bestFit="1" customWidth="1"/>
    <col min="15370" max="15370" width="11.88671875" style="45" bestFit="1" customWidth="1"/>
    <col min="15371" max="15372" width="9.109375" style="45"/>
    <col min="15373" max="15373" width="15.44140625" style="45" customWidth="1"/>
    <col min="15374" max="15374" width="18.6640625" style="45" customWidth="1"/>
    <col min="15375" max="15375" width="16.44140625" style="45" customWidth="1"/>
    <col min="15376" max="15376" width="14.44140625" style="45" customWidth="1"/>
    <col min="15377" max="15377" width="14.88671875" style="45" customWidth="1"/>
    <col min="15378" max="15378" width="15.6640625" style="45" customWidth="1"/>
    <col min="15379" max="15379" width="64.109375" style="45" customWidth="1"/>
    <col min="15380" max="15616" width="9.109375" style="45"/>
    <col min="15617" max="15617" width="4.6640625" style="45" customWidth="1"/>
    <col min="15618" max="15618" width="42.33203125" style="45" customWidth="1"/>
    <col min="15619" max="15619" width="15.44140625" style="45" customWidth="1"/>
    <col min="15620" max="15620" width="9.109375" style="45"/>
    <col min="15621" max="15621" width="6.109375" style="45" customWidth="1"/>
    <col min="15622" max="15622" width="40.88671875" style="45" customWidth="1"/>
    <col min="15623" max="15623" width="10.44140625" style="45" bestFit="1" customWidth="1"/>
    <col min="15624" max="15624" width="10.6640625" style="45" bestFit="1" customWidth="1"/>
    <col min="15625" max="15625" width="8.88671875" style="45" bestFit="1" customWidth="1"/>
    <col min="15626" max="15626" width="11.88671875" style="45" bestFit="1" customWidth="1"/>
    <col min="15627" max="15628" width="9.109375" style="45"/>
    <col min="15629" max="15629" width="15.44140625" style="45" customWidth="1"/>
    <col min="15630" max="15630" width="18.6640625" style="45" customWidth="1"/>
    <col min="15631" max="15631" width="16.44140625" style="45" customWidth="1"/>
    <col min="15632" max="15632" width="14.44140625" style="45" customWidth="1"/>
    <col min="15633" max="15633" width="14.88671875" style="45" customWidth="1"/>
    <col min="15634" max="15634" width="15.6640625" style="45" customWidth="1"/>
    <col min="15635" max="15635" width="64.109375" style="45" customWidth="1"/>
    <col min="15636" max="15872" width="9.109375" style="45"/>
    <col min="15873" max="15873" width="4.6640625" style="45" customWidth="1"/>
    <col min="15874" max="15874" width="42.33203125" style="45" customWidth="1"/>
    <col min="15875" max="15875" width="15.44140625" style="45" customWidth="1"/>
    <col min="15876" max="15876" width="9.109375" style="45"/>
    <col min="15877" max="15877" width="6.109375" style="45" customWidth="1"/>
    <col min="15878" max="15878" width="40.88671875" style="45" customWidth="1"/>
    <col min="15879" max="15879" width="10.44140625" style="45" bestFit="1" customWidth="1"/>
    <col min="15880" max="15880" width="10.6640625" style="45" bestFit="1" customWidth="1"/>
    <col min="15881" max="15881" width="8.88671875" style="45" bestFit="1" customWidth="1"/>
    <col min="15882" max="15882" width="11.88671875" style="45" bestFit="1" customWidth="1"/>
    <col min="15883" max="15884" width="9.109375" style="45"/>
    <col min="15885" max="15885" width="15.44140625" style="45" customWidth="1"/>
    <col min="15886" max="15886" width="18.6640625" style="45" customWidth="1"/>
    <col min="15887" max="15887" width="16.44140625" style="45" customWidth="1"/>
    <col min="15888" max="15888" width="14.44140625" style="45" customWidth="1"/>
    <col min="15889" max="15889" width="14.88671875" style="45" customWidth="1"/>
    <col min="15890" max="15890" width="15.6640625" style="45" customWidth="1"/>
    <col min="15891" max="15891" width="64.109375" style="45" customWidth="1"/>
    <col min="15892" max="16128" width="9.109375" style="45"/>
    <col min="16129" max="16129" width="4.6640625" style="45" customWidth="1"/>
    <col min="16130" max="16130" width="42.33203125" style="45" customWidth="1"/>
    <col min="16131" max="16131" width="15.44140625" style="45" customWidth="1"/>
    <col min="16132" max="16132" width="9.109375" style="45"/>
    <col min="16133" max="16133" width="6.109375" style="45" customWidth="1"/>
    <col min="16134" max="16134" width="40.88671875" style="45" customWidth="1"/>
    <col min="16135" max="16135" width="10.44140625" style="45" bestFit="1" customWidth="1"/>
    <col min="16136" max="16136" width="10.6640625" style="45" bestFit="1" customWidth="1"/>
    <col min="16137" max="16137" width="8.88671875" style="45" bestFit="1" customWidth="1"/>
    <col min="16138" max="16138" width="11.88671875" style="45" bestFit="1" customWidth="1"/>
    <col min="16139" max="16140" width="9.109375" style="45"/>
    <col min="16141" max="16141" width="15.44140625" style="45" customWidth="1"/>
    <col min="16142" max="16142" width="18.6640625" style="45" customWidth="1"/>
    <col min="16143" max="16143" width="16.44140625" style="45" customWidth="1"/>
    <col min="16144" max="16144" width="14.44140625" style="45" customWidth="1"/>
    <col min="16145" max="16145" width="14.88671875" style="45" customWidth="1"/>
    <col min="16146" max="16146" width="15.6640625" style="45" customWidth="1"/>
    <col min="16147" max="16147" width="64.109375" style="45" customWidth="1"/>
    <col min="16148" max="16383" width="9.109375" style="45"/>
    <col min="16384" max="16384" width="9.109375" style="45" customWidth="1"/>
  </cols>
  <sheetData>
    <row r="1" spans="2:21">
      <c r="D1" s="45">
        <v>1</v>
      </c>
    </row>
    <row r="2" spans="2:21">
      <c r="D2" s="45">
        <v>2</v>
      </c>
    </row>
    <row r="3" spans="2:21">
      <c r="D3" s="45">
        <v>3</v>
      </c>
    </row>
    <row r="4" spans="2:21">
      <c r="D4" s="45">
        <v>4</v>
      </c>
    </row>
    <row r="5" spans="2:21">
      <c r="D5" s="45">
        <v>5</v>
      </c>
    </row>
    <row r="6" spans="2:21">
      <c r="B6" s="958" t="s">
        <v>329</v>
      </c>
      <c r="C6" s="958"/>
      <c r="D6" s="958"/>
    </row>
    <row r="7" spans="2:21">
      <c r="B7" s="959" t="s">
        <v>2420</v>
      </c>
      <c r="C7" s="959"/>
      <c r="D7" s="959"/>
      <c r="F7" s="958" t="s">
        <v>6182</v>
      </c>
      <c r="G7" s="958"/>
      <c r="H7" s="958"/>
      <c r="I7" s="958"/>
      <c r="J7" s="958"/>
      <c r="K7" s="958"/>
      <c r="L7" s="958"/>
    </row>
    <row r="9" spans="2:21" ht="62.4">
      <c r="B9" s="62" t="s">
        <v>70</v>
      </c>
      <c r="C9" s="62" t="s">
        <v>146</v>
      </c>
      <c r="D9" s="94" t="s">
        <v>147</v>
      </c>
      <c r="F9" s="816" t="s">
        <v>70</v>
      </c>
      <c r="G9" s="816" t="s">
        <v>6255</v>
      </c>
      <c r="H9" s="816" t="s">
        <v>6256</v>
      </c>
      <c r="I9" s="816" t="s">
        <v>6257</v>
      </c>
      <c r="J9" s="816" t="s">
        <v>6258</v>
      </c>
      <c r="K9" s="816" t="s">
        <v>6259</v>
      </c>
      <c r="L9" s="125" t="s">
        <v>6183</v>
      </c>
      <c r="N9" s="126" t="s">
        <v>275</v>
      </c>
      <c r="O9" s="126" t="s">
        <v>276</v>
      </c>
      <c r="P9" s="126" t="s">
        <v>277</v>
      </c>
      <c r="Q9" s="126" t="s">
        <v>278</v>
      </c>
      <c r="R9" s="126" t="s">
        <v>279</v>
      </c>
      <c r="S9" s="126" t="s">
        <v>280</v>
      </c>
      <c r="T9" s="126" t="s">
        <v>281</v>
      </c>
    </row>
    <row r="10" spans="2:21" ht="31.2">
      <c r="B10" s="127" t="s">
        <v>13</v>
      </c>
      <c r="C10" s="64" t="s">
        <v>148</v>
      </c>
      <c r="D10" s="63"/>
      <c r="F10" s="72" t="s">
        <v>13</v>
      </c>
      <c r="G10" s="73" t="s">
        <v>149</v>
      </c>
      <c r="H10" s="73"/>
      <c r="I10" s="72"/>
      <c r="J10" s="74">
        <f>SUBTOTAL(9,J11:J18)</f>
        <v>21.9</v>
      </c>
      <c r="K10" s="74"/>
      <c r="L10" s="769"/>
      <c r="N10" s="128"/>
      <c r="O10" s="128"/>
      <c r="P10" s="128"/>
      <c r="Q10" s="128"/>
      <c r="R10" s="128"/>
      <c r="S10" s="128"/>
      <c r="T10" s="129"/>
    </row>
    <row r="11" spans="2:21" ht="84.6" thickBot="1">
      <c r="B11" s="109"/>
      <c r="C11" s="75" t="s">
        <v>151</v>
      </c>
      <c r="D11" s="65">
        <v>5</v>
      </c>
      <c r="F11" s="76">
        <v>1</v>
      </c>
      <c r="G11" s="766" t="s">
        <v>6184</v>
      </c>
      <c r="H11" s="76">
        <v>1.5</v>
      </c>
      <c r="I11" s="77">
        <v>4.5999999999999996</v>
      </c>
      <c r="J11" s="78">
        <f>H11*I11</f>
        <v>6.8999999999999995</v>
      </c>
      <c r="K11" s="76">
        <f>VLOOKUP(J11,$H$27:$I$31,2,TRUE)</f>
        <v>1</v>
      </c>
      <c r="L11" s="49" t="s">
        <v>6185</v>
      </c>
      <c r="N11" s="128">
        <v>3</v>
      </c>
      <c r="O11" s="128">
        <v>2</v>
      </c>
      <c r="P11" s="128">
        <v>2</v>
      </c>
      <c r="Q11" s="128">
        <v>2</v>
      </c>
      <c r="R11" s="128">
        <v>2</v>
      </c>
      <c r="S11" s="128">
        <f>ROUND(AVERAGE(N11:R11),1)</f>
        <v>2.2000000000000002</v>
      </c>
      <c r="T11" s="130" t="s">
        <v>282</v>
      </c>
      <c r="U11" s="384">
        <v>8466996375.2977467</v>
      </c>
    </row>
    <row r="12" spans="2:21" ht="67.8" thickBot="1">
      <c r="B12" s="109"/>
      <c r="C12" s="75" t="s">
        <v>152</v>
      </c>
      <c r="D12" s="65">
        <v>3</v>
      </c>
      <c r="F12" s="76">
        <v>2</v>
      </c>
      <c r="G12" s="766" t="s">
        <v>6186</v>
      </c>
      <c r="H12" s="76">
        <v>0.5</v>
      </c>
      <c r="I12" s="192">
        <v>4</v>
      </c>
      <c r="J12" s="78">
        <f t="shared" ref="J12:J17" si="0">H12*I12</f>
        <v>2</v>
      </c>
      <c r="K12" s="76">
        <f>VLOOKUP(J12,$H$27:$I$31,2,TRUE)</f>
        <v>0.1</v>
      </c>
      <c r="L12" s="49" t="s">
        <v>6187</v>
      </c>
      <c r="N12" s="128">
        <v>3</v>
      </c>
      <c r="O12" s="128">
        <v>2</v>
      </c>
      <c r="P12" s="128">
        <v>2</v>
      </c>
      <c r="Q12" s="128">
        <v>2</v>
      </c>
      <c r="R12" s="128" t="s">
        <v>2021</v>
      </c>
      <c r="S12" s="128">
        <f>ROUND(AVERAGE(N12:R12),1)</f>
        <v>2.2999999999999998</v>
      </c>
      <c r="T12" s="130" t="s">
        <v>283</v>
      </c>
      <c r="U12" s="124">
        <f>THDT!G34</f>
        <v>8463746103.1248627</v>
      </c>
    </row>
    <row r="13" spans="2:21" ht="135" thickBot="1">
      <c r="B13" s="109"/>
      <c r="C13" s="75" t="s">
        <v>154</v>
      </c>
      <c r="D13" s="65">
        <v>3</v>
      </c>
      <c r="F13" s="76">
        <v>3</v>
      </c>
      <c r="G13" s="766" t="s">
        <v>6188</v>
      </c>
      <c r="H13" s="76">
        <v>1</v>
      </c>
      <c r="I13" s="77">
        <v>3</v>
      </c>
      <c r="J13" s="78">
        <f t="shared" si="0"/>
        <v>3</v>
      </c>
      <c r="K13" s="76">
        <f>VLOOKUP(J13,$H$27:$I$31,2,TRUE)</f>
        <v>0.6</v>
      </c>
      <c r="L13" s="49" t="s">
        <v>6189</v>
      </c>
      <c r="N13" s="128">
        <v>3</v>
      </c>
      <c r="O13" s="128">
        <v>2</v>
      </c>
      <c r="P13" s="128">
        <v>2</v>
      </c>
      <c r="Q13" s="128">
        <v>2</v>
      </c>
      <c r="R13" s="128">
        <v>2</v>
      </c>
      <c r="S13" s="128">
        <f>ROUND(AVERAGE(N13:R13),1)</f>
        <v>2.2000000000000002</v>
      </c>
      <c r="T13" s="130" t="s">
        <v>284</v>
      </c>
    </row>
    <row r="14" spans="2:21" ht="135" thickBot="1">
      <c r="B14" s="109"/>
      <c r="C14" s="75" t="s">
        <v>156</v>
      </c>
      <c r="D14" s="65">
        <v>4</v>
      </c>
      <c r="F14" s="76">
        <v>4</v>
      </c>
      <c r="G14" s="770" t="s">
        <v>6190</v>
      </c>
      <c r="H14" s="76">
        <v>0.5</v>
      </c>
      <c r="I14" s="76">
        <v>4</v>
      </c>
      <c r="J14" s="78">
        <f t="shared" si="0"/>
        <v>2</v>
      </c>
      <c r="K14" s="76">
        <f>VLOOKUP(J14,$H$27:$I$31,2,TRUE)</f>
        <v>0.1</v>
      </c>
      <c r="L14" s="678" t="s">
        <v>6191</v>
      </c>
      <c r="N14" s="193">
        <v>3</v>
      </c>
      <c r="O14" s="193">
        <v>1</v>
      </c>
      <c r="P14" s="193">
        <v>1</v>
      </c>
      <c r="Q14" s="193">
        <v>1</v>
      </c>
      <c r="R14" s="193">
        <v>1</v>
      </c>
      <c r="S14" s="193">
        <f>ROUND(AVERAGE(N14:R14),1)</f>
        <v>1.4</v>
      </c>
      <c r="T14" s="69" t="s">
        <v>285</v>
      </c>
    </row>
    <row r="15" spans="2:21" ht="84.6" thickBot="1">
      <c r="B15" s="109"/>
      <c r="C15" s="75" t="s">
        <v>158</v>
      </c>
      <c r="D15" s="65">
        <v>4</v>
      </c>
      <c r="F15" s="76">
        <v>5</v>
      </c>
      <c r="G15" s="766" t="s">
        <v>6192</v>
      </c>
      <c r="H15" s="76">
        <v>1</v>
      </c>
      <c r="I15" s="77">
        <v>2</v>
      </c>
      <c r="J15" s="78">
        <f t="shared" si="0"/>
        <v>2</v>
      </c>
      <c r="K15" s="76">
        <f>VLOOKUP(J15,$H$27:$I$31,2,TRUE)</f>
        <v>0.1</v>
      </c>
      <c r="L15" s="49" t="s">
        <v>6193</v>
      </c>
      <c r="N15" s="128">
        <v>3</v>
      </c>
      <c r="O15" s="128">
        <v>2</v>
      </c>
      <c r="P15" s="128">
        <v>2</v>
      </c>
      <c r="Q15" s="128">
        <v>2</v>
      </c>
      <c r="R15" s="128">
        <v>2</v>
      </c>
      <c r="S15" s="128">
        <f>ROUND(AVERAGE(N15:R15),1)</f>
        <v>2.2000000000000002</v>
      </c>
      <c r="T15" s="130" t="s">
        <v>286</v>
      </c>
    </row>
    <row r="16" spans="2:21" ht="118.2" thickBot="1">
      <c r="B16" s="109"/>
      <c r="C16" s="75" t="s">
        <v>159</v>
      </c>
      <c r="D16" s="65">
        <v>3</v>
      </c>
      <c r="F16" s="76">
        <v>6</v>
      </c>
      <c r="G16" s="766" t="s">
        <v>160</v>
      </c>
      <c r="H16" s="76">
        <v>2</v>
      </c>
      <c r="I16" s="77">
        <v>4</v>
      </c>
      <c r="J16" s="78">
        <f t="shared" si="0"/>
        <v>8</v>
      </c>
      <c r="K16" s="76">
        <f t="shared" ref="K16:K18" si="1">VLOOKUP(J16,$H$27:$I$31,2,TRUE)</f>
        <v>1</v>
      </c>
      <c r="L16" s="49" t="s">
        <v>6194</v>
      </c>
      <c r="N16" s="122">
        <f>THDT!C35</f>
        <v>8464000000</v>
      </c>
    </row>
    <row r="17" spans="2:12" ht="67.8" thickBot="1">
      <c r="B17" s="109"/>
      <c r="C17" s="75" t="s">
        <v>161</v>
      </c>
      <c r="D17" s="65">
        <v>3</v>
      </c>
      <c r="F17" s="76">
        <v>7</v>
      </c>
      <c r="G17" s="766" t="s">
        <v>6195</v>
      </c>
      <c r="H17" s="76">
        <v>-1</v>
      </c>
      <c r="I17" s="77">
        <v>0</v>
      </c>
      <c r="J17" s="78">
        <f t="shared" si="0"/>
        <v>0</v>
      </c>
      <c r="K17" s="76">
        <f>VLOOKUP(J17,$H$27:$I$31,2,TRUE)</f>
        <v>0</v>
      </c>
      <c r="L17" s="49" t="s">
        <v>6196</v>
      </c>
    </row>
    <row r="18" spans="2:12" ht="84.6" thickBot="1">
      <c r="B18" s="109"/>
      <c r="C18" s="75" t="s">
        <v>162</v>
      </c>
      <c r="D18" s="65">
        <v>5</v>
      </c>
      <c r="F18" s="76">
        <v>8</v>
      </c>
      <c r="G18" s="770" t="s">
        <v>6197</v>
      </c>
      <c r="H18" s="76">
        <v>-1</v>
      </c>
      <c r="I18" s="76">
        <v>2</v>
      </c>
      <c r="J18" s="78">
        <f>H18*I18</f>
        <v>-2</v>
      </c>
      <c r="K18" s="76">
        <f t="shared" si="1"/>
        <v>0</v>
      </c>
      <c r="L18" s="678" t="s">
        <v>6198</v>
      </c>
    </row>
    <row r="19" spans="2:12">
      <c r="B19" s="109"/>
      <c r="C19" s="75" t="s">
        <v>163</v>
      </c>
      <c r="D19" s="65">
        <v>3</v>
      </c>
      <c r="F19" s="72" t="s">
        <v>16</v>
      </c>
      <c r="G19" s="73" t="s">
        <v>164</v>
      </c>
      <c r="H19" s="72"/>
      <c r="I19" s="72"/>
      <c r="J19" s="771">
        <f>1.4 - 0.03*J10</f>
        <v>0.74299999999999999</v>
      </c>
      <c r="K19" s="79"/>
      <c r="L19" s="772"/>
    </row>
    <row r="20" spans="2:12">
      <c r="B20" s="109"/>
      <c r="C20" s="75" t="s">
        <v>165</v>
      </c>
      <c r="D20" s="65">
        <v>4</v>
      </c>
      <c r="F20" s="72" t="s">
        <v>18</v>
      </c>
      <c r="G20" s="73" t="s">
        <v>166</v>
      </c>
      <c r="H20" s="72"/>
      <c r="I20" s="80"/>
      <c r="J20" s="74"/>
      <c r="K20" s="81">
        <f>SUBTOTAL(9,K11:K18)</f>
        <v>2.9000000000000004</v>
      </c>
      <c r="L20" s="773"/>
    </row>
    <row r="21" spans="2:12">
      <c r="B21" s="127" t="s">
        <v>16</v>
      </c>
      <c r="C21" s="64" t="s">
        <v>167</v>
      </c>
      <c r="D21" s="64"/>
      <c r="F21" s="72" t="s">
        <v>21</v>
      </c>
      <c r="G21" s="73" t="s">
        <v>168</v>
      </c>
      <c r="H21" s="72"/>
      <c r="I21" s="80"/>
      <c r="J21" s="74"/>
      <c r="K21" s="778">
        <f>VLOOKUP(K20,H34:I36,2,TRUE)</f>
        <v>26.699999999999996</v>
      </c>
      <c r="L21" s="773"/>
    </row>
    <row r="22" spans="2:12">
      <c r="B22" s="109"/>
      <c r="C22" s="65" t="s">
        <v>169</v>
      </c>
      <c r="D22" s="65">
        <v>4</v>
      </c>
      <c r="F22" s="960"/>
      <c r="G22" s="960"/>
    </row>
    <row r="23" spans="2:12">
      <c r="B23" s="109"/>
      <c r="C23" s="65" t="s">
        <v>170</v>
      </c>
      <c r="D23" s="65">
        <v>4</v>
      </c>
    </row>
    <row r="24" spans="2:12">
      <c r="B24" s="109"/>
      <c r="C24" s="65" t="s">
        <v>171</v>
      </c>
      <c r="D24" s="65">
        <v>3</v>
      </c>
    </row>
    <row r="25" spans="2:12">
      <c r="B25" s="109"/>
      <c r="C25" s="65" t="s">
        <v>172</v>
      </c>
      <c r="D25" s="65">
        <v>3</v>
      </c>
    </row>
    <row r="26" spans="2:12">
      <c r="B26" s="109"/>
      <c r="C26" s="65" t="s">
        <v>173</v>
      </c>
      <c r="D26" s="65">
        <v>5</v>
      </c>
      <c r="H26" s="957" t="s">
        <v>174</v>
      </c>
      <c r="I26" s="957"/>
    </row>
    <row r="27" spans="2:12">
      <c r="B27" s="109"/>
      <c r="C27" s="65" t="s">
        <v>175</v>
      </c>
      <c r="D27" s="65">
        <v>4</v>
      </c>
      <c r="H27" s="82">
        <v>-99</v>
      </c>
      <c r="I27" s="83">
        <v>0</v>
      </c>
    </row>
    <row r="28" spans="2:12">
      <c r="B28" s="109"/>
      <c r="C28" s="65" t="s">
        <v>176</v>
      </c>
      <c r="D28" s="65">
        <v>3</v>
      </c>
      <c r="H28" s="84">
        <v>1E-4</v>
      </c>
      <c r="I28" s="85">
        <v>0.05</v>
      </c>
    </row>
    <row r="29" spans="2:12">
      <c r="B29" s="109"/>
      <c r="C29" s="65" t="s">
        <v>177</v>
      </c>
      <c r="D29" s="65">
        <v>4</v>
      </c>
      <c r="H29" s="84">
        <v>1.0001</v>
      </c>
      <c r="I29" s="86">
        <v>0.1</v>
      </c>
    </row>
    <row r="30" spans="2:12">
      <c r="B30" s="109"/>
      <c r="C30" s="65" t="s">
        <v>178</v>
      </c>
      <c r="D30" s="65">
        <v>3</v>
      </c>
      <c r="H30" s="84">
        <v>2.0001000000000002</v>
      </c>
      <c r="I30" s="86">
        <v>0.6</v>
      </c>
    </row>
    <row r="31" spans="2:12">
      <c r="B31" s="109"/>
      <c r="C31" s="65" t="s">
        <v>179</v>
      </c>
      <c r="D31" s="65">
        <v>3</v>
      </c>
      <c r="H31" s="84">
        <v>3.0001000000000002</v>
      </c>
      <c r="I31" s="83">
        <v>1</v>
      </c>
    </row>
    <row r="32" spans="2:12" ht="16.2" thickBot="1">
      <c r="B32" s="109"/>
      <c r="C32" s="65" t="s">
        <v>180</v>
      </c>
      <c r="D32" s="65">
        <v>3</v>
      </c>
      <c r="H32" s="87"/>
      <c r="I32" s="87"/>
    </row>
    <row r="33" spans="2:9" ht="52.8" thickBot="1">
      <c r="B33" s="109"/>
      <c r="C33" s="65" t="s">
        <v>181</v>
      </c>
      <c r="D33" s="65">
        <v>3</v>
      </c>
      <c r="H33" s="774" t="s">
        <v>6199</v>
      </c>
      <c r="I33" s="775" t="s">
        <v>6200</v>
      </c>
    </row>
    <row r="34" spans="2:9" ht="18.600000000000001" thickBot="1">
      <c r="B34" s="109"/>
      <c r="C34" s="65" t="s">
        <v>182</v>
      </c>
      <c r="D34" s="65">
        <v>3</v>
      </c>
      <c r="H34" s="776">
        <v>-99</v>
      </c>
      <c r="I34" s="777">
        <f>48-K20*8</f>
        <v>24.799999999999997</v>
      </c>
    </row>
    <row r="35" spans="2:9" ht="18.600000000000001" thickBot="1">
      <c r="B35" s="109"/>
      <c r="C35" s="65" t="s">
        <v>183</v>
      </c>
      <c r="D35" s="65">
        <v>3</v>
      </c>
      <c r="H35" s="776">
        <v>1</v>
      </c>
      <c r="I35" s="777">
        <f>40-(K20-1)*7</f>
        <v>26.699999999999996</v>
      </c>
    </row>
    <row r="36" spans="2:9" ht="18.600000000000001" thickBot="1">
      <c r="B36" s="109"/>
      <c r="C36" s="65" t="s">
        <v>184</v>
      </c>
      <c r="D36" s="65">
        <v>3</v>
      </c>
      <c r="H36" s="776">
        <v>3</v>
      </c>
      <c r="I36" s="777">
        <f>26-(K20-3)*6/2.2</f>
        <v>26.272727272727273</v>
      </c>
    </row>
    <row r="37" spans="2:9">
      <c r="B37" s="109"/>
      <c r="C37" s="65" t="s">
        <v>185</v>
      </c>
      <c r="D37" s="65">
        <v>3</v>
      </c>
    </row>
    <row r="38" spans="2:9">
      <c r="B38" s="109"/>
      <c r="C38" s="65" t="s">
        <v>186</v>
      </c>
      <c r="D38" s="65">
        <v>3</v>
      </c>
    </row>
    <row r="39" spans="2:9">
      <c r="B39" s="109"/>
      <c r="C39" s="65" t="s">
        <v>187</v>
      </c>
      <c r="D39" s="65">
        <v>3</v>
      </c>
    </row>
    <row r="40" spans="2:9">
      <c r="B40" s="109"/>
      <c r="C40" s="65" t="s">
        <v>188</v>
      </c>
      <c r="D40" s="65">
        <v>3</v>
      </c>
    </row>
    <row r="41" spans="2:9">
      <c r="B41" s="109"/>
      <c r="C41" s="65" t="s">
        <v>189</v>
      </c>
      <c r="D41" s="65">
        <v>3</v>
      </c>
    </row>
    <row r="42" spans="2:9">
      <c r="B42" s="109"/>
      <c r="C42" s="65" t="s">
        <v>190</v>
      </c>
      <c r="D42" s="65">
        <v>3</v>
      </c>
    </row>
    <row r="43" spans="2:9">
      <c r="B43" s="109"/>
      <c r="C43" s="65" t="s">
        <v>191</v>
      </c>
      <c r="D43" s="65">
        <v>3</v>
      </c>
    </row>
    <row r="44" spans="2:9">
      <c r="B44" s="109"/>
      <c r="C44" s="65" t="s">
        <v>192</v>
      </c>
      <c r="D44" s="65">
        <v>3</v>
      </c>
    </row>
    <row r="45" spans="2:9">
      <c r="B45" s="109"/>
      <c r="C45" s="65" t="s">
        <v>193</v>
      </c>
      <c r="D45" s="65">
        <v>3</v>
      </c>
    </row>
    <row r="46" spans="2:9">
      <c r="B46" s="127" t="s">
        <v>18</v>
      </c>
      <c r="C46" s="64" t="s">
        <v>194</v>
      </c>
      <c r="D46" s="64"/>
    </row>
    <row r="47" spans="2:9" ht="46.8">
      <c r="B47" s="109"/>
      <c r="C47" s="69" t="s">
        <v>195</v>
      </c>
      <c r="D47" s="65">
        <f>H11</f>
        <v>1.5</v>
      </c>
    </row>
    <row r="48" spans="2:9">
      <c r="B48" s="109"/>
      <c r="C48" s="65" t="s">
        <v>153</v>
      </c>
      <c r="D48" s="65">
        <f>H12</f>
        <v>0.5</v>
      </c>
    </row>
    <row r="49" spans="2:4">
      <c r="B49" s="109"/>
      <c r="C49" s="65" t="s">
        <v>155</v>
      </c>
      <c r="D49" s="65">
        <f>H13</f>
        <v>1</v>
      </c>
    </row>
    <row r="50" spans="2:4">
      <c r="B50" s="109"/>
      <c r="C50" s="65" t="s">
        <v>157</v>
      </c>
      <c r="D50" s="65">
        <f>H14</f>
        <v>0.5</v>
      </c>
    </row>
    <row r="51" spans="2:4">
      <c r="B51" s="109"/>
      <c r="C51" s="65" t="s">
        <v>196</v>
      </c>
      <c r="D51" s="65">
        <f>H15</f>
        <v>1</v>
      </c>
    </row>
    <row r="52" spans="2:4">
      <c r="B52" s="127" t="s">
        <v>21</v>
      </c>
      <c r="C52" s="64" t="s">
        <v>197</v>
      </c>
      <c r="D52" s="64"/>
    </row>
  </sheetData>
  <mergeCells count="5">
    <mergeCell ref="H26:I26"/>
    <mergeCell ref="B6:D6"/>
    <mergeCell ref="B7:D7"/>
    <mergeCell ref="F22:G22"/>
    <mergeCell ref="F7:L7"/>
  </mergeCells>
  <dataValidations disablePrompts="1" count="1">
    <dataValidation type="list" allowBlank="1" showInputMessage="1" showErrorMessage="1" sqref="D65545:D65582 IY65545:IY65582 SU65545:SU65582 ACQ65545:ACQ65582 AMM65545:AMM65582 AWI65545:AWI65582 BGE65545:BGE65582 BQA65545:BQA65582 BZW65545:BZW65582 CJS65545:CJS65582 CTO65545:CTO65582 DDK65545:DDK65582 DNG65545:DNG65582 DXC65545:DXC65582 EGY65545:EGY65582 EQU65545:EQU65582 FAQ65545:FAQ65582 FKM65545:FKM65582 FUI65545:FUI65582 GEE65545:GEE65582 GOA65545:GOA65582 GXW65545:GXW65582 HHS65545:HHS65582 HRO65545:HRO65582 IBK65545:IBK65582 ILG65545:ILG65582 IVC65545:IVC65582 JEY65545:JEY65582 JOU65545:JOU65582 JYQ65545:JYQ65582 KIM65545:KIM65582 KSI65545:KSI65582 LCE65545:LCE65582 LMA65545:LMA65582 LVW65545:LVW65582 MFS65545:MFS65582 MPO65545:MPO65582 MZK65545:MZK65582 NJG65545:NJG65582 NTC65545:NTC65582 OCY65545:OCY65582 OMU65545:OMU65582 OWQ65545:OWQ65582 PGM65545:PGM65582 PQI65545:PQI65582 QAE65545:QAE65582 QKA65545:QKA65582 QTW65545:QTW65582 RDS65545:RDS65582 RNO65545:RNO65582 RXK65545:RXK65582 SHG65545:SHG65582 SRC65545:SRC65582 TAY65545:TAY65582 TKU65545:TKU65582 TUQ65545:TUQ65582 UEM65545:UEM65582 UOI65545:UOI65582 UYE65545:UYE65582 VIA65545:VIA65582 VRW65545:VRW65582 WBS65545:WBS65582 WLO65545:WLO65582 WVK65545:WVK65582 D131081:D131118 IY131081:IY131118 SU131081:SU131118 ACQ131081:ACQ131118 AMM131081:AMM131118 AWI131081:AWI131118 BGE131081:BGE131118 BQA131081:BQA131118 BZW131081:BZW131118 CJS131081:CJS131118 CTO131081:CTO131118 DDK131081:DDK131118 DNG131081:DNG131118 DXC131081:DXC131118 EGY131081:EGY131118 EQU131081:EQU131118 FAQ131081:FAQ131118 FKM131081:FKM131118 FUI131081:FUI131118 GEE131081:GEE131118 GOA131081:GOA131118 GXW131081:GXW131118 HHS131081:HHS131118 HRO131081:HRO131118 IBK131081:IBK131118 ILG131081:ILG131118 IVC131081:IVC131118 JEY131081:JEY131118 JOU131081:JOU131118 JYQ131081:JYQ131118 KIM131081:KIM131118 KSI131081:KSI131118 LCE131081:LCE131118 LMA131081:LMA131118 LVW131081:LVW131118 MFS131081:MFS131118 MPO131081:MPO131118 MZK131081:MZK131118 NJG131081:NJG131118 NTC131081:NTC131118 OCY131081:OCY131118 OMU131081:OMU131118 OWQ131081:OWQ131118 PGM131081:PGM131118 PQI131081:PQI131118 QAE131081:QAE131118 QKA131081:QKA131118 QTW131081:QTW131118 RDS131081:RDS131118 RNO131081:RNO131118 RXK131081:RXK131118 SHG131081:SHG131118 SRC131081:SRC131118 TAY131081:TAY131118 TKU131081:TKU131118 TUQ131081:TUQ131118 UEM131081:UEM131118 UOI131081:UOI131118 UYE131081:UYE131118 VIA131081:VIA131118 VRW131081:VRW131118 WBS131081:WBS131118 WLO131081:WLO131118 WVK131081:WVK131118 D196617:D196654 IY196617:IY196654 SU196617:SU196654 ACQ196617:ACQ196654 AMM196617:AMM196654 AWI196617:AWI196654 BGE196617:BGE196654 BQA196617:BQA196654 BZW196617:BZW196654 CJS196617:CJS196654 CTO196617:CTO196654 DDK196617:DDK196654 DNG196617:DNG196654 DXC196617:DXC196654 EGY196617:EGY196654 EQU196617:EQU196654 FAQ196617:FAQ196654 FKM196617:FKM196654 FUI196617:FUI196654 GEE196617:GEE196654 GOA196617:GOA196654 GXW196617:GXW196654 HHS196617:HHS196654 HRO196617:HRO196654 IBK196617:IBK196654 ILG196617:ILG196654 IVC196617:IVC196654 JEY196617:JEY196654 JOU196617:JOU196654 JYQ196617:JYQ196654 KIM196617:KIM196654 KSI196617:KSI196654 LCE196617:LCE196654 LMA196617:LMA196654 LVW196617:LVW196654 MFS196617:MFS196654 MPO196617:MPO196654 MZK196617:MZK196654 NJG196617:NJG196654 NTC196617:NTC196654 OCY196617:OCY196654 OMU196617:OMU196654 OWQ196617:OWQ196654 PGM196617:PGM196654 PQI196617:PQI196654 QAE196617:QAE196654 QKA196617:QKA196654 QTW196617:QTW196654 RDS196617:RDS196654 RNO196617:RNO196654 RXK196617:RXK196654 SHG196617:SHG196654 SRC196617:SRC196654 TAY196617:TAY196654 TKU196617:TKU196654 TUQ196617:TUQ196654 UEM196617:UEM196654 UOI196617:UOI196654 UYE196617:UYE196654 VIA196617:VIA196654 VRW196617:VRW196654 WBS196617:WBS196654 WLO196617:WLO196654 WVK196617:WVK196654 D262153:D262190 IY262153:IY262190 SU262153:SU262190 ACQ262153:ACQ262190 AMM262153:AMM262190 AWI262153:AWI262190 BGE262153:BGE262190 BQA262153:BQA262190 BZW262153:BZW262190 CJS262153:CJS262190 CTO262153:CTO262190 DDK262153:DDK262190 DNG262153:DNG262190 DXC262153:DXC262190 EGY262153:EGY262190 EQU262153:EQU262190 FAQ262153:FAQ262190 FKM262153:FKM262190 FUI262153:FUI262190 GEE262153:GEE262190 GOA262153:GOA262190 GXW262153:GXW262190 HHS262153:HHS262190 HRO262153:HRO262190 IBK262153:IBK262190 ILG262153:ILG262190 IVC262153:IVC262190 JEY262153:JEY262190 JOU262153:JOU262190 JYQ262153:JYQ262190 KIM262153:KIM262190 KSI262153:KSI262190 LCE262153:LCE262190 LMA262153:LMA262190 LVW262153:LVW262190 MFS262153:MFS262190 MPO262153:MPO262190 MZK262153:MZK262190 NJG262153:NJG262190 NTC262153:NTC262190 OCY262153:OCY262190 OMU262153:OMU262190 OWQ262153:OWQ262190 PGM262153:PGM262190 PQI262153:PQI262190 QAE262153:QAE262190 QKA262153:QKA262190 QTW262153:QTW262190 RDS262153:RDS262190 RNO262153:RNO262190 RXK262153:RXK262190 SHG262153:SHG262190 SRC262153:SRC262190 TAY262153:TAY262190 TKU262153:TKU262190 TUQ262153:TUQ262190 UEM262153:UEM262190 UOI262153:UOI262190 UYE262153:UYE262190 VIA262153:VIA262190 VRW262153:VRW262190 WBS262153:WBS262190 WLO262153:WLO262190 WVK262153:WVK262190 D327689:D327726 IY327689:IY327726 SU327689:SU327726 ACQ327689:ACQ327726 AMM327689:AMM327726 AWI327689:AWI327726 BGE327689:BGE327726 BQA327689:BQA327726 BZW327689:BZW327726 CJS327689:CJS327726 CTO327689:CTO327726 DDK327689:DDK327726 DNG327689:DNG327726 DXC327689:DXC327726 EGY327689:EGY327726 EQU327689:EQU327726 FAQ327689:FAQ327726 FKM327689:FKM327726 FUI327689:FUI327726 GEE327689:GEE327726 GOA327689:GOA327726 GXW327689:GXW327726 HHS327689:HHS327726 HRO327689:HRO327726 IBK327689:IBK327726 ILG327689:ILG327726 IVC327689:IVC327726 JEY327689:JEY327726 JOU327689:JOU327726 JYQ327689:JYQ327726 KIM327689:KIM327726 KSI327689:KSI327726 LCE327689:LCE327726 LMA327689:LMA327726 LVW327689:LVW327726 MFS327689:MFS327726 MPO327689:MPO327726 MZK327689:MZK327726 NJG327689:NJG327726 NTC327689:NTC327726 OCY327689:OCY327726 OMU327689:OMU327726 OWQ327689:OWQ327726 PGM327689:PGM327726 PQI327689:PQI327726 QAE327689:QAE327726 QKA327689:QKA327726 QTW327689:QTW327726 RDS327689:RDS327726 RNO327689:RNO327726 RXK327689:RXK327726 SHG327689:SHG327726 SRC327689:SRC327726 TAY327689:TAY327726 TKU327689:TKU327726 TUQ327689:TUQ327726 UEM327689:UEM327726 UOI327689:UOI327726 UYE327689:UYE327726 VIA327689:VIA327726 VRW327689:VRW327726 WBS327689:WBS327726 WLO327689:WLO327726 WVK327689:WVK327726 D393225:D393262 IY393225:IY393262 SU393225:SU393262 ACQ393225:ACQ393262 AMM393225:AMM393262 AWI393225:AWI393262 BGE393225:BGE393262 BQA393225:BQA393262 BZW393225:BZW393262 CJS393225:CJS393262 CTO393225:CTO393262 DDK393225:DDK393262 DNG393225:DNG393262 DXC393225:DXC393262 EGY393225:EGY393262 EQU393225:EQU393262 FAQ393225:FAQ393262 FKM393225:FKM393262 FUI393225:FUI393262 GEE393225:GEE393262 GOA393225:GOA393262 GXW393225:GXW393262 HHS393225:HHS393262 HRO393225:HRO393262 IBK393225:IBK393262 ILG393225:ILG393262 IVC393225:IVC393262 JEY393225:JEY393262 JOU393225:JOU393262 JYQ393225:JYQ393262 KIM393225:KIM393262 KSI393225:KSI393262 LCE393225:LCE393262 LMA393225:LMA393262 LVW393225:LVW393262 MFS393225:MFS393262 MPO393225:MPO393262 MZK393225:MZK393262 NJG393225:NJG393262 NTC393225:NTC393262 OCY393225:OCY393262 OMU393225:OMU393262 OWQ393225:OWQ393262 PGM393225:PGM393262 PQI393225:PQI393262 QAE393225:QAE393262 QKA393225:QKA393262 QTW393225:QTW393262 RDS393225:RDS393262 RNO393225:RNO393262 RXK393225:RXK393262 SHG393225:SHG393262 SRC393225:SRC393262 TAY393225:TAY393262 TKU393225:TKU393262 TUQ393225:TUQ393262 UEM393225:UEM393262 UOI393225:UOI393262 UYE393225:UYE393262 VIA393225:VIA393262 VRW393225:VRW393262 WBS393225:WBS393262 WLO393225:WLO393262 WVK393225:WVK393262 D458761:D458798 IY458761:IY458798 SU458761:SU458798 ACQ458761:ACQ458798 AMM458761:AMM458798 AWI458761:AWI458798 BGE458761:BGE458798 BQA458761:BQA458798 BZW458761:BZW458798 CJS458761:CJS458798 CTO458761:CTO458798 DDK458761:DDK458798 DNG458761:DNG458798 DXC458761:DXC458798 EGY458761:EGY458798 EQU458761:EQU458798 FAQ458761:FAQ458798 FKM458761:FKM458798 FUI458761:FUI458798 GEE458761:GEE458798 GOA458761:GOA458798 GXW458761:GXW458798 HHS458761:HHS458798 HRO458761:HRO458798 IBK458761:IBK458798 ILG458761:ILG458798 IVC458761:IVC458798 JEY458761:JEY458798 JOU458761:JOU458798 JYQ458761:JYQ458798 KIM458761:KIM458798 KSI458761:KSI458798 LCE458761:LCE458798 LMA458761:LMA458798 LVW458761:LVW458798 MFS458761:MFS458798 MPO458761:MPO458798 MZK458761:MZK458798 NJG458761:NJG458798 NTC458761:NTC458798 OCY458761:OCY458798 OMU458761:OMU458798 OWQ458761:OWQ458798 PGM458761:PGM458798 PQI458761:PQI458798 QAE458761:QAE458798 QKA458761:QKA458798 QTW458761:QTW458798 RDS458761:RDS458798 RNO458761:RNO458798 RXK458761:RXK458798 SHG458761:SHG458798 SRC458761:SRC458798 TAY458761:TAY458798 TKU458761:TKU458798 TUQ458761:TUQ458798 UEM458761:UEM458798 UOI458761:UOI458798 UYE458761:UYE458798 VIA458761:VIA458798 VRW458761:VRW458798 WBS458761:WBS458798 WLO458761:WLO458798 WVK458761:WVK458798 D524297:D524334 IY524297:IY524334 SU524297:SU524334 ACQ524297:ACQ524334 AMM524297:AMM524334 AWI524297:AWI524334 BGE524297:BGE524334 BQA524297:BQA524334 BZW524297:BZW524334 CJS524297:CJS524334 CTO524297:CTO524334 DDK524297:DDK524334 DNG524297:DNG524334 DXC524297:DXC524334 EGY524297:EGY524334 EQU524297:EQU524334 FAQ524297:FAQ524334 FKM524297:FKM524334 FUI524297:FUI524334 GEE524297:GEE524334 GOA524297:GOA524334 GXW524297:GXW524334 HHS524297:HHS524334 HRO524297:HRO524334 IBK524297:IBK524334 ILG524297:ILG524334 IVC524297:IVC524334 JEY524297:JEY524334 JOU524297:JOU524334 JYQ524297:JYQ524334 KIM524297:KIM524334 KSI524297:KSI524334 LCE524297:LCE524334 LMA524297:LMA524334 LVW524297:LVW524334 MFS524297:MFS524334 MPO524297:MPO524334 MZK524297:MZK524334 NJG524297:NJG524334 NTC524297:NTC524334 OCY524297:OCY524334 OMU524297:OMU524334 OWQ524297:OWQ524334 PGM524297:PGM524334 PQI524297:PQI524334 QAE524297:QAE524334 QKA524297:QKA524334 QTW524297:QTW524334 RDS524297:RDS524334 RNO524297:RNO524334 RXK524297:RXK524334 SHG524297:SHG524334 SRC524297:SRC524334 TAY524297:TAY524334 TKU524297:TKU524334 TUQ524297:TUQ524334 UEM524297:UEM524334 UOI524297:UOI524334 UYE524297:UYE524334 VIA524297:VIA524334 VRW524297:VRW524334 WBS524297:WBS524334 WLO524297:WLO524334 WVK524297:WVK524334 D589833:D589870 IY589833:IY589870 SU589833:SU589870 ACQ589833:ACQ589870 AMM589833:AMM589870 AWI589833:AWI589870 BGE589833:BGE589870 BQA589833:BQA589870 BZW589833:BZW589870 CJS589833:CJS589870 CTO589833:CTO589870 DDK589833:DDK589870 DNG589833:DNG589870 DXC589833:DXC589870 EGY589833:EGY589870 EQU589833:EQU589870 FAQ589833:FAQ589870 FKM589833:FKM589870 FUI589833:FUI589870 GEE589833:GEE589870 GOA589833:GOA589870 GXW589833:GXW589870 HHS589833:HHS589870 HRO589833:HRO589870 IBK589833:IBK589870 ILG589833:ILG589870 IVC589833:IVC589870 JEY589833:JEY589870 JOU589833:JOU589870 JYQ589833:JYQ589870 KIM589833:KIM589870 KSI589833:KSI589870 LCE589833:LCE589870 LMA589833:LMA589870 LVW589833:LVW589870 MFS589833:MFS589870 MPO589833:MPO589870 MZK589833:MZK589870 NJG589833:NJG589870 NTC589833:NTC589870 OCY589833:OCY589870 OMU589833:OMU589870 OWQ589833:OWQ589870 PGM589833:PGM589870 PQI589833:PQI589870 QAE589833:QAE589870 QKA589833:QKA589870 QTW589833:QTW589870 RDS589833:RDS589870 RNO589833:RNO589870 RXK589833:RXK589870 SHG589833:SHG589870 SRC589833:SRC589870 TAY589833:TAY589870 TKU589833:TKU589870 TUQ589833:TUQ589870 UEM589833:UEM589870 UOI589833:UOI589870 UYE589833:UYE589870 VIA589833:VIA589870 VRW589833:VRW589870 WBS589833:WBS589870 WLO589833:WLO589870 WVK589833:WVK589870 D655369:D655406 IY655369:IY655406 SU655369:SU655406 ACQ655369:ACQ655406 AMM655369:AMM655406 AWI655369:AWI655406 BGE655369:BGE655406 BQA655369:BQA655406 BZW655369:BZW655406 CJS655369:CJS655406 CTO655369:CTO655406 DDK655369:DDK655406 DNG655369:DNG655406 DXC655369:DXC655406 EGY655369:EGY655406 EQU655369:EQU655406 FAQ655369:FAQ655406 FKM655369:FKM655406 FUI655369:FUI655406 GEE655369:GEE655406 GOA655369:GOA655406 GXW655369:GXW655406 HHS655369:HHS655406 HRO655369:HRO655406 IBK655369:IBK655406 ILG655369:ILG655406 IVC655369:IVC655406 JEY655369:JEY655406 JOU655369:JOU655406 JYQ655369:JYQ655406 KIM655369:KIM655406 KSI655369:KSI655406 LCE655369:LCE655406 LMA655369:LMA655406 LVW655369:LVW655406 MFS655369:MFS655406 MPO655369:MPO655406 MZK655369:MZK655406 NJG655369:NJG655406 NTC655369:NTC655406 OCY655369:OCY655406 OMU655369:OMU655406 OWQ655369:OWQ655406 PGM655369:PGM655406 PQI655369:PQI655406 QAE655369:QAE655406 QKA655369:QKA655406 QTW655369:QTW655406 RDS655369:RDS655406 RNO655369:RNO655406 RXK655369:RXK655406 SHG655369:SHG655406 SRC655369:SRC655406 TAY655369:TAY655406 TKU655369:TKU655406 TUQ655369:TUQ655406 UEM655369:UEM655406 UOI655369:UOI655406 UYE655369:UYE655406 VIA655369:VIA655406 VRW655369:VRW655406 WBS655369:WBS655406 WLO655369:WLO655406 WVK655369:WVK655406 D720905:D720942 IY720905:IY720942 SU720905:SU720942 ACQ720905:ACQ720942 AMM720905:AMM720942 AWI720905:AWI720942 BGE720905:BGE720942 BQA720905:BQA720942 BZW720905:BZW720942 CJS720905:CJS720942 CTO720905:CTO720942 DDK720905:DDK720942 DNG720905:DNG720942 DXC720905:DXC720942 EGY720905:EGY720942 EQU720905:EQU720942 FAQ720905:FAQ720942 FKM720905:FKM720942 FUI720905:FUI720942 GEE720905:GEE720942 GOA720905:GOA720942 GXW720905:GXW720942 HHS720905:HHS720942 HRO720905:HRO720942 IBK720905:IBK720942 ILG720905:ILG720942 IVC720905:IVC720942 JEY720905:JEY720942 JOU720905:JOU720942 JYQ720905:JYQ720942 KIM720905:KIM720942 KSI720905:KSI720942 LCE720905:LCE720942 LMA720905:LMA720942 LVW720905:LVW720942 MFS720905:MFS720942 MPO720905:MPO720942 MZK720905:MZK720942 NJG720905:NJG720942 NTC720905:NTC720942 OCY720905:OCY720942 OMU720905:OMU720942 OWQ720905:OWQ720942 PGM720905:PGM720942 PQI720905:PQI720942 QAE720905:QAE720942 QKA720905:QKA720942 QTW720905:QTW720942 RDS720905:RDS720942 RNO720905:RNO720942 RXK720905:RXK720942 SHG720905:SHG720942 SRC720905:SRC720942 TAY720905:TAY720942 TKU720905:TKU720942 TUQ720905:TUQ720942 UEM720905:UEM720942 UOI720905:UOI720942 UYE720905:UYE720942 VIA720905:VIA720942 VRW720905:VRW720942 WBS720905:WBS720942 WLO720905:WLO720942 WVK720905:WVK720942 D786441:D786478 IY786441:IY786478 SU786441:SU786478 ACQ786441:ACQ786478 AMM786441:AMM786478 AWI786441:AWI786478 BGE786441:BGE786478 BQA786441:BQA786478 BZW786441:BZW786478 CJS786441:CJS786478 CTO786441:CTO786478 DDK786441:DDK786478 DNG786441:DNG786478 DXC786441:DXC786478 EGY786441:EGY786478 EQU786441:EQU786478 FAQ786441:FAQ786478 FKM786441:FKM786478 FUI786441:FUI786478 GEE786441:GEE786478 GOA786441:GOA786478 GXW786441:GXW786478 HHS786441:HHS786478 HRO786441:HRO786478 IBK786441:IBK786478 ILG786441:ILG786478 IVC786441:IVC786478 JEY786441:JEY786478 JOU786441:JOU786478 JYQ786441:JYQ786478 KIM786441:KIM786478 KSI786441:KSI786478 LCE786441:LCE786478 LMA786441:LMA786478 LVW786441:LVW786478 MFS786441:MFS786478 MPO786441:MPO786478 MZK786441:MZK786478 NJG786441:NJG786478 NTC786441:NTC786478 OCY786441:OCY786478 OMU786441:OMU786478 OWQ786441:OWQ786478 PGM786441:PGM786478 PQI786441:PQI786478 QAE786441:QAE786478 QKA786441:QKA786478 QTW786441:QTW786478 RDS786441:RDS786478 RNO786441:RNO786478 RXK786441:RXK786478 SHG786441:SHG786478 SRC786441:SRC786478 TAY786441:TAY786478 TKU786441:TKU786478 TUQ786441:TUQ786478 UEM786441:UEM786478 UOI786441:UOI786478 UYE786441:UYE786478 VIA786441:VIA786478 VRW786441:VRW786478 WBS786441:WBS786478 WLO786441:WLO786478 WVK786441:WVK786478 D851977:D852014 IY851977:IY852014 SU851977:SU852014 ACQ851977:ACQ852014 AMM851977:AMM852014 AWI851977:AWI852014 BGE851977:BGE852014 BQA851977:BQA852014 BZW851977:BZW852014 CJS851977:CJS852014 CTO851977:CTO852014 DDK851977:DDK852014 DNG851977:DNG852014 DXC851977:DXC852014 EGY851977:EGY852014 EQU851977:EQU852014 FAQ851977:FAQ852014 FKM851977:FKM852014 FUI851977:FUI852014 GEE851977:GEE852014 GOA851977:GOA852014 GXW851977:GXW852014 HHS851977:HHS852014 HRO851977:HRO852014 IBK851977:IBK852014 ILG851977:ILG852014 IVC851977:IVC852014 JEY851977:JEY852014 JOU851977:JOU852014 JYQ851977:JYQ852014 KIM851977:KIM852014 KSI851977:KSI852014 LCE851977:LCE852014 LMA851977:LMA852014 LVW851977:LVW852014 MFS851977:MFS852014 MPO851977:MPO852014 MZK851977:MZK852014 NJG851977:NJG852014 NTC851977:NTC852014 OCY851977:OCY852014 OMU851977:OMU852014 OWQ851977:OWQ852014 PGM851977:PGM852014 PQI851977:PQI852014 QAE851977:QAE852014 QKA851977:QKA852014 QTW851977:QTW852014 RDS851977:RDS852014 RNO851977:RNO852014 RXK851977:RXK852014 SHG851977:SHG852014 SRC851977:SRC852014 TAY851977:TAY852014 TKU851977:TKU852014 TUQ851977:TUQ852014 UEM851977:UEM852014 UOI851977:UOI852014 UYE851977:UYE852014 VIA851977:VIA852014 VRW851977:VRW852014 WBS851977:WBS852014 WLO851977:WLO852014 WVK851977:WVK852014 D917513:D917550 IY917513:IY917550 SU917513:SU917550 ACQ917513:ACQ917550 AMM917513:AMM917550 AWI917513:AWI917550 BGE917513:BGE917550 BQA917513:BQA917550 BZW917513:BZW917550 CJS917513:CJS917550 CTO917513:CTO917550 DDK917513:DDK917550 DNG917513:DNG917550 DXC917513:DXC917550 EGY917513:EGY917550 EQU917513:EQU917550 FAQ917513:FAQ917550 FKM917513:FKM917550 FUI917513:FUI917550 GEE917513:GEE917550 GOA917513:GOA917550 GXW917513:GXW917550 HHS917513:HHS917550 HRO917513:HRO917550 IBK917513:IBK917550 ILG917513:ILG917550 IVC917513:IVC917550 JEY917513:JEY917550 JOU917513:JOU917550 JYQ917513:JYQ917550 KIM917513:KIM917550 KSI917513:KSI917550 LCE917513:LCE917550 LMA917513:LMA917550 LVW917513:LVW917550 MFS917513:MFS917550 MPO917513:MPO917550 MZK917513:MZK917550 NJG917513:NJG917550 NTC917513:NTC917550 OCY917513:OCY917550 OMU917513:OMU917550 OWQ917513:OWQ917550 PGM917513:PGM917550 PQI917513:PQI917550 QAE917513:QAE917550 QKA917513:QKA917550 QTW917513:QTW917550 RDS917513:RDS917550 RNO917513:RNO917550 RXK917513:RXK917550 SHG917513:SHG917550 SRC917513:SRC917550 TAY917513:TAY917550 TKU917513:TKU917550 TUQ917513:TUQ917550 UEM917513:UEM917550 UOI917513:UOI917550 UYE917513:UYE917550 VIA917513:VIA917550 VRW917513:VRW917550 WBS917513:WBS917550 WLO917513:WLO917550 WVK917513:WVK917550 D983049:D983086 IY983049:IY983086 SU983049:SU983086 ACQ983049:ACQ983086 AMM983049:AMM983086 AWI983049:AWI983086 BGE983049:BGE983086 BQA983049:BQA983086 BZW983049:BZW983086 CJS983049:CJS983086 CTO983049:CTO983086 DDK983049:DDK983086 DNG983049:DNG983086 DXC983049:DXC983086 EGY983049:EGY983086 EQU983049:EQU983086 FAQ983049:FAQ983086 FKM983049:FKM983086 FUI983049:FUI983086 GEE983049:GEE983086 GOA983049:GOA983086 GXW983049:GXW983086 HHS983049:HHS983086 HRO983049:HRO983086 IBK983049:IBK983086 ILG983049:ILG983086 IVC983049:IVC983086 JEY983049:JEY983086 JOU983049:JOU983086 JYQ983049:JYQ983086 KIM983049:KIM983086 KSI983049:KSI983086 LCE983049:LCE983086 LMA983049:LMA983086 LVW983049:LVW983086 MFS983049:MFS983086 MPO983049:MPO983086 MZK983049:MZK983086 NJG983049:NJG983086 NTC983049:NTC983086 OCY983049:OCY983086 OMU983049:OMU983086 OWQ983049:OWQ983086 PGM983049:PGM983086 PQI983049:PQI983086 QAE983049:QAE983086 QKA983049:QKA983086 QTW983049:QTW983086 RDS983049:RDS983086 RNO983049:RNO983086 RXK983049:RXK983086 SHG983049:SHG983086 SRC983049:SRC983086 TAY983049:TAY983086 TKU983049:TKU983086 TUQ983049:TUQ983086 UEM983049:UEM983086 UOI983049:UOI983086 UYE983049:UYE983086 VIA983049:VIA983086 VRW983049:VRW983086 WBS983049:WBS983086 WLO983049:WLO983086 WVK983049:WVK983086 D11:D46 IY11:IY46 SU11:SU46 ACQ11:ACQ46 AMM11:AMM46 AWI11:AWI46 BGE11:BGE46 BQA11:BQA46 BZW11:BZW46 CJS11:CJS46 CTO11:CTO46 DDK11:DDK46 DNG11:DNG46 DXC11:DXC46 EGY11:EGY46 EQU11:EQU46 FAQ11:FAQ46 FKM11:FKM46 FUI11:FUI46 GEE11:GEE46 GOA11:GOA46 GXW11:GXW46 HHS11:HHS46 HRO11:HRO46 IBK11:IBK46 ILG11:ILG46 IVC11:IVC46 JEY11:JEY46 JOU11:JOU46 JYQ11:JYQ46 KIM11:KIM46 KSI11:KSI46 LCE11:LCE46 LMA11:LMA46 LVW11:LVW46 MFS11:MFS46 MPO11:MPO46 MZK11:MZK46 NJG11:NJG46 NTC11:NTC46 OCY11:OCY46 OMU11:OMU46 OWQ11:OWQ46 PGM11:PGM46 PQI11:PQI46 QAE11:QAE46 QKA11:QKA46 QTW11:QTW46 RDS11:RDS46 RNO11:RNO46 RXK11:RXK46 SHG11:SHG46 SRC11:SRC46 TAY11:TAY46 TKU11:TKU46 TUQ11:TUQ46 UEM11:UEM46 UOI11:UOI46 UYE11:UYE46 VIA11:VIA46 VRW11:VRW46 WBS11:WBS46 WLO11:WLO46 WVK11:WVK46" xr:uid="{00000000-0002-0000-1700-000000000000}">
      <formula1>$D$1:$D$5</formula1>
    </dataValidation>
  </dataValidation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26"/>
  <sheetViews>
    <sheetView topLeftCell="A10" workbookViewId="0">
      <selection activeCell="L25" sqref="L25"/>
    </sheetView>
  </sheetViews>
  <sheetFormatPr defaultColWidth="8.88671875" defaultRowHeight="14.4"/>
  <cols>
    <col min="2" max="2" width="28.88671875" bestFit="1" customWidth="1"/>
    <col min="3" max="3" width="18.88671875" customWidth="1"/>
    <col min="4" max="4" width="15.44140625" bestFit="1" customWidth="1"/>
    <col min="5" max="7" width="17" bestFit="1" customWidth="1"/>
    <col min="8" max="11" width="13.44140625" hidden="1" customWidth="1"/>
    <col min="12" max="12" width="65.33203125" customWidth="1"/>
    <col min="258" max="258" width="28.88671875" bestFit="1" customWidth="1"/>
    <col min="259" max="259" width="18.88671875" customWidth="1"/>
    <col min="260" max="260" width="15.44140625" bestFit="1" customWidth="1"/>
    <col min="261" max="263" width="17" bestFit="1" customWidth="1"/>
    <col min="264" max="267" width="0" hidden="1" customWidth="1"/>
    <col min="268" max="268" width="65.33203125" customWidth="1"/>
    <col min="514" max="514" width="28.88671875" bestFit="1" customWidth="1"/>
    <col min="515" max="515" width="18.88671875" customWidth="1"/>
    <col min="516" max="516" width="15.44140625" bestFit="1" customWidth="1"/>
    <col min="517" max="519" width="17" bestFit="1" customWidth="1"/>
    <col min="520" max="523" width="0" hidden="1" customWidth="1"/>
    <col min="524" max="524" width="65.33203125" customWidth="1"/>
    <col min="770" max="770" width="28.88671875" bestFit="1" customWidth="1"/>
    <col min="771" max="771" width="18.88671875" customWidth="1"/>
    <col min="772" max="772" width="15.44140625" bestFit="1" customWidth="1"/>
    <col min="773" max="775" width="17" bestFit="1" customWidth="1"/>
    <col min="776" max="779" width="0" hidden="1" customWidth="1"/>
    <col min="780" max="780" width="65.33203125" customWidth="1"/>
    <col min="1026" max="1026" width="28.88671875" bestFit="1" customWidth="1"/>
    <col min="1027" max="1027" width="18.88671875" customWidth="1"/>
    <col min="1028" max="1028" width="15.44140625" bestFit="1" customWidth="1"/>
    <col min="1029" max="1031" width="17" bestFit="1" customWidth="1"/>
    <col min="1032" max="1035" width="0" hidden="1" customWidth="1"/>
    <col min="1036" max="1036" width="65.33203125" customWidth="1"/>
    <col min="1282" max="1282" width="28.88671875" bestFit="1" customWidth="1"/>
    <col min="1283" max="1283" width="18.88671875" customWidth="1"/>
    <col min="1284" max="1284" width="15.44140625" bestFit="1" customWidth="1"/>
    <col min="1285" max="1287" width="17" bestFit="1" customWidth="1"/>
    <col min="1288" max="1291" width="0" hidden="1" customWidth="1"/>
    <col min="1292" max="1292" width="65.33203125" customWidth="1"/>
    <col min="1538" max="1538" width="28.88671875" bestFit="1" customWidth="1"/>
    <col min="1539" max="1539" width="18.88671875" customWidth="1"/>
    <col min="1540" max="1540" width="15.44140625" bestFit="1" customWidth="1"/>
    <col min="1541" max="1543" width="17" bestFit="1" customWidth="1"/>
    <col min="1544" max="1547" width="0" hidden="1" customWidth="1"/>
    <col min="1548" max="1548" width="65.33203125" customWidth="1"/>
    <col min="1794" max="1794" width="28.88671875" bestFit="1" customWidth="1"/>
    <col min="1795" max="1795" width="18.88671875" customWidth="1"/>
    <col min="1796" max="1796" width="15.44140625" bestFit="1" customWidth="1"/>
    <col min="1797" max="1799" width="17" bestFit="1" customWidth="1"/>
    <col min="1800" max="1803" width="0" hidden="1" customWidth="1"/>
    <col min="1804" max="1804" width="65.33203125" customWidth="1"/>
    <col min="2050" max="2050" width="28.88671875" bestFit="1" customWidth="1"/>
    <col min="2051" max="2051" width="18.88671875" customWidth="1"/>
    <col min="2052" max="2052" width="15.44140625" bestFit="1" customWidth="1"/>
    <col min="2053" max="2055" width="17" bestFit="1" customWidth="1"/>
    <col min="2056" max="2059" width="0" hidden="1" customWidth="1"/>
    <col min="2060" max="2060" width="65.33203125" customWidth="1"/>
    <col min="2306" max="2306" width="28.88671875" bestFit="1" customWidth="1"/>
    <col min="2307" max="2307" width="18.88671875" customWidth="1"/>
    <col min="2308" max="2308" width="15.44140625" bestFit="1" customWidth="1"/>
    <col min="2309" max="2311" width="17" bestFit="1" customWidth="1"/>
    <col min="2312" max="2315" width="0" hidden="1" customWidth="1"/>
    <col min="2316" max="2316" width="65.33203125" customWidth="1"/>
    <col min="2562" max="2562" width="28.88671875" bestFit="1" customWidth="1"/>
    <col min="2563" max="2563" width="18.88671875" customWidth="1"/>
    <col min="2564" max="2564" width="15.44140625" bestFit="1" customWidth="1"/>
    <col min="2565" max="2567" width="17" bestFit="1" customWidth="1"/>
    <col min="2568" max="2571" width="0" hidden="1" customWidth="1"/>
    <col min="2572" max="2572" width="65.33203125" customWidth="1"/>
    <col min="2818" max="2818" width="28.88671875" bestFit="1" customWidth="1"/>
    <col min="2819" max="2819" width="18.88671875" customWidth="1"/>
    <col min="2820" max="2820" width="15.44140625" bestFit="1" customWidth="1"/>
    <col min="2821" max="2823" width="17" bestFit="1" customWidth="1"/>
    <col min="2824" max="2827" width="0" hidden="1" customWidth="1"/>
    <col min="2828" max="2828" width="65.33203125" customWidth="1"/>
    <col min="3074" max="3074" width="28.88671875" bestFit="1" customWidth="1"/>
    <col min="3075" max="3075" width="18.88671875" customWidth="1"/>
    <col min="3076" max="3076" width="15.44140625" bestFit="1" customWidth="1"/>
    <col min="3077" max="3079" width="17" bestFit="1" customWidth="1"/>
    <col min="3080" max="3083" width="0" hidden="1" customWidth="1"/>
    <col min="3084" max="3084" width="65.33203125" customWidth="1"/>
    <col min="3330" max="3330" width="28.88671875" bestFit="1" customWidth="1"/>
    <col min="3331" max="3331" width="18.88671875" customWidth="1"/>
    <col min="3332" max="3332" width="15.44140625" bestFit="1" customWidth="1"/>
    <col min="3333" max="3335" width="17" bestFit="1" customWidth="1"/>
    <col min="3336" max="3339" width="0" hidden="1" customWidth="1"/>
    <col min="3340" max="3340" width="65.33203125" customWidth="1"/>
    <col min="3586" max="3586" width="28.88671875" bestFit="1" customWidth="1"/>
    <col min="3587" max="3587" width="18.88671875" customWidth="1"/>
    <col min="3588" max="3588" width="15.44140625" bestFit="1" customWidth="1"/>
    <col min="3589" max="3591" width="17" bestFit="1" customWidth="1"/>
    <col min="3592" max="3595" width="0" hidden="1" customWidth="1"/>
    <col min="3596" max="3596" width="65.33203125" customWidth="1"/>
    <col min="3842" max="3842" width="28.88671875" bestFit="1" customWidth="1"/>
    <col min="3843" max="3843" width="18.88671875" customWidth="1"/>
    <col min="3844" max="3844" width="15.44140625" bestFit="1" customWidth="1"/>
    <col min="3845" max="3847" width="17" bestFit="1" customWidth="1"/>
    <col min="3848" max="3851" width="0" hidden="1" customWidth="1"/>
    <col min="3852" max="3852" width="65.33203125" customWidth="1"/>
    <col min="4098" max="4098" width="28.88671875" bestFit="1" customWidth="1"/>
    <col min="4099" max="4099" width="18.88671875" customWidth="1"/>
    <col min="4100" max="4100" width="15.44140625" bestFit="1" customWidth="1"/>
    <col min="4101" max="4103" width="17" bestFit="1" customWidth="1"/>
    <col min="4104" max="4107" width="0" hidden="1" customWidth="1"/>
    <col min="4108" max="4108" width="65.33203125" customWidth="1"/>
    <col min="4354" max="4354" width="28.88671875" bestFit="1" customWidth="1"/>
    <col min="4355" max="4355" width="18.88671875" customWidth="1"/>
    <col min="4356" max="4356" width="15.44140625" bestFit="1" customWidth="1"/>
    <col min="4357" max="4359" width="17" bestFit="1" customWidth="1"/>
    <col min="4360" max="4363" width="0" hidden="1" customWidth="1"/>
    <col min="4364" max="4364" width="65.33203125" customWidth="1"/>
    <col min="4610" max="4610" width="28.88671875" bestFit="1" customWidth="1"/>
    <col min="4611" max="4611" width="18.88671875" customWidth="1"/>
    <col min="4612" max="4612" width="15.44140625" bestFit="1" customWidth="1"/>
    <col min="4613" max="4615" width="17" bestFit="1" customWidth="1"/>
    <col min="4616" max="4619" width="0" hidden="1" customWidth="1"/>
    <col min="4620" max="4620" width="65.33203125" customWidth="1"/>
    <col min="4866" max="4866" width="28.88671875" bestFit="1" customWidth="1"/>
    <col min="4867" max="4867" width="18.88671875" customWidth="1"/>
    <col min="4868" max="4868" width="15.44140625" bestFit="1" customWidth="1"/>
    <col min="4869" max="4871" width="17" bestFit="1" customWidth="1"/>
    <col min="4872" max="4875" width="0" hidden="1" customWidth="1"/>
    <col min="4876" max="4876" width="65.33203125" customWidth="1"/>
    <col min="5122" max="5122" width="28.88671875" bestFit="1" customWidth="1"/>
    <col min="5123" max="5123" width="18.88671875" customWidth="1"/>
    <col min="5124" max="5124" width="15.44140625" bestFit="1" customWidth="1"/>
    <col min="5125" max="5127" width="17" bestFit="1" customWidth="1"/>
    <col min="5128" max="5131" width="0" hidden="1" customWidth="1"/>
    <col min="5132" max="5132" width="65.33203125" customWidth="1"/>
    <col min="5378" max="5378" width="28.88671875" bestFit="1" customWidth="1"/>
    <col min="5379" max="5379" width="18.88671875" customWidth="1"/>
    <col min="5380" max="5380" width="15.44140625" bestFit="1" customWidth="1"/>
    <col min="5381" max="5383" width="17" bestFit="1" customWidth="1"/>
    <col min="5384" max="5387" width="0" hidden="1" customWidth="1"/>
    <col min="5388" max="5388" width="65.33203125" customWidth="1"/>
    <col min="5634" max="5634" width="28.88671875" bestFit="1" customWidth="1"/>
    <col min="5635" max="5635" width="18.88671875" customWidth="1"/>
    <col min="5636" max="5636" width="15.44140625" bestFit="1" customWidth="1"/>
    <col min="5637" max="5639" width="17" bestFit="1" customWidth="1"/>
    <col min="5640" max="5643" width="0" hidden="1" customWidth="1"/>
    <col min="5644" max="5644" width="65.33203125" customWidth="1"/>
    <col min="5890" max="5890" width="28.88671875" bestFit="1" customWidth="1"/>
    <col min="5891" max="5891" width="18.88671875" customWidth="1"/>
    <col min="5892" max="5892" width="15.44140625" bestFit="1" customWidth="1"/>
    <col min="5893" max="5895" width="17" bestFit="1" customWidth="1"/>
    <col min="5896" max="5899" width="0" hidden="1" customWidth="1"/>
    <col min="5900" max="5900" width="65.33203125" customWidth="1"/>
    <col min="6146" max="6146" width="28.88671875" bestFit="1" customWidth="1"/>
    <col min="6147" max="6147" width="18.88671875" customWidth="1"/>
    <col min="6148" max="6148" width="15.44140625" bestFit="1" customWidth="1"/>
    <col min="6149" max="6151" width="17" bestFit="1" customWidth="1"/>
    <col min="6152" max="6155" width="0" hidden="1" customWidth="1"/>
    <col min="6156" max="6156" width="65.33203125" customWidth="1"/>
    <col min="6402" max="6402" width="28.88671875" bestFit="1" customWidth="1"/>
    <col min="6403" max="6403" width="18.88671875" customWidth="1"/>
    <col min="6404" max="6404" width="15.44140625" bestFit="1" customWidth="1"/>
    <col min="6405" max="6407" width="17" bestFit="1" customWidth="1"/>
    <col min="6408" max="6411" width="0" hidden="1" customWidth="1"/>
    <col min="6412" max="6412" width="65.33203125" customWidth="1"/>
    <col min="6658" max="6658" width="28.88671875" bestFit="1" customWidth="1"/>
    <col min="6659" max="6659" width="18.88671875" customWidth="1"/>
    <col min="6660" max="6660" width="15.44140625" bestFit="1" customWidth="1"/>
    <col min="6661" max="6663" width="17" bestFit="1" customWidth="1"/>
    <col min="6664" max="6667" width="0" hidden="1" customWidth="1"/>
    <col min="6668" max="6668" width="65.33203125" customWidth="1"/>
    <col min="6914" max="6914" width="28.88671875" bestFit="1" customWidth="1"/>
    <col min="6915" max="6915" width="18.88671875" customWidth="1"/>
    <col min="6916" max="6916" width="15.44140625" bestFit="1" customWidth="1"/>
    <col min="6917" max="6919" width="17" bestFit="1" customWidth="1"/>
    <col min="6920" max="6923" width="0" hidden="1" customWidth="1"/>
    <col min="6924" max="6924" width="65.33203125" customWidth="1"/>
    <col min="7170" max="7170" width="28.88671875" bestFit="1" customWidth="1"/>
    <col min="7171" max="7171" width="18.88671875" customWidth="1"/>
    <col min="7172" max="7172" width="15.44140625" bestFit="1" customWidth="1"/>
    <col min="7173" max="7175" width="17" bestFit="1" customWidth="1"/>
    <col min="7176" max="7179" width="0" hidden="1" customWidth="1"/>
    <col min="7180" max="7180" width="65.33203125" customWidth="1"/>
    <col min="7426" max="7426" width="28.88671875" bestFit="1" customWidth="1"/>
    <col min="7427" max="7427" width="18.88671875" customWidth="1"/>
    <col min="7428" max="7428" width="15.44140625" bestFit="1" customWidth="1"/>
    <col min="7429" max="7431" width="17" bestFit="1" customWidth="1"/>
    <col min="7432" max="7435" width="0" hidden="1" customWidth="1"/>
    <col min="7436" max="7436" width="65.33203125" customWidth="1"/>
    <col min="7682" max="7682" width="28.88671875" bestFit="1" customWidth="1"/>
    <col min="7683" max="7683" width="18.88671875" customWidth="1"/>
    <col min="7684" max="7684" width="15.44140625" bestFit="1" customWidth="1"/>
    <col min="7685" max="7687" width="17" bestFit="1" customWidth="1"/>
    <col min="7688" max="7691" width="0" hidden="1" customWidth="1"/>
    <col min="7692" max="7692" width="65.33203125" customWidth="1"/>
    <col min="7938" max="7938" width="28.88671875" bestFit="1" customWidth="1"/>
    <col min="7939" max="7939" width="18.88671875" customWidth="1"/>
    <col min="7940" max="7940" width="15.44140625" bestFit="1" customWidth="1"/>
    <col min="7941" max="7943" width="17" bestFit="1" customWidth="1"/>
    <col min="7944" max="7947" width="0" hidden="1" customWidth="1"/>
    <col min="7948" max="7948" width="65.33203125" customWidth="1"/>
    <col min="8194" max="8194" width="28.88671875" bestFit="1" customWidth="1"/>
    <col min="8195" max="8195" width="18.88671875" customWidth="1"/>
    <col min="8196" max="8196" width="15.44140625" bestFit="1" customWidth="1"/>
    <col min="8197" max="8199" width="17" bestFit="1" customWidth="1"/>
    <col min="8200" max="8203" width="0" hidden="1" customWidth="1"/>
    <col min="8204" max="8204" width="65.33203125" customWidth="1"/>
    <col min="8450" max="8450" width="28.88671875" bestFit="1" customWidth="1"/>
    <col min="8451" max="8451" width="18.88671875" customWidth="1"/>
    <col min="8452" max="8452" width="15.44140625" bestFit="1" customWidth="1"/>
    <col min="8453" max="8455" width="17" bestFit="1" customWidth="1"/>
    <col min="8456" max="8459" width="0" hidden="1" customWidth="1"/>
    <col min="8460" max="8460" width="65.33203125" customWidth="1"/>
    <col min="8706" max="8706" width="28.88671875" bestFit="1" customWidth="1"/>
    <col min="8707" max="8707" width="18.88671875" customWidth="1"/>
    <col min="8708" max="8708" width="15.44140625" bestFit="1" customWidth="1"/>
    <col min="8709" max="8711" width="17" bestFit="1" customWidth="1"/>
    <col min="8712" max="8715" width="0" hidden="1" customWidth="1"/>
    <col min="8716" max="8716" width="65.33203125" customWidth="1"/>
    <col min="8962" max="8962" width="28.88671875" bestFit="1" customWidth="1"/>
    <col min="8963" max="8963" width="18.88671875" customWidth="1"/>
    <col min="8964" max="8964" width="15.44140625" bestFit="1" customWidth="1"/>
    <col min="8965" max="8967" width="17" bestFit="1" customWidth="1"/>
    <col min="8968" max="8971" width="0" hidden="1" customWidth="1"/>
    <col min="8972" max="8972" width="65.33203125" customWidth="1"/>
    <col min="9218" max="9218" width="28.88671875" bestFit="1" customWidth="1"/>
    <col min="9219" max="9219" width="18.88671875" customWidth="1"/>
    <col min="9220" max="9220" width="15.44140625" bestFit="1" customWidth="1"/>
    <col min="9221" max="9223" width="17" bestFit="1" customWidth="1"/>
    <col min="9224" max="9227" width="0" hidden="1" customWidth="1"/>
    <col min="9228" max="9228" width="65.33203125" customWidth="1"/>
    <col min="9474" max="9474" width="28.88671875" bestFit="1" customWidth="1"/>
    <col min="9475" max="9475" width="18.88671875" customWidth="1"/>
    <col min="9476" max="9476" width="15.44140625" bestFit="1" customWidth="1"/>
    <col min="9477" max="9479" width="17" bestFit="1" customWidth="1"/>
    <col min="9480" max="9483" width="0" hidden="1" customWidth="1"/>
    <col min="9484" max="9484" width="65.33203125" customWidth="1"/>
    <col min="9730" max="9730" width="28.88671875" bestFit="1" customWidth="1"/>
    <col min="9731" max="9731" width="18.88671875" customWidth="1"/>
    <col min="9732" max="9732" width="15.44140625" bestFit="1" customWidth="1"/>
    <col min="9733" max="9735" width="17" bestFit="1" customWidth="1"/>
    <col min="9736" max="9739" width="0" hidden="1" customWidth="1"/>
    <col min="9740" max="9740" width="65.33203125" customWidth="1"/>
    <col min="9986" max="9986" width="28.88671875" bestFit="1" customWidth="1"/>
    <col min="9987" max="9987" width="18.88671875" customWidth="1"/>
    <col min="9988" max="9988" width="15.44140625" bestFit="1" customWidth="1"/>
    <col min="9989" max="9991" width="17" bestFit="1" customWidth="1"/>
    <col min="9992" max="9995" width="0" hidden="1" customWidth="1"/>
    <col min="9996" max="9996" width="65.33203125" customWidth="1"/>
    <col min="10242" max="10242" width="28.88671875" bestFit="1" customWidth="1"/>
    <col min="10243" max="10243" width="18.88671875" customWidth="1"/>
    <col min="10244" max="10244" width="15.44140625" bestFit="1" customWidth="1"/>
    <col min="10245" max="10247" width="17" bestFit="1" customWidth="1"/>
    <col min="10248" max="10251" width="0" hidden="1" customWidth="1"/>
    <col min="10252" max="10252" width="65.33203125" customWidth="1"/>
    <col min="10498" max="10498" width="28.88671875" bestFit="1" customWidth="1"/>
    <col min="10499" max="10499" width="18.88671875" customWidth="1"/>
    <col min="10500" max="10500" width="15.44140625" bestFit="1" customWidth="1"/>
    <col min="10501" max="10503" width="17" bestFit="1" customWidth="1"/>
    <col min="10504" max="10507" width="0" hidden="1" customWidth="1"/>
    <col min="10508" max="10508" width="65.33203125" customWidth="1"/>
    <col min="10754" max="10754" width="28.88671875" bestFit="1" customWidth="1"/>
    <col min="10755" max="10755" width="18.88671875" customWidth="1"/>
    <col min="10756" max="10756" width="15.44140625" bestFit="1" customWidth="1"/>
    <col min="10757" max="10759" width="17" bestFit="1" customWidth="1"/>
    <col min="10760" max="10763" width="0" hidden="1" customWidth="1"/>
    <col min="10764" max="10764" width="65.33203125" customWidth="1"/>
    <col min="11010" max="11010" width="28.88671875" bestFit="1" customWidth="1"/>
    <col min="11011" max="11011" width="18.88671875" customWidth="1"/>
    <col min="11012" max="11012" width="15.44140625" bestFit="1" customWidth="1"/>
    <col min="11013" max="11015" width="17" bestFit="1" customWidth="1"/>
    <col min="11016" max="11019" width="0" hidden="1" customWidth="1"/>
    <col min="11020" max="11020" width="65.33203125" customWidth="1"/>
    <col min="11266" max="11266" width="28.88671875" bestFit="1" customWidth="1"/>
    <col min="11267" max="11267" width="18.88671875" customWidth="1"/>
    <col min="11268" max="11268" width="15.44140625" bestFit="1" customWidth="1"/>
    <col min="11269" max="11271" width="17" bestFit="1" customWidth="1"/>
    <col min="11272" max="11275" width="0" hidden="1" customWidth="1"/>
    <col min="11276" max="11276" width="65.33203125" customWidth="1"/>
    <col min="11522" max="11522" width="28.88671875" bestFit="1" customWidth="1"/>
    <col min="11523" max="11523" width="18.88671875" customWidth="1"/>
    <col min="11524" max="11524" width="15.44140625" bestFit="1" customWidth="1"/>
    <col min="11525" max="11527" width="17" bestFit="1" customWidth="1"/>
    <col min="11528" max="11531" width="0" hidden="1" customWidth="1"/>
    <col min="11532" max="11532" width="65.33203125" customWidth="1"/>
    <col min="11778" max="11778" width="28.88671875" bestFit="1" customWidth="1"/>
    <col min="11779" max="11779" width="18.88671875" customWidth="1"/>
    <col min="11780" max="11780" width="15.44140625" bestFit="1" customWidth="1"/>
    <col min="11781" max="11783" width="17" bestFit="1" customWidth="1"/>
    <col min="11784" max="11787" width="0" hidden="1" customWidth="1"/>
    <col min="11788" max="11788" width="65.33203125" customWidth="1"/>
    <col min="12034" max="12034" width="28.88671875" bestFit="1" customWidth="1"/>
    <col min="12035" max="12035" width="18.88671875" customWidth="1"/>
    <col min="12036" max="12036" width="15.44140625" bestFit="1" customWidth="1"/>
    <col min="12037" max="12039" width="17" bestFit="1" customWidth="1"/>
    <col min="12040" max="12043" width="0" hidden="1" customWidth="1"/>
    <col min="12044" max="12044" width="65.33203125" customWidth="1"/>
    <col min="12290" max="12290" width="28.88671875" bestFit="1" customWidth="1"/>
    <col min="12291" max="12291" width="18.88671875" customWidth="1"/>
    <col min="12292" max="12292" width="15.44140625" bestFit="1" customWidth="1"/>
    <col min="12293" max="12295" width="17" bestFit="1" customWidth="1"/>
    <col min="12296" max="12299" width="0" hidden="1" customWidth="1"/>
    <col min="12300" max="12300" width="65.33203125" customWidth="1"/>
    <col min="12546" max="12546" width="28.88671875" bestFit="1" customWidth="1"/>
    <col min="12547" max="12547" width="18.88671875" customWidth="1"/>
    <col min="12548" max="12548" width="15.44140625" bestFit="1" customWidth="1"/>
    <col min="12549" max="12551" width="17" bestFit="1" customWidth="1"/>
    <col min="12552" max="12555" width="0" hidden="1" customWidth="1"/>
    <col min="12556" max="12556" width="65.33203125" customWidth="1"/>
    <col min="12802" max="12802" width="28.88671875" bestFit="1" customWidth="1"/>
    <col min="12803" max="12803" width="18.88671875" customWidth="1"/>
    <col min="12804" max="12804" width="15.44140625" bestFit="1" customWidth="1"/>
    <col min="12805" max="12807" width="17" bestFit="1" customWidth="1"/>
    <col min="12808" max="12811" width="0" hidden="1" customWidth="1"/>
    <col min="12812" max="12812" width="65.33203125" customWidth="1"/>
    <col min="13058" max="13058" width="28.88671875" bestFit="1" customWidth="1"/>
    <col min="13059" max="13059" width="18.88671875" customWidth="1"/>
    <col min="13060" max="13060" width="15.44140625" bestFit="1" customWidth="1"/>
    <col min="13061" max="13063" width="17" bestFit="1" customWidth="1"/>
    <col min="13064" max="13067" width="0" hidden="1" customWidth="1"/>
    <col min="13068" max="13068" width="65.33203125" customWidth="1"/>
    <col min="13314" max="13314" width="28.88671875" bestFit="1" customWidth="1"/>
    <col min="13315" max="13315" width="18.88671875" customWidth="1"/>
    <col min="13316" max="13316" width="15.44140625" bestFit="1" customWidth="1"/>
    <col min="13317" max="13319" width="17" bestFit="1" customWidth="1"/>
    <col min="13320" max="13323" width="0" hidden="1" customWidth="1"/>
    <col min="13324" max="13324" width="65.33203125" customWidth="1"/>
    <col min="13570" max="13570" width="28.88671875" bestFit="1" customWidth="1"/>
    <col min="13571" max="13571" width="18.88671875" customWidth="1"/>
    <col min="13572" max="13572" width="15.44140625" bestFit="1" customWidth="1"/>
    <col min="13573" max="13575" width="17" bestFit="1" customWidth="1"/>
    <col min="13576" max="13579" width="0" hidden="1" customWidth="1"/>
    <col min="13580" max="13580" width="65.33203125" customWidth="1"/>
    <col min="13826" max="13826" width="28.88671875" bestFit="1" customWidth="1"/>
    <col min="13827" max="13827" width="18.88671875" customWidth="1"/>
    <col min="13828" max="13828" width="15.44140625" bestFit="1" customWidth="1"/>
    <col min="13829" max="13831" width="17" bestFit="1" customWidth="1"/>
    <col min="13832" max="13835" width="0" hidden="1" customWidth="1"/>
    <col min="13836" max="13836" width="65.33203125" customWidth="1"/>
    <col min="14082" max="14082" width="28.88671875" bestFit="1" customWidth="1"/>
    <col min="14083" max="14083" width="18.88671875" customWidth="1"/>
    <col min="14084" max="14084" width="15.44140625" bestFit="1" customWidth="1"/>
    <col min="14085" max="14087" width="17" bestFit="1" customWidth="1"/>
    <col min="14088" max="14091" width="0" hidden="1" customWidth="1"/>
    <col min="14092" max="14092" width="65.33203125" customWidth="1"/>
    <col min="14338" max="14338" width="28.88671875" bestFit="1" customWidth="1"/>
    <col min="14339" max="14339" width="18.88671875" customWidth="1"/>
    <col min="14340" max="14340" width="15.44140625" bestFit="1" customWidth="1"/>
    <col min="14341" max="14343" width="17" bestFit="1" customWidth="1"/>
    <col min="14344" max="14347" width="0" hidden="1" customWidth="1"/>
    <col min="14348" max="14348" width="65.33203125" customWidth="1"/>
    <col min="14594" max="14594" width="28.88671875" bestFit="1" customWidth="1"/>
    <col min="14595" max="14595" width="18.88671875" customWidth="1"/>
    <col min="14596" max="14596" width="15.44140625" bestFit="1" customWidth="1"/>
    <col min="14597" max="14599" width="17" bestFit="1" customWidth="1"/>
    <col min="14600" max="14603" width="0" hidden="1" customWidth="1"/>
    <col min="14604" max="14604" width="65.33203125" customWidth="1"/>
    <col min="14850" max="14850" width="28.88671875" bestFit="1" customWidth="1"/>
    <col min="14851" max="14851" width="18.88671875" customWidth="1"/>
    <col min="14852" max="14852" width="15.44140625" bestFit="1" customWidth="1"/>
    <col min="14853" max="14855" width="17" bestFit="1" customWidth="1"/>
    <col min="14856" max="14859" width="0" hidden="1" customWidth="1"/>
    <col min="14860" max="14860" width="65.33203125" customWidth="1"/>
    <col min="15106" max="15106" width="28.88671875" bestFit="1" customWidth="1"/>
    <col min="15107" max="15107" width="18.88671875" customWidth="1"/>
    <col min="15108" max="15108" width="15.44140625" bestFit="1" customWidth="1"/>
    <col min="15109" max="15111" width="17" bestFit="1" customWidth="1"/>
    <col min="15112" max="15115" width="0" hidden="1" customWidth="1"/>
    <col min="15116" max="15116" width="65.33203125" customWidth="1"/>
    <col min="15362" max="15362" width="28.88671875" bestFit="1" customWidth="1"/>
    <col min="15363" max="15363" width="18.88671875" customWidth="1"/>
    <col min="15364" max="15364" width="15.44140625" bestFit="1" customWidth="1"/>
    <col min="15365" max="15367" width="17" bestFit="1" customWidth="1"/>
    <col min="15368" max="15371" width="0" hidden="1" customWidth="1"/>
    <col min="15372" max="15372" width="65.33203125" customWidth="1"/>
    <col min="15618" max="15618" width="28.88671875" bestFit="1" customWidth="1"/>
    <col min="15619" max="15619" width="18.88671875" customWidth="1"/>
    <col min="15620" max="15620" width="15.44140625" bestFit="1" customWidth="1"/>
    <col min="15621" max="15623" width="17" bestFit="1" customWidth="1"/>
    <col min="15624" max="15627" width="0" hidden="1" customWidth="1"/>
    <col min="15628" max="15628" width="65.33203125" customWidth="1"/>
    <col min="15874" max="15874" width="28.88671875" bestFit="1" customWidth="1"/>
    <col min="15875" max="15875" width="18.88671875" customWidth="1"/>
    <col min="15876" max="15876" width="15.44140625" bestFit="1" customWidth="1"/>
    <col min="15877" max="15879" width="17" bestFit="1" customWidth="1"/>
    <col min="15880" max="15883" width="0" hidden="1" customWidth="1"/>
    <col min="15884" max="15884" width="65.33203125" customWidth="1"/>
    <col min="16130" max="16130" width="28.88671875" bestFit="1" customWidth="1"/>
    <col min="16131" max="16131" width="18.88671875" customWidth="1"/>
    <col min="16132" max="16132" width="15.44140625" bestFit="1" customWidth="1"/>
    <col min="16133" max="16135" width="17" bestFit="1" customWidth="1"/>
    <col min="16136" max="16139" width="0" hidden="1" customWidth="1"/>
    <col min="16140" max="16140" width="65.33203125" customWidth="1"/>
  </cols>
  <sheetData>
    <row r="1" spans="1:12" s="131" customFormat="1" ht="18">
      <c r="A1" s="961"/>
      <c r="B1" s="961"/>
      <c r="C1" s="961"/>
      <c r="D1" s="961"/>
      <c r="E1" s="961"/>
      <c r="F1" s="961"/>
    </row>
    <row r="2" spans="1:12" ht="20.399999999999999">
      <c r="A2" s="962" t="s">
        <v>287</v>
      </c>
      <c r="B2" s="962"/>
      <c r="C2" s="962"/>
      <c r="D2" s="962"/>
      <c r="E2" s="962"/>
      <c r="F2" s="962"/>
      <c r="G2" s="962"/>
      <c r="H2" s="962"/>
      <c r="I2" s="962"/>
      <c r="J2" s="962"/>
      <c r="K2" s="962"/>
      <c r="L2" s="962"/>
    </row>
    <row r="3" spans="1:12" ht="17.399999999999999">
      <c r="A3" s="963" t="s">
        <v>288</v>
      </c>
      <c r="B3" s="963"/>
      <c r="C3" s="963"/>
      <c r="D3" s="963"/>
      <c r="E3" s="963"/>
      <c r="F3" s="963"/>
      <c r="G3" s="963"/>
      <c r="H3" s="963"/>
      <c r="I3" s="963"/>
      <c r="J3" s="963"/>
      <c r="K3" s="963"/>
      <c r="L3" s="963"/>
    </row>
    <row r="4" spans="1:12">
      <c r="A4" s="132"/>
      <c r="B4" s="132"/>
      <c r="C4" s="132"/>
      <c r="D4" s="133"/>
      <c r="E4" s="133"/>
      <c r="F4" s="133"/>
      <c r="G4" s="133"/>
      <c r="H4" s="133"/>
      <c r="I4" s="133"/>
      <c r="J4" s="133"/>
      <c r="K4" s="964" t="s">
        <v>289</v>
      </c>
      <c r="L4" s="964"/>
    </row>
    <row r="5" spans="1:12" ht="15.6">
      <c r="A5" s="965" t="s">
        <v>70</v>
      </c>
      <c r="B5" s="965" t="s">
        <v>290</v>
      </c>
      <c r="C5" s="965" t="s">
        <v>62</v>
      </c>
      <c r="D5" s="967" t="s">
        <v>291</v>
      </c>
      <c r="E5" s="968"/>
      <c r="F5" s="968"/>
      <c r="G5" s="968"/>
      <c r="H5" s="968"/>
      <c r="I5" s="968"/>
      <c r="J5" s="968"/>
      <c r="K5" s="969"/>
      <c r="L5" s="970" t="s">
        <v>8</v>
      </c>
    </row>
    <row r="6" spans="1:12" ht="15.6">
      <c r="A6" s="966"/>
      <c r="B6" s="966"/>
      <c r="C6" s="966"/>
      <c r="D6" s="134" t="s">
        <v>292</v>
      </c>
      <c r="E6" s="134" t="s">
        <v>293</v>
      </c>
      <c r="F6" s="134" t="s">
        <v>294</v>
      </c>
      <c r="G6" s="134" t="s">
        <v>295</v>
      </c>
      <c r="H6" s="134" t="s">
        <v>296</v>
      </c>
      <c r="I6" s="134" t="s">
        <v>297</v>
      </c>
      <c r="J6" s="134" t="s">
        <v>298</v>
      </c>
      <c r="K6" s="134" t="s">
        <v>299</v>
      </c>
      <c r="L6" s="971"/>
    </row>
    <row r="7" spans="1:12" ht="41.4">
      <c r="A7" s="135">
        <v>1</v>
      </c>
      <c r="B7" s="136" t="s">
        <v>300</v>
      </c>
      <c r="C7" s="136"/>
      <c r="D7" s="137">
        <v>2.34</v>
      </c>
      <c r="E7" s="138">
        <v>2.65</v>
      </c>
      <c r="F7" s="138">
        <v>2.96</v>
      </c>
      <c r="G7" s="138">
        <v>3.27</v>
      </c>
      <c r="H7" s="138">
        <v>3.58</v>
      </c>
      <c r="I7" s="138">
        <v>3.89</v>
      </c>
      <c r="J7" s="138">
        <v>4.2</v>
      </c>
      <c r="K7" s="138">
        <v>4.51</v>
      </c>
      <c r="L7" s="139" t="s">
        <v>301</v>
      </c>
    </row>
    <row r="8" spans="1:12" ht="41.4">
      <c r="A8" s="135">
        <v>2</v>
      </c>
      <c r="B8" s="140" t="s">
        <v>302</v>
      </c>
      <c r="C8" s="136"/>
      <c r="D8" s="137">
        <v>0</v>
      </c>
      <c r="E8" s="138">
        <v>0</v>
      </c>
      <c r="F8" s="138">
        <v>0</v>
      </c>
      <c r="G8" s="138">
        <v>0</v>
      </c>
      <c r="H8" s="138">
        <v>0</v>
      </c>
      <c r="I8" s="138">
        <v>0</v>
      </c>
      <c r="J8" s="138">
        <v>0</v>
      </c>
      <c r="K8" s="138">
        <v>0</v>
      </c>
      <c r="L8" s="139" t="s">
        <v>301</v>
      </c>
    </row>
    <row r="9" spans="1:12" ht="27.6">
      <c r="A9" s="135">
        <v>3</v>
      </c>
      <c r="B9" s="140" t="s">
        <v>303</v>
      </c>
      <c r="C9" s="141"/>
      <c r="D9" s="142">
        <v>1800000</v>
      </c>
      <c r="E9" s="142">
        <v>1800000</v>
      </c>
      <c r="F9" s="142">
        <v>1800000</v>
      </c>
      <c r="G9" s="142">
        <v>1800000</v>
      </c>
      <c r="H9" s="142">
        <f t="shared" ref="H9:K9" si="0">1490000</f>
        <v>1490000</v>
      </c>
      <c r="I9" s="142">
        <f t="shared" si="0"/>
        <v>1490000</v>
      </c>
      <c r="J9" s="142">
        <f t="shared" si="0"/>
        <v>1490000</v>
      </c>
      <c r="K9" s="142">
        <f t="shared" si="0"/>
        <v>1490000</v>
      </c>
      <c r="L9" s="565" t="s">
        <v>4675</v>
      </c>
    </row>
    <row r="10" spans="1:12" ht="55.2">
      <c r="A10" s="135">
        <v>4</v>
      </c>
      <c r="B10" s="140" t="s">
        <v>304</v>
      </c>
      <c r="C10" s="141"/>
      <c r="D10" s="137">
        <v>0.5</v>
      </c>
      <c r="E10" s="137">
        <v>0.5</v>
      </c>
      <c r="F10" s="137">
        <v>0.5</v>
      </c>
      <c r="G10" s="137">
        <v>0.5</v>
      </c>
      <c r="H10" s="137">
        <v>0.7</v>
      </c>
      <c r="I10" s="137">
        <v>0.7</v>
      </c>
      <c r="J10" s="137">
        <v>0.7</v>
      </c>
      <c r="K10" s="137">
        <v>0.7</v>
      </c>
      <c r="L10" s="139" t="s">
        <v>4677</v>
      </c>
    </row>
    <row r="11" spans="1:12" ht="31.2">
      <c r="A11" s="135">
        <v>5</v>
      </c>
      <c r="B11" s="140" t="s">
        <v>305</v>
      </c>
      <c r="C11" s="141"/>
      <c r="D11" s="142">
        <f>D9*D7</f>
        <v>4212000</v>
      </c>
      <c r="E11" s="142">
        <f t="shared" ref="E11:G11" si="1">E9*E7</f>
        <v>4770000</v>
      </c>
      <c r="F11" s="142">
        <f t="shared" si="1"/>
        <v>5328000</v>
      </c>
      <c r="G11" s="142">
        <f t="shared" si="1"/>
        <v>5886000</v>
      </c>
      <c r="H11" s="142">
        <f t="shared" ref="H11:K11" si="2">H9*(H7+H10)</f>
        <v>6377200</v>
      </c>
      <c r="I11" s="142">
        <f t="shared" si="2"/>
        <v>6839100</v>
      </c>
      <c r="J11" s="142">
        <f t="shared" si="2"/>
        <v>7301000.0000000009</v>
      </c>
      <c r="K11" s="142">
        <f t="shared" si="2"/>
        <v>7762900</v>
      </c>
      <c r="L11" s="143"/>
    </row>
    <row r="12" spans="1:12" ht="82.8">
      <c r="A12" s="135">
        <v>6</v>
      </c>
      <c r="B12" s="140" t="s">
        <v>306</v>
      </c>
      <c r="C12" s="141"/>
      <c r="D12" s="330">
        <f>D11*23.5%</f>
        <v>989820</v>
      </c>
      <c r="E12" s="330">
        <f>E11*23.5%</f>
        <v>1120950</v>
      </c>
      <c r="F12" s="330">
        <f>F11*23.5%</f>
        <v>1252080</v>
      </c>
      <c r="G12" s="330">
        <f>G11*23.5%</f>
        <v>1383210</v>
      </c>
      <c r="H12" s="142">
        <f>H11*21.5%</f>
        <v>1371098</v>
      </c>
      <c r="I12" s="142">
        <f>I11*21.5%</f>
        <v>1470406.5</v>
      </c>
      <c r="J12" s="142">
        <f>J11*21.5%</f>
        <v>1569715.0000000002</v>
      </c>
      <c r="K12" s="142">
        <f>K11*21.5%</f>
        <v>1669023.5</v>
      </c>
      <c r="L12" s="564" t="s">
        <v>4676</v>
      </c>
    </row>
    <row r="13" spans="1:12" ht="31.2">
      <c r="A13" s="135">
        <v>7</v>
      </c>
      <c r="B13" s="140" t="s">
        <v>307</v>
      </c>
      <c r="C13" s="141" t="s">
        <v>308</v>
      </c>
      <c r="D13" s="144">
        <f>(D7+D8)*D9*(1+D10)+D12</f>
        <v>7307820</v>
      </c>
      <c r="E13" s="144">
        <f t="shared" ref="E13:J13" si="3">(E7+E8)*E9*(1+E10)+E12</f>
        <v>8275950</v>
      </c>
      <c r="F13" s="144">
        <f t="shared" si="3"/>
        <v>9244080</v>
      </c>
      <c r="G13" s="144">
        <f t="shared" si="3"/>
        <v>10212210</v>
      </c>
      <c r="H13" s="144">
        <f t="shared" si="3"/>
        <v>10439238</v>
      </c>
      <c r="I13" s="144">
        <f t="shared" si="3"/>
        <v>11323776.5</v>
      </c>
      <c r="J13" s="144">
        <f t="shared" si="3"/>
        <v>12208315</v>
      </c>
      <c r="K13" s="144">
        <f>K7*K9</f>
        <v>6719900</v>
      </c>
      <c r="L13" s="139"/>
    </row>
    <row r="14" spans="1:12" ht="15.6">
      <c r="A14" s="145">
        <v>8</v>
      </c>
      <c r="B14" s="146" t="s">
        <v>309</v>
      </c>
      <c r="C14" s="147"/>
      <c r="D14" s="148">
        <f t="shared" ref="D14:K14" si="4">D13</f>
        <v>7307820</v>
      </c>
      <c r="E14" s="148">
        <f t="shared" si="4"/>
        <v>8275950</v>
      </c>
      <c r="F14" s="148">
        <f t="shared" si="4"/>
        <v>9244080</v>
      </c>
      <c r="G14" s="148">
        <f t="shared" si="4"/>
        <v>10212210</v>
      </c>
      <c r="H14" s="148">
        <f t="shared" si="4"/>
        <v>10439238</v>
      </c>
      <c r="I14" s="148">
        <f t="shared" si="4"/>
        <v>11323776.5</v>
      </c>
      <c r="J14" s="148">
        <f t="shared" si="4"/>
        <v>12208315</v>
      </c>
      <c r="K14" s="148">
        <f t="shared" si="4"/>
        <v>6719900</v>
      </c>
      <c r="L14" s="149"/>
    </row>
    <row r="15" spans="1:12" ht="27.6">
      <c r="A15" s="145">
        <v>9</v>
      </c>
      <c r="B15" s="146" t="s">
        <v>310</v>
      </c>
      <c r="C15" s="147"/>
      <c r="D15" s="148">
        <f t="shared" ref="D15:K15" si="5">D14/26</f>
        <v>281070</v>
      </c>
      <c r="E15" s="148">
        <f t="shared" si="5"/>
        <v>318305.76923076925</v>
      </c>
      <c r="F15" s="148">
        <f t="shared" si="5"/>
        <v>355541.53846153844</v>
      </c>
      <c r="G15" s="148">
        <f t="shared" si="5"/>
        <v>392777.30769230769</v>
      </c>
      <c r="H15" s="148">
        <f t="shared" si="5"/>
        <v>401509.15384615387</v>
      </c>
      <c r="I15" s="148">
        <f t="shared" si="5"/>
        <v>435529.86538461538</v>
      </c>
      <c r="J15" s="148">
        <f t="shared" si="5"/>
        <v>469550.57692307694</v>
      </c>
      <c r="K15" s="148">
        <f t="shared" si="5"/>
        <v>258457.69230769231</v>
      </c>
      <c r="L15" s="139" t="s">
        <v>311</v>
      </c>
    </row>
    <row r="16" spans="1:12" ht="15.6">
      <c r="A16" s="145">
        <v>10</v>
      </c>
      <c r="B16" s="146" t="s">
        <v>312</v>
      </c>
      <c r="C16" s="147"/>
      <c r="D16" s="148">
        <f t="shared" ref="D16:K16" si="6">D15/8</f>
        <v>35133.75</v>
      </c>
      <c r="E16" s="150">
        <f>E15/8</f>
        <v>39788.221153846156</v>
      </c>
      <c r="F16" s="148">
        <f t="shared" si="6"/>
        <v>44442.692307692305</v>
      </c>
      <c r="G16" s="148">
        <f t="shared" si="6"/>
        <v>49097.163461538461</v>
      </c>
      <c r="H16" s="148">
        <f t="shared" si="6"/>
        <v>50188.644230769234</v>
      </c>
      <c r="I16" s="148">
        <f t="shared" si="6"/>
        <v>54441.233173076922</v>
      </c>
      <c r="J16" s="148">
        <f t="shared" si="6"/>
        <v>58693.822115384617</v>
      </c>
      <c r="K16" s="148">
        <f t="shared" si="6"/>
        <v>32307.211538461539</v>
      </c>
      <c r="L16" s="139" t="s">
        <v>313</v>
      </c>
    </row>
    <row r="19" spans="1:4">
      <c r="A19" t="s">
        <v>2299</v>
      </c>
      <c r="B19" t="s">
        <v>2300</v>
      </c>
    </row>
    <row r="20" spans="1:4">
      <c r="A20" t="s">
        <v>2301</v>
      </c>
      <c r="B20" t="s">
        <v>2302</v>
      </c>
    </row>
    <row r="21" spans="1:4">
      <c r="B21" t="s">
        <v>2303</v>
      </c>
      <c r="C21" t="s">
        <v>2304</v>
      </c>
    </row>
    <row r="22" spans="1:4">
      <c r="B22" t="s">
        <v>2305</v>
      </c>
      <c r="C22" t="s">
        <v>2306</v>
      </c>
    </row>
    <row r="23" spans="1:4">
      <c r="A23" t="s">
        <v>2307</v>
      </c>
      <c r="B23" s="122">
        <v>4680000</v>
      </c>
      <c r="C23" s="122">
        <f>D23</f>
        <v>5007600</v>
      </c>
      <c r="D23" s="384">
        <f>B23+B23*7%</f>
        <v>5007600</v>
      </c>
    </row>
    <row r="24" spans="1:4">
      <c r="A24" t="s">
        <v>2308</v>
      </c>
      <c r="B24" s="122">
        <v>4160000</v>
      </c>
      <c r="C24" s="122">
        <f t="shared" ref="C24:C26" si="7">D24</f>
        <v>4451200</v>
      </c>
      <c r="D24" s="384">
        <f t="shared" ref="D24:D26" si="8">B24+B24*7%</f>
        <v>4451200</v>
      </c>
    </row>
    <row r="25" spans="1:4">
      <c r="A25" t="s">
        <v>2309</v>
      </c>
      <c r="B25" s="122">
        <v>3640000</v>
      </c>
      <c r="C25" s="122">
        <f t="shared" si="7"/>
        <v>3894800</v>
      </c>
      <c r="D25" s="384">
        <f t="shared" si="8"/>
        <v>3894800</v>
      </c>
    </row>
    <row r="26" spans="1:4">
      <c r="A26" t="s">
        <v>2310</v>
      </c>
      <c r="B26" s="122">
        <v>3250000</v>
      </c>
      <c r="C26" s="122">
        <f t="shared" si="7"/>
        <v>3477500</v>
      </c>
      <c r="D26" s="384">
        <f t="shared" si="8"/>
        <v>3477500</v>
      </c>
    </row>
  </sheetData>
  <mergeCells count="9">
    <mergeCell ref="A1:F1"/>
    <mergeCell ref="A2:L2"/>
    <mergeCell ref="A3:L3"/>
    <mergeCell ref="K4:L4"/>
    <mergeCell ref="A5:A6"/>
    <mergeCell ref="B5:B6"/>
    <mergeCell ref="C5:C6"/>
    <mergeCell ref="D5:K5"/>
    <mergeCell ref="L5:L6"/>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F16"/>
  <sheetViews>
    <sheetView workbookViewId="0">
      <selection activeCell="E8" sqref="E8"/>
    </sheetView>
  </sheetViews>
  <sheetFormatPr defaultColWidth="8.88671875" defaultRowHeight="16.8"/>
  <cols>
    <col min="1" max="1" width="9.109375" style="55"/>
    <col min="2" max="2" width="7.109375" style="71" customWidth="1"/>
    <col min="3" max="3" width="34.6640625" style="164" customWidth="1"/>
    <col min="4" max="4" width="24.44140625" style="164" customWidth="1"/>
    <col min="5" max="5" width="21" style="164" customWidth="1"/>
    <col min="6" max="6" width="14.109375" style="55" customWidth="1"/>
    <col min="7" max="7" width="13.109375" style="55" bestFit="1" customWidth="1"/>
    <col min="8" max="257" width="9.109375" style="55"/>
    <col min="258" max="258" width="4.44140625" style="55" bestFit="1" customWidth="1"/>
    <col min="259" max="259" width="26.6640625" style="55" customWidth="1"/>
    <col min="260" max="260" width="24.44140625" style="55" customWidth="1"/>
    <col min="261" max="261" width="21" style="55" customWidth="1"/>
    <col min="262" max="262" width="14.109375" style="55" customWidth="1"/>
    <col min="263" max="263" width="13.109375" style="55" bestFit="1" customWidth="1"/>
    <col min="264" max="513" width="9.109375" style="55"/>
    <col min="514" max="514" width="4.44140625" style="55" bestFit="1" customWidth="1"/>
    <col min="515" max="515" width="26.6640625" style="55" customWidth="1"/>
    <col min="516" max="516" width="24.44140625" style="55" customWidth="1"/>
    <col min="517" max="517" width="21" style="55" customWidth="1"/>
    <col min="518" max="518" width="14.109375" style="55" customWidth="1"/>
    <col min="519" max="519" width="13.109375" style="55" bestFit="1" customWidth="1"/>
    <col min="520" max="769" width="9.109375" style="55"/>
    <col min="770" max="770" width="4.44140625" style="55" bestFit="1" customWidth="1"/>
    <col min="771" max="771" width="26.6640625" style="55" customWidth="1"/>
    <col min="772" max="772" width="24.44140625" style="55" customWidth="1"/>
    <col min="773" max="773" width="21" style="55" customWidth="1"/>
    <col min="774" max="774" width="14.109375" style="55" customWidth="1"/>
    <col min="775" max="775" width="13.109375" style="55" bestFit="1" customWidth="1"/>
    <col min="776" max="1025" width="9.109375" style="55"/>
    <col min="1026" max="1026" width="4.44140625" style="55" bestFit="1" customWidth="1"/>
    <col min="1027" max="1027" width="26.6640625" style="55" customWidth="1"/>
    <col min="1028" max="1028" width="24.44140625" style="55" customWidth="1"/>
    <col min="1029" max="1029" width="21" style="55" customWidth="1"/>
    <col min="1030" max="1030" width="14.109375" style="55" customWidth="1"/>
    <col min="1031" max="1031" width="13.109375" style="55" bestFit="1" customWidth="1"/>
    <col min="1032" max="1281" width="9.109375" style="55"/>
    <col min="1282" max="1282" width="4.44140625" style="55" bestFit="1" customWidth="1"/>
    <col min="1283" max="1283" width="26.6640625" style="55" customWidth="1"/>
    <col min="1284" max="1284" width="24.44140625" style="55" customWidth="1"/>
    <col min="1285" max="1285" width="21" style="55" customWidth="1"/>
    <col min="1286" max="1286" width="14.109375" style="55" customWidth="1"/>
    <col min="1287" max="1287" width="13.109375" style="55" bestFit="1" customWidth="1"/>
    <col min="1288" max="1537" width="9.109375" style="55"/>
    <col min="1538" max="1538" width="4.44140625" style="55" bestFit="1" customWidth="1"/>
    <col min="1539" max="1539" width="26.6640625" style="55" customWidth="1"/>
    <col min="1540" max="1540" width="24.44140625" style="55" customWidth="1"/>
    <col min="1541" max="1541" width="21" style="55" customWidth="1"/>
    <col min="1542" max="1542" width="14.109375" style="55" customWidth="1"/>
    <col min="1543" max="1543" width="13.109375" style="55" bestFit="1" customWidth="1"/>
    <col min="1544" max="1793" width="9.109375" style="55"/>
    <col min="1794" max="1794" width="4.44140625" style="55" bestFit="1" customWidth="1"/>
    <col min="1795" max="1795" width="26.6640625" style="55" customWidth="1"/>
    <col min="1796" max="1796" width="24.44140625" style="55" customWidth="1"/>
    <col min="1797" max="1797" width="21" style="55" customWidth="1"/>
    <col min="1798" max="1798" width="14.109375" style="55" customWidth="1"/>
    <col min="1799" max="1799" width="13.109375" style="55" bestFit="1" customWidth="1"/>
    <col min="1800" max="2049" width="9.109375" style="55"/>
    <col min="2050" max="2050" width="4.44140625" style="55" bestFit="1" customWidth="1"/>
    <col min="2051" max="2051" width="26.6640625" style="55" customWidth="1"/>
    <col min="2052" max="2052" width="24.44140625" style="55" customWidth="1"/>
    <col min="2053" max="2053" width="21" style="55" customWidth="1"/>
    <col min="2054" max="2054" width="14.109375" style="55" customWidth="1"/>
    <col min="2055" max="2055" width="13.109375" style="55" bestFit="1" customWidth="1"/>
    <col min="2056" max="2305" width="9.109375" style="55"/>
    <col min="2306" max="2306" width="4.44140625" style="55" bestFit="1" customWidth="1"/>
    <col min="2307" max="2307" width="26.6640625" style="55" customWidth="1"/>
    <col min="2308" max="2308" width="24.44140625" style="55" customWidth="1"/>
    <col min="2309" max="2309" width="21" style="55" customWidth="1"/>
    <col min="2310" max="2310" width="14.109375" style="55" customWidth="1"/>
    <col min="2311" max="2311" width="13.109375" style="55" bestFit="1" customWidth="1"/>
    <col min="2312" max="2561" width="9.109375" style="55"/>
    <col min="2562" max="2562" width="4.44140625" style="55" bestFit="1" customWidth="1"/>
    <col min="2563" max="2563" width="26.6640625" style="55" customWidth="1"/>
    <col min="2564" max="2564" width="24.44140625" style="55" customWidth="1"/>
    <col min="2565" max="2565" width="21" style="55" customWidth="1"/>
    <col min="2566" max="2566" width="14.109375" style="55" customWidth="1"/>
    <col min="2567" max="2567" width="13.109375" style="55" bestFit="1" customWidth="1"/>
    <col min="2568" max="2817" width="9.109375" style="55"/>
    <col min="2818" max="2818" width="4.44140625" style="55" bestFit="1" customWidth="1"/>
    <col min="2819" max="2819" width="26.6640625" style="55" customWidth="1"/>
    <col min="2820" max="2820" width="24.44140625" style="55" customWidth="1"/>
    <col min="2821" max="2821" width="21" style="55" customWidth="1"/>
    <col min="2822" max="2822" width="14.109375" style="55" customWidth="1"/>
    <col min="2823" max="2823" width="13.109375" style="55" bestFit="1" customWidth="1"/>
    <col min="2824" max="3073" width="9.109375" style="55"/>
    <col min="3074" max="3074" width="4.44140625" style="55" bestFit="1" customWidth="1"/>
    <col min="3075" max="3075" width="26.6640625" style="55" customWidth="1"/>
    <col min="3076" max="3076" width="24.44140625" style="55" customWidth="1"/>
    <col min="3077" max="3077" width="21" style="55" customWidth="1"/>
    <col min="3078" max="3078" width="14.109375" style="55" customWidth="1"/>
    <col min="3079" max="3079" width="13.109375" style="55" bestFit="1" customWidth="1"/>
    <col min="3080" max="3329" width="9.109375" style="55"/>
    <col min="3330" max="3330" width="4.44140625" style="55" bestFit="1" customWidth="1"/>
    <col min="3331" max="3331" width="26.6640625" style="55" customWidth="1"/>
    <col min="3332" max="3332" width="24.44140625" style="55" customWidth="1"/>
    <col min="3333" max="3333" width="21" style="55" customWidth="1"/>
    <col min="3334" max="3334" width="14.109375" style="55" customWidth="1"/>
    <col min="3335" max="3335" width="13.109375" style="55" bestFit="1" customWidth="1"/>
    <col min="3336" max="3585" width="9.109375" style="55"/>
    <col min="3586" max="3586" width="4.44140625" style="55" bestFit="1" customWidth="1"/>
    <col min="3587" max="3587" width="26.6640625" style="55" customWidth="1"/>
    <col min="3588" max="3588" width="24.44140625" style="55" customWidth="1"/>
    <col min="3589" max="3589" width="21" style="55" customWidth="1"/>
    <col min="3590" max="3590" width="14.109375" style="55" customWidth="1"/>
    <col min="3591" max="3591" width="13.109375" style="55" bestFit="1" customWidth="1"/>
    <col min="3592" max="3841" width="9.109375" style="55"/>
    <col min="3842" max="3842" width="4.44140625" style="55" bestFit="1" customWidth="1"/>
    <col min="3843" max="3843" width="26.6640625" style="55" customWidth="1"/>
    <col min="3844" max="3844" width="24.44140625" style="55" customWidth="1"/>
    <col min="3845" max="3845" width="21" style="55" customWidth="1"/>
    <col min="3846" max="3846" width="14.109375" style="55" customWidth="1"/>
    <col min="3847" max="3847" width="13.109375" style="55" bestFit="1" customWidth="1"/>
    <col min="3848" max="4097" width="9.109375" style="55"/>
    <col min="4098" max="4098" width="4.44140625" style="55" bestFit="1" customWidth="1"/>
    <col min="4099" max="4099" width="26.6640625" style="55" customWidth="1"/>
    <col min="4100" max="4100" width="24.44140625" style="55" customWidth="1"/>
    <col min="4101" max="4101" width="21" style="55" customWidth="1"/>
    <col min="4102" max="4102" width="14.109375" style="55" customWidth="1"/>
    <col min="4103" max="4103" width="13.109375" style="55" bestFit="1" customWidth="1"/>
    <col min="4104" max="4353" width="9.109375" style="55"/>
    <col min="4354" max="4354" width="4.44140625" style="55" bestFit="1" customWidth="1"/>
    <col min="4355" max="4355" width="26.6640625" style="55" customWidth="1"/>
    <col min="4356" max="4356" width="24.44140625" style="55" customWidth="1"/>
    <col min="4357" max="4357" width="21" style="55" customWidth="1"/>
    <col min="4358" max="4358" width="14.109375" style="55" customWidth="1"/>
    <col min="4359" max="4359" width="13.109375" style="55" bestFit="1" customWidth="1"/>
    <col min="4360" max="4609" width="9.109375" style="55"/>
    <col min="4610" max="4610" width="4.44140625" style="55" bestFit="1" customWidth="1"/>
    <col min="4611" max="4611" width="26.6640625" style="55" customWidth="1"/>
    <col min="4612" max="4612" width="24.44140625" style="55" customWidth="1"/>
    <col min="4613" max="4613" width="21" style="55" customWidth="1"/>
    <col min="4614" max="4614" width="14.109375" style="55" customWidth="1"/>
    <col min="4615" max="4615" width="13.109375" style="55" bestFit="1" customWidth="1"/>
    <col min="4616" max="4865" width="9.109375" style="55"/>
    <col min="4866" max="4866" width="4.44140625" style="55" bestFit="1" customWidth="1"/>
    <col min="4867" max="4867" width="26.6640625" style="55" customWidth="1"/>
    <col min="4868" max="4868" width="24.44140625" style="55" customWidth="1"/>
    <col min="4869" max="4869" width="21" style="55" customWidth="1"/>
    <col min="4870" max="4870" width="14.109375" style="55" customWidth="1"/>
    <col min="4871" max="4871" width="13.109375" style="55" bestFit="1" customWidth="1"/>
    <col min="4872" max="5121" width="9.109375" style="55"/>
    <col min="5122" max="5122" width="4.44140625" style="55" bestFit="1" customWidth="1"/>
    <col min="5123" max="5123" width="26.6640625" style="55" customWidth="1"/>
    <col min="5124" max="5124" width="24.44140625" style="55" customWidth="1"/>
    <col min="5125" max="5125" width="21" style="55" customWidth="1"/>
    <col min="5126" max="5126" width="14.109375" style="55" customWidth="1"/>
    <col min="5127" max="5127" width="13.109375" style="55" bestFit="1" customWidth="1"/>
    <col min="5128" max="5377" width="9.109375" style="55"/>
    <col min="5378" max="5378" width="4.44140625" style="55" bestFit="1" customWidth="1"/>
    <col min="5379" max="5379" width="26.6640625" style="55" customWidth="1"/>
    <col min="5380" max="5380" width="24.44140625" style="55" customWidth="1"/>
    <col min="5381" max="5381" width="21" style="55" customWidth="1"/>
    <col min="5382" max="5382" width="14.109375" style="55" customWidth="1"/>
    <col min="5383" max="5383" width="13.109375" style="55" bestFit="1" customWidth="1"/>
    <col min="5384" max="5633" width="9.109375" style="55"/>
    <col min="5634" max="5634" width="4.44140625" style="55" bestFit="1" customWidth="1"/>
    <col min="5635" max="5635" width="26.6640625" style="55" customWidth="1"/>
    <col min="5636" max="5636" width="24.44140625" style="55" customWidth="1"/>
    <col min="5637" max="5637" width="21" style="55" customWidth="1"/>
    <col min="5638" max="5638" width="14.109375" style="55" customWidth="1"/>
    <col min="5639" max="5639" width="13.109375" style="55" bestFit="1" customWidth="1"/>
    <col min="5640" max="5889" width="9.109375" style="55"/>
    <col min="5890" max="5890" width="4.44140625" style="55" bestFit="1" customWidth="1"/>
    <col min="5891" max="5891" width="26.6640625" style="55" customWidth="1"/>
    <col min="5892" max="5892" width="24.44140625" style="55" customWidth="1"/>
    <col min="5893" max="5893" width="21" style="55" customWidth="1"/>
    <col min="5894" max="5894" width="14.109375" style="55" customWidth="1"/>
    <col min="5895" max="5895" width="13.109375" style="55" bestFit="1" customWidth="1"/>
    <col min="5896" max="6145" width="9.109375" style="55"/>
    <col min="6146" max="6146" width="4.44140625" style="55" bestFit="1" customWidth="1"/>
    <col min="6147" max="6147" width="26.6640625" style="55" customWidth="1"/>
    <col min="6148" max="6148" width="24.44140625" style="55" customWidth="1"/>
    <col min="6149" max="6149" width="21" style="55" customWidth="1"/>
    <col min="6150" max="6150" width="14.109375" style="55" customWidth="1"/>
    <col min="6151" max="6151" width="13.109375" style="55" bestFit="1" customWidth="1"/>
    <col min="6152" max="6401" width="9.109375" style="55"/>
    <col min="6402" max="6402" width="4.44140625" style="55" bestFit="1" customWidth="1"/>
    <col min="6403" max="6403" width="26.6640625" style="55" customWidth="1"/>
    <col min="6404" max="6404" width="24.44140625" style="55" customWidth="1"/>
    <col min="6405" max="6405" width="21" style="55" customWidth="1"/>
    <col min="6406" max="6406" width="14.109375" style="55" customWidth="1"/>
    <col min="6407" max="6407" width="13.109375" style="55" bestFit="1" customWidth="1"/>
    <col min="6408" max="6657" width="9.109375" style="55"/>
    <col min="6658" max="6658" width="4.44140625" style="55" bestFit="1" customWidth="1"/>
    <col min="6659" max="6659" width="26.6640625" style="55" customWidth="1"/>
    <col min="6660" max="6660" width="24.44140625" style="55" customWidth="1"/>
    <col min="6661" max="6661" width="21" style="55" customWidth="1"/>
    <col min="6662" max="6662" width="14.109375" style="55" customWidth="1"/>
    <col min="6663" max="6663" width="13.109375" style="55" bestFit="1" customWidth="1"/>
    <col min="6664" max="6913" width="9.109375" style="55"/>
    <col min="6914" max="6914" width="4.44140625" style="55" bestFit="1" customWidth="1"/>
    <col min="6915" max="6915" width="26.6640625" style="55" customWidth="1"/>
    <col min="6916" max="6916" width="24.44140625" style="55" customWidth="1"/>
    <col min="6917" max="6917" width="21" style="55" customWidth="1"/>
    <col min="6918" max="6918" width="14.109375" style="55" customWidth="1"/>
    <col min="6919" max="6919" width="13.109375" style="55" bestFit="1" customWidth="1"/>
    <col min="6920" max="7169" width="9.109375" style="55"/>
    <col min="7170" max="7170" width="4.44140625" style="55" bestFit="1" customWidth="1"/>
    <col min="7171" max="7171" width="26.6640625" style="55" customWidth="1"/>
    <col min="7172" max="7172" width="24.44140625" style="55" customWidth="1"/>
    <col min="7173" max="7173" width="21" style="55" customWidth="1"/>
    <col min="7174" max="7174" width="14.109375" style="55" customWidth="1"/>
    <col min="7175" max="7175" width="13.109375" style="55" bestFit="1" customWidth="1"/>
    <col min="7176" max="7425" width="9.109375" style="55"/>
    <col min="7426" max="7426" width="4.44140625" style="55" bestFit="1" customWidth="1"/>
    <col min="7427" max="7427" width="26.6640625" style="55" customWidth="1"/>
    <col min="7428" max="7428" width="24.44140625" style="55" customWidth="1"/>
    <col min="7429" max="7429" width="21" style="55" customWidth="1"/>
    <col min="7430" max="7430" width="14.109375" style="55" customWidth="1"/>
    <col min="7431" max="7431" width="13.109375" style="55" bestFit="1" customWidth="1"/>
    <col min="7432" max="7681" width="9.109375" style="55"/>
    <col min="7682" max="7682" width="4.44140625" style="55" bestFit="1" customWidth="1"/>
    <col min="7683" max="7683" width="26.6640625" style="55" customWidth="1"/>
    <col min="7684" max="7684" width="24.44140625" style="55" customWidth="1"/>
    <col min="7685" max="7685" width="21" style="55" customWidth="1"/>
    <col min="7686" max="7686" width="14.109375" style="55" customWidth="1"/>
    <col min="7687" max="7687" width="13.109375" style="55" bestFit="1" customWidth="1"/>
    <col min="7688" max="7937" width="9.109375" style="55"/>
    <col min="7938" max="7938" width="4.44140625" style="55" bestFit="1" customWidth="1"/>
    <col min="7939" max="7939" width="26.6640625" style="55" customWidth="1"/>
    <col min="7940" max="7940" width="24.44140625" style="55" customWidth="1"/>
    <col min="7941" max="7941" width="21" style="55" customWidth="1"/>
    <col min="7942" max="7942" width="14.109375" style="55" customWidth="1"/>
    <col min="7943" max="7943" width="13.109375" style="55" bestFit="1" customWidth="1"/>
    <col min="7944" max="8193" width="9.109375" style="55"/>
    <col min="8194" max="8194" width="4.44140625" style="55" bestFit="1" customWidth="1"/>
    <col min="8195" max="8195" width="26.6640625" style="55" customWidth="1"/>
    <col min="8196" max="8196" width="24.44140625" style="55" customWidth="1"/>
    <col min="8197" max="8197" width="21" style="55" customWidth="1"/>
    <col min="8198" max="8198" width="14.109375" style="55" customWidth="1"/>
    <col min="8199" max="8199" width="13.109375" style="55" bestFit="1" customWidth="1"/>
    <col min="8200" max="8449" width="9.109375" style="55"/>
    <col min="8450" max="8450" width="4.44140625" style="55" bestFit="1" customWidth="1"/>
    <col min="8451" max="8451" width="26.6640625" style="55" customWidth="1"/>
    <col min="8452" max="8452" width="24.44140625" style="55" customWidth="1"/>
    <col min="8453" max="8453" width="21" style="55" customWidth="1"/>
    <col min="8454" max="8454" width="14.109375" style="55" customWidth="1"/>
    <col min="8455" max="8455" width="13.109375" style="55" bestFit="1" customWidth="1"/>
    <col min="8456" max="8705" width="9.109375" style="55"/>
    <col min="8706" max="8706" width="4.44140625" style="55" bestFit="1" customWidth="1"/>
    <col min="8707" max="8707" width="26.6640625" style="55" customWidth="1"/>
    <col min="8708" max="8708" width="24.44140625" style="55" customWidth="1"/>
    <col min="8709" max="8709" width="21" style="55" customWidth="1"/>
    <col min="8710" max="8710" width="14.109375" style="55" customWidth="1"/>
    <col min="8711" max="8711" width="13.109375" style="55" bestFit="1" customWidth="1"/>
    <col min="8712" max="8961" width="9.109375" style="55"/>
    <col min="8962" max="8962" width="4.44140625" style="55" bestFit="1" customWidth="1"/>
    <col min="8963" max="8963" width="26.6640625" style="55" customWidth="1"/>
    <col min="8964" max="8964" width="24.44140625" style="55" customWidth="1"/>
    <col min="8965" max="8965" width="21" style="55" customWidth="1"/>
    <col min="8966" max="8966" width="14.109375" style="55" customWidth="1"/>
    <col min="8967" max="8967" width="13.109375" style="55" bestFit="1" customWidth="1"/>
    <col min="8968" max="9217" width="9.109375" style="55"/>
    <col min="9218" max="9218" width="4.44140625" style="55" bestFit="1" customWidth="1"/>
    <col min="9219" max="9219" width="26.6640625" style="55" customWidth="1"/>
    <col min="9220" max="9220" width="24.44140625" style="55" customWidth="1"/>
    <col min="9221" max="9221" width="21" style="55" customWidth="1"/>
    <col min="9222" max="9222" width="14.109375" style="55" customWidth="1"/>
    <col min="9223" max="9223" width="13.109375" style="55" bestFit="1" customWidth="1"/>
    <col min="9224" max="9473" width="9.109375" style="55"/>
    <col min="9474" max="9474" width="4.44140625" style="55" bestFit="1" customWidth="1"/>
    <col min="9475" max="9475" width="26.6640625" style="55" customWidth="1"/>
    <col min="9476" max="9476" width="24.44140625" style="55" customWidth="1"/>
    <col min="9477" max="9477" width="21" style="55" customWidth="1"/>
    <col min="9478" max="9478" width="14.109375" style="55" customWidth="1"/>
    <col min="9479" max="9479" width="13.109375" style="55" bestFit="1" customWidth="1"/>
    <col min="9480" max="9729" width="9.109375" style="55"/>
    <col min="9730" max="9730" width="4.44140625" style="55" bestFit="1" customWidth="1"/>
    <col min="9731" max="9731" width="26.6640625" style="55" customWidth="1"/>
    <col min="9732" max="9732" width="24.44140625" style="55" customWidth="1"/>
    <col min="9733" max="9733" width="21" style="55" customWidth="1"/>
    <col min="9734" max="9734" width="14.109375" style="55" customWidth="1"/>
    <col min="9735" max="9735" width="13.109375" style="55" bestFit="1" customWidth="1"/>
    <col min="9736" max="9985" width="9.109375" style="55"/>
    <col min="9986" max="9986" width="4.44140625" style="55" bestFit="1" customWidth="1"/>
    <col min="9987" max="9987" width="26.6640625" style="55" customWidth="1"/>
    <col min="9988" max="9988" width="24.44140625" style="55" customWidth="1"/>
    <col min="9989" max="9989" width="21" style="55" customWidth="1"/>
    <col min="9990" max="9990" width="14.109375" style="55" customWidth="1"/>
    <col min="9991" max="9991" width="13.109375" style="55" bestFit="1" customWidth="1"/>
    <col min="9992" max="10241" width="9.109375" style="55"/>
    <col min="10242" max="10242" width="4.44140625" style="55" bestFit="1" customWidth="1"/>
    <col min="10243" max="10243" width="26.6640625" style="55" customWidth="1"/>
    <col min="10244" max="10244" width="24.44140625" style="55" customWidth="1"/>
    <col min="10245" max="10245" width="21" style="55" customWidth="1"/>
    <col min="10246" max="10246" width="14.109375" style="55" customWidth="1"/>
    <col min="10247" max="10247" width="13.109375" style="55" bestFit="1" customWidth="1"/>
    <col min="10248" max="10497" width="9.109375" style="55"/>
    <col min="10498" max="10498" width="4.44140625" style="55" bestFit="1" customWidth="1"/>
    <col min="10499" max="10499" width="26.6640625" style="55" customWidth="1"/>
    <col min="10500" max="10500" width="24.44140625" style="55" customWidth="1"/>
    <col min="10501" max="10501" width="21" style="55" customWidth="1"/>
    <col min="10502" max="10502" width="14.109375" style="55" customWidth="1"/>
    <col min="10503" max="10503" width="13.109375" style="55" bestFit="1" customWidth="1"/>
    <col min="10504" max="10753" width="9.109375" style="55"/>
    <col min="10754" max="10754" width="4.44140625" style="55" bestFit="1" customWidth="1"/>
    <col min="10755" max="10755" width="26.6640625" style="55" customWidth="1"/>
    <col min="10756" max="10756" width="24.44140625" style="55" customWidth="1"/>
    <col min="10757" max="10757" width="21" style="55" customWidth="1"/>
    <col min="10758" max="10758" width="14.109375" style="55" customWidth="1"/>
    <col min="10759" max="10759" width="13.109375" style="55" bestFit="1" customWidth="1"/>
    <col min="10760" max="11009" width="9.109375" style="55"/>
    <col min="11010" max="11010" width="4.44140625" style="55" bestFit="1" customWidth="1"/>
    <col min="11011" max="11011" width="26.6640625" style="55" customWidth="1"/>
    <col min="11012" max="11012" width="24.44140625" style="55" customWidth="1"/>
    <col min="11013" max="11013" width="21" style="55" customWidth="1"/>
    <col min="11014" max="11014" width="14.109375" style="55" customWidth="1"/>
    <col min="11015" max="11015" width="13.109375" style="55" bestFit="1" customWidth="1"/>
    <col min="11016" max="11265" width="9.109375" style="55"/>
    <col min="11266" max="11266" width="4.44140625" style="55" bestFit="1" customWidth="1"/>
    <col min="11267" max="11267" width="26.6640625" style="55" customWidth="1"/>
    <col min="11268" max="11268" width="24.44140625" style="55" customWidth="1"/>
    <col min="11269" max="11269" width="21" style="55" customWidth="1"/>
    <col min="11270" max="11270" width="14.109375" style="55" customWidth="1"/>
    <col min="11271" max="11271" width="13.109375" style="55" bestFit="1" customWidth="1"/>
    <col min="11272" max="11521" width="9.109375" style="55"/>
    <col min="11522" max="11522" width="4.44140625" style="55" bestFit="1" customWidth="1"/>
    <col min="11523" max="11523" width="26.6640625" style="55" customWidth="1"/>
    <col min="11524" max="11524" width="24.44140625" style="55" customWidth="1"/>
    <col min="11525" max="11525" width="21" style="55" customWidth="1"/>
    <col min="11526" max="11526" width="14.109375" style="55" customWidth="1"/>
    <col min="11527" max="11527" width="13.109375" style="55" bestFit="1" customWidth="1"/>
    <col min="11528" max="11777" width="9.109375" style="55"/>
    <col min="11778" max="11778" width="4.44140625" style="55" bestFit="1" customWidth="1"/>
    <col min="11779" max="11779" width="26.6640625" style="55" customWidth="1"/>
    <col min="11780" max="11780" width="24.44140625" style="55" customWidth="1"/>
    <col min="11781" max="11781" width="21" style="55" customWidth="1"/>
    <col min="11782" max="11782" width="14.109375" style="55" customWidth="1"/>
    <col min="11783" max="11783" width="13.109375" style="55" bestFit="1" customWidth="1"/>
    <col min="11784" max="12033" width="9.109375" style="55"/>
    <col min="12034" max="12034" width="4.44140625" style="55" bestFit="1" customWidth="1"/>
    <col min="12035" max="12035" width="26.6640625" style="55" customWidth="1"/>
    <col min="12036" max="12036" width="24.44140625" style="55" customWidth="1"/>
    <col min="12037" max="12037" width="21" style="55" customWidth="1"/>
    <col min="12038" max="12038" width="14.109375" style="55" customWidth="1"/>
    <col min="12039" max="12039" width="13.109375" style="55" bestFit="1" customWidth="1"/>
    <col min="12040" max="12289" width="9.109375" style="55"/>
    <col min="12290" max="12290" width="4.44140625" style="55" bestFit="1" customWidth="1"/>
    <col min="12291" max="12291" width="26.6640625" style="55" customWidth="1"/>
    <col min="12292" max="12292" width="24.44140625" style="55" customWidth="1"/>
    <col min="12293" max="12293" width="21" style="55" customWidth="1"/>
    <col min="12294" max="12294" width="14.109375" style="55" customWidth="1"/>
    <col min="12295" max="12295" width="13.109375" style="55" bestFit="1" customWidth="1"/>
    <col min="12296" max="12545" width="9.109375" style="55"/>
    <col min="12546" max="12546" width="4.44140625" style="55" bestFit="1" customWidth="1"/>
    <col min="12547" max="12547" width="26.6640625" style="55" customWidth="1"/>
    <col min="12548" max="12548" width="24.44140625" style="55" customWidth="1"/>
    <col min="12549" max="12549" width="21" style="55" customWidth="1"/>
    <col min="12550" max="12550" width="14.109375" style="55" customWidth="1"/>
    <col min="12551" max="12551" width="13.109375" style="55" bestFit="1" customWidth="1"/>
    <col min="12552" max="12801" width="9.109375" style="55"/>
    <col min="12802" max="12802" width="4.44140625" style="55" bestFit="1" customWidth="1"/>
    <col min="12803" max="12803" width="26.6640625" style="55" customWidth="1"/>
    <col min="12804" max="12804" width="24.44140625" style="55" customWidth="1"/>
    <col min="12805" max="12805" width="21" style="55" customWidth="1"/>
    <col min="12806" max="12806" width="14.109375" style="55" customWidth="1"/>
    <col min="12807" max="12807" width="13.109375" style="55" bestFit="1" customWidth="1"/>
    <col min="12808" max="13057" width="9.109375" style="55"/>
    <col min="13058" max="13058" width="4.44140625" style="55" bestFit="1" customWidth="1"/>
    <col min="13059" max="13059" width="26.6640625" style="55" customWidth="1"/>
    <col min="13060" max="13060" width="24.44140625" style="55" customWidth="1"/>
    <col min="13061" max="13061" width="21" style="55" customWidth="1"/>
    <col min="13062" max="13062" width="14.109375" style="55" customWidth="1"/>
    <col min="13063" max="13063" width="13.109375" style="55" bestFit="1" customWidth="1"/>
    <col min="13064" max="13313" width="9.109375" style="55"/>
    <col min="13314" max="13314" width="4.44140625" style="55" bestFit="1" customWidth="1"/>
    <col min="13315" max="13315" width="26.6640625" style="55" customWidth="1"/>
    <col min="13316" max="13316" width="24.44140625" style="55" customWidth="1"/>
    <col min="13317" max="13317" width="21" style="55" customWidth="1"/>
    <col min="13318" max="13318" width="14.109375" style="55" customWidth="1"/>
    <col min="13319" max="13319" width="13.109375" style="55" bestFit="1" customWidth="1"/>
    <col min="13320" max="13569" width="9.109375" style="55"/>
    <col min="13570" max="13570" width="4.44140625" style="55" bestFit="1" customWidth="1"/>
    <col min="13571" max="13571" width="26.6640625" style="55" customWidth="1"/>
    <col min="13572" max="13572" width="24.44140625" style="55" customWidth="1"/>
    <col min="13573" max="13573" width="21" style="55" customWidth="1"/>
    <col min="13574" max="13574" width="14.109375" style="55" customWidth="1"/>
    <col min="13575" max="13575" width="13.109375" style="55" bestFit="1" customWidth="1"/>
    <col min="13576" max="13825" width="9.109375" style="55"/>
    <col min="13826" max="13826" width="4.44140625" style="55" bestFit="1" customWidth="1"/>
    <col min="13827" max="13827" width="26.6640625" style="55" customWidth="1"/>
    <col min="13828" max="13828" width="24.44140625" style="55" customWidth="1"/>
    <col min="13829" max="13829" width="21" style="55" customWidth="1"/>
    <col min="13830" max="13830" width="14.109375" style="55" customWidth="1"/>
    <col min="13831" max="13831" width="13.109375" style="55" bestFit="1" customWidth="1"/>
    <col min="13832" max="14081" width="9.109375" style="55"/>
    <col min="14082" max="14082" width="4.44140625" style="55" bestFit="1" customWidth="1"/>
    <col min="14083" max="14083" width="26.6640625" style="55" customWidth="1"/>
    <col min="14084" max="14084" width="24.44140625" style="55" customWidth="1"/>
    <col min="14085" max="14085" width="21" style="55" customWidth="1"/>
    <col min="14086" max="14086" width="14.109375" style="55" customWidth="1"/>
    <col min="14087" max="14087" width="13.109375" style="55" bestFit="1" customWidth="1"/>
    <col min="14088" max="14337" width="9.109375" style="55"/>
    <col min="14338" max="14338" width="4.44140625" style="55" bestFit="1" customWidth="1"/>
    <col min="14339" max="14339" width="26.6640625" style="55" customWidth="1"/>
    <col min="14340" max="14340" width="24.44140625" style="55" customWidth="1"/>
    <col min="14341" max="14341" width="21" style="55" customWidth="1"/>
    <col min="14342" max="14342" width="14.109375" style="55" customWidth="1"/>
    <col min="14343" max="14343" width="13.109375" style="55" bestFit="1" customWidth="1"/>
    <col min="14344" max="14593" width="9.109375" style="55"/>
    <col min="14594" max="14594" width="4.44140625" style="55" bestFit="1" customWidth="1"/>
    <col min="14595" max="14595" width="26.6640625" style="55" customWidth="1"/>
    <col min="14596" max="14596" width="24.44140625" style="55" customWidth="1"/>
    <col min="14597" max="14597" width="21" style="55" customWidth="1"/>
    <col min="14598" max="14598" width="14.109375" style="55" customWidth="1"/>
    <col min="14599" max="14599" width="13.109375" style="55" bestFit="1" customWidth="1"/>
    <col min="14600" max="14849" width="9.109375" style="55"/>
    <col min="14850" max="14850" width="4.44140625" style="55" bestFit="1" customWidth="1"/>
    <col min="14851" max="14851" width="26.6640625" style="55" customWidth="1"/>
    <col min="14852" max="14852" width="24.44140625" style="55" customWidth="1"/>
    <col min="14853" max="14853" width="21" style="55" customWidth="1"/>
    <col min="14854" max="14854" width="14.109375" style="55" customWidth="1"/>
    <col min="14855" max="14855" width="13.109375" style="55" bestFit="1" customWidth="1"/>
    <col min="14856" max="15105" width="9.109375" style="55"/>
    <col min="15106" max="15106" width="4.44140625" style="55" bestFit="1" customWidth="1"/>
    <col min="15107" max="15107" width="26.6640625" style="55" customWidth="1"/>
    <col min="15108" max="15108" width="24.44140625" style="55" customWidth="1"/>
    <col min="15109" max="15109" width="21" style="55" customWidth="1"/>
    <col min="15110" max="15110" width="14.109375" style="55" customWidth="1"/>
    <col min="15111" max="15111" width="13.109375" style="55" bestFit="1" customWidth="1"/>
    <col min="15112" max="15361" width="9.109375" style="55"/>
    <col min="15362" max="15362" width="4.44140625" style="55" bestFit="1" customWidth="1"/>
    <col min="15363" max="15363" width="26.6640625" style="55" customWidth="1"/>
    <col min="15364" max="15364" width="24.44140625" style="55" customWidth="1"/>
    <col min="15365" max="15365" width="21" style="55" customWidth="1"/>
    <col min="15366" max="15366" width="14.109375" style="55" customWidth="1"/>
    <col min="15367" max="15367" width="13.109375" style="55" bestFit="1" customWidth="1"/>
    <col min="15368" max="15617" width="9.109375" style="55"/>
    <col min="15618" max="15618" width="4.44140625" style="55" bestFit="1" customWidth="1"/>
    <col min="15619" max="15619" width="26.6640625" style="55" customWidth="1"/>
    <col min="15620" max="15620" width="24.44140625" style="55" customWidth="1"/>
    <col min="15621" max="15621" width="21" style="55" customWidth="1"/>
    <col min="15622" max="15622" width="14.109375" style="55" customWidth="1"/>
    <col min="15623" max="15623" width="13.109375" style="55" bestFit="1" customWidth="1"/>
    <col min="15624" max="15873" width="9.109375" style="55"/>
    <col min="15874" max="15874" width="4.44140625" style="55" bestFit="1" customWidth="1"/>
    <col min="15875" max="15875" width="26.6640625" style="55" customWidth="1"/>
    <col min="15876" max="15876" width="24.44140625" style="55" customWidth="1"/>
    <col min="15877" max="15877" width="21" style="55" customWidth="1"/>
    <col min="15878" max="15878" width="14.109375" style="55" customWidth="1"/>
    <col min="15879" max="15879" width="13.109375" style="55" bestFit="1" customWidth="1"/>
    <col min="15880" max="16129" width="9.109375" style="55"/>
    <col min="16130" max="16130" width="4.44140625" style="55" bestFit="1" customWidth="1"/>
    <col min="16131" max="16131" width="26.6640625" style="55" customWidth="1"/>
    <col min="16132" max="16132" width="24.44140625" style="55" customWidth="1"/>
    <col min="16133" max="16133" width="21" style="55" customWidth="1"/>
    <col min="16134" max="16134" width="14.109375" style="55" customWidth="1"/>
    <col min="16135" max="16135" width="13.109375" style="55" bestFit="1" customWidth="1"/>
    <col min="16136" max="16384" width="9.109375" style="55"/>
  </cols>
  <sheetData>
    <row r="3" spans="2:6" ht="42" customHeight="1">
      <c r="B3" s="972" t="s">
        <v>6260</v>
      </c>
      <c r="C3" s="973"/>
      <c r="D3" s="973"/>
      <c r="E3" s="973"/>
      <c r="F3" s="973"/>
    </row>
    <row r="5" spans="2:6">
      <c r="B5" s="47" t="s">
        <v>70</v>
      </c>
      <c r="C5" s="61" t="s">
        <v>314</v>
      </c>
      <c r="D5" s="61" t="s">
        <v>315</v>
      </c>
      <c r="E5" s="61" t="s">
        <v>316</v>
      </c>
      <c r="F5" s="70" t="s">
        <v>106</v>
      </c>
    </row>
    <row r="6" spans="2:6" ht="31.2">
      <c r="B6" s="817" t="s">
        <v>6261</v>
      </c>
      <c r="C6" s="817" t="s">
        <v>6262</v>
      </c>
      <c r="D6" s="399"/>
      <c r="E6" s="165"/>
      <c r="F6" s="67"/>
    </row>
    <row r="7" spans="2:6">
      <c r="B7" s="818">
        <v>1</v>
      </c>
      <c r="C7" s="818" t="s">
        <v>6263</v>
      </c>
      <c r="D7" s="818"/>
      <c r="E7" s="819">
        <f>ACTORS!H9</f>
        <v>13</v>
      </c>
      <c r="F7" s="56"/>
    </row>
    <row r="8" spans="2:6">
      <c r="B8" s="818">
        <v>2</v>
      </c>
      <c r="C8" s="818" t="s">
        <v>6264</v>
      </c>
      <c r="D8" s="818"/>
      <c r="E8" s="819">
        <f>TBF!H18</f>
        <v>2480</v>
      </c>
      <c r="F8" s="56"/>
    </row>
    <row r="9" spans="2:6">
      <c r="B9" s="818">
        <v>3</v>
      </c>
      <c r="C9" s="818" t="s">
        <v>6265</v>
      </c>
      <c r="D9" s="818" t="s">
        <v>6266</v>
      </c>
      <c r="E9" s="819">
        <f>E8+E7</f>
        <v>2493</v>
      </c>
      <c r="F9" s="56"/>
    </row>
    <row r="10" spans="2:6" ht="31.2">
      <c r="B10" s="818">
        <v>4</v>
      </c>
      <c r="C10" s="818" t="s">
        <v>6267</v>
      </c>
      <c r="D10" s="818" t="s">
        <v>6268</v>
      </c>
      <c r="E10" s="820">
        <f>TFW!D24</f>
        <v>0.87</v>
      </c>
      <c r="F10" s="56"/>
    </row>
    <row r="11" spans="2:6" ht="31.2">
      <c r="B11" s="818">
        <v>5</v>
      </c>
      <c r="C11" s="818" t="s">
        <v>6269</v>
      </c>
      <c r="D11" s="818" t="s">
        <v>6270</v>
      </c>
      <c r="E11" s="819">
        <f>EFW!J19</f>
        <v>0.74299999999999999</v>
      </c>
      <c r="F11" s="56"/>
    </row>
    <row r="12" spans="2:6" ht="31.2">
      <c r="B12" s="818">
        <v>6</v>
      </c>
      <c r="C12" s="818" t="s">
        <v>6271</v>
      </c>
      <c r="D12" s="818" t="s">
        <v>317</v>
      </c>
      <c r="E12" s="819">
        <f>E9*E10*E11</f>
        <v>1611.5001299999999</v>
      </c>
      <c r="F12" s="56"/>
    </row>
    <row r="13" spans="2:6">
      <c r="B13" s="817" t="s">
        <v>6272</v>
      </c>
      <c r="C13" s="817" t="s">
        <v>168</v>
      </c>
      <c r="D13" s="399"/>
      <c r="E13" s="821">
        <f>EFW!K21</f>
        <v>26.699999999999996</v>
      </c>
      <c r="F13" s="67"/>
    </row>
    <row r="14" spans="2:6">
      <c r="B14" s="817" t="s">
        <v>6273</v>
      </c>
      <c r="C14" s="817" t="s">
        <v>6274</v>
      </c>
      <c r="D14" s="818" t="s">
        <v>6275</v>
      </c>
      <c r="E14" s="821">
        <f>10/6*E12</f>
        <v>2685.8335499999998</v>
      </c>
      <c r="F14" s="67"/>
    </row>
    <row r="15" spans="2:6">
      <c r="B15" s="817" t="s">
        <v>6276</v>
      </c>
      <c r="C15" s="817" t="s">
        <v>318</v>
      </c>
      <c r="D15" s="399"/>
      <c r="E15" s="821">
        <f>LUONG!E16</f>
        <v>39788.221153846156</v>
      </c>
      <c r="F15" s="67"/>
    </row>
    <row r="16" spans="2:6" ht="46.8">
      <c r="B16" s="817" t="s">
        <v>24</v>
      </c>
      <c r="C16" s="817" t="s">
        <v>6277</v>
      </c>
      <c r="D16" s="818" t="s">
        <v>6278</v>
      </c>
      <c r="E16" s="822">
        <f>ROUND(1.4*E13*E14*E15,0)</f>
        <v>3994596478</v>
      </c>
      <c r="F16" s="67"/>
    </row>
  </sheetData>
  <mergeCells count="1">
    <mergeCell ref="B3:F3"/>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F24"/>
  <sheetViews>
    <sheetView workbookViewId="0">
      <selection activeCell="E4" sqref="E4"/>
    </sheetView>
  </sheetViews>
  <sheetFormatPr defaultColWidth="8.88671875" defaultRowHeight="16.8"/>
  <cols>
    <col min="1" max="1" width="9.109375" style="55"/>
    <col min="2" max="2" width="5.44140625" style="55" customWidth="1"/>
    <col min="3" max="3" width="40.44140625" style="55" customWidth="1"/>
    <col min="4" max="4" width="20.44140625" style="55" bestFit="1" customWidth="1"/>
    <col min="5" max="5" width="26.44140625" style="55" bestFit="1" customWidth="1"/>
    <col min="6" max="6" width="10" style="55" bestFit="1" customWidth="1"/>
    <col min="7" max="257" width="9.109375" style="55"/>
    <col min="258" max="258" width="3.44140625" style="55" bestFit="1" customWidth="1"/>
    <col min="259" max="259" width="40.44140625" style="55" customWidth="1"/>
    <col min="260" max="260" width="20.44140625" style="55" bestFit="1" customWidth="1"/>
    <col min="261" max="261" width="26.44140625" style="55" bestFit="1" customWidth="1"/>
    <col min="262" max="262" width="10" style="55" bestFit="1" customWidth="1"/>
    <col min="263" max="513" width="9.109375" style="55"/>
    <col min="514" max="514" width="3.44140625" style="55" bestFit="1" customWidth="1"/>
    <col min="515" max="515" width="40.44140625" style="55" customWidth="1"/>
    <col min="516" max="516" width="20.44140625" style="55" bestFit="1" customWidth="1"/>
    <col min="517" max="517" width="26.44140625" style="55" bestFit="1" customWidth="1"/>
    <col min="518" max="518" width="10" style="55" bestFit="1" customWidth="1"/>
    <col min="519" max="769" width="9.109375" style="55"/>
    <col min="770" max="770" width="3.44140625" style="55" bestFit="1" customWidth="1"/>
    <col min="771" max="771" width="40.44140625" style="55" customWidth="1"/>
    <col min="772" max="772" width="20.44140625" style="55" bestFit="1" customWidth="1"/>
    <col min="773" max="773" width="26.44140625" style="55" bestFit="1" customWidth="1"/>
    <col min="774" max="774" width="10" style="55" bestFit="1" customWidth="1"/>
    <col min="775" max="1025" width="9.109375" style="55"/>
    <col min="1026" max="1026" width="3.44140625" style="55" bestFit="1" customWidth="1"/>
    <col min="1027" max="1027" width="40.44140625" style="55" customWidth="1"/>
    <col min="1028" max="1028" width="20.44140625" style="55" bestFit="1" customWidth="1"/>
    <col min="1029" max="1029" width="26.44140625" style="55" bestFit="1" customWidth="1"/>
    <col min="1030" max="1030" width="10" style="55" bestFit="1" customWidth="1"/>
    <col min="1031" max="1281" width="9.109375" style="55"/>
    <col min="1282" max="1282" width="3.44140625" style="55" bestFit="1" customWidth="1"/>
    <col min="1283" max="1283" width="40.44140625" style="55" customWidth="1"/>
    <col min="1284" max="1284" width="20.44140625" style="55" bestFit="1" customWidth="1"/>
    <col min="1285" max="1285" width="26.44140625" style="55" bestFit="1" customWidth="1"/>
    <col min="1286" max="1286" width="10" style="55" bestFit="1" customWidth="1"/>
    <col min="1287" max="1537" width="9.109375" style="55"/>
    <col min="1538" max="1538" width="3.44140625" style="55" bestFit="1" customWidth="1"/>
    <col min="1539" max="1539" width="40.44140625" style="55" customWidth="1"/>
    <col min="1540" max="1540" width="20.44140625" style="55" bestFit="1" customWidth="1"/>
    <col min="1541" max="1541" width="26.44140625" style="55" bestFit="1" customWidth="1"/>
    <col min="1542" max="1542" width="10" style="55" bestFit="1" customWidth="1"/>
    <col min="1543" max="1793" width="9.109375" style="55"/>
    <col min="1794" max="1794" width="3.44140625" style="55" bestFit="1" customWidth="1"/>
    <col min="1795" max="1795" width="40.44140625" style="55" customWidth="1"/>
    <col min="1796" max="1796" width="20.44140625" style="55" bestFit="1" customWidth="1"/>
    <col min="1797" max="1797" width="26.44140625" style="55" bestFit="1" customWidth="1"/>
    <col min="1798" max="1798" width="10" style="55" bestFit="1" customWidth="1"/>
    <col min="1799" max="2049" width="9.109375" style="55"/>
    <col min="2050" max="2050" width="3.44140625" style="55" bestFit="1" customWidth="1"/>
    <col min="2051" max="2051" width="40.44140625" style="55" customWidth="1"/>
    <col min="2052" max="2052" width="20.44140625" style="55" bestFit="1" customWidth="1"/>
    <col min="2053" max="2053" width="26.44140625" style="55" bestFit="1" customWidth="1"/>
    <col min="2054" max="2054" width="10" style="55" bestFit="1" customWidth="1"/>
    <col min="2055" max="2305" width="9.109375" style="55"/>
    <col min="2306" max="2306" width="3.44140625" style="55" bestFit="1" customWidth="1"/>
    <col min="2307" max="2307" width="40.44140625" style="55" customWidth="1"/>
    <col min="2308" max="2308" width="20.44140625" style="55" bestFit="1" customWidth="1"/>
    <col min="2309" max="2309" width="26.44140625" style="55" bestFit="1" customWidth="1"/>
    <col min="2310" max="2310" width="10" style="55" bestFit="1" customWidth="1"/>
    <col min="2311" max="2561" width="9.109375" style="55"/>
    <col min="2562" max="2562" width="3.44140625" style="55" bestFit="1" customWidth="1"/>
    <col min="2563" max="2563" width="40.44140625" style="55" customWidth="1"/>
    <col min="2564" max="2564" width="20.44140625" style="55" bestFit="1" customWidth="1"/>
    <col min="2565" max="2565" width="26.44140625" style="55" bestFit="1" customWidth="1"/>
    <col min="2566" max="2566" width="10" style="55" bestFit="1" customWidth="1"/>
    <col min="2567" max="2817" width="9.109375" style="55"/>
    <col min="2818" max="2818" width="3.44140625" style="55" bestFit="1" customWidth="1"/>
    <col min="2819" max="2819" width="40.44140625" style="55" customWidth="1"/>
    <col min="2820" max="2820" width="20.44140625" style="55" bestFit="1" customWidth="1"/>
    <col min="2821" max="2821" width="26.44140625" style="55" bestFit="1" customWidth="1"/>
    <col min="2822" max="2822" width="10" style="55" bestFit="1" customWidth="1"/>
    <col min="2823" max="3073" width="9.109375" style="55"/>
    <col min="3074" max="3074" width="3.44140625" style="55" bestFit="1" customWidth="1"/>
    <col min="3075" max="3075" width="40.44140625" style="55" customWidth="1"/>
    <col min="3076" max="3076" width="20.44140625" style="55" bestFit="1" customWidth="1"/>
    <col min="3077" max="3077" width="26.44140625" style="55" bestFit="1" customWidth="1"/>
    <col min="3078" max="3078" width="10" style="55" bestFit="1" customWidth="1"/>
    <col min="3079" max="3329" width="9.109375" style="55"/>
    <col min="3330" max="3330" width="3.44140625" style="55" bestFit="1" customWidth="1"/>
    <col min="3331" max="3331" width="40.44140625" style="55" customWidth="1"/>
    <col min="3332" max="3332" width="20.44140625" style="55" bestFit="1" customWidth="1"/>
    <col min="3333" max="3333" width="26.44140625" style="55" bestFit="1" customWidth="1"/>
    <col min="3334" max="3334" width="10" style="55" bestFit="1" customWidth="1"/>
    <col min="3335" max="3585" width="9.109375" style="55"/>
    <col min="3586" max="3586" width="3.44140625" style="55" bestFit="1" customWidth="1"/>
    <col min="3587" max="3587" width="40.44140625" style="55" customWidth="1"/>
    <col min="3588" max="3588" width="20.44140625" style="55" bestFit="1" customWidth="1"/>
    <col min="3589" max="3589" width="26.44140625" style="55" bestFit="1" customWidth="1"/>
    <col min="3590" max="3590" width="10" style="55" bestFit="1" customWidth="1"/>
    <col min="3591" max="3841" width="9.109375" style="55"/>
    <col min="3842" max="3842" width="3.44140625" style="55" bestFit="1" customWidth="1"/>
    <col min="3843" max="3843" width="40.44140625" style="55" customWidth="1"/>
    <col min="3844" max="3844" width="20.44140625" style="55" bestFit="1" customWidth="1"/>
    <col min="3845" max="3845" width="26.44140625" style="55" bestFit="1" customWidth="1"/>
    <col min="3846" max="3846" width="10" style="55" bestFit="1" customWidth="1"/>
    <col min="3847" max="4097" width="9.109375" style="55"/>
    <col min="4098" max="4098" width="3.44140625" style="55" bestFit="1" customWidth="1"/>
    <col min="4099" max="4099" width="40.44140625" style="55" customWidth="1"/>
    <col min="4100" max="4100" width="20.44140625" style="55" bestFit="1" customWidth="1"/>
    <col min="4101" max="4101" width="26.44140625" style="55" bestFit="1" customWidth="1"/>
    <col min="4102" max="4102" width="10" style="55" bestFit="1" customWidth="1"/>
    <col min="4103" max="4353" width="9.109375" style="55"/>
    <col min="4354" max="4354" width="3.44140625" style="55" bestFit="1" customWidth="1"/>
    <col min="4355" max="4355" width="40.44140625" style="55" customWidth="1"/>
    <col min="4356" max="4356" width="20.44140625" style="55" bestFit="1" customWidth="1"/>
    <col min="4357" max="4357" width="26.44140625" style="55" bestFit="1" customWidth="1"/>
    <col min="4358" max="4358" width="10" style="55" bestFit="1" customWidth="1"/>
    <col min="4359" max="4609" width="9.109375" style="55"/>
    <col min="4610" max="4610" width="3.44140625" style="55" bestFit="1" customWidth="1"/>
    <col min="4611" max="4611" width="40.44140625" style="55" customWidth="1"/>
    <col min="4612" max="4612" width="20.44140625" style="55" bestFit="1" customWidth="1"/>
    <col min="4613" max="4613" width="26.44140625" style="55" bestFit="1" customWidth="1"/>
    <col min="4614" max="4614" width="10" style="55" bestFit="1" customWidth="1"/>
    <col min="4615" max="4865" width="9.109375" style="55"/>
    <col min="4866" max="4866" width="3.44140625" style="55" bestFit="1" customWidth="1"/>
    <col min="4867" max="4867" width="40.44140625" style="55" customWidth="1"/>
    <col min="4868" max="4868" width="20.44140625" style="55" bestFit="1" customWidth="1"/>
    <col min="4869" max="4869" width="26.44140625" style="55" bestFit="1" customWidth="1"/>
    <col min="4870" max="4870" width="10" style="55" bestFit="1" customWidth="1"/>
    <col min="4871" max="5121" width="9.109375" style="55"/>
    <col min="5122" max="5122" width="3.44140625" style="55" bestFit="1" customWidth="1"/>
    <col min="5123" max="5123" width="40.44140625" style="55" customWidth="1"/>
    <col min="5124" max="5124" width="20.44140625" style="55" bestFit="1" customWidth="1"/>
    <col min="5125" max="5125" width="26.44140625" style="55" bestFit="1" customWidth="1"/>
    <col min="5126" max="5126" width="10" style="55" bestFit="1" customWidth="1"/>
    <col min="5127" max="5377" width="9.109375" style="55"/>
    <col min="5378" max="5378" width="3.44140625" style="55" bestFit="1" customWidth="1"/>
    <col min="5379" max="5379" width="40.44140625" style="55" customWidth="1"/>
    <col min="5380" max="5380" width="20.44140625" style="55" bestFit="1" customWidth="1"/>
    <col min="5381" max="5381" width="26.44140625" style="55" bestFit="1" customWidth="1"/>
    <col min="5382" max="5382" width="10" style="55" bestFit="1" customWidth="1"/>
    <col min="5383" max="5633" width="9.109375" style="55"/>
    <col min="5634" max="5634" width="3.44140625" style="55" bestFit="1" customWidth="1"/>
    <col min="5635" max="5635" width="40.44140625" style="55" customWidth="1"/>
    <col min="5636" max="5636" width="20.44140625" style="55" bestFit="1" customWidth="1"/>
    <col min="5637" max="5637" width="26.44140625" style="55" bestFit="1" customWidth="1"/>
    <col min="5638" max="5638" width="10" style="55" bestFit="1" customWidth="1"/>
    <col min="5639" max="5889" width="9.109375" style="55"/>
    <col min="5890" max="5890" width="3.44140625" style="55" bestFit="1" customWidth="1"/>
    <col min="5891" max="5891" width="40.44140625" style="55" customWidth="1"/>
    <col min="5892" max="5892" width="20.44140625" style="55" bestFit="1" customWidth="1"/>
    <col min="5893" max="5893" width="26.44140625" style="55" bestFit="1" customWidth="1"/>
    <col min="5894" max="5894" width="10" style="55" bestFit="1" customWidth="1"/>
    <col min="5895" max="6145" width="9.109375" style="55"/>
    <col min="6146" max="6146" width="3.44140625" style="55" bestFit="1" customWidth="1"/>
    <col min="6147" max="6147" width="40.44140625" style="55" customWidth="1"/>
    <col min="6148" max="6148" width="20.44140625" style="55" bestFit="1" customWidth="1"/>
    <col min="6149" max="6149" width="26.44140625" style="55" bestFit="1" customWidth="1"/>
    <col min="6150" max="6150" width="10" style="55" bestFit="1" customWidth="1"/>
    <col min="6151" max="6401" width="9.109375" style="55"/>
    <col min="6402" max="6402" width="3.44140625" style="55" bestFit="1" customWidth="1"/>
    <col min="6403" max="6403" width="40.44140625" style="55" customWidth="1"/>
    <col min="6404" max="6404" width="20.44140625" style="55" bestFit="1" customWidth="1"/>
    <col min="6405" max="6405" width="26.44140625" style="55" bestFit="1" customWidth="1"/>
    <col min="6406" max="6406" width="10" style="55" bestFit="1" customWidth="1"/>
    <col min="6407" max="6657" width="9.109375" style="55"/>
    <col min="6658" max="6658" width="3.44140625" style="55" bestFit="1" customWidth="1"/>
    <col min="6659" max="6659" width="40.44140625" style="55" customWidth="1"/>
    <col min="6660" max="6660" width="20.44140625" style="55" bestFit="1" customWidth="1"/>
    <col min="6661" max="6661" width="26.44140625" style="55" bestFit="1" customWidth="1"/>
    <col min="6662" max="6662" width="10" style="55" bestFit="1" customWidth="1"/>
    <col min="6663" max="6913" width="9.109375" style="55"/>
    <col min="6914" max="6914" width="3.44140625" style="55" bestFit="1" customWidth="1"/>
    <col min="6915" max="6915" width="40.44140625" style="55" customWidth="1"/>
    <col min="6916" max="6916" width="20.44140625" style="55" bestFit="1" customWidth="1"/>
    <col min="6917" max="6917" width="26.44140625" style="55" bestFit="1" customWidth="1"/>
    <col min="6918" max="6918" width="10" style="55" bestFit="1" customWidth="1"/>
    <col min="6919" max="7169" width="9.109375" style="55"/>
    <col min="7170" max="7170" width="3.44140625" style="55" bestFit="1" customWidth="1"/>
    <col min="7171" max="7171" width="40.44140625" style="55" customWidth="1"/>
    <col min="7172" max="7172" width="20.44140625" style="55" bestFit="1" customWidth="1"/>
    <col min="7173" max="7173" width="26.44140625" style="55" bestFit="1" customWidth="1"/>
    <col min="7174" max="7174" width="10" style="55" bestFit="1" customWidth="1"/>
    <col min="7175" max="7425" width="9.109375" style="55"/>
    <col min="7426" max="7426" width="3.44140625" style="55" bestFit="1" customWidth="1"/>
    <col min="7427" max="7427" width="40.44140625" style="55" customWidth="1"/>
    <col min="7428" max="7428" width="20.44140625" style="55" bestFit="1" customWidth="1"/>
    <col min="7429" max="7429" width="26.44140625" style="55" bestFit="1" customWidth="1"/>
    <col min="7430" max="7430" width="10" style="55" bestFit="1" customWidth="1"/>
    <col min="7431" max="7681" width="9.109375" style="55"/>
    <col min="7682" max="7682" width="3.44140625" style="55" bestFit="1" customWidth="1"/>
    <col min="7683" max="7683" width="40.44140625" style="55" customWidth="1"/>
    <col min="7684" max="7684" width="20.44140625" style="55" bestFit="1" customWidth="1"/>
    <col min="7685" max="7685" width="26.44140625" style="55" bestFit="1" customWidth="1"/>
    <col min="7686" max="7686" width="10" style="55" bestFit="1" customWidth="1"/>
    <col min="7687" max="7937" width="9.109375" style="55"/>
    <col min="7938" max="7938" width="3.44140625" style="55" bestFit="1" customWidth="1"/>
    <col min="7939" max="7939" width="40.44140625" style="55" customWidth="1"/>
    <col min="7940" max="7940" width="20.44140625" style="55" bestFit="1" customWidth="1"/>
    <col min="7941" max="7941" width="26.44140625" style="55" bestFit="1" customWidth="1"/>
    <col min="7942" max="7942" width="10" style="55" bestFit="1" customWidth="1"/>
    <col min="7943" max="8193" width="9.109375" style="55"/>
    <col min="8194" max="8194" width="3.44140625" style="55" bestFit="1" customWidth="1"/>
    <col min="8195" max="8195" width="40.44140625" style="55" customWidth="1"/>
    <col min="8196" max="8196" width="20.44140625" style="55" bestFit="1" customWidth="1"/>
    <col min="8197" max="8197" width="26.44140625" style="55" bestFit="1" customWidth="1"/>
    <col min="8198" max="8198" width="10" style="55" bestFit="1" customWidth="1"/>
    <col min="8199" max="8449" width="9.109375" style="55"/>
    <col min="8450" max="8450" width="3.44140625" style="55" bestFit="1" customWidth="1"/>
    <col min="8451" max="8451" width="40.44140625" style="55" customWidth="1"/>
    <col min="8452" max="8452" width="20.44140625" style="55" bestFit="1" customWidth="1"/>
    <col min="8453" max="8453" width="26.44140625" style="55" bestFit="1" customWidth="1"/>
    <col min="8454" max="8454" width="10" style="55" bestFit="1" customWidth="1"/>
    <col min="8455" max="8705" width="9.109375" style="55"/>
    <col min="8706" max="8706" width="3.44140625" style="55" bestFit="1" customWidth="1"/>
    <col min="8707" max="8707" width="40.44140625" style="55" customWidth="1"/>
    <col min="8708" max="8708" width="20.44140625" style="55" bestFit="1" customWidth="1"/>
    <col min="8709" max="8709" width="26.44140625" style="55" bestFit="1" customWidth="1"/>
    <col min="8710" max="8710" width="10" style="55" bestFit="1" customWidth="1"/>
    <col min="8711" max="8961" width="9.109375" style="55"/>
    <col min="8962" max="8962" width="3.44140625" style="55" bestFit="1" customWidth="1"/>
    <col min="8963" max="8963" width="40.44140625" style="55" customWidth="1"/>
    <col min="8964" max="8964" width="20.44140625" style="55" bestFit="1" customWidth="1"/>
    <col min="8965" max="8965" width="26.44140625" style="55" bestFit="1" customWidth="1"/>
    <col min="8966" max="8966" width="10" style="55" bestFit="1" customWidth="1"/>
    <col min="8967" max="9217" width="9.109375" style="55"/>
    <col min="9218" max="9218" width="3.44140625" style="55" bestFit="1" customWidth="1"/>
    <col min="9219" max="9219" width="40.44140625" style="55" customWidth="1"/>
    <col min="9220" max="9220" width="20.44140625" style="55" bestFit="1" customWidth="1"/>
    <col min="9221" max="9221" width="26.44140625" style="55" bestFit="1" customWidth="1"/>
    <col min="9222" max="9222" width="10" style="55" bestFit="1" customWidth="1"/>
    <col min="9223" max="9473" width="9.109375" style="55"/>
    <col min="9474" max="9474" width="3.44140625" style="55" bestFit="1" customWidth="1"/>
    <col min="9475" max="9475" width="40.44140625" style="55" customWidth="1"/>
    <col min="9476" max="9476" width="20.44140625" style="55" bestFit="1" customWidth="1"/>
    <col min="9477" max="9477" width="26.44140625" style="55" bestFit="1" customWidth="1"/>
    <col min="9478" max="9478" width="10" style="55" bestFit="1" customWidth="1"/>
    <col min="9479" max="9729" width="9.109375" style="55"/>
    <col min="9730" max="9730" width="3.44140625" style="55" bestFit="1" customWidth="1"/>
    <col min="9731" max="9731" width="40.44140625" style="55" customWidth="1"/>
    <col min="9732" max="9732" width="20.44140625" style="55" bestFit="1" customWidth="1"/>
    <col min="9733" max="9733" width="26.44140625" style="55" bestFit="1" customWidth="1"/>
    <col min="9734" max="9734" width="10" style="55" bestFit="1" customWidth="1"/>
    <col min="9735" max="9985" width="9.109375" style="55"/>
    <col min="9986" max="9986" width="3.44140625" style="55" bestFit="1" customWidth="1"/>
    <col min="9987" max="9987" width="40.44140625" style="55" customWidth="1"/>
    <col min="9988" max="9988" width="20.44140625" style="55" bestFit="1" customWidth="1"/>
    <col min="9989" max="9989" width="26.44140625" style="55" bestFit="1" customWidth="1"/>
    <col min="9990" max="9990" width="10" style="55" bestFit="1" customWidth="1"/>
    <col min="9991" max="10241" width="9.109375" style="55"/>
    <col min="10242" max="10242" width="3.44140625" style="55" bestFit="1" customWidth="1"/>
    <col min="10243" max="10243" width="40.44140625" style="55" customWidth="1"/>
    <col min="10244" max="10244" width="20.44140625" style="55" bestFit="1" customWidth="1"/>
    <col min="10245" max="10245" width="26.44140625" style="55" bestFit="1" customWidth="1"/>
    <col min="10246" max="10246" width="10" style="55" bestFit="1" customWidth="1"/>
    <col min="10247" max="10497" width="9.109375" style="55"/>
    <col min="10498" max="10498" width="3.44140625" style="55" bestFit="1" customWidth="1"/>
    <col min="10499" max="10499" width="40.44140625" style="55" customWidth="1"/>
    <col min="10500" max="10500" width="20.44140625" style="55" bestFit="1" customWidth="1"/>
    <col min="10501" max="10501" width="26.44140625" style="55" bestFit="1" customWidth="1"/>
    <col min="10502" max="10502" width="10" style="55" bestFit="1" customWidth="1"/>
    <col min="10503" max="10753" width="9.109375" style="55"/>
    <col min="10754" max="10754" width="3.44140625" style="55" bestFit="1" customWidth="1"/>
    <col min="10755" max="10755" width="40.44140625" style="55" customWidth="1"/>
    <col min="10756" max="10756" width="20.44140625" style="55" bestFit="1" customWidth="1"/>
    <col min="10757" max="10757" width="26.44140625" style="55" bestFit="1" customWidth="1"/>
    <col min="10758" max="10758" width="10" style="55" bestFit="1" customWidth="1"/>
    <col min="10759" max="11009" width="9.109375" style="55"/>
    <col min="11010" max="11010" width="3.44140625" style="55" bestFit="1" customWidth="1"/>
    <col min="11011" max="11011" width="40.44140625" style="55" customWidth="1"/>
    <col min="11012" max="11012" width="20.44140625" style="55" bestFit="1" customWidth="1"/>
    <col min="11013" max="11013" width="26.44140625" style="55" bestFit="1" customWidth="1"/>
    <col min="11014" max="11014" width="10" style="55" bestFit="1" customWidth="1"/>
    <col min="11015" max="11265" width="9.109375" style="55"/>
    <col min="11266" max="11266" width="3.44140625" style="55" bestFit="1" customWidth="1"/>
    <col min="11267" max="11267" width="40.44140625" style="55" customWidth="1"/>
    <col min="11268" max="11268" width="20.44140625" style="55" bestFit="1" customWidth="1"/>
    <col min="11269" max="11269" width="26.44140625" style="55" bestFit="1" customWidth="1"/>
    <col min="11270" max="11270" width="10" style="55" bestFit="1" customWidth="1"/>
    <col min="11271" max="11521" width="9.109375" style="55"/>
    <col min="11522" max="11522" width="3.44140625" style="55" bestFit="1" customWidth="1"/>
    <col min="11523" max="11523" width="40.44140625" style="55" customWidth="1"/>
    <col min="11524" max="11524" width="20.44140625" style="55" bestFit="1" customWidth="1"/>
    <col min="11525" max="11525" width="26.44140625" style="55" bestFit="1" customWidth="1"/>
    <col min="11526" max="11526" width="10" style="55" bestFit="1" customWidth="1"/>
    <col min="11527" max="11777" width="9.109375" style="55"/>
    <col min="11778" max="11778" width="3.44140625" style="55" bestFit="1" customWidth="1"/>
    <col min="11779" max="11779" width="40.44140625" style="55" customWidth="1"/>
    <col min="11780" max="11780" width="20.44140625" style="55" bestFit="1" customWidth="1"/>
    <col min="11781" max="11781" width="26.44140625" style="55" bestFit="1" customWidth="1"/>
    <col min="11782" max="11782" width="10" style="55" bestFit="1" customWidth="1"/>
    <col min="11783" max="12033" width="9.109375" style="55"/>
    <col min="12034" max="12034" width="3.44140625" style="55" bestFit="1" customWidth="1"/>
    <col min="12035" max="12035" width="40.44140625" style="55" customWidth="1"/>
    <col min="12036" max="12036" width="20.44140625" style="55" bestFit="1" customWidth="1"/>
    <col min="12037" max="12037" width="26.44140625" style="55" bestFit="1" customWidth="1"/>
    <col min="12038" max="12038" width="10" style="55" bestFit="1" customWidth="1"/>
    <col min="12039" max="12289" width="9.109375" style="55"/>
    <col min="12290" max="12290" width="3.44140625" style="55" bestFit="1" customWidth="1"/>
    <col min="12291" max="12291" width="40.44140625" style="55" customWidth="1"/>
    <col min="12292" max="12292" width="20.44140625" style="55" bestFit="1" customWidth="1"/>
    <col min="12293" max="12293" width="26.44140625" style="55" bestFit="1" customWidth="1"/>
    <col min="12294" max="12294" width="10" style="55" bestFit="1" customWidth="1"/>
    <col min="12295" max="12545" width="9.109375" style="55"/>
    <col min="12546" max="12546" width="3.44140625" style="55" bestFit="1" customWidth="1"/>
    <col min="12547" max="12547" width="40.44140625" style="55" customWidth="1"/>
    <col min="12548" max="12548" width="20.44140625" style="55" bestFit="1" customWidth="1"/>
    <col min="12549" max="12549" width="26.44140625" style="55" bestFit="1" customWidth="1"/>
    <col min="12550" max="12550" width="10" style="55" bestFit="1" customWidth="1"/>
    <col min="12551" max="12801" width="9.109375" style="55"/>
    <col min="12802" max="12802" width="3.44140625" style="55" bestFit="1" customWidth="1"/>
    <col min="12803" max="12803" width="40.44140625" style="55" customWidth="1"/>
    <col min="12804" max="12804" width="20.44140625" style="55" bestFit="1" customWidth="1"/>
    <col min="12805" max="12805" width="26.44140625" style="55" bestFit="1" customWidth="1"/>
    <col min="12806" max="12806" width="10" style="55" bestFit="1" customWidth="1"/>
    <col min="12807" max="13057" width="9.109375" style="55"/>
    <col min="13058" max="13058" width="3.44140625" style="55" bestFit="1" customWidth="1"/>
    <col min="13059" max="13059" width="40.44140625" style="55" customWidth="1"/>
    <col min="13060" max="13060" width="20.44140625" style="55" bestFit="1" customWidth="1"/>
    <col min="13061" max="13061" width="26.44140625" style="55" bestFit="1" customWidth="1"/>
    <col min="13062" max="13062" width="10" style="55" bestFit="1" customWidth="1"/>
    <col min="13063" max="13313" width="9.109375" style="55"/>
    <col min="13314" max="13314" width="3.44140625" style="55" bestFit="1" customWidth="1"/>
    <col min="13315" max="13315" width="40.44140625" style="55" customWidth="1"/>
    <col min="13316" max="13316" width="20.44140625" style="55" bestFit="1" customWidth="1"/>
    <col min="13317" max="13317" width="26.44140625" style="55" bestFit="1" customWidth="1"/>
    <col min="13318" max="13318" width="10" style="55" bestFit="1" customWidth="1"/>
    <col min="13319" max="13569" width="9.109375" style="55"/>
    <col min="13570" max="13570" width="3.44140625" style="55" bestFit="1" customWidth="1"/>
    <col min="13571" max="13571" width="40.44140625" style="55" customWidth="1"/>
    <col min="13572" max="13572" width="20.44140625" style="55" bestFit="1" customWidth="1"/>
    <col min="13573" max="13573" width="26.44140625" style="55" bestFit="1" customWidth="1"/>
    <col min="13574" max="13574" width="10" style="55" bestFit="1" customWidth="1"/>
    <col min="13575" max="13825" width="9.109375" style="55"/>
    <col min="13826" max="13826" width="3.44140625" style="55" bestFit="1" customWidth="1"/>
    <col min="13827" max="13827" width="40.44140625" style="55" customWidth="1"/>
    <col min="13828" max="13828" width="20.44140625" style="55" bestFit="1" customWidth="1"/>
    <col min="13829" max="13829" width="26.44140625" style="55" bestFit="1" customWidth="1"/>
    <col min="13830" max="13830" width="10" style="55" bestFit="1" customWidth="1"/>
    <col min="13831" max="14081" width="9.109375" style="55"/>
    <col min="14082" max="14082" width="3.44140625" style="55" bestFit="1" customWidth="1"/>
    <col min="14083" max="14083" width="40.44140625" style="55" customWidth="1"/>
    <col min="14084" max="14084" width="20.44140625" style="55" bestFit="1" customWidth="1"/>
    <col min="14085" max="14085" width="26.44140625" style="55" bestFit="1" customWidth="1"/>
    <col min="14086" max="14086" width="10" style="55" bestFit="1" customWidth="1"/>
    <col min="14087" max="14337" width="9.109375" style="55"/>
    <col min="14338" max="14338" width="3.44140625" style="55" bestFit="1" customWidth="1"/>
    <col min="14339" max="14339" width="40.44140625" style="55" customWidth="1"/>
    <col min="14340" max="14340" width="20.44140625" style="55" bestFit="1" customWidth="1"/>
    <col min="14341" max="14341" width="26.44140625" style="55" bestFit="1" customWidth="1"/>
    <col min="14342" max="14342" width="10" style="55" bestFit="1" customWidth="1"/>
    <col min="14343" max="14593" width="9.109375" style="55"/>
    <col min="14594" max="14594" width="3.44140625" style="55" bestFit="1" customWidth="1"/>
    <col min="14595" max="14595" width="40.44140625" style="55" customWidth="1"/>
    <col min="14596" max="14596" width="20.44140625" style="55" bestFit="1" customWidth="1"/>
    <col min="14597" max="14597" width="26.44140625" style="55" bestFit="1" customWidth="1"/>
    <col min="14598" max="14598" width="10" style="55" bestFit="1" customWidth="1"/>
    <col min="14599" max="14849" width="9.109375" style="55"/>
    <col min="14850" max="14850" width="3.44140625" style="55" bestFit="1" customWidth="1"/>
    <col min="14851" max="14851" width="40.44140625" style="55" customWidth="1"/>
    <col min="14852" max="14852" width="20.44140625" style="55" bestFit="1" customWidth="1"/>
    <col min="14853" max="14853" width="26.44140625" style="55" bestFit="1" customWidth="1"/>
    <col min="14854" max="14854" width="10" style="55" bestFit="1" customWidth="1"/>
    <col min="14855" max="15105" width="9.109375" style="55"/>
    <col min="15106" max="15106" width="3.44140625" style="55" bestFit="1" customWidth="1"/>
    <col min="15107" max="15107" width="40.44140625" style="55" customWidth="1"/>
    <col min="15108" max="15108" width="20.44140625" style="55" bestFit="1" customWidth="1"/>
    <col min="15109" max="15109" width="26.44140625" style="55" bestFit="1" customWidth="1"/>
    <col min="15110" max="15110" width="10" style="55" bestFit="1" customWidth="1"/>
    <col min="15111" max="15361" width="9.109375" style="55"/>
    <col min="15362" max="15362" width="3.44140625" style="55" bestFit="1" customWidth="1"/>
    <col min="15363" max="15363" width="40.44140625" style="55" customWidth="1"/>
    <col min="15364" max="15364" width="20.44140625" style="55" bestFit="1" customWidth="1"/>
    <col min="15365" max="15365" width="26.44140625" style="55" bestFit="1" customWidth="1"/>
    <col min="15366" max="15366" width="10" style="55" bestFit="1" customWidth="1"/>
    <col min="15367" max="15617" width="9.109375" style="55"/>
    <col min="15618" max="15618" width="3.44140625" style="55" bestFit="1" customWidth="1"/>
    <col min="15619" max="15619" width="40.44140625" style="55" customWidth="1"/>
    <col min="15620" max="15620" width="20.44140625" style="55" bestFit="1" customWidth="1"/>
    <col min="15621" max="15621" width="26.44140625" style="55" bestFit="1" customWidth="1"/>
    <col min="15622" max="15622" width="10" style="55" bestFit="1" customWidth="1"/>
    <col min="15623" max="15873" width="9.109375" style="55"/>
    <col min="15874" max="15874" width="3.44140625" style="55" bestFit="1" customWidth="1"/>
    <col min="15875" max="15875" width="40.44140625" style="55" customWidth="1"/>
    <col min="15876" max="15876" width="20.44140625" style="55" bestFit="1" customWidth="1"/>
    <col min="15877" max="15877" width="26.44140625" style="55" bestFit="1" customWidth="1"/>
    <col min="15878" max="15878" width="10" style="55" bestFit="1" customWidth="1"/>
    <col min="15879" max="16129" width="9.109375" style="55"/>
    <col min="16130" max="16130" width="3.44140625" style="55" bestFit="1" customWidth="1"/>
    <col min="16131" max="16131" width="40.44140625" style="55" customWidth="1"/>
    <col min="16132" max="16132" width="20.44140625" style="55" bestFit="1" customWidth="1"/>
    <col min="16133" max="16133" width="26.44140625" style="55" bestFit="1" customWidth="1"/>
    <col min="16134" max="16134" width="10" style="55" bestFit="1" customWidth="1"/>
    <col min="16135" max="16384" width="9.109375" style="55"/>
  </cols>
  <sheetData>
    <row r="1" spans="2:6">
      <c r="B1" s="829" t="s">
        <v>6203</v>
      </c>
      <c r="C1" s="829"/>
      <c r="D1" s="829"/>
      <c r="E1" s="829"/>
      <c r="F1" s="829"/>
    </row>
    <row r="3" spans="2:6" ht="17.399999999999999" thickBot="1">
      <c r="B3" s="70" t="s">
        <v>70</v>
      </c>
      <c r="C3" s="70" t="s">
        <v>319</v>
      </c>
      <c r="D3" s="70" t="s">
        <v>320</v>
      </c>
      <c r="E3" s="151" t="s">
        <v>316</v>
      </c>
      <c r="F3" s="70" t="s">
        <v>321</v>
      </c>
    </row>
    <row r="4" spans="2:6" ht="31.8" thickBot="1">
      <c r="B4" s="56">
        <v>1</v>
      </c>
      <c r="C4" s="779" t="s">
        <v>6279</v>
      </c>
      <c r="D4" s="56" t="s">
        <v>322</v>
      </c>
      <c r="E4" s="152">
        <f>GTPM!E16</f>
        <v>3994596478</v>
      </c>
      <c r="F4" s="56" t="s">
        <v>57</v>
      </c>
    </row>
    <row r="5" spans="2:6">
      <c r="B5" s="56">
        <f>B4+1</f>
        <v>2</v>
      </c>
      <c r="C5" s="65" t="s">
        <v>323</v>
      </c>
      <c r="D5" s="56" t="s">
        <v>324</v>
      </c>
      <c r="E5" s="152">
        <f>E4*D14</f>
        <v>2596487710.7000003</v>
      </c>
      <c r="F5" s="56" t="s">
        <v>58</v>
      </c>
    </row>
    <row r="6" spans="2:6" ht="17.399999999999999" thickBot="1">
      <c r="B6" s="56">
        <f>B5+1</f>
        <v>3</v>
      </c>
      <c r="C6" s="65" t="s">
        <v>325</v>
      </c>
      <c r="D6" s="56" t="s">
        <v>326</v>
      </c>
      <c r="E6" s="152">
        <f>(E4+E5)*E14</f>
        <v>395465051.32200003</v>
      </c>
      <c r="F6" s="56" t="s">
        <v>59</v>
      </c>
    </row>
    <row r="7" spans="2:6" ht="31.8" thickBot="1">
      <c r="B7" s="56">
        <f>B6+1</f>
        <v>4</v>
      </c>
      <c r="C7" s="779" t="s">
        <v>6202</v>
      </c>
      <c r="D7" s="56" t="s">
        <v>327</v>
      </c>
      <c r="E7" s="152">
        <f>SUBTOTAL(9,E4:E6)</f>
        <v>6986549240.0220013</v>
      </c>
      <c r="F7" s="56" t="s">
        <v>68</v>
      </c>
    </row>
    <row r="8" spans="2:6">
      <c r="B8" s="974" t="s">
        <v>54</v>
      </c>
      <c r="C8" s="975"/>
      <c r="D8" s="60" t="s">
        <v>68</v>
      </c>
      <c r="E8" s="153">
        <f>ROUNDDOWN(E7,-3)</f>
        <v>6986549000</v>
      </c>
      <c r="F8" s="59"/>
    </row>
    <row r="10" spans="2:6">
      <c r="E10" s="154"/>
    </row>
    <row r="11" spans="2:6">
      <c r="D11" s="829" t="s">
        <v>328</v>
      </c>
      <c r="E11" s="829"/>
    </row>
    <row r="13" spans="2:6" ht="33.6">
      <c r="D13" s="51" t="s">
        <v>323</v>
      </c>
      <c r="E13" s="155" t="s">
        <v>325</v>
      </c>
    </row>
    <row r="14" spans="2:6">
      <c r="D14" s="56">
        <v>0.65</v>
      </c>
      <c r="E14" s="56">
        <v>0.06</v>
      </c>
    </row>
    <row r="17" spans="3:5">
      <c r="D17" s="156"/>
    </row>
    <row r="18" spans="3:5">
      <c r="C18" s="157"/>
      <c r="D18" s="158"/>
      <c r="E18" s="159"/>
    </row>
    <row r="20" spans="3:5">
      <c r="D20" s="160"/>
      <c r="E20" s="156"/>
    </row>
    <row r="21" spans="3:5">
      <c r="E21" s="161"/>
    </row>
    <row r="22" spans="3:5">
      <c r="E22" s="162"/>
    </row>
    <row r="24" spans="3:5">
      <c r="E24" s="163"/>
    </row>
  </sheetData>
  <mergeCells count="3">
    <mergeCell ref="B1:F1"/>
    <mergeCell ref="B8:C8"/>
    <mergeCell ref="D11:E11"/>
  </mergeCells>
  <pageMargins left="0.7" right="0.7" top="0.75" bottom="0.75" header="0.3" footer="0.3"/>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4"/>
  <sheetViews>
    <sheetView topLeftCell="A17" zoomScale="90" zoomScaleNormal="90" workbookViewId="0">
      <selection activeCell="F25" sqref="F25"/>
    </sheetView>
  </sheetViews>
  <sheetFormatPr defaultColWidth="8.88671875" defaultRowHeight="16.8"/>
  <cols>
    <col min="1" max="1" width="9.109375" style="364"/>
    <col min="2" max="2" width="48" style="364" customWidth="1"/>
    <col min="3" max="3" width="20.44140625" style="364" customWidth="1"/>
    <col min="4" max="4" width="9.109375" style="365"/>
    <col min="5" max="5" width="14" style="366" customWidth="1"/>
    <col min="6" max="6" width="15.88671875" style="366" bestFit="1" customWidth="1"/>
    <col min="7" max="7" width="13.109375" style="364" customWidth="1"/>
    <col min="8" max="8" width="9.109375" style="364"/>
    <col min="9" max="9" width="20.109375" style="364" customWidth="1"/>
    <col min="10" max="10" width="14.44140625" style="364" bestFit="1" customWidth="1"/>
    <col min="11" max="257" width="9.109375" style="364"/>
    <col min="258" max="258" width="42" style="364" bestFit="1" customWidth="1"/>
    <col min="259" max="259" width="20.44140625" style="364" customWidth="1"/>
    <col min="260" max="260" width="9.109375" style="364"/>
    <col min="261" max="261" width="14" style="364" customWidth="1"/>
    <col min="262" max="262" width="15.88671875" style="364" bestFit="1" customWidth="1"/>
    <col min="263" max="263" width="13.109375" style="364" customWidth="1"/>
    <col min="264" max="265" width="9.109375" style="364"/>
    <col min="266" max="266" width="14.44140625" style="364" bestFit="1" customWidth="1"/>
    <col min="267" max="513" width="9.109375" style="364"/>
    <col min="514" max="514" width="42" style="364" bestFit="1" customWidth="1"/>
    <col min="515" max="515" width="20.44140625" style="364" customWidth="1"/>
    <col min="516" max="516" width="9.109375" style="364"/>
    <col min="517" max="517" width="14" style="364" customWidth="1"/>
    <col min="518" max="518" width="15.88671875" style="364" bestFit="1" customWidth="1"/>
    <col min="519" max="519" width="13.109375" style="364" customWidth="1"/>
    <col min="520" max="521" width="9.109375" style="364"/>
    <col min="522" max="522" width="14.44140625" style="364" bestFit="1" customWidth="1"/>
    <col min="523" max="769" width="9.109375" style="364"/>
    <col min="770" max="770" width="42" style="364" bestFit="1" customWidth="1"/>
    <col min="771" max="771" width="20.44140625" style="364" customWidth="1"/>
    <col min="772" max="772" width="9.109375" style="364"/>
    <col min="773" max="773" width="14" style="364" customWidth="1"/>
    <col min="774" max="774" width="15.88671875" style="364" bestFit="1" customWidth="1"/>
    <col min="775" max="775" width="13.109375" style="364" customWidth="1"/>
    <col min="776" max="777" width="9.109375" style="364"/>
    <col min="778" max="778" width="14.44140625" style="364" bestFit="1" customWidth="1"/>
    <col min="779" max="1025" width="9.109375" style="364"/>
    <col min="1026" max="1026" width="42" style="364" bestFit="1" customWidth="1"/>
    <col min="1027" max="1027" width="20.44140625" style="364" customWidth="1"/>
    <col min="1028" max="1028" width="9.109375" style="364"/>
    <col min="1029" max="1029" width="14" style="364" customWidth="1"/>
    <col min="1030" max="1030" width="15.88671875" style="364" bestFit="1" customWidth="1"/>
    <col min="1031" max="1031" width="13.109375" style="364" customWidth="1"/>
    <col min="1032" max="1033" width="9.109375" style="364"/>
    <col min="1034" max="1034" width="14.44140625" style="364" bestFit="1" customWidth="1"/>
    <col min="1035" max="1281" width="9.109375" style="364"/>
    <col min="1282" max="1282" width="42" style="364" bestFit="1" customWidth="1"/>
    <col min="1283" max="1283" width="20.44140625" style="364" customWidth="1"/>
    <col min="1284" max="1284" width="9.109375" style="364"/>
    <col min="1285" max="1285" width="14" style="364" customWidth="1"/>
    <col min="1286" max="1286" width="15.88671875" style="364" bestFit="1" customWidth="1"/>
    <col min="1287" max="1287" width="13.109375" style="364" customWidth="1"/>
    <col min="1288" max="1289" width="9.109375" style="364"/>
    <col min="1290" max="1290" width="14.44140625" style="364" bestFit="1" customWidth="1"/>
    <col min="1291" max="1537" width="9.109375" style="364"/>
    <col min="1538" max="1538" width="42" style="364" bestFit="1" customWidth="1"/>
    <col min="1539" max="1539" width="20.44140625" style="364" customWidth="1"/>
    <col min="1540" max="1540" width="9.109375" style="364"/>
    <col min="1541" max="1541" width="14" style="364" customWidth="1"/>
    <col min="1542" max="1542" width="15.88671875" style="364" bestFit="1" customWidth="1"/>
    <col min="1543" max="1543" width="13.109375" style="364" customWidth="1"/>
    <col min="1544" max="1545" width="9.109375" style="364"/>
    <col min="1546" max="1546" width="14.44140625" style="364" bestFit="1" customWidth="1"/>
    <col min="1547" max="1793" width="9.109375" style="364"/>
    <col min="1794" max="1794" width="42" style="364" bestFit="1" customWidth="1"/>
    <col min="1795" max="1795" width="20.44140625" style="364" customWidth="1"/>
    <col min="1796" max="1796" width="9.109375" style="364"/>
    <col min="1797" max="1797" width="14" style="364" customWidth="1"/>
    <col min="1798" max="1798" width="15.88671875" style="364" bestFit="1" customWidth="1"/>
    <col min="1799" max="1799" width="13.109375" style="364" customWidth="1"/>
    <col min="1800" max="1801" width="9.109375" style="364"/>
    <col min="1802" max="1802" width="14.44140625" style="364" bestFit="1" customWidth="1"/>
    <col min="1803" max="2049" width="9.109375" style="364"/>
    <col min="2050" max="2050" width="42" style="364" bestFit="1" customWidth="1"/>
    <col min="2051" max="2051" width="20.44140625" style="364" customWidth="1"/>
    <col min="2052" max="2052" width="9.109375" style="364"/>
    <col min="2053" max="2053" width="14" style="364" customWidth="1"/>
    <col min="2054" max="2054" width="15.88671875" style="364" bestFit="1" customWidth="1"/>
    <col min="2055" max="2055" width="13.109375" style="364" customWidth="1"/>
    <col min="2056" max="2057" width="9.109375" style="364"/>
    <col min="2058" max="2058" width="14.44140625" style="364" bestFit="1" customWidth="1"/>
    <col min="2059" max="2305" width="9.109375" style="364"/>
    <col min="2306" max="2306" width="42" style="364" bestFit="1" customWidth="1"/>
    <col min="2307" max="2307" width="20.44140625" style="364" customWidth="1"/>
    <col min="2308" max="2308" width="9.109375" style="364"/>
    <col min="2309" max="2309" width="14" style="364" customWidth="1"/>
    <col min="2310" max="2310" width="15.88671875" style="364" bestFit="1" customWidth="1"/>
    <col min="2311" max="2311" width="13.109375" style="364" customWidth="1"/>
    <col min="2312" max="2313" width="9.109375" style="364"/>
    <col min="2314" max="2314" width="14.44140625" style="364" bestFit="1" customWidth="1"/>
    <col min="2315" max="2561" width="9.109375" style="364"/>
    <col min="2562" max="2562" width="42" style="364" bestFit="1" customWidth="1"/>
    <col min="2563" max="2563" width="20.44140625" style="364" customWidth="1"/>
    <col min="2564" max="2564" width="9.109375" style="364"/>
    <col min="2565" max="2565" width="14" style="364" customWidth="1"/>
    <col min="2566" max="2566" width="15.88671875" style="364" bestFit="1" customWidth="1"/>
    <col min="2567" max="2567" width="13.109375" style="364" customWidth="1"/>
    <col min="2568" max="2569" width="9.109375" style="364"/>
    <col min="2570" max="2570" width="14.44140625" style="364" bestFit="1" customWidth="1"/>
    <col min="2571" max="2817" width="9.109375" style="364"/>
    <col min="2818" max="2818" width="42" style="364" bestFit="1" customWidth="1"/>
    <col min="2819" max="2819" width="20.44140625" style="364" customWidth="1"/>
    <col min="2820" max="2820" width="9.109375" style="364"/>
    <col min="2821" max="2821" width="14" style="364" customWidth="1"/>
    <col min="2822" max="2822" width="15.88671875" style="364" bestFit="1" customWidth="1"/>
    <col min="2823" max="2823" width="13.109375" style="364" customWidth="1"/>
    <col min="2824" max="2825" width="9.109375" style="364"/>
    <col min="2826" max="2826" width="14.44140625" style="364" bestFit="1" customWidth="1"/>
    <col min="2827" max="3073" width="9.109375" style="364"/>
    <col min="3074" max="3074" width="42" style="364" bestFit="1" customWidth="1"/>
    <col min="3075" max="3075" width="20.44140625" style="364" customWidth="1"/>
    <col min="3076" max="3076" width="9.109375" style="364"/>
    <col min="3077" max="3077" width="14" style="364" customWidth="1"/>
    <col min="3078" max="3078" width="15.88671875" style="364" bestFit="1" customWidth="1"/>
    <col min="3079" max="3079" width="13.109375" style="364" customWidth="1"/>
    <col min="3080" max="3081" width="9.109375" style="364"/>
    <col min="3082" max="3082" width="14.44140625" style="364" bestFit="1" customWidth="1"/>
    <col min="3083" max="3329" width="9.109375" style="364"/>
    <col min="3330" max="3330" width="42" style="364" bestFit="1" customWidth="1"/>
    <col min="3331" max="3331" width="20.44140625" style="364" customWidth="1"/>
    <col min="3332" max="3332" width="9.109375" style="364"/>
    <col min="3333" max="3333" width="14" style="364" customWidth="1"/>
    <col min="3334" max="3334" width="15.88671875" style="364" bestFit="1" customWidth="1"/>
    <col min="3335" max="3335" width="13.109375" style="364" customWidth="1"/>
    <col min="3336" max="3337" width="9.109375" style="364"/>
    <col min="3338" max="3338" width="14.44140625" style="364" bestFit="1" customWidth="1"/>
    <col min="3339" max="3585" width="9.109375" style="364"/>
    <col min="3586" max="3586" width="42" style="364" bestFit="1" customWidth="1"/>
    <col min="3587" max="3587" width="20.44140625" style="364" customWidth="1"/>
    <col min="3588" max="3588" width="9.109375" style="364"/>
    <col min="3589" max="3589" width="14" style="364" customWidth="1"/>
    <col min="3590" max="3590" width="15.88671875" style="364" bestFit="1" customWidth="1"/>
    <col min="3591" max="3591" width="13.109375" style="364" customWidth="1"/>
    <col min="3592" max="3593" width="9.109375" style="364"/>
    <col min="3594" max="3594" width="14.44140625" style="364" bestFit="1" customWidth="1"/>
    <col min="3595" max="3841" width="9.109375" style="364"/>
    <col min="3842" max="3842" width="42" style="364" bestFit="1" customWidth="1"/>
    <col min="3843" max="3843" width="20.44140625" style="364" customWidth="1"/>
    <col min="3844" max="3844" width="9.109375" style="364"/>
    <col min="3845" max="3845" width="14" style="364" customWidth="1"/>
    <col min="3846" max="3846" width="15.88671875" style="364" bestFit="1" customWidth="1"/>
    <col min="3847" max="3847" width="13.109375" style="364" customWidth="1"/>
    <col min="3848" max="3849" width="9.109375" style="364"/>
    <col min="3850" max="3850" width="14.44140625" style="364" bestFit="1" customWidth="1"/>
    <col min="3851" max="4097" width="9.109375" style="364"/>
    <col min="4098" max="4098" width="42" style="364" bestFit="1" customWidth="1"/>
    <col min="4099" max="4099" width="20.44140625" style="364" customWidth="1"/>
    <col min="4100" max="4100" width="9.109375" style="364"/>
    <col min="4101" max="4101" width="14" style="364" customWidth="1"/>
    <col min="4102" max="4102" width="15.88671875" style="364" bestFit="1" customWidth="1"/>
    <col min="4103" max="4103" width="13.109375" style="364" customWidth="1"/>
    <col min="4104" max="4105" width="9.109375" style="364"/>
    <col min="4106" max="4106" width="14.44140625" style="364" bestFit="1" customWidth="1"/>
    <col min="4107" max="4353" width="9.109375" style="364"/>
    <col min="4354" max="4354" width="42" style="364" bestFit="1" customWidth="1"/>
    <col min="4355" max="4355" width="20.44140625" style="364" customWidth="1"/>
    <col min="4356" max="4356" width="9.109375" style="364"/>
    <col min="4357" max="4357" width="14" style="364" customWidth="1"/>
    <col min="4358" max="4358" width="15.88671875" style="364" bestFit="1" customWidth="1"/>
    <col min="4359" max="4359" width="13.109375" style="364" customWidth="1"/>
    <col min="4360" max="4361" width="9.109375" style="364"/>
    <col min="4362" max="4362" width="14.44140625" style="364" bestFit="1" customWidth="1"/>
    <col min="4363" max="4609" width="9.109375" style="364"/>
    <col min="4610" max="4610" width="42" style="364" bestFit="1" customWidth="1"/>
    <col min="4611" max="4611" width="20.44140625" style="364" customWidth="1"/>
    <col min="4612" max="4612" width="9.109375" style="364"/>
    <col min="4613" max="4613" width="14" style="364" customWidth="1"/>
    <col min="4614" max="4614" width="15.88671875" style="364" bestFit="1" customWidth="1"/>
    <col min="4615" max="4615" width="13.109375" style="364" customWidth="1"/>
    <col min="4616" max="4617" width="9.109375" style="364"/>
    <col min="4618" max="4618" width="14.44140625" style="364" bestFit="1" customWidth="1"/>
    <col min="4619" max="4865" width="9.109375" style="364"/>
    <col min="4866" max="4866" width="42" style="364" bestFit="1" customWidth="1"/>
    <col min="4867" max="4867" width="20.44140625" style="364" customWidth="1"/>
    <col min="4868" max="4868" width="9.109375" style="364"/>
    <col min="4869" max="4869" width="14" style="364" customWidth="1"/>
    <col min="4870" max="4870" width="15.88671875" style="364" bestFit="1" customWidth="1"/>
    <col min="4871" max="4871" width="13.109375" style="364" customWidth="1"/>
    <col min="4872" max="4873" width="9.109375" style="364"/>
    <col min="4874" max="4874" width="14.44140625" style="364" bestFit="1" customWidth="1"/>
    <col min="4875" max="5121" width="9.109375" style="364"/>
    <col min="5122" max="5122" width="42" style="364" bestFit="1" customWidth="1"/>
    <col min="5123" max="5123" width="20.44140625" style="364" customWidth="1"/>
    <col min="5124" max="5124" width="9.109375" style="364"/>
    <col min="5125" max="5125" width="14" style="364" customWidth="1"/>
    <col min="5126" max="5126" width="15.88671875" style="364" bestFit="1" customWidth="1"/>
    <col min="5127" max="5127" width="13.109375" style="364" customWidth="1"/>
    <col min="5128" max="5129" width="9.109375" style="364"/>
    <col min="5130" max="5130" width="14.44140625" style="364" bestFit="1" customWidth="1"/>
    <col min="5131" max="5377" width="9.109375" style="364"/>
    <col min="5378" max="5378" width="42" style="364" bestFit="1" customWidth="1"/>
    <col min="5379" max="5379" width="20.44140625" style="364" customWidth="1"/>
    <col min="5380" max="5380" width="9.109375" style="364"/>
    <col min="5381" max="5381" width="14" style="364" customWidth="1"/>
    <col min="5382" max="5382" width="15.88671875" style="364" bestFit="1" customWidth="1"/>
    <col min="5383" max="5383" width="13.109375" style="364" customWidth="1"/>
    <col min="5384" max="5385" width="9.109375" style="364"/>
    <col min="5386" max="5386" width="14.44140625" style="364" bestFit="1" customWidth="1"/>
    <col min="5387" max="5633" width="9.109375" style="364"/>
    <col min="5634" max="5634" width="42" style="364" bestFit="1" customWidth="1"/>
    <col min="5635" max="5635" width="20.44140625" style="364" customWidth="1"/>
    <col min="5636" max="5636" width="9.109375" style="364"/>
    <col min="5637" max="5637" width="14" style="364" customWidth="1"/>
    <col min="5638" max="5638" width="15.88671875" style="364" bestFit="1" customWidth="1"/>
    <col min="5639" max="5639" width="13.109375" style="364" customWidth="1"/>
    <col min="5640" max="5641" width="9.109375" style="364"/>
    <col min="5642" max="5642" width="14.44140625" style="364" bestFit="1" customWidth="1"/>
    <col min="5643" max="5889" width="9.109375" style="364"/>
    <col min="5890" max="5890" width="42" style="364" bestFit="1" customWidth="1"/>
    <col min="5891" max="5891" width="20.44140625" style="364" customWidth="1"/>
    <col min="5892" max="5892" width="9.109375" style="364"/>
    <col min="5893" max="5893" width="14" style="364" customWidth="1"/>
    <col min="5894" max="5894" width="15.88671875" style="364" bestFit="1" customWidth="1"/>
    <col min="5895" max="5895" width="13.109375" style="364" customWidth="1"/>
    <col min="5896" max="5897" width="9.109375" style="364"/>
    <col min="5898" max="5898" width="14.44140625" style="364" bestFit="1" customWidth="1"/>
    <col min="5899" max="6145" width="9.109375" style="364"/>
    <col min="6146" max="6146" width="42" style="364" bestFit="1" customWidth="1"/>
    <col min="6147" max="6147" width="20.44140625" style="364" customWidth="1"/>
    <col min="6148" max="6148" width="9.109375" style="364"/>
    <col min="6149" max="6149" width="14" style="364" customWidth="1"/>
    <col min="6150" max="6150" width="15.88671875" style="364" bestFit="1" customWidth="1"/>
    <col min="6151" max="6151" width="13.109375" style="364" customWidth="1"/>
    <col min="6152" max="6153" width="9.109375" style="364"/>
    <col min="6154" max="6154" width="14.44140625" style="364" bestFit="1" customWidth="1"/>
    <col min="6155" max="6401" width="9.109375" style="364"/>
    <col min="6402" max="6402" width="42" style="364" bestFit="1" customWidth="1"/>
    <col min="6403" max="6403" width="20.44140625" style="364" customWidth="1"/>
    <col min="6404" max="6404" width="9.109375" style="364"/>
    <col min="6405" max="6405" width="14" style="364" customWidth="1"/>
    <col min="6406" max="6406" width="15.88671875" style="364" bestFit="1" customWidth="1"/>
    <col min="6407" max="6407" width="13.109375" style="364" customWidth="1"/>
    <col min="6408" max="6409" width="9.109375" style="364"/>
    <col min="6410" max="6410" width="14.44140625" style="364" bestFit="1" customWidth="1"/>
    <col min="6411" max="6657" width="9.109375" style="364"/>
    <col min="6658" max="6658" width="42" style="364" bestFit="1" customWidth="1"/>
    <col min="6659" max="6659" width="20.44140625" style="364" customWidth="1"/>
    <col min="6660" max="6660" width="9.109375" style="364"/>
    <col min="6661" max="6661" width="14" style="364" customWidth="1"/>
    <col min="6662" max="6662" width="15.88671875" style="364" bestFit="1" customWidth="1"/>
    <col min="6663" max="6663" width="13.109375" style="364" customWidth="1"/>
    <col min="6664" max="6665" width="9.109375" style="364"/>
    <col min="6666" max="6666" width="14.44140625" style="364" bestFit="1" customWidth="1"/>
    <col min="6667" max="6913" width="9.109375" style="364"/>
    <col min="6914" max="6914" width="42" style="364" bestFit="1" customWidth="1"/>
    <col min="6915" max="6915" width="20.44140625" style="364" customWidth="1"/>
    <col min="6916" max="6916" width="9.109375" style="364"/>
    <col min="6917" max="6917" width="14" style="364" customWidth="1"/>
    <col min="6918" max="6918" width="15.88671875" style="364" bestFit="1" customWidth="1"/>
    <col min="6919" max="6919" width="13.109375" style="364" customWidth="1"/>
    <col min="6920" max="6921" width="9.109375" style="364"/>
    <col min="6922" max="6922" width="14.44140625" style="364" bestFit="1" customWidth="1"/>
    <col min="6923" max="7169" width="9.109375" style="364"/>
    <col min="7170" max="7170" width="42" style="364" bestFit="1" customWidth="1"/>
    <col min="7171" max="7171" width="20.44140625" style="364" customWidth="1"/>
    <col min="7172" max="7172" width="9.109375" style="364"/>
    <col min="7173" max="7173" width="14" style="364" customWidth="1"/>
    <col min="7174" max="7174" width="15.88671875" style="364" bestFit="1" customWidth="1"/>
    <col min="7175" max="7175" width="13.109375" style="364" customWidth="1"/>
    <col min="7176" max="7177" width="9.109375" style="364"/>
    <col min="7178" max="7178" width="14.44140625" style="364" bestFit="1" customWidth="1"/>
    <col min="7179" max="7425" width="9.109375" style="364"/>
    <col min="7426" max="7426" width="42" style="364" bestFit="1" customWidth="1"/>
    <col min="7427" max="7427" width="20.44140625" style="364" customWidth="1"/>
    <col min="7428" max="7428" width="9.109375" style="364"/>
    <col min="7429" max="7429" width="14" style="364" customWidth="1"/>
    <col min="7430" max="7430" width="15.88671875" style="364" bestFit="1" customWidth="1"/>
    <col min="7431" max="7431" width="13.109375" style="364" customWidth="1"/>
    <col min="7432" max="7433" width="9.109375" style="364"/>
    <col min="7434" max="7434" width="14.44140625" style="364" bestFit="1" customWidth="1"/>
    <col min="7435" max="7681" width="9.109375" style="364"/>
    <col min="7682" max="7682" width="42" style="364" bestFit="1" customWidth="1"/>
    <col min="7683" max="7683" width="20.44140625" style="364" customWidth="1"/>
    <col min="7684" max="7684" width="9.109375" style="364"/>
    <col min="7685" max="7685" width="14" style="364" customWidth="1"/>
    <col min="7686" max="7686" width="15.88671875" style="364" bestFit="1" customWidth="1"/>
    <col min="7687" max="7687" width="13.109375" style="364" customWidth="1"/>
    <col min="7688" max="7689" width="9.109375" style="364"/>
    <col min="7690" max="7690" width="14.44140625" style="364" bestFit="1" customWidth="1"/>
    <col min="7691" max="7937" width="9.109375" style="364"/>
    <col min="7938" max="7938" width="42" style="364" bestFit="1" customWidth="1"/>
    <col min="7939" max="7939" width="20.44140625" style="364" customWidth="1"/>
    <col min="7940" max="7940" width="9.109375" style="364"/>
    <col min="7941" max="7941" width="14" style="364" customWidth="1"/>
    <col min="7942" max="7942" width="15.88671875" style="364" bestFit="1" customWidth="1"/>
    <col min="7943" max="7943" width="13.109375" style="364" customWidth="1"/>
    <col min="7944" max="7945" width="9.109375" style="364"/>
    <col min="7946" max="7946" width="14.44140625" style="364" bestFit="1" customWidth="1"/>
    <col min="7947" max="8193" width="9.109375" style="364"/>
    <col min="8194" max="8194" width="42" style="364" bestFit="1" customWidth="1"/>
    <col min="8195" max="8195" width="20.44140625" style="364" customWidth="1"/>
    <col min="8196" max="8196" width="9.109375" style="364"/>
    <col min="8197" max="8197" width="14" style="364" customWidth="1"/>
    <col min="8198" max="8198" width="15.88671875" style="364" bestFit="1" customWidth="1"/>
    <col min="8199" max="8199" width="13.109375" style="364" customWidth="1"/>
    <col min="8200" max="8201" width="9.109375" style="364"/>
    <col min="8202" max="8202" width="14.44140625" style="364" bestFit="1" customWidth="1"/>
    <col min="8203" max="8449" width="9.109375" style="364"/>
    <col min="8450" max="8450" width="42" style="364" bestFit="1" customWidth="1"/>
    <col min="8451" max="8451" width="20.44140625" style="364" customWidth="1"/>
    <col min="8452" max="8452" width="9.109375" style="364"/>
    <col min="8453" max="8453" width="14" style="364" customWidth="1"/>
    <col min="8454" max="8454" width="15.88671875" style="364" bestFit="1" customWidth="1"/>
    <col min="8455" max="8455" width="13.109375" style="364" customWidth="1"/>
    <col min="8456" max="8457" width="9.109375" style="364"/>
    <col min="8458" max="8458" width="14.44140625" style="364" bestFit="1" customWidth="1"/>
    <col min="8459" max="8705" width="9.109375" style="364"/>
    <col min="8706" max="8706" width="42" style="364" bestFit="1" customWidth="1"/>
    <col min="8707" max="8707" width="20.44140625" style="364" customWidth="1"/>
    <col min="8708" max="8708" width="9.109375" style="364"/>
    <col min="8709" max="8709" width="14" style="364" customWidth="1"/>
    <col min="8710" max="8710" width="15.88671875" style="364" bestFit="1" customWidth="1"/>
    <col min="8711" max="8711" width="13.109375" style="364" customWidth="1"/>
    <col min="8712" max="8713" width="9.109375" style="364"/>
    <col min="8714" max="8714" width="14.44140625" style="364" bestFit="1" customWidth="1"/>
    <col min="8715" max="8961" width="9.109375" style="364"/>
    <col min="8962" max="8962" width="42" style="364" bestFit="1" customWidth="1"/>
    <col min="8963" max="8963" width="20.44140625" style="364" customWidth="1"/>
    <col min="8964" max="8964" width="9.109375" style="364"/>
    <col min="8965" max="8965" width="14" style="364" customWidth="1"/>
    <col min="8966" max="8966" width="15.88671875" style="364" bestFit="1" customWidth="1"/>
    <col min="8967" max="8967" width="13.109375" style="364" customWidth="1"/>
    <col min="8968" max="8969" width="9.109375" style="364"/>
    <col min="8970" max="8970" width="14.44140625" style="364" bestFit="1" customWidth="1"/>
    <col min="8971" max="9217" width="9.109375" style="364"/>
    <col min="9218" max="9218" width="42" style="364" bestFit="1" customWidth="1"/>
    <col min="9219" max="9219" width="20.44140625" style="364" customWidth="1"/>
    <col min="9220" max="9220" width="9.109375" style="364"/>
    <col min="9221" max="9221" width="14" style="364" customWidth="1"/>
    <col min="9222" max="9222" width="15.88671875" style="364" bestFit="1" customWidth="1"/>
    <col min="9223" max="9223" width="13.109375" style="364" customWidth="1"/>
    <col min="9224" max="9225" width="9.109375" style="364"/>
    <col min="9226" max="9226" width="14.44140625" style="364" bestFit="1" customWidth="1"/>
    <col min="9227" max="9473" width="9.109375" style="364"/>
    <col min="9474" max="9474" width="42" style="364" bestFit="1" customWidth="1"/>
    <col min="9475" max="9475" width="20.44140625" style="364" customWidth="1"/>
    <col min="9476" max="9476" width="9.109375" style="364"/>
    <col min="9477" max="9477" width="14" style="364" customWidth="1"/>
    <col min="9478" max="9478" width="15.88671875" style="364" bestFit="1" customWidth="1"/>
    <col min="9479" max="9479" width="13.109375" style="364" customWidth="1"/>
    <col min="9480" max="9481" width="9.109375" style="364"/>
    <col min="9482" max="9482" width="14.44140625" style="364" bestFit="1" customWidth="1"/>
    <col min="9483" max="9729" width="9.109375" style="364"/>
    <col min="9730" max="9730" width="42" style="364" bestFit="1" customWidth="1"/>
    <col min="9731" max="9731" width="20.44140625" style="364" customWidth="1"/>
    <col min="9732" max="9732" width="9.109375" style="364"/>
    <col min="9733" max="9733" width="14" style="364" customWidth="1"/>
    <col min="9734" max="9734" width="15.88671875" style="364" bestFit="1" customWidth="1"/>
    <col min="9735" max="9735" width="13.109375" style="364" customWidth="1"/>
    <col min="9736" max="9737" width="9.109375" style="364"/>
    <col min="9738" max="9738" width="14.44140625" style="364" bestFit="1" customWidth="1"/>
    <col min="9739" max="9985" width="9.109375" style="364"/>
    <col min="9986" max="9986" width="42" style="364" bestFit="1" customWidth="1"/>
    <col min="9987" max="9987" width="20.44140625" style="364" customWidth="1"/>
    <col min="9988" max="9988" width="9.109375" style="364"/>
    <col min="9989" max="9989" width="14" style="364" customWidth="1"/>
    <col min="9990" max="9990" width="15.88671875" style="364" bestFit="1" customWidth="1"/>
    <col min="9991" max="9991" width="13.109375" style="364" customWidth="1"/>
    <col min="9992" max="9993" width="9.109375" style="364"/>
    <col min="9994" max="9994" width="14.44140625" style="364" bestFit="1" customWidth="1"/>
    <col min="9995" max="10241" width="9.109375" style="364"/>
    <col min="10242" max="10242" width="42" style="364" bestFit="1" customWidth="1"/>
    <col min="10243" max="10243" width="20.44140625" style="364" customWidth="1"/>
    <col min="10244" max="10244" width="9.109375" style="364"/>
    <col min="10245" max="10245" width="14" style="364" customWidth="1"/>
    <col min="10246" max="10246" width="15.88671875" style="364" bestFit="1" customWidth="1"/>
    <col min="10247" max="10247" width="13.109375" style="364" customWidth="1"/>
    <col min="10248" max="10249" width="9.109375" style="364"/>
    <col min="10250" max="10250" width="14.44140625" style="364" bestFit="1" customWidth="1"/>
    <col min="10251" max="10497" width="9.109375" style="364"/>
    <col min="10498" max="10498" width="42" style="364" bestFit="1" customWidth="1"/>
    <col min="10499" max="10499" width="20.44140625" style="364" customWidth="1"/>
    <col min="10500" max="10500" width="9.109375" style="364"/>
    <col min="10501" max="10501" width="14" style="364" customWidth="1"/>
    <col min="10502" max="10502" width="15.88671875" style="364" bestFit="1" customWidth="1"/>
    <col min="10503" max="10503" width="13.109375" style="364" customWidth="1"/>
    <col min="10504" max="10505" width="9.109375" style="364"/>
    <col min="10506" max="10506" width="14.44140625" style="364" bestFit="1" customWidth="1"/>
    <col min="10507" max="10753" width="9.109375" style="364"/>
    <col min="10754" max="10754" width="42" style="364" bestFit="1" customWidth="1"/>
    <col min="10755" max="10755" width="20.44140625" style="364" customWidth="1"/>
    <col min="10756" max="10756" width="9.109375" style="364"/>
    <col min="10757" max="10757" width="14" style="364" customWidth="1"/>
    <col min="10758" max="10758" width="15.88671875" style="364" bestFit="1" customWidth="1"/>
    <col min="10759" max="10759" width="13.109375" style="364" customWidth="1"/>
    <col min="10760" max="10761" width="9.109375" style="364"/>
    <col min="10762" max="10762" width="14.44140625" style="364" bestFit="1" customWidth="1"/>
    <col min="10763" max="11009" width="9.109375" style="364"/>
    <col min="11010" max="11010" width="42" style="364" bestFit="1" customWidth="1"/>
    <col min="11011" max="11011" width="20.44140625" style="364" customWidth="1"/>
    <col min="11012" max="11012" width="9.109375" style="364"/>
    <col min="11013" max="11013" width="14" style="364" customWidth="1"/>
    <col min="11014" max="11014" width="15.88671875" style="364" bestFit="1" customWidth="1"/>
    <col min="11015" max="11015" width="13.109375" style="364" customWidth="1"/>
    <col min="11016" max="11017" width="9.109375" style="364"/>
    <col min="11018" max="11018" width="14.44140625" style="364" bestFit="1" customWidth="1"/>
    <col min="11019" max="11265" width="9.109375" style="364"/>
    <col min="11266" max="11266" width="42" style="364" bestFit="1" customWidth="1"/>
    <col min="11267" max="11267" width="20.44140625" style="364" customWidth="1"/>
    <col min="11268" max="11268" width="9.109375" style="364"/>
    <col min="11269" max="11269" width="14" style="364" customWidth="1"/>
    <col min="11270" max="11270" width="15.88671875" style="364" bestFit="1" customWidth="1"/>
    <col min="11271" max="11271" width="13.109375" style="364" customWidth="1"/>
    <col min="11272" max="11273" width="9.109375" style="364"/>
    <col min="11274" max="11274" width="14.44140625" style="364" bestFit="1" customWidth="1"/>
    <col min="11275" max="11521" width="9.109375" style="364"/>
    <col min="11522" max="11522" width="42" style="364" bestFit="1" customWidth="1"/>
    <col min="11523" max="11523" width="20.44140625" style="364" customWidth="1"/>
    <col min="11524" max="11524" width="9.109375" style="364"/>
    <col min="11525" max="11525" width="14" style="364" customWidth="1"/>
    <col min="11526" max="11526" width="15.88671875" style="364" bestFit="1" customWidth="1"/>
    <col min="11527" max="11527" width="13.109375" style="364" customWidth="1"/>
    <col min="11528" max="11529" width="9.109375" style="364"/>
    <col min="11530" max="11530" width="14.44140625" style="364" bestFit="1" customWidth="1"/>
    <col min="11531" max="11777" width="9.109375" style="364"/>
    <col min="11778" max="11778" width="42" style="364" bestFit="1" customWidth="1"/>
    <col min="11779" max="11779" width="20.44140625" style="364" customWidth="1"/>
    <col min="11780" max="11780" width="9.109375" style="364"/>
    <col min="11781" max="11781" width="14" style="364" customWidth="1"/>
    <col min="11782" max="11782" width="15.88671875" style="364" bestFit="1" customWidth="1"/>
    <col min="11783" max="11783" width="13.109375" style="364" customWidth="1"/>
    <col min="11784" max="11785" width="9.109375" style="364"/>
    <col min="11786" max="11786" width="14.44140625" style="364" bestFit="1" customWidth="1"/>
    <col min="11787" max="12033" width="9.109375" style="364"/>
    <col min="12034" max="12034" width="42" style="364" bestFit="1" customWidth="1"/>
    <col min="12035" max="12035" width="20.44140625" style="364" customWidth="1"/>
    <col min="12036" max="12036" width="9.109375" style="364"/>
    <col min="12037" max="12037" width="14" style="364" customWidth="1"/>
    <col min="12038" max="12038" width="15.88671875" style="364" bestFit="1" customWidth="1"/>
    <col min="12039" max="12039" width="13.109375" style="364" customWidth="1"/>
    <col min="12040" max="12041" width="9.109375" style="364"/>
    <col min="12042" max="12042" width="14.44140625" style="364" bestFit="1" customWidth="1"/>
    <col min="12043" max="12289" width="9.109375" style="364"/>
    <col min="12290" max="12290" width="42" style="364" bestFit="1" customWidth="1"/>
    <col min="12291" max="12291" width="20.44140625" style="364" customWidth="1"/>
    <col min="12292" max="12292" width="9.109375" style="364"/>
    <col min="12293" max="12293" width="14" style="364" customWidth="1"/>
    <col min="12294" max="12294" width="15.88671875" style="364" bestFit="1" customWidth="1"/>
    <col min="12295" max="12295" width="13.109375" style="364" customWidth="1"/>
    <col min="12296" max="12297" width="9.109375" style="364"/>
    <col min="12298" max="12298" width="14.44140625" style="364" bestFit="1" customWidth="1"/>
    <col min="12299" max="12545" width="9.109375" style="364"/>
    <col min="12546" max="12546" width="42" style="364" bestFit="1" customWidth="1"/>
    <col min="12547" max="12547" width="20.44140625" style="364" customWidth="1"/>
    <col min="12548" max="12548" width="9.109375" style="364"/>
    <col min="12549" max="12549" width="14" style="364" customWidth="1"/>
    <col min="12550" max="12550" width="15.88671875" style="364" bestFit="1" customWidth="1"/>
    <col min="12551" max="12551" width="13.109375" style="364" customWidth="1"/>
    <col min="12552" max="12553" width="9.109375" style="364"/>
    <col min="12554" max="12554" width="14.44140625" style="364" bestFit="1" customWidth="1"/>
    <col min="12555" max="12801" width="9.109375" style="364"/>
    <col min="12802" max="12802" width="42" style="364" bestFit="1" customWidth="1"/>
    <col min="12803" max="12803" width="20.44140625" style="364" customWidth="1"/>
    <col min="12804" max="12804" width="9.109375" style="364"/>
    <col min="12805" max="12805" width="14" style="364" customWidth="1"/>
    <col min="12806" max="12806" width="15.88671875" style="364" bestFit="1" customWidth="1"/>
    <col min="12807" max="12807" width="13.109375" style="364" customWidth="1"/>
    <col min="12808" max="12809" width="9.109375" style="364"/>
    <col min="12810" max="12810" width="14.44140625" style="364" bestFit="1" customWidth="1"/>
    <col min="12811" max="13057" width="9.109375" style="364"/>
    <col min="13058" max="13058" width="42" style="364" bestFit="1" customWidth="1"/>
    <col min="13059" max="13059" width="20.44140625" style="364" customWidth="1"/>
    <col min="13060" max="13060" width="9.109375" style="364"/>
    <col min="13061" max="13061" width="14" style="364" customWidth="1"/>
    <col min="13062" max="13062" width="15.88671875" style="364" bestFit="1" customWidth="1"/>
    <col min="13063" max="13063" width="13.109375" style="364" customWidth="1"/>
    <col min="13064" max="13065" width="9.109375" style="364"/>
    <col min="13066" max="13066" width="14.44140625" style="364" bestFit="1" customWidth="1"/>
    <col min="13067" max="13313" width="9.109375" style="364"/>
    <col min="13314" max="13314" width="42" style="364" bestFit="1" customWidth="1"/>
    <col min="13315" max="13315" width="20.44140625" style="364" customWidth="1"/>
    <col min="13316" max="13316" width="9.109375" style="364"/>
    <col min="13317" max="13317" width="14" style="364" customWidth="1"/>
    <col min="13318" max="13318" width="15.88671875" style="364" bestFit="1" customWidth="1"/>
    <col min="13319" max="13319" width="13.109375" style="364" customWidth="1"/>
    <col min="13320" max="13321" width="9.109375" style="364"/>
    <col min="13322" max="13322" width="14.44140625" style="364" bestFit="1" customWidth="1"/>
    <col min="13323" max="13569" width="9.109375" style="364"/>
    <col min="13570" max="13570" width="42" style="364" bestFit="1" customWidth="1"/>
    <col min="13571" max="13571" width="20.44140625" style="364" customWidth="1"/>
    <col min="13572" max="13572" width="9.109375" style="364"/>
    <col min="13573" max="13573" width="14" style="364" customWidth="1"/>
    <col min="13574" max="13574" width="15.88671875" style="364" bestFit="1" customWidth="1"/>
    <col min="13575" max="13575" width="13.109375" style="364" customWidth="1"/>
    <col min="13576" max="13577" width="9.109375" style="364"/>
    <col min="13578" max="13578" width="14.44140625" style="364" bestFit="1" customWidth="1"/>
    <col min="13579" max="13825" width="9.109375" style="364"/>
    <col min="13826" max="13826" width="42" style="364" bestFit="1" customWidth="1"/>
    <col min="13827" max="13827" width="20.44140625" style="364" customWidth="1"/>
    <col min="13828" max="13828" width="9.109375" style="364"/>
    <col min="13829" max="13829" width="14" style="364" customWidth="1"/>
    <col min="13830" max="13830" width="15.88671875" style="364" bestFit="1" customWidth="1"/>
    <col min="13831" max="13831" width="13.109375" style="364" customWidth="1"/>
    <col min="13832" max="13833" width="9.109375" style="364"/>
    <col min="13834" max="13834" width="14.44140625" style="364" bestFit="1" customWidth="1"/>
    <col min="13835" max="14081" width="9.109375" style="364"/>
    <col min="14082" max="14082" width="42" style="364" bestFit="1" customWidth="1"/>
    <col min="14083" max="14083" width="20.44140625" style="364" customWidth="1"/>
    <col min="14084" max="14084" width="9.109375" style="364"/>
    <col min="14085" max="14085" width="14" style="364" customWidth="1"/>
    <col min="14086" max="14086" width="15.88671875" style="364" bestFit="1" customWidth="1"/>
    <col min="14087" max="14087" width="13.109375" style="364" customWidth="1"/>
    <col min="14088" max="14089" width="9.109375" style="364"/>
    <col min="14090" max="14090" width="14.44140625" style="364" bestFit="1" customWidth="1"/>
    <col min="14091" max="14337" width="9.109375" style="364"/>
    <col min="14338" max="14338" width="42" style="364" bestFit="1" customWidth="1"/>
    <col min="14339" max="14339" width="20.44140625" style="364" customWidth="1"/>
    <col min="14340" max="14340" width="9.109375" style="364"/>
    <col min="14341" max="14341" width="14" style="364" customWidth="1"/>
    <col min="14342" max="14342" width="15.88671875" style="364" bestFit="1" customWidth="1"/>
    <col min="14343" max="14343" width="13.109375" style="364" customWidth="1"/>
    <col min="14344" max="14345" width="9.109375" style="364"/>
    <col min="14346" max="14346" width="14.44140625" style="364" bestFit="1" customWidth="1"/>
    <col min="14347" max="14593" width="9.109375" style="364"/>
    <col min="14594" max="14594" width="42" style="364" bestFit="1" customWidth="1"/>
    <col min="14595" max="14595" width="20.44140625" style="364" customWidth="1"/>
    <col min="14596" max="14596" width="9.109375" style="364"/>
    <col min="14597" max="14597" width="14" style="364" customWidth="1"/>
    <col min="14598" max="14598" width="15.88671875" style="364" bestFit="1" customWidth="1"/>
    <col min="14599" max="14599" width="13.109375" style="364" customWidth="1"/>
    <col min="14600" max="14601" width="9.109375" style="364"/>
    <col min="14602" max="14602" width="14.44140625" style="364" bestFit="1" customWidth="1"/>
    <col min="14603" max="14849" width="9.109375" style="364"/>
    <col min="14850" max="14850" width="42" style="364" bestFit="1" customWidth="1"/>
    <col min="14851" max="14851" width="20.44140625" style="364" customWidth="1"/>
    <col min="14852" max="14852" width="9.109375" style="364"/>
    <col min="14853" max="14853" width="14" style="364" customWidth="1"/>
    <col min="14854" max="14854" width="15.88671875" style="364" bestFit="1" customWidth="1"/>
    <col min="14855" max="14855" width="13.109375" style="364" customWidth="1"/>
    <col min="14856" max="14857" width="9.109375" style="364"/>
    <col min="14858" max="14858" width="14.44140625" style="364" bestFit="1" customWidth="1"/>
    <col min="14859" max="15105" width="9.109375" style="364"/>
    <col min="15106" max="15106" width="42" style="364" bestFit="1" customWidth="1"/>
    <col min="15107" max="15107" width="20.44140625" style="364" customWidth="1"/>
    <col min="15108" max="15108" width="9.109375" style="364"/>
    <col min="15109" max="15109" width="14" style="364" customWidth="1"/>
    <col min="15110" max="15110" width="15.88671875" style="364" bestFit="1" customWidth="1"/>
    <col min="15111" max="15111" width="13.109375" style="364" customWidth="1"/>
    <col min="15112" max="15113" width="9.109375" style="364"/>
    <col min="15114" max="15114" width="14.44140625" style="364" bestFit="1" customWidth="1"/>
    <col min="15115" max="15361" width="9.109375" style="364"/>
    <col min="15362" max="15362" width="42" style="364" bestFit="1" customWidth="1"/>
    <col min="15363" max="15363" width="20.44140625" style="364" customWidth="1"/>
    <col min="15364" max="15364" width="9.109375" style="364"/>
    <col min="15365" max="15365" width="14" style="364" customWidth="1"/>
    <col min="15366" max="15366" width="15.88671875" style="364" bestFit="1" customWidth="1"/>
    <col min="15367" max="15367" width="13.109375" style="364" customWidth="1"/>
    <col min="15368" max="15369" width="9.109375" style="364"/>
    <col min="15370" max="15370" width="14.44140625" style="364" bestFit="1" customWidth="1"/>
    <col min="15371" max="15617" width="9.109375" style="364"/>
    <col min="15618" max="15618" width="42" style="364" bestFit="1" customWidth="1"/>
    <col min="15619" max="15619" width="20.44140625" style="364" customWidth="1"/>
    <col min="15620" max="15620" width="9.109375" style="364"/>
    <col min="15621" max="15621" width="14" style="364" customWidth="1"/>
    <col min="15622" max="15622" width="15.88671875" style="364" bestFit="1" customWidth="1"/>
    <col min="15623" max="15623" width="13.109375" style="364" customWidth="1"/>
    <col min="15624" max="15625" width="9.109375" style="364"/>
    <col min="15626" max="15626" width="14.44140625" style="364" bestFit="1" customWidth="1"/>
    <col min="15627" max="15873" width="9.109375" style="364"/>
    <col min="15874" max="15874" width="42" style="364" bestFit="1" customWidth="1"/>
    <col min="15875" max="15875" width="20.44140625" style="364" customWidth="1"/>
    <col min="15876" max="15876" width="9.109375" style="364"/>
    <col min="15877" max="15877" width="14" style="364" customWidth="1"/>
    <col min="15878" max="15878" width="15.88671875" style="364" bestFit="1" customWidth="1"/>
    <col min="15879" max="15879" width="13.109375" style="364" customWidth="1"/>
    <col min="15880" max="15881" width="9.109375" style="364"/>
    <col min="15882" max="15882" width="14.44140625" style="364" bestFit="1" customWidth="1"/>
    <col min="15883" max="16129" width="9.109375" style="364"/>
    <col min="16130" max="16130" width="42" style="364" bestFit="1" customWidth="1"/>
    <col min="16131" max="16131" width="20.44140625" style="364" customWidth="1"/>
    <col min="16132" max="16132" width="9.109375" style="364"/>
    <col min="16133" max="16133" width="14" style="364" customWidth="1"/>
    <col min="16134" max="16134" width="15.88671875" style="364" bestFit="1" customWidth="1"/>
    <col min="16135" max="16135" width="13.109375" style="364" customWidth="1"/>
    <col min="16136" max="16137" width="9.109375" style="364"/>
    <col min="16138" max="16138" width="14.44140625" style="364" bestFit="1" customWidth="1"/>
    <col min="16139" max="16384" width="9.109375" style="364"/>
  </cols>
  <sheetData>
    <row r="1" spans="1:10">
      <c r="A1"/>
      <c r="B1" s="167"/>
      <c r="C1"/>
      <c r="D1"/>
      <c r="E1"/>
      <c r="F1"/>
      <c r="G1"/>
      <c r="H1"/>
      <c r="I1"/>
      <c r="J1"/>
    </row>
    <row r="2" spans="1:10" ht="17.399999999999999">
      <c r="A2" s="882" t="s">
        <v>4434</v>
      </c>
      <c r="B2" s="883"/>
      <c r="C2" s="883"/>
      <c r="D2" s="883"/>
      <c r="E2" s="883"/>
      <c r="F2" s="883"/>
      <c r="G2" s="883"/>
      <c r="H2" s="883"/>
      <c r="I2" s="883"/>
      <c r="J2" s="883"/>
    </row>
    <row r="3" spans="1:10">
      <c r="A3"/>
      <c r="B3" s="167"/>
      <c r="C3"/>
      <c r="D3"/>
      <c r="E3"/>
      <c r="F3"/>
      <c r="G3"/>
      <c r="H3"/>
      <c r="I3"/>
      <c r="J3"/>
    </row>
    <row r="4" spans="1:10" ht="31.2">
      <c r="A4" s="168" t="s">
        <v>70</v>
      </c>
      <c r="B4" s="168" t="s">
        <v>437</v>
      </c>
      <c r="C4" s="168" t="s">
        <v>438</v>
      </c>
      <c r="D4" s="168" t="s">
        <v>92</v>
      </c>
      <c r="E4" s="168" t="s">
        <v>439</v>
      </c>
      <c r="F4" s="168" t="s">
        <v>440</v>
      </c>
      <c r="G4" s="168" t="s">
        <v>441</v>
      </c>
      <c r="H4" s="168" t="s">
        <v>442</v>
      </c>
      <c r="I4" s="168" t="s">
        <v>443</v>
      </c>
      <c r="J4" s="168" t="s">
        <v>444</v>
      </c>
    </row>
    <row r="5" spans="1:10" ht="27.6">
      <c r="A5" s="169" t="s">
        <v>445</v>
      </c>
      <c r="B5" s="170" t="s">
        <v>446</v>
      </c>
      <c r="C5" s="169" t="s">
        <v>447</v>
      </c>
      <c r="D5" s="169" t="s">
        <v>448</v>
      </c>
      <c r="E5" s="169" t="s">
        <v>449</v>
      </c>
      <c r="F5" s="169" t="s">
        <v>450</v>
      </c>
      <c r="G5" s="169" t="s">
        <v>451</v>
      </c>
      <c r="H5" s="169" t="s">
        <v>452</v>
      </c>
      <c r="I5" s="169" t="s">
        <v>453</v>
      </c>
      <c r="J5" s="169" t="s">
        <v>454</v>
      </c>
    </row>
    <row r="6" spans="1:10" ht="45.6" customHeight="1">
      <c r="A6" s="180" t="s">
        <v>13</v>
      </c>
      <c r="B6" s="976" t="s">
        <v>6250</v>
      </c>
      <c r="C6" s="977"/>
      <c r="D6" s="977"/>
      <c r="E6" s="977"/>
      <c r="F6" s="977"/>
      <c r="G6" s="977"/>
      <c r="H6" s="977"/>
      <c r="I6" s="977"/>
      <c r="J6" s="978"/>
    </row>
    <row r="7" spans="1:10" ht="31.2">
      <c r="A7" s="550">
        <v>1</v>
      </c>
      <c r="B7" s="173" t="s">
        <v>455</v>
      </c>
      <c r="C7" s="550" t="s">
        <v>456</v>
      </c>
      <c r="D7" s="550">
        <v>2</v>
      </c>
      <c r="E7" s="550">
        <v>1</v>
      </c>
      <c r="F7" s="174">
        <v>500000</v>
      </c>
      <c r="G7" s="174">
        <f>D7*E7*F7</f>
        <v>1000000</v>
      </c>
      <c r="H7" s="551"/>
      <c r="I7" s="551"/>
      <c r="J7" s="175" t="s">
        <v>457</v>
      </c>
    </row>
    <row r="8" spans="1:10" ht="31.2">
      <c r="A8" s="550">
        <v>2</v>
      </c>
      <c r="B8" s="173" t="s">
        <v>458</v>
      </c>
      <c r="C8" s="550" t="s">
        <v>459</v>
      </c>
      <c r="D8" s="550">
        <v>1</v>
      </c>
      <c r="E8" s="550">
        <v>1</v>
      </c>
      <c r="F8" s="174">
        <v>150000</v>
      </c>
      <c r="G8" s="174">
        <f>D8*E8*F8</f>
        <v>150000</v>
      </c>
      <c r="H8" s="551"/>
      <c r="I8" s="551"/>
      <c r="J8" s="175" t="s">
        <v>460</v>
      </c>
    </row>
    <row r="9" spans="1:10" ht="31.2">
      <c r="A9" s="550">
        <v>3</v>
      </c>
      <c r="B9" s="173" t="s">
        <v>461</v>
      </c>
      <c r="C9" s="550" t="s">
        <v>459</v>
      </c>
      <c r="D9" s="550">
        <v>1</v>
      </c>
      <c r="E9" s="550">
        <v>1</v>
      </c>
      <c r="F9" s="174">
        <v>350000</v>
      </c>
      <c r="G9" s="174">
        <f>D9*E9*F9</f>
        <v>350000</v>
      </c>
      <c r="H9" s="551"/>
      <c r="I9" s="551"/>
      <c r="J9" s="175" t="s">
        <v>460</v>
      </c>
    </row>
    <row r="10" spans="1:10">
      <c r="A10" s="550">
        <v>4</v>
      </c>
      <c r="B10" s="173" t="s">
        <v>463</v>
      </c>
      <c r="C10" s="550"/>
      <c r="D10" s="550"/>
      <c r="E10" s="550"/>
      <c r="F10" s="174"/>
      <c r="G10" s="174"/>
      <c r="H10" s="551"/>
      <c r="I10" s="551"/>
      <c r="J10" s="175"/>
    </row>
    <row r="11" spans="1:10" ht="31.2">
      <c r="A11" s="176">
        <v>4.0999999999999996</v>
      </c>
      <c r="B11" s="177" t="s">
        <v>464</v>
      </c>
      <c r="C11" s="172" t="s">
        <v>465</v>
      </c>
      <c r="D11" s="172">
        <v>1</v>
      </c>
      <c r="E11" s="172">
        <v>30</v>
      </c>
      <c r="F11" s="174">
        <v>4500</v>
      </c>
      <c r="G11" s="174">
        <f>D11*F11*E11</f>
        <v>135000</v>
      </c>
      <c r="H11" s="174"/>
      <c r="I11" s="174"/>
      <c r="J11" s="175" t="s">
        <v>466</v>
      </c>
    </row>
    <row r="12" spans="1:10" ht="31.2">
      <c r="A12" s="552">
        <v>4.2</v>
      </c>
      <c r="B12" s="177" t="s">
        <v>467</v>
      </c>
      <c r="C12" s="550" t="s">
        <v>459</v>
      </c>
      <c r="D12" s="550">
        <v>1</v>
      </c>
      <c r="E12" s="550">
        <v>30</v>
      </c>
      <c r="F12" s="174">
        <v>20000</v>
      </c>
      <c r="G12" s="174">
        <f>D12*E12*F12</f>
        <v>600000</v>
      </c>
      <c r="H12" s="551"/>
      <c r="I12" s="551"/>
      <c r="J12" s="175" t="s">
        <v>460</v>
      </c>
    </row>
    <row r="13" spans="1:10" ht="46.8">
      <c r="A13" s="552">
        <v>4.3</v>
      </c>
      <c r="B13" s="177" t="s">
        <v>4435</v>
      </c>
      <c r="C13" s="550" t="s">
        <v>459</v>
      </c>
      <c r="D13" s="550">
        <v>1</v>
      </c>
      <c r="E13" s="550"/>
      <c r="F13" s="174">
        <v>2000000</v>
      </c>
      <c r="G13" s="174">
        <f>D13*F13</f>
        <v>2000000</v>
      </c>
      <c r="H13" s="551"/>
      <c r="I13" s="551"/>
      <c r="J13" s="175" t="s">
        <v>460</v>
      </c>
    </row>
    <row r="14" spans="1:10" ht="31.2">
      <c r="A14" s="552">
        <v>4.4000000000000004</v>
      </c>
      <c r="B14" s="177" t="s">
        <v>4436</v>
      </c>
      <c r="C14" s="550" t="s">
        <v>465</v>
      </c>
      <c r="D14" s="550">
        <v>1</v>
      </c>
      <c r="E14" s="550"/>
      <c r="F14" s="174">
        <v>0</v>
      </c>
      <c r="G14" s="174">
        <f>D14*F14</f>
        <v>0</v>
      </c>
      <c r="H14" s="551"/>
      <c r="I14" s="551"/>
      <c r="J14" s="175" t="s">
        <v>460</v>
      </c>
    </row>
    <row r="15" spans="1:10">
      <c r="A15" s="172">
        <v>5</v>
      </c>
      <c r="B15" s="178" t="s">
        <v>470</v>
      </c>
      <c r="C15" s="171"/>
      <c r="D15" s="171"/>
      <c r="E15" s="180"/>
      <c r="F15" s="181"/>
      <c r="G15" s="181">
        <f>SUM(G7:G14)</f>
        <v>4235000</v>
      </c>
      <c r="H15" s="807">
        <v>14</v>
      </c>
      <c r="I15" s="181">
        <f>G15*H15</f>
        <v>59290000</v>
      </c>
      <c r="J15" s="175"/>
    </row>
    <row r="16" spans="1:10">
      <c r="A16" s="180" t="s">
        <v>16</v>
      </c>
      <c r="B16" s="884" t="s">
        <v>471</v>
      </c>
      <c r="C16" s="885"/>
      <c r="D16" s="885"/>
      <c r="E16" s="885"/>
      <c r="F16" s="885"/>
      <c r="G16" s="885"/>
      <c r="H16" s="885"/>
      <c r="I16" s="885"/>
      <c r="J16" s="886"/>
    </row>
    <row r="17" spans="1:10" ht="31.2">
      <c r="A17" s="550">
        <v>1</v>
      </c>
      <c r="B17" s="173" t="s">
        <v>455</v>
      </c>
      <c r="C17" s="550" t="s">
        <v>456</v>
      </c>
      <c r="D17" s="550">
        <v>2</v>
      </c>
      <c r="E17" s="550">
        <v>1</v>
      </c>
      <c r="F17" s="174">
        <v>500000</v>
      </c>
      <c r="G17" s="174">
        <f>D17*E17*F17</f>
        <v>1000000</v>
      </c>
      <c r="H17" s="551"/>
      <c r="I17" s="551"/>
      <c r="J17" s="175" t="s">
        <v>457</v>
      </c>
    </row>
    <row r="18" spans="1:10" ht="31.2">
      <c r="A18" s="550">
        <v>2</v>
      </c>
      <c r="B18" s="173" t="s">
        <v>458</v>
      </c>
      <c r="C18" s="550" t="s">
        <v>459</v>
      </c>
      <c r="D18" s="550">
        <v>1</v>
      </c>
      <c r="E18" s="550">
        <v>1</v>
      </c>
      <c r="F18" s="174">
        <v>150000</v>
      </c>
      <c r="G18" s="174">
        <f>D18*E18*F18</f>
        <v>150000</v>
      </c>
      <c r="H18" s="551"/>
      <c r="I18" s="551"/>
      <c r="J18" s="175" t="s">
        <v>460</v>
      </c>
    </row>
    <row r="19" spans="1:10" ht="31.2">
      <c r="A19" s="550">
        <v>3</v>
      </c>
      <c r="B19" s="173" t="s">
        <v>461</v>
      </c>
      <c r="C19" s="550" t="s">
        <v>459</v>
      </c>
      <c r="D19" s="550">
        <v>1</v>
      </c>
      <c r="E19" s="550">
        <v>1</v>
      </c>
      <c r="F19" s="174">
        <v>350000</v>
      </c>
      <c r="G19" s="174">
        <f>D19*E19*F19</f>
        <v>350000</v>
      </c>
      <c r="H19" s="551"/>
      <c r="I19" s="551"/>
      <c r="J19" s="175" t="s">
        <v>460</v>
      </c>
    </row>
    <row r="20" spans="1:10">
      <c r="A20" s="550">
        <v>4</v>
      </c>
      <c r="B20" s="173" t="s">
        <v>463</v>
      </c>
      <c r="C20" s="550"/>
      <c r="D20" s="550"/>
      <c r="E20" s="550"/>
      <c r="F20" s="174"/>
      <c r="G20" s="174"/>
      <c r="H20" s="551"/>
      <c r="I20" s="551"/>
      <c r="J20" s="175"/>
    </row>
    <row r="21" spans="1:10" ht="31.2">
      <c r="A21" s="176">
        <v>4.0999999999999996</v>
      </c>
      <c r="B21" s="177" t="s">
        <v>464</v>
      </c>
      <c r="C21" s="172" t="s">
        <v>465</v>
      </c>
      <c r="D21" s="172">
        <v>1</v>
      </c>
      <c r="E21" s="172">
        <v>3</v>
      </c>
      <c r="F21" s="174">
        <v>10000</v>
      </c>
      <c r="G21" s="174">
        <f>D21*F21*E21</f>
        <v>30000</v>
      </c>
      <c r="H21" s="174"/>
      <c r="I21" s="174"/>
      <c r="J21" s="175" t="s">
        <v>466</v>
      </c>
    </row>
    <row r="22" spans="1:10" ht="31.2">
      <c r="A22" s="552">
        <v>4.2</v>
      </c>
      <c r="B22" s="177" t="s">
        <v>467</v>
      </c>
      <c r="C22" s="550" t="s">
        <v>459</v>
      </c>
      <c r="D22" s="550">
        <v>1</v>
      </c>
      <c r="E22" s="550">
        <v>3</v>
      </c>
      <c r="F22" s="174">
        <v>20000</v>
      </c>
      <c r="G22" s="174">
        <f>D22*E22*F22</f>
        <v>60000</v>
      </c>
      <c r="H22" s="551"/>
      <c r="I22" s="551"/>
      <c r="J22" s="175" t="s">
        <v>460</v>
      </c>
    </row>
    <row r="23" spans="1:10">
      <c r="A23" s="172">
        <v>5</v>
      </c>
      <c r="B23" s="178" t="s">
        <v>472</v>
      </c>
      <c r="C23" s="171"/>
      <c r="D23" s="171"/>
      <c r="E23" s="180"/>
      <c r="F23" s="181"/>
      <c r="G23" s="181">
        <f>SUM(G17:G22)</f>
        <v>1590000</v>
      </c>
      <c r="H23" s="181">
        <v>1</v>
      </c>
      <c r="I23" s="181">
        <f>G23*H23</f>
        <v>1590000</v>
      </c>
      <c r="J23" s="175"/>
    </row>
    <row r="24" spans="1:10">
      <c r="A24" s="172"/>
      <c r="B24" s="178" t="s">
        <v>473</v>
      </c>
      <c r="C24" s="171"/>
      <c r="D24" s="171"/>
      <c r="E24" s="180"/>
      <c r="F24" s="181"/>
      <c r="G24" s="181"/>
      <c r="H24" s="181"/>
      <c r="I24" s="181">
        <f>I15+I23</f>
        <v>60880000</v>
      </c>
      <c r="J24" s="175"/>
    </row>
  </sheetData>
  <mergeCells count="3">
    <mergeCell ref="A2:J2"/>
    <mergeCell ref="B6:J6"/>
    <mergeCell ref="B16:J16"/>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13"/>
  <sheetViews>
    <sheetView workbookViewId="0">
      <selection activeCell="N9" sqref="N9"/>
    </sheetView>
  </sheetViews>
  <sheetFormatPr defaultColWidth="8.88671875" defaultRowHeight="14.4"/>
  <cols>
    <col min="1" max="1" width="5.44140625" customWidth="1"/>
    <col min="2" max="2" width="32.44140625" bestFit="1" customWidth="1"/>
    <col min="3" max="3" width="8.44140625" customWidth="1"/>
    <col min="4" max="4" width="14.44140625" customWidth="1"/>
    <col min="5" max="5" width="13.44140625" customWidth="1"/>
    <col min="6" max="6" width="12.44140625" bestFit="1" customWidth="1"/>
    <col min="7" max="7" width="11.44140625" bestFit="1" customWidth="1"/>
    <col min="8" max="8" width="10.44140625" customWidth="1"/>
    <col min="9" max="9" width="13.88671875" customWidth="1"/>
    <col min="10" max="10" width="27.88671875" customWidth="1"/>
    <col min="257" max="257" width="5.44140625" customWidth="1"/>
    <col min="258" max="258" width="32.44140625" bestFit="1" customWidth="1"/>
    <col min="259" max="259" width="8.44140625" customWidth="1"/>
    <col min="260" max="260" width="14.44140625" customWidth="1"/>
    <col min="261" max="261" width="13.44140625" customWidth="1"/>
    <col min="262" max="262" width="12.44140625" bestFit="1" customWidth="1"/>
    <col min="263" max="263" width="11.44140625" bestFit="1" customWidth="1"/>
    <col min="264" max="264" width="10.44140625" customWidth="1"/>
    <col min="265" max="265" width="13.88671875" customWidth="1"/>
    <col min="266" max="266" width="27.88671875" customWidth="1"/>
    <col min="513" max="513" width="5.44140625" customWidth="1"/>
    <col min="514" max="514" width="32.44140625" bestFit="1" customWidth="1"/>
    <col min="515" max="515" width="8.44140625" customWidth="1"/>
    <col min="516" max="516" width="14.44140625" customWidth="1"/>
    <col min="517" max="517" width="13.44140625" customWidth="1"/>
    <col min="518" max="518" width="12.44140625" bestFit="1" customWidth="1"/>
    <col min="519" max="519" width="11.44140625" bestFit="1" customWidth="1"/>
    <col min="520" max="520" width="10.44140625" customWidth="1"/>
    <col min="521" max="521" width="13.88671875" customWidth="1"/>
    <col min="522" max="522" width="27.88671875" customWidth="1"/>
    <col min="769" max="769" width="5.44140625" customWidth="1"/>
    <col min="770" max="770" width="32.44140625" bestFit="1" customWidth="1"/>
    <col min="771" max="771" width="8.44140625" customWidth="1"/>
    <col min="772" max="772" width="14.44140625" customWidth="1"/>
    <col min="773" max="773" width="13.44140625" customWidth="1"/>
    <col min="774" max="774" width="12.44140625" bestFit="1" customWidth="1"/>
    <col min="775" max="775" width="11.44140625" bestFit="1" customWidth="1"/>
    <col min="776" max="776" width="10.44140625" customWidth="1"/>
    <col min="777" max="777" width="13.88671875" customWidth="1"/>
    <col min="778" max="778" width="27.88671875" customWidth="1"/>
    <col min="1025" max="1025" width="5.44140625" customWidth="1"/>
    <col min="1026" max="1026" width="32.44140625" bestFit="1" customWidth="1"/>
    <col min="1027" max="1027" width="8.44140625" customWidth="1"/>
    <col min="1028" max="1028" width="14.44140625" customWidth="1"/>
    <col min="1029" max="1029" width="13.44140625" customWidth="1"/>
    <col min="1030" max="1030" width="12.44140625" bestFit="1" customWidth="1"/>
    <col min="1031" max="1031" width="11.44140625" bestFit="1" customWidth="1"/>
    <col min="1032" max="1032" width="10.44140625" customWidth="1"/>
    <col min="1033" max="1033" width="13.88671875" customWidth="1"/>
    <col min="1034" max="1034" width="27.88671875" customWidth="1"/>
    <col min="1281" max="1281" width="5.44140625" customWidth="1"/>
    <col min="1282" max="1282" width="32.44140625" bestFit="1" customWidth="1"/>
    <col min="1283" max="1283" width="8.44140625" customWidth="1"/>
    <col min="1284" max="1284" width="14.44140625" customWidth="1"/>
    <col min="1285" max="1285" width="13.44140625" customWidth="1"/>
    <col min="1286" max="1286" width="12.44140625" bestFit="1" customWidth="1"/>
    <col min="1287" max="1287" width="11.44140625" bestFit="1" customWidth="1"/>
    <col min="1288" max="1288" width="10.44140625" customWidth="1"/>
    <col min="1289" max="1289" width="13.88671875" customWidth="1"/>
    <col min="1290" max="1290" width="27.88671875" customWidth="1"/>
    <col min="1537" max="1537" width="5.44140625" customWidth="1"/>
    <col min="1538" max="1538" width="32.44140625" bestFit="1" customWidth="1"/>
    <col min="1539" max="1539" width="8.44140625" customWidth="1"/>
    <col min="1540" max="1540" width="14.44140625" customWidth="1"/>
    <col min="1541" max="1541" width="13.44140625" customWidth="1"/>
    <col min="1542" max="1542" width="12.44140625" bestFit="1" customWidth="1"/>
    <col min="1543" max="1543" width="11.44140625" bestFit="1" customWidth="1"/>
    <col min="1544" max="1544" width="10.44140625" customWidth="1"/>
    <col min="1545" max="1545" width="13.88671875" customWidth="1"/>
    <col min="1546" max="1546" width="27.88671875" customWidth="1"/>
    <col min="1793" max="1793" width="5.44140625" customWidth="1"/>
    <col min="1794" max="1794" width="32.44140625" bestFit="1" customWidth="1"/>
    <col min="1795" max="1795" width="8.44140625" customWidth="1"/>
    <col min="1796" max="1796" width="14.44140625" customWidth="1"/>
    <col min="1797" max="1797" width="13.44140625" customWidth="1"/>
    <col min="1798" max="1798" width="12.44140625" bestFit="1" customWidth="1"/>
    <col min="1799" max="1799" width="11.44140625" bestFit="1" customWidth="1"/>
    <col min="1800" max="1800" width="10.44140625" customWidth="1"/>
    <col min="1801" max="1801" width="13.88671875" customWidth="1"/>
    <col min="1802" max="1802" width="27.88671875" customWidth="1"/>
    <col min="2049" max="2049" width="5.44140625" customWidth="1"/>
    <col min="2050" max="2050" width="32.44140625" bestFit="1" customWidth="1"/>
    <col min="2051" max="2051" width="8.44140625" customWidth="1"/>
    <col min="2052" max="2052" width="14.44140625" customWidth="1"/>
    <col min="2053" max="2053" width="13.44140625" customWidth="1"/>
    <col min="2054" max="2054" width="12.44140625" bestFit="1" customWidth="1"/>
    <col min="2055" max="2055" width="11.44140625" bestFit="1" customWidth="1"/>
    <col min="2056" max="2056" width="10.44140625" customWidth="1"/>
    <col min="2057" max="2057" width="13.88671875" customWidth="1"/>
    <col min="2058" max="2058" width="27.88671875" customWidth="1"/>
    <col min="2305" max="2305" width="5.44140625" customWidth="1"/>
    <col min="2306" max="2306" width="32.44140625" bestFit="1" customWidth="1"/>
    <col min="2307" max="2307" width="8.44140625" customWidth="1"/>
    <col min="2308" max="2308" width="14.44140625" customWidth="1"/>
    <col min="2309" max="2309" width="13.44140625" customWidth="1"/>
    <col min="2310" max="2310" width="12.44140625" bestFit="1" customWidth="1"/>
    <col min="2311" max="2311" width="11.44140625" bestFit="1" customWidth="1"/>
    <col min="2312" max="2312" width="10.44140625" customWidth="1"/>
    <col min="2313" max="2313" width="13.88671875" customWidth="1"/>
    <col min="2314" max="2314" width="27.88671875" customWidth="1"/>
    <col min="2561" max="2561" width="5.44140625" customWidth="1"/>
    <col min="2562" max="2562" width="32.44140625" bestFit="1" customWidth="1"/>
    <col min="2563" max="2563" width="8.44140625" customWidth="1"/>
    <col min="2564" max="2564" width="14.44140625" customWidth="1"/>
    <col min="2565" max="2565" width="13.44140625" customWidth="1"/>
    <col min="2566" max="2566" width="12.44140625" bestFit="1" customWidth="1"/>
    <col min="2567" max="2567" width="11.44140625" bestFit="1" customWidth="1"/>
    <col min="2568" max="2568" width="10.44140625" customWidth="1"/>
    <col min="2569" max="2569" width="13.88671875" customWidth="1"/>
    <col min="2570" max="2570" width="27.88671875" customWidth="1"/>
    <col min="2817" max="2817" width="5.44140625" customWidth="1"/>
    <col min="2818" max="2818" width="32.44140625" bestFit="1" customWidth="1"/>
    <col min="2819" max="2819" width="8.44140625" customWidth="1"/>
    <col min="2820" max="2820" width="14.44140625" customWidth="1"/>
    <col min="2821" max="2821" width="13.44140625" customWidth="1"/>
    <col min="2822" max="2822" width="12.44140625" bestFit="1" customWidth="1"/>
    <col min="2823" max="2823" width="11.44140625" bestFit="1" customWidth="1"/>
    <col min="2824" max="2824" width="10.44140625" customWidth="1"/>
    <col min="2825" max="2825" width="13.88671875" customWidth="1"/>
    <col min="2826" max="2826" width="27.88671875" customWidth="1"/>
    <col min="3073" max="3073" width="5.44140625" customWidth="1"/>
    <col min="3074" max="3074" width="32.44140625" bestFit="1" customWidth="1"/>
    <col min="3075" max="3075" width="8.44140625" customWidth="1"/>
    <col min="3076" max="3076" width="14.44140625" customWidth="1"/>
    <col min="3077" max="3077" width="13.44140625" customWidth="1"/>
    <col min="3078" max="3078" width="12.44140625" bestFit="1" customWidth="1"/>
    <col min="3079" max="3079" width="11.44140625" bestFit="1" customWidth="1"/>
    <col min="3080" max="3080" width="10.44140625" customWidth="1"/>
    <col min="3081" max="3081" width="13.88671875" customWidth="1"/>
    <col min="3082" max="3082" width="27.88671875" customWidth="1"/>
    <col min="3329" max="3329" width="5.44140625" customWidth="1"/>
    <col min="3330" max="3330" width="32.44140625" bestFit="1" customWidth="1"/>
    <col min="3331" max="3331" width="8.44140625" customWidth="1"/>
    <col min="3332" max="3332" width="14.44140625" customWidth="1"/>
    <col min="3333" max="3333" width="13.44140625" customWidth="1"/>
    <col min="3334" max="3334" width="12.44140625" bestFit="1" customWidth="1"/>
    <col min="3335" max="3335" width="11.44140625" bestFit="1" customWidth="1"/>
    <col min="3336" max="3336" width="10.44140625" customWidth="1"/>
    <col min="3337" max="3337" width="13.88671875" customWidth="1"/>
    <col min="3338" max="3338" width="27.88671875" customWidth="1"/>
    <col min="3585" max="3585" width="5.44140625" customWidth="1"/>
    <col min="3586" max="3586" width="32.44140625" bestFit="1" customWidth="1"/>
    <col min="3587" max="3587" width="8.44140625" customWidth="1"/>
    <col min="3588" max="3588" width="14.44140625" customWidth="1"/>
    <col min="3589" max="3589" width="13.44140625" customWidth="1"/>
    <col min="3590" max="3590" width="12.44140625" bestFit="1" customWidth="1"/>
    <col min="3591" max="3591" width="11.44140625" bestFit="1" customWidth="1"/>
    <col min="3592" max="3592" width="10.44140625" customWidth="1"/>
    <col min="3593" max="3593" width="13.88671875" customWidth="1"/>
    <col min="3594" max="3594" width="27.88671875" customWidth="1"/>
    <col min="3841" max="3841" width="5.44140625" customWidth="1"/>
    <col min="3842" max="3842" width="32.44140625" bestFit="1" customWidth="1"/>
    <col min="3843" max="3843" width="8.44140625" customWidth="1"/>
    <col min="3844" max="3844" width="14.44140625" customWidth="1"/>
    <col min="3845" max="3845" width="13.44140625" customWidth="1"/>
    <col min="3846" max="3846" width="12.44140625" bestFit="1" customWidth="1"/>
    <col min="3847" max="3847" width="11.44140625" bestFit="1" customWidth="1"/>
    <col min="3848" max="3848" width="10.44140625" customWidth="1"/>
    <col min="3849" max="3849" width="13.88671875" customWidth="1"/>
    <col min="3850" max="3850" width="27.88671875" customWidth="1"/>
    <col min="4097" max="4097" width="5.44140625" customWidth="1"/>
    <col min="4098" max="4098" width="32.44140625" bestFit="1" customWidth="1"/>
    <col min="4099" max="4099" width="8.44140625" customWidth="1"/>
    <col min="4100" max="4100" width="14.44140625" customWidth="1"/>
    <col min="4101" max="4101" width="13.44140625" customWidth="1"/>
    <col min="4102" max="4102" width="12.44140625" bestFit="1" customWidth="1"/>
    <col min="4103" max="4103" width="11.44140625" bestFit="1" customWidth="1"/>
    <col min="4104" max="4104" width="10.44140625" customWidth="1"/>
    <col min="4105" max="4105" width="13.88671875" customWidth="1"/>
    <col min="4106" max="4106" width="27.88671875" customWidth="1"/>
    <col min="4353" max="4353" width="5.44140625" customWidth="1"/>
    <col min="4354" max="4354" width="32.44140625" bestFit="1" customWidth="1"/>
    <col min="4355" max="4355" width="8.44140625" customWidth="1"/>
    <col min="4356" max="4356" width="14.44140625" customWidth="1"/>
    <col min="4357" max="4357" width="13.44140625" customWidth="1"/>
    <col min="4358" max="4358" width="12.44140625" bestFit="1" customWidth="1"/>
    <col min="4359" max="4359" width="11.44140625" bestFit="1" customWidth="1"/>
    <col min="4360" max="4360" width="10.44140625" customWidth="1"/>
    <col min="4361" max="4361" width="13.88671875" customWidth="1"/>
    <col min="4362" max="4362" width="27.88671875" customWidth="1"/>
    <col min="4609" max="4609" width="5.44140625" customWidth="1"/>
    <col min="4610" max="4610" width="32.44140625" bestFit="1" customWidth="1"/>
    <col min="4611" max="4611" width="8.44140625" customWidth="1"/>
    <col min="4612" max="4612" width="14.44140625" customWidth="1"/>
    <col min="4613" max="4613" width="13.44140625" customWidth="1"/>
    <col min="4614" max="4614" width="12.44140625" bestFit="1" customWidth="1"/>
    <col min="4615" max="4615" width="11.44140625" bestFit="1" customWidth="1"/>
    <col min="4616" max="4616" width="10.44140625" customWidth="1"/>
    <col min="4617" max="4617" width="13.88671875" customWidth="1"/>
    <col min="4618" max="4618" width="27.88671875" customWidth="1"/>
    <col min="4865" max="4865" width="5.44140625" customWidth="1"/>
    <col min="4866" max="4866" width="32.44140625" bestFit="1" customWidth="1"/>
    <col min="4867" max="4867" width="8.44140625" customWidth="1"/>
    <col min="4868" max="4868" width="14.44140625" customWidth="1"/>
    <col min="4869" max="4869" width="13.44140625" customWidth="1"/>
    <col min="4870" max="4870" width="12.44140625" bestFit="1" customWidth="1"/>
    <col min="4871" max="4871" width="11.44140625" bestFit="1" customWidth="1"/>
    <col min="4872" max="4872" width="10.44140625" customWidth="1"/>
    <col min="4873" max="4873" width="13.88671875" customWidth="1"/>
    <col min="4874" max="4874" width="27.88671875" customWidth="1"/>
    <col min="5121" max="5121" width="5.44140625" customWidth="1"/>
    <col min="5122" max="5122" width="32.44140625" bestFit="1" customWidth="1"/>
    <col min="5123" max="5123" width="8.44140625" customWidth="1"/>
    <col min="5124" max="5124" width="14.44140625" customWidth="1"/>
    <col min="5125" max="5125" width="13.44140625" customWidth="1"/>
    <col min="5126" max="5126" width="12.44140625" bestFit="1" customWidth="1"/>
    <col min="5127" max="5127" width="11.44140625" bestFit="1" customWidth="1"/>
    <col min="5128" max="5128" width="10.44140625" customWidth="1"/>
    <col min="5129" max="5129" width="13.88671875" customWidth="1"/>
    <col min="5130" max="5130" width="27.88671875" customWidth="1"/>
    <col min="5377" max="5377" width="5.44140625" customWidth="1"/>
    <col min="5378" max="5378" width="32.44140625" bestFit="1" customWidth="1"/>
    <col min="5379" max="5379" width="8.44140625" customWidth="1"/>
    <col min="5380" max="5380" width="14.44140625" customWidth="1"/>
    <col min="5381" max="5381" width="13.44140625" customWidth="1"/>
    <col min="5382" max="5382" width="12.44140625" bestFit="1" customWidth="1"/>
    <col min="5383" max="5383" width="11.44140625" bestFit="1" customWidth="1"/>
    <col min="5384" max="5384" width="10.44140625" customWidth="1"/>
    <col min="5385" max="5385" width="13.88671875" customWidth="1"/>
    <col min="5386" max="5386" width="27.88671875" customWidth="1"/>
    <col min="5633" max="5633" width="5.44140625" customWidth="1"/>
    <col min="5634" max="5634" width="32.44140625" bestFit="1" customWidth="1"/>
    <col min="5635" max="5635" width="8.44140625" customWidth="1"/>
    <col min="5636" max="5636" width="14.44140625" customWidth="1"/>
    <col min="5637" max="5637" width="13.44140625" customWidth="1"/>
    <col min="5638" max="5638" width="12.44140625" bestFit="1" customWidth="1"/>
    <col min="5639" max="5639" width="11.44140625" bestFit="1" customWidth="1"/>
    <col min="5640" max="5640" width="10.44140625" customWidth="1"/>
    <col min="5641" max="5641" width="13.88671875" customWidth="1"/>
    <col min="5642" max="5642" width="27.88671875" customWidth="1"/>
    <col min="5889" max="5889" width="5.44140625" customWidth="1"/>
    <col min="5890" max="5890" width="32.44140625" bestFit="1" customWidth="1"/>
    <col min="5891" max="5891" width="8.44140625" customWidth="1"/>
    <col min="5892" max="5892" width="14.44140625" customWidth="1"/>
    <col min="5893" max="5893" width="13.44140625" customWidth="1"/>
    <col min="5894" max="5894" width="12.44140625" bestFit="1" customWidth="1"/>
    <col min="5895" max="5895" width="11.44140625" bestFit="1" customWidth="1"/>
    <col min="5896" max="5896" width="10.44140625" customWidth="1"/>
    <col min="5897" max="5897" width="13.88671875" customWidth="1"/>
    <col min="5898" max="5898" width="27.88671875" customWidth="1"/>
    <col min="6145" max="6145" width="5.44140625" customWidth="1"/>
    <col min="6146" max="6146" width="32.44140625" bestFit="1" customWidth="1"/>
    <col min="6147" max="6147" width="8.44140625" customWidth="1"/>
    <col min="6148" max="6148" width="14.44140625" customWidth="1"/>
    <col min="6149" max="6149" width="13.44140625" customWidth="1"/>
    <col min="6150" max="6150" width="12.44140625" bestFit="1" customWidth="1"/>
    <col min="6151" max="6151" width="11.44140625" bestFit="1" customWidth="1"/>
    <col min="6152" max="6152" width="10.44140625" customWidth="1"/>
    <col min="6153" max="6153" width="13.88671875" customWidth="1"/>
    <col min="6154" max="6154" width="27.88671875" customWidth="1"/>
    <col min="6401" max="6401" width="5.44140625" customWidth="1"/>
    <col min="6402" max="6402" width="32.44140625" bestFit="1" customWidth="1"/>
    <col min="6403" max="6403" width="8.44140625" customWidth="1"/>
    <col min="6404" max="6404" width="14.44140625" customWidth="1"/>
    <col min="6405" max="6405" width="13.44140625" customWidth="1"/>
    <col min="6406" max="6406" width="12.44140625" bestFit="1" customWidth="1"/>
    <col min="6407" max="6407" width="11.44140625" bestFit="1" customWidth="1"/>
    <col min="6408" max="6408" width="10.44140625" customWidth="1"/>
    <col min="6409" max="6409" width="13.88671875" customWidth="1"/>
    <col min="6410" max="6410" width="27.88671875" customWidth="1"/>
    <col min="6657" max="6657" width="5.44140625" customWidth="1"/>
    <col min="6658" max="6658" width="32.44140625" bestFit="1" customWidth="1"/>
    <col min="6659" max="6659" width="8.44140625" customWidth="1"/>
    <col min="6660" max="6660" width="14.44140625" customWidth="1"/>
    <col min="6661" max="6661" width="13.44140625" customWidth="1"/>
    <col min="6662" max="6662" width="12.44140625" bestFit="1" customWidth="1"/>
    <col min="6663" max="6663" width="11.44140625" bestFit="1" customWidth="1"/>
    <col min="6664" max="6664" width="10.44140625" customWidth="1"/>
    <col min="6665" max="6665" width="13.88671875" customWidth="1"/>
    <col min="6666" max="6666" width="27.88671875" customWidth="1"/>
    <col min="6913" max="6913" width="5.44140625" customWidth="1"/>
    <col min="6914" max="6914" width="32.44140625" bestFit="1" customWidth="1"/>
    <col min="6915" max="6915" width="8.44140625" customWidth="1"/>
    <col min="6916" max="6916" width="14.44140625" customWidth="1"/>
    <col min="6917" max="6917" width="13.44140625" customWidth="1"/>
    <col min="6918" max="6918" width="12.44140625" bestFit="1" customWidth="1"/>
    <col min="6919" max="6919" width="11.44140625" bestFit="1" customWidth="1"/>
    <col min="6920" max="6920" width="10.44140625" customWidth="1"/>
    <col min="6921" max="6921" width="13.88671875" customWidth="1"/>
    <col min="6922" max="6922" width="27.88671875" customWidth="1"/>
    <col min="7169" max="7169" width="5.44140625" customWidth="1"/>
    <col min="7170" max="7170" width="32.44140625" bestFit="1" customWidth="1"/>
    <col min="7171" max="7171" width="8.44140625" customWidth="1"/>
    <col min="7172" max="7172" width="14.44140625" customWidth="1"/>
    <col min="7173" max="7173" width="13.44140625" customWidth="1"/>
    <col min="7174" max="7174" width="12.44140625" bestFit="1" customWidth="1"/>
    <col min="7175" max="7175" width="11.44140625" bestFit="1" customWidth="1"/>
    <col min="7176" max="7176" width="10.44140625" customWidth="1"/>
    <col min="7177" max="7177" width="13.88671875" customWidth="1"/>
    <col min="7178" max="7178" width="27.88671875" customWidth="1"/>
    <col min="7425" max="7425" width="5.44140625" customWidth="1"/>
    <col min="7426" max="7426" width="32.44140625" bestFit="1" customWidth="1"/>
    <col min="7427" max="7427" width="8.44140625" customWidth="1"/>
    <col min="7428" max="7428" width="14.44140625" customWidth="1"/>
    <col min="7429" max="7429" width="13.44140625" customWidth="1"/>
    <col min="7430" max="7430" width="12.44140625" bestFit="1" customWidth="1"/>
    <col min="7431" max="7431" width="11.44140625" bestFit="1" customWidth="1"/>
    <col min="7432" max="7432" width="10.44140625" customWidth="1"/>
    <col min="7433" max="7433" width="13.88671875" customWidth="1"/>
    <col min="7434" max="7434" width="27.88671875" customWidth="1"/>
    <col min="7681" max="7681" width="5.44140625" customWidth="1"/>
    <col min="7682" max="7682" width="32.44140625" bestFit="1" customWidth="1"/>
    <col min="7683" max="7683" width="8.44140625" customWidth="1"/>
    <col min="7684" max="7684" width="14.44140625" customWidth="1"/>
    <col min="7685" max="7685" width="13.44140625" customWidth="1"/>
    <col min="7686" max="7686" width="12.44140625" bestFit="1" customWidth="1"/>
    <col min="7687" max="7687" width="11.44140625" bestFit="1" customWidth="1"/>
    <col min="7688" max="7688" width="10.44140625" customWidth="1"/>
    <col min="7689" max="7689" width="13.88671875" customWidth="1"/>
    <col min="7690" max="7690" width="27.88671875" customWidth="1"/>
    <col min="7937" max="7937" width="5.44140625" customWidth="1"/>
    <col min="7938" max="7938" width="32.44140625" bestFit="1" customWidth="1"/>
    <col min="7939" max="7939" width="8.44140625" customWidth="1"/>
    <col min="7940" max="7940" width="14.44140625" customWidth="1"/>
    <col min="7941" max="7941" width="13.44140625" customWidth="1"/>
    <col min="7942" max="7942" width="12.44140625" bestFit="1" customWidth="1"/>
    <col min="7943" max="7943" width="11.44140625" bestFit="1" customWidth="1"/>
    <col min="7944" max="7944" width="10.44140625" customWidth="1"/>
    <col min="7945" max="7945" width="13.88671875" customWidth="1"/>
    <col min="7946" max="7946" width="27.88671875" customWidth="1"/>
    <col min="8193" max="8193" width="5.44140625" customWidth="1"/>
    <col min="8194" max="8194" width="32.44140625" bestFit="1" customWidth="1"/>
    <col min="8195" max="8195" width="8.44140625" customWidth="1"/>
    <col min="8196" max="8196" width="14.44140625" customWidth="1"/>
    <col min="8197" max="8197" width="13.44140625" customWidth="1"/>
    <col min="8198" max="8198" width="12.44140625" bestFit="1" customWidth="1"/>
    <col min="8199" max="8199" width="11.44140625" bestFit="1" customWidth="1"/>
    <col min="8200" max="8200" width="10.44140625" customWidth="1"/>
    <col min="8201" max="8201" width="13.88671875" customWidth="1"/>
    <col min="8202" max="8202" width="27.88671875" customWidth="1"/>
    <col min="8449" max="8449" width="5.44140625" customWidth="1"/>
    <col min="8450" max="8450" width="32.44140625" bestFit="1" customWidth="1"/>
    <col min="8451" max="8451" width="8.44140625" customWidth="1"/>
    <col min="8452" max="8452" width="14.44140625" customWidth="1"/>
    <col min="8453" max="8453" width="13.44140625" customWidth="1"/>
    <col min="8454" max="8454" width="12.44140625" bestFit="1" customWidth="1"/>
    <col min="8455" max="8455" width="11.44140625" bestFit="1" customWidth="1"/>
    <col min="8456" max="8456" width="10.44140625" customWidth="1"/>
    <col min="8457" max="8457" width="13.88671875" customWidth="1"/>
    <col min="8458" max="8458" width="27.88671875" customWidth="1"/>
    <col min="8705" max="8705" width="5.44140625" customWidth="1"/>
    <col min="8706" max="8706" width="32.44140625" bestFit="1" customWidth="1"/>
    <col min="8707" max="8707" width="8.44140625" customWidth="1"/>
    <col min="8708" max="8708" width="14.44140625" customWidth="1"/>
    <col min="8709" max="8709" width="13.44140625" customWidth="1"/>
    <col min="8710" max="8710" width="12.44140625" bestFit="1" customWidth="1"/>
    <col min="8711" max="8711" width="11.44140625" bestFit="1" customWidth="1"/>
    <col min="8712" max="8712" width="10.44140625" customWidth="1"/>
    <col min="8713" max="8713" width="13.88671875" customWidth="1"/>
    <col min="8714" max="8714" width="27.88671875" customWidth="1"/>
    <col min="8961" max="8961" width="5.44140625" customWidth="1"/>
    <col min="8962" max="8962" width="32.44140625" bestFit="1" customWidth="1"/>
    <col min="8963" max="8963" width="8.44140625" customWidth="1"/>
    <col min="8964" max="8964" width="14.44140625" customWidth="1"/>
    <col min="8965" max="8965" width="13.44140625" customWidth="1"/>
    <col min="8966" max="8966" width="12.44140625" bestFit="1" customWidth="1"/>
    <col min="8967" max="8967" width="11.44140625" bestFit="1" customWidth="1"/>
    <col min="8968" max="8968" width="10.44140625" customWidth="1"/>
    <col min="8969" max="8969" width="13.88671875" customWidth="1"/>
    <col min="8970" max="8970" width="27.88671875" customWidth="1"/>
    <col min="9217" max="9217" width="5.44140625" customWidth="1"/>
    <col min="9218" max="9218" width="32.44140625" bestFit="1" customWidth="1"/>
    <col min="9219" max="9219" width="8.44140625" customWidth="1"/>
    <col min="9220" max="9220" width="14.44140625" customWidth="1"/>
    <col min="9221" max="9221" width="13.44140625" customWidth="1"/>
    <col min="9222" max="9222" width="12.44140625" bestFit="1" customWidth="1"/>
    <col min="9223" max="9223" width="11.44140625" bestFit="1" customWidth="1"/>
    <col min="9224" max="9224" width="10.44140625" customWidth="1"/>
    <col min="9225" max="9225" width="13.88671875" customWidth="1"/>
    <col min="9226" max="9226" width="27.88671875" customWidth="1"/>
    <col min="9473" max="9473" width="5.44140625" customWidth="1"/>
    <col min="9474" max="9474" width="32.44140625" bestFit="1" customWidth="1"/>
    <col min="9475" max="9475" width="8.44140625" customWidth="1"/>
    <col min="9476" max="9476" width="14.44140625" customWidth="1"/>
    <col min="9477" max="9477" width="13.44140625" customWidth="1"/>
    <col min="9478" max="9478" width="12.44140625" bestFit="1" customWidth="1"/>
    <col min="9479" max="9479" width="11.44140625" bestFit="1" customWidth="1"/>
    <col min="9480" max="9480" width="10.44140625" customWidth="1"/>
    <col min="9481" max="9481" width="13.88671875" customWidth="1"/>
    <col min="9482" max="9482" width="27.88671875" customWidth="1"/>
    <col min="9729" max="9729" width="5.44140625" customWidth="1"/>
    <col min="9730" max="9730" width="32.44140625" bestFit="1" customWidth="1"/>
    <col min="9731" max="9731" width="8.44140625" customWidth="1"/>
    <col min="9732" max="9732" width="14.44140625" customWidth="1"/>
    <col min="9733" max="9733" width="13.44140625" customWidth="1"/>
    <col min="9734" max="9734" width="12.44140625" bestFit="1" customWidth="1"/>
    <col min="9735" max="9735" width="11.44140625" bestFit="1" customWidth="1"/>
    <col min="9736" max="9736" width="10.44140625" customWidth="1"/>
    <col min="9737" max="9737" width="13.88671875" customWidth="1"/>
    <col min="9738" max="9738" width="27.88671875" customWidth="1"/>
    <col min="9985" max="9985" width="5.44140625" customWidth="1"/>
    <col min="9986" max="9986" width="32.44140625" bestFit="1" customWidth="1"/>
    <col min="9987" max="9987" width="8.44140625" customWidth="1"/>
    <col min="9988" max="9988" width="14.44140625" customWidth="1"/>
    <col min="9989" max="9989" width="13.44140625" customWidth="1"/>
    <col min="9990" max="9990" width="12.44140625" bestFit="1" customWidth="1"/>
    <col min="9991" max="9991" width="11.44140625" bestFit="1" customWidth="1"/>
    <col min="9992" max="9992" width="10.44140625" customWidth="1"/>
    <col min="9993" max="9993" width="13.88671875" customWidth="1"/>
    <col min="9994" max="9994" width="27.88671875" customWidth="1"/>
    <col min="10241" max="10241" width="5.44140625" customWidth="1"/>
    <col min="10242" max="10242" width="32.44140625" bestFit="1" customWidth="1"/>
    <col min="10243" max="10243" width="8.44140625" customWidth="1"/>
    <col min="10244" max="10244" width="14.44140625" customWidth="1"/>
    <col min="10245" max="10245" width="13.44140625" customWidth="1"/>
    <col min="10246" max="10246" width="12.44140625" bestFit="1" customWidth="1"/>
    <col min="10247" max="10247" width="11.44140625" bestFit="1" customWidth="1"/>
    <col min="10248" max="10248" width="10.44140625" customWidth="1"/>
    <col min="10249" max="10249" width="13.88671875" customWidth="1"/>
    <col min="10250" max="10250" width="27.88671875" customWidth="1"/>
    <col min="10497" max="10497" width="5.44140625" customWidth="1"/>
    <col min="10498" max="10498" width="32.44140625" bestFit="1" customWidth="1"/>
    <col min="10499" max="10499" width="8.44140625" customWidth="1"/>
    <col min="10500" max="10500" width="14.44140625" customWidth="1"/>
    <col min="10501" max="10501" width="13.44140625" customWidth="1"/>
    <col min="10502" max="10502" width="12.44140625" bestFit="1" customWidth="1"/>
    <col min="10503" max="10503" width="11.44140625" bestFit="1" customWidth="1"/>
    <col min="10504" max="10504" width="10.44140625" customWidth="1"/>
    <col min="10505" max="10505" width="13.88671875" customWidth="1"/>
    <col min="10506" max="10506" width="27.88671875" customWidth="1"/>
    <col min="10753" max="10753" width="5.44140625" customWidth="1"/>
    <col min="10754" max="10754" width="32.44140625" bestFit="1" customWidth="1"/>
    <col min="10755" max="10755" width="8.44140625" customWidth="1"/>
    <col min="10756" max="10756" width="14.44140625" customWidth="1"/>
    <col min="10757" max="10757" width="13.44140625" customWidth="1"/>
    <col min="10758" max="10758" width="12.44140625" bestFit="1" customWidth="1"/>
    <col min="10759" max="10759" width="11.44140625" bestFit="1" customWidth="1"/>
    <col min="10760" max="10760" width="10.44140625" customWidth="1"/>
    <col min="10761" max="10761" width="13.88671875" customWidth="1"/>
    <col min="10762" max="10762" width="27.88671875" customWidth="1"/>
    <col min="11009" max="11009" width="5.44140625" customWidth="1"/>
    <col min="11010" max="11010" width="32.44140625" bestFit="1" customWidth="1"/>
    <col min="11011" max="11011" width="8.44140625" customWidth="1"/>
    <col min="11012" max="11012" width="14.44140625" customWidth="1"/>
    <col min="11013" max="11013" width="13.44140625" customWidth="1"/>
    <col min="11014" max="11014" width="12.44140625" bestFit="1" customWidth="1"/>
    <col min="11015" max="11015" width="11.44140625" bestFit="1" customWidth="1"/>
    <col min="11016" max="11016" width="10.44140625" customWidth="1"/>
    <col min="11017" max="11017" width="13.88671875" customWidth="1"/>
    <col min="11018" max="11018" width="27.88671875" customWidth="1"/>
    <col min="11265" max="11265" width="5.44140625" customWidth="1"/>
    <col min="11266" max="11266" width="32.44140625" bestFit="1" customWidth="1"/>
    <col min="11267" max="11267" width="8.44140625" customWidth="1"/>
    <col min="11268" max="11268" width="14.44140625" customWidth="1"/>
    <col min="11269" max="11269" width="13.44140625" customWidth="1"/>
    <col min="11270" max="11270" width="12.44140625" bestFit="1" customWidth="1"/>
    <col min="11271" max="11271" width="11.44140625" bestFit="1" customWidth="1"/>
    <col min="11272" max="11272" width="10.44140625" customWidth="1"/>
    <col min="11273" max="11273" width="13.88671875" customWidth="1"/>
    <col min="11274" max="11274" width="27.88671875" customWidth="1"/>
    <col min="11521" max="11521" width="5.44140625" customWidth="1"/>
    <col min="11522" max="11522" width="32.44140625" bestFit="1" customWidth="1"/>
    <col min="11523" max="11523" width="8.44140625" customWidth="1"/>
    <col min="11524" max="11524" width="14.44140625" customWidth="1"/>
    <col min="11525" max="11525" width="13.44140625" customWidth="1"/>
    <col min="11526" max="11526" width="12.44140625" bestFit="1" customWidth="1"/>
    <col min="11527" max="11527" width="11.44140625" bestFit="1" customWidth="1"/>
    <col min="11528" max="11528" width="10.44140625" customWidth="1"/>
    <col min="11529" max="11529" width="13.88671875" customWidth="1"/>
    <col min="11530" max="11530" width="27.88671875" customWidth="1"/>
    <col min="11777" max="11777" width="5.44140625" customWidth="1"/>
    <col min="11778" max="11778" width="32.44140625" bestFit="1" customWidth="1"/>
    <col min="11779" max="11779" width="8.44140625" customWidth="1"/>
    <col min="11780" max="11780" width="14.44140625" customWidth="1"/>
    <col min="11781" max="11781" width="13.44140625" customWidth="1"/>
    <col min="11782" max="11782" width="12.44140625" bestFit="1" customWidth="1"/>
    <col min="11783" max="11783" width="11.44140625" bestFit="1" customWidth="1"/>
    <col min="11784" max="11784" width="10.44140625" customWidth="1"/>
    <col min="11785" max="11785" width="13.88671875" customWidth="1"/>
    <col min="11786" max="11786" width="27.88671875" customWidth="1"/>
    <col min="12033" max="12033" width="5.44140625" customWidth="1"/>
    <col min="12034" max="12034" width="32.44140625" bestFit="1" customWidth="1"/>
    <col min="12035" max="12035" width="8.44140625" customWidth="1"/>
    <col min="12036" max="12036" width="14.44140625" customWidth="1"/>
    <col min="12037" max="12037" width="13.44140625" customWidth="1"/>
    <col min="12038" max="12038" width="12.44140625" bestFit="1" customWidth="1"/>
    <col min="12039" max="12039" width="11.44140625" bestFit="1" customWidth="1"/>
    <col min="12040" max="12040" width="10.44140625" customWidth="1"/>
    <col min="12041" max="12041" width="13.88671875" customWidth="1"/>
    <col min="12042" max="12042" width="27.88671875" customWidth="1"/>
    <col min="12289" max="12289" width="5.44140625" customWidth="1"/>
    <col min="12290" max="12290" width="32.44140625" bestFit="1" customWidth="1"/>
    <col min="12291" max="12291" width="8.44140625" customWidth="1"/>
    <col min="12292" max="12292" width="14.44140625" customWidth="1"/>
    <col min="12293" max="12293" width="13.44140625" customWidth="1"/>
    <col min="12294" max="12294" width="12.44140625" bestFit="1" customWidth="1"/>
    <col min="12295" max="12295" width="11.44140625" bestFit="1" customWidth="1"/>
    <col min="12296" max="12296" width="10.44140625" customWidth="1"/>
    <col min="12297" max="12297" width="13.88671875" customWidth="1"/>
    <col min="12298" max="12298" width="27.88671875" customWidth="1"/>
    <col min="12545" max="12545" width="5.44140625" customWidth="1"/>
    <col min="12546" max="12546" width="32.44140625" bestFit="1" customWidth="1"/>
    <col min="12547" max="12547" width="8.44140625" customWidth="1"/>
    <col min="12548" max="12548" width="14.44140625" customWidth="1"/>
    <col min="12549" max="12549" width="13.44140625" customWidth="1"/>
    <col min="12550" max="12550" width="12.44140625" bestFit="1" customWidth="1"/>
    <col min="12551" max="12551" width="11.44140625" bestFit="1" customWidth="1"/>
    <col min="12552" max="12552" width="10.44140625" customWidth="1"/>
    <col min="12553" max="12553" width="13.88671875" customWidth="1"/>
    <col min="12554" max="12554" width="27.88671875" customWidth="1"/>
    <col min="12801" max="12801" width="5.44140625" customWidth="1"/>
    <col min="12802" max="12802" width="32.44140625" bestFit="1" customWidth="1"/>
    <col min="12803" max="12803" width="8.44140625" customWidth="1"/>
    <col min="12804" max="12804" width="14.44140625" customWidth="1"/>
    <col min="12805" max="12805" width="13.44140625" customWidth="1"/>
    <col min="12806" max="12806" width="12.44140625" bestFit="1" customWidth="1"/>
    <col min="12807" max="12807" width="11.44140625" bestFit="1" customWidth="1"/>
    <col min="12808" max="12808" width="10.44140625" customWidth="1"/>
    <col min="12809" max="12809" width="13.88671875" customWidth="1"/>
    <col min="12810" max="12810" width="27.88671875" customWidth="1"/>
    <col min="13057" max="13057" width="5.44140625" customWidth="1"/>
    <col min="13058" max="13058" width="32.44140625" bestFit="1" customWidth="1"/>
    <col min="13059" max="13059" width="8.44140625" customWidth="1"/>
    <col min="13060" max="13060" width="14.44140625" customWidth="1"/>
    <col min="13061" max="13061" width="13.44140625" customWidth="1"/>
    <col min="13062" max="13062" width="12.44140625" bestFit="1" customWidth="1"/>
    <col min="13063" max="13063" width="11.44140625" bestFit="1" customWidth="1"/>
    <col min="13064" max="13064" width="10.44140625" customWidth="1"/>
    <col min="13065" max="13065" width="13.88671875" customWidth="1"/>
    <col min="13066" max="13066" width="27.88671875" customWidth="1"/>
    <col min="13313" max="13313" width="5.44140625" customWidth="1"/>
    <col min="13314" max="13314" width="32.44140625" bestFit="1" customWidth="1"/>
    <col min="13315" max="13315" width="8.44140625" customWidth="1"/>
    <col min="13316" max="13316" width="14.44140625" customWidth="1"/>
    <col min="13317" max="13317" width="13.44140625" customWidth="1"/>
    <col min="13318" max="13318" width="12.44140625" bestFit="1" customWidth="1"/>
    <col min="13319" max="13319" width="11.44140625" bestFit="1" customWidth="1"/>
    <col min="13320" max="13320" width="10.44140625" customWidth="1"/>
    <col min="13321" max="13321" width="13.88671875" customWidth="1"/>
    <col min="13322" max="13322" width="27.88671875" customWidth="1"/>
    <col min="13569" max="13569" width="5.44140625" customWidth="1"/>
    <col min="13570" max="13570" width="32.44140625" bestFit="1" customWidth="1"/>
    <col min="13571" max="13571" width="8.44140625" customWidth="1"/>
    <col min="13572" max="13572" width="14.44140625" customWidth="1"/>
    <col min="13573" max="13573" width="13.44140625" customWidth="1"/>
    <col min="13574" max="13574" width="12.44140625" bestFit="1" customWidth="1"/>
    <col min="13575" max="13575" width="11.44140625" bestFit="1" customWidth="1"/>
    <col min="13576" max="13576" width="10.44140625" customWidth="1"/>
    <col min="13577" max="13577" width="13.88671875" customWidth="1"/>
    <col min="13578" max="13578" width="27.88671875" customWidth="1"/>
    <col min="13825" max="13825" width="5.44140625" customWidth="1"/>
    <col min="13826" max="13826" width="32.44140625" bestFit="1" customWidth="1"/>
    <col min="13827" max="13827" width="8.44140625" customWidth="1"/>
    <col min="13828" max="13828" width="14.44140625" customWidth="1"/>
    <col min="13829" max="13829" width="13.44140625" customWidth="1"/>
    <col min="13830" max="13830" width="12.44140625" bestFit="1" customWidth="1"/>
    <col min="13831" max="13831" width="11.44140625" bestFit="1" customWidth="1"/>
    <col min="13832" max="13832" width="10.44140625" customWidth="1"/>
    <col min="13833" max="13833" width="13.88671875" customWidth="1"/>
    <col min="13834" max="13834" width="27.88671875" customWidth="1"/>
    <col min="14081" max="14081" width="5.44140625" customWidth="1"/>
    <col min="14082" max="14082" width="32.44140625" bestFit="1" customWidth="1"/>
    <col min="14083" max="14083" width="8.44140625" customWidth="1"/>
    <col min="14084" max="14084" width="14.44140625" customWidth="1"/>
    <col min="14085" max="14085" width="13.44140625" customWidth="1"/>
    <col min="14086" max="14086" width="12.44140625" bestFit="1" customWidth="1"/>
    <col min="14087" max="14087" width="11.44140625" bestFit="1" customWidth="1"/>
    <col min="14088" max="14088" width="10.44140625" customWidth="1"/>
    <col min="14089" max="14089" width="13.88671875" customWidth="1"/>
    <col min="14090" max="14090" width="27.88671875" customWidth="1"/>
    <col min="14337" max="14337" width="5.44140625" customWidth="1"/>
    <col min="14338" max="14338" width="32.44140625" bestFit="1" customWidth="1"/>
    <col min="14339" max="14339" width="8.44140625" customWidth="1"/>
    <col min="14340" max="14340" width="14.44140625" customWidth="1"/>
    <col min="14341" max="14341" width="13.44140625" customWidth="1"/>
    <col min="14342" max="14342" width="12.44140625" bestFit="1" customWidth="1"/>
    <col min="14343" max="14343" width="11.44140625" bestFit="1" customWidth="1"/>
    <col min="14344" max="14344" width="10.44140625" customWidth="1"/>
    <col min="14345" max="14345" width="13.88671875" customWidth="1"/>
    <col min="14346" max="14346" width="27.88671875" customWidth="1"/>
    <col min="14593" max="14593" width="5.44140625" customWidth="1"/>
    <col min="14594" max="14594" width="32.44140625" bestFit="1" customWidth="1"/>
    <col min="14595" max="14595" width="8.44140625" customWidth="1"/>
    <col min="14596" max="14596" width="14.44140625" customWidth="1"/>
    <col min="14597" max="14597" width="13.44140625" customWidth="1"/>
    <col min="14598" max="14598" width="12.44140625" bestFit="1" customWidth="1"/>
    <col min="14599" max="14599" width="11.44140625" bestFit="1" customWidth="1"/>
    <col min="14600" max="14600" width="10.44140625" customWidth="1"/>
    <col min="14601" max="14601" width="13.88671875" customWidth="1"/>
    <col min="14602" max="14602" width="27.88671875" customWidth="1"/>
    <col min="14849" max="14849" width="5.44140625" customWidth="1"/>
    <col min="14850" max="14850" width="32.44140625" bestFit="1" customWidth="1"/>
    <col min="14851" max="14851" width="8.44140625" customWidth="1"/>
    <col min="14852" max="14852" width="14.44140625" customWidth="1"/>
    <col min="14853" max="14853" width="13.44140625" customWidth="1"/>
    <col min="14854" max="14854" width="12.44140625" bestFit="1" customWidth="1"/>
    <col min="14855" max="14855" width="11.44140625" bestFit="1" customWidth="1"/>
    <col min="14856" max="14856" width="10.44140625" customWidth="1"/>
    <col min="14857" max="14857" width="13.88671875" customWidth="1"/>
    <col min="14858" max="14858" width="27.88671875" customWidth="1"/>
    <col min="15105" max="15105" width="5.44140625" customWidth="1"/>
    <col min="15106" max="15106" width="32.44140625" bestFit="1" customWidth="1"/>
    <col min="15107" max="15107" width="8.44140625" customWidth="1"/>
    <col min="15108" max="15108" width="14.44140625" customWidth="1"/>
    <col min="15109" max="15109" width="13.44140625" customWidth="1"/>
    <col min="15110" max="15110" width="12.44140625" bestFit="1" customWidth="1"/>
    <col min="15111" max="15111" width="11.44140625" bestFit="1" customWidth="1"/>
    <col min="15112" max="15112" width="10.44140625" customWidth="1"/>
    <col min="15113" max="15113" width="13.88671875" customWidth="1"/>
    <col min="15114" max="15114" width="27.88671875" customWidth="1"/>
    <col min="15361" max="15361" width="5.44140625" customWidth="1"/>
    <col min="15362" max="15362" width="32.44140625" bestFit="1" customWidth="1"/>
    <col min="15363" max="15363" width="8.44140625" customWidth="1"/>
    <col min="15364" max="15364" width="14.44140625" customWidth="1"/>
    <col min="15365" max="15365" width="13.44140625" customWidth="1"/>
    <col min="15366" max="15366" width="12.44140625" bestFit="1" customWidth="1"/>
    <col min="15367" max="15367" width="11.44140625" bestFit="1" customWidth="1"/>
    <col min="15368" max="15368" width="10.44140625" customWidth="1"/>
    <col min="15369" max="15369" width="13.88671875" customWidth="1"/>
    <col min="15370" max="15370" width="27.88671875" customWidth="1"/>
    <col min="15617" max="15617" width="5.44140625" customWidth="1"/>
    <col min="15618" max="15618" width="32.44140625" bestFit="1" customWidth="1"/>
    <col min="15619" max="15619" width="8.44140625" customWidth="1"/>
    <col min="15620" max="15620" width="14.44140625" customWidth="1"/>
    <col min="15621" max="15621" width="13.44140625" customWidth="1"/>
    <col min="15622" max="15622" width="12.44140625" bestFit="1" customWidth="1"/>
    <col min="15623" max="15623" width="11.44140625" bestFit="1" customWidth="1"/>
    <col min="15624" max="15624" width="10.44140625" customWidth="1"/>
    <col min="15625" max="15625" width="13.88671875" customWidth="1"/>
    <col min="15626" max="15626" width="27.88671875" customWidth="1"/>
    <col min="15873" max="15873" width="5.44140625" customWidth="1"/>
    <col min="15874" max="15874" width="32.44140625" bestFit="1" customWidth="1"/>
    <col min="15875" max="15875" width="8.44140625" customWidth="1"/>
    <col min="15876" max="15876" width="14.44140625" customWidth="1"/>
    <col min="15877" max="15877" width="13.44140625" customWidth="1"/>
    <col min="15878" max="15878" width="12.44140625" bestFit="1" customWidth="1"/>
    <col min="15879" max="15879" width="11.44140625" bestFit="1" customWidth="1"/>
    <col min="15880" max="15880" width="10.44140625" customWidth="1"/>
    <col min="15881" max="15881" width="13.88671875" customWidth="1"/>
    <col min="15882" max="15882" width="27.88671875" customWidth="1"/>
    <col min="16129" max="16129" width="5.44140625" customWidth="1"/>
    <col min="16130" max="16130" width="32.44140625" bestFit="1" customWidth="1"/>
    <col min="16131" max="16131" width="8.44140625" customWidth="1"/>
    <col min="16132" max="16132" width="14.44140625" customWidth="1"/>
    <col min="16133" max="16133" width="13.44140625" customWidth="1"/>
    <col min="16134" max="16134" width="12.44140625" bestFit="1" customWidth="1"/>
    <col min="16135" max="16135" width="11.44140625" bestFit="1" customWidth="1"/>
    <col min="16136" max="16136" width="10.44140625" customWidth="1"/>
    <col min="16137" max="16137" width="13.88671875" customWidth="1"/>
    <col min="16138" max="16138" width="27.88671875" customWidth="1"/>
  </cols>
  <sheetData>
    <row r="2" spans="1:10" s="367" customFormat="1" ht="13.8">
      <c r="A2" s="982" t="s">
        <v>2428</v>
      </c>
      <c r="B2" s="982"/>
      <c r="C2" s="982"/>
      <c r="D2" s="982"/>
      <c r="E2" s="982"/>
      <c r="F2" s="982"/>
      <c r="G2" s="982"/>
      <c r="H2" s="982"/>
      <c r="I2" s="982"/>
      <c r="J2" s="982"/>
    </row>
    <row r="4" spans="1:10" ht="16.5" customHeight="1">
      <c r="A4" s="983" t="s">
        <v>3</v>
      </c>
      <c r="B4" s="983" t="s">
        <v>2286</v>
      </c>
      <c r="C4" s="983" t="s">
        <v>2204</v>
      </c>
      <c r="D4" s="983" t="s">
        <v>2429</v>
      </c>
      <c r="E4" s="983" t="s">
        <v>2288</v>
      </c>
      <c r="F4" s="985" t="s">
        <v>2430</v>
      </c>
      <c r="G4" s="986"/>
      <c r="H4" s="986"/>
      <c r="I4" s="987"/>
      <c r="J4" s="983" t="s">
        <v>8</v>
      </c>
    </row>
    <row r="5" spans="1:10" ht="16.8">
      <c r="A5" s="984"/>
      <c r="B5" s="984"/>
      <c r="C5" s="984"/>
      <c r="D5" s="984"/>
      <c r="E5" s="984"/>
      <c r="F5" s="368" t="s">
        <v>2291</v>
      </c>
      <c r="G5" s="368" t="s">
        <v>2292</v>
      </c>
      <c r="H5" s="368" t="s">
        <v>459</v>
      </c>
      <c r="I5" s="368" t="s">
        <v>2423</v>
      </c>
      <c r="J5" s="984"/>
    </row>
    <row r="6" spans="1:10" ht="33.6">
      <c r="A6" s="369">
        <v>1</v>
      </c>
      <c r="B6" s="370" t="s">
        <v>2431</v>
      </c>
      <c r="C6" s="371" t="s">
        <v>2297</v>
      </c>
      <c r="D6" s="372">
        <v>13500000</v>
      </c>
      <c r="E6" s="383">
        <v>8</v>
      </c>
      <c r="F6" s="374">
        <f>D6/E6</f>
        <v>1687500</v>
      </c>
      <c r="G6" s="374">
        <f>F6/12</f>
        <v>140625</v>
      </c>
      <c r="H6" s="374">
        <f>G6/26</f>
        <v>5408.6538461538457</v>
      </c>
      <c r="I6" s="374">
        <f>H6/8</f>
        <v>676.08173076923072</v>
      </c>
      <c r="J6" s="979" t="s">
        <v>2432</v>
      </c>
    </row>
    <row r="7" spans="1:10" ht="33.6">
      <c r="A7" s="373">
        <v>2</v>
      </c>
      <c r="B7" s="375" t="s">
        <v>2293</v>
      </c>
      <c r="C7" s="373" t="s">
        <v>2294</v>
      </c>
      <c r="D7" s="376">
        <v>13500000</v>
      </c>
      <c r="E7" s="383">
        <v>8</v>
      </c>
      <c r="F7" s="374">
        <f>D7/E7</f>
        <v>1687500</v>
      </c>
      <c r="G7" s="374">
        <f>F7/12</f>
        <v>140625</v>
      </c>
      <c r="H7" s="374">
        <f>G7/26</f>
        <v>5408.6538461538457</v>
      </c>
      <c r="I7" s="374">
        <f>H7/8</f>
        <v>676.08173076923072</v>
      </c>
      <c r="J7" s="980"/>
    </row>
    <row r="8" spans="1:10" ht="33.6">
      <c r="A8" s="373">
        <v>3</v>
      </c>
      <c r="B8" s="377" t="s">
        <v>2296</v>
      </c>
      <c r="C8" s="373" t="s">
        <v>2297</v>
      </c>
      <c r="D8" s="376">
        <v>8500000</v>
      </c>
      <c r="E8" s="383">
        <v>8</v>
      </c>
      <c r="F8" s="374">
        <f>D8/E8</f>
        <v>1062500</v>
      </c>
      <c r="G8" s="374">
        <f>F8/12</f>
        <v>88541.666666666672</v>
      </c>
      <c r="H8" s="374">
        <f>G8/26</f>
        <v>3405.4487179487182</v>
      </c>
      <c r="I8" s="374">
        <f>H8/8</f>
        <v>425.68108974358978</v>
      </c>
      <c r="J8" s="980"/>
    </row>
    <row r="9" spans="1:10" ht="16.8">
      <c r="A9" s="373">
        <v>4</v>
      </c>
      <c r="B9" s="375" t="s">
        <v>2272</v>
      </c>
      <c r="C9" s="373" t="s">
        <v>2297</v>
      </c>
      <c r="D9" s="376">
        <v>25000000</v>
      </c>
      <c r="E9" s="383">
        <v>10</v>
      </c>
      <c r="F9" s="374">
        <f>D9/E9</f>
        <v>2500000</v>
      </c>
      <c r="G9" s="374">
        <f>F9/12</f>
        <v>208333.33333333334</v>
      </c>
      <c r="H9" s="374">
        <f>G9/26</f>
        <v>8012.8205128205136</v>
      </c>
      <c r="I9" s="374">
        <f>H9/8</f>
        <v>1001.6025641025642</v>
      </c>
      <c r="J9" s="980"/>
    </row>
    <row r="10" spans="1:10" ht="33.6">
      <c r="A10" s="373">
        <v>5</v>
      </c>
      <c r="B10" s="377" t="s">
        <v>2298</v>
      </c>
      <c r="C10" s="373" t="s">
        <v>2297</v>
      </c>
      <c r="D10" s="376">
        <v>90000000</v>
      </c>
      <c r="E10" s="373">
        <v>10</v>
      </c>
      <c r="F10" s="374">
        <f>D10/E10</f>
        <v>9000000</v>
      </c>
      <c r="G10" s="374">
        <f>F10/12</f>
        <v>750000</v>
      </c>
      <c r="H10" s="374">
        <f>G10/26</f>
        <v>28846.153846153848</v>
      </c>
      <c r="I10" s="374">
        <f>H10/8</f>
        <v>3605.7692307692309</v>
      </c>
      <c r="J10" s="980"/>
    </row>
    <row r="11" spans="1:10" ht="16.8">
      <c r="A11" s="373">
        <v>6</v>
      </c>
      <c r="B11" s="377" t="s">
        <v>2247</v>
      </c>
      <c r="C11" s="373" t="s">
        <v>2422</v>
      </c>
      <c r="D11" s="376">
        <v>55000</v>
      </c>
      <c r="E11" s="373"/>
      <c r="F11" s="373"/>
      <c r="G11" s="373"/>
      <c r="H11" s="373"/>
      <c r="I11" s="374"/>
      <c r="J11" s="980"/>
    </row>
    <row r="12" spans="1:10" ht="16.8">
      <c r="A12" s="373">
        <v>7</v>
      </c>
      <c r="B12" s="377" t="s">
        <v>2424</v>
      </c>
      <c r="C12" s="373" t="s">
        <v>2425</v>
      </c>
      <c r="D12" s="376"/>
      <c r="E12" s="373"/>
      <c r="F12" s="373"/>
      <c r="G12" s="373"/>
      <c r="H12" s="373"/>
      <c r="I12" s="374"/>
      <c r="J12" s="980"/>
    </row>
    <row r="13" spans="1:10" ht="16.8">
      <c r="A13" s="373">
        <v>8</v>
      </c>
      <c r="B13" s="375" t="s">
        <v>2421</v>
      </c>
      <c r="C13" s="373" t="s">
        <v>2425</v>
      </c>
      <c r="D13" s="376">
        <v>5000</v>
      </c>
      <c r="E13" s="129"/>
      <c r="F13" s="129"/>
      <c r="G13" s="129"/>
      <c r="H13" s="129"/>
      <c r="I13" s="374">
        <f>D13</f>
        <v>5000</v>
      </c>
      <c r="J13" s="981"/>
    </row>
  </sheetData>
  <mergeCells count="9">
    <mergeCell ref="J6:J13"/>
    <mergeCell ref="A2:J2"/>
    <mergeCell ref="A4:A5"/>
    <mergeCell ref="B4:B5"/>
    <mergeCell ref="C4:C5"/>
    <mergeCell ref="D4:D5"/>
    <mergeCell ref="E4:E5"/>
    <mergeCell ref="F4:I4"/>
    <mergeCell ref="J4:J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11"/>
  <sheetViews>
    <sheetView workbookViewId="0">
      <selection activeCell="D16" sqref="D16"/>
    </sheetView>
  </sheetViews>
  <sheetFormatPr defaultColWidth="8.88671875" defaultRowHeight="16.8"/>
  <cols>
    <col min="1" max="1" width="6.88671875" style="71" customWidth="1"/>
    <col min="2" max="2" width="40.6640625" style="188" customWidth="1"/>
    <col min="3" max="3" width="17" style="189" customWidth="1"/>
    <col min="4" max="4" width="17" style="71" customWidth="1"/>
    <col min="5" max="6" width="17.109375" style="71" customWidth="1"/>
    <col min="7" max="256" width="9.109375" style="71"/>
    <col min="257" max="257" width="6.88671875" style="71" customWidth="1"/>
    <col min="258" max="258" width="40.6640625" style="71" customWidth="1"/>
    <col min="259" max="260" width="17" style="71" customWidth="1"/>
    <col min="261" max="262" width="17.109375" style="71" customWidth="1"/>
    <col min="263" max="512" width="9.109375" style="71"/>
    <col min="513" max="513" width="6.88671875" style="71" customWidth="1"/>
    <col min="514" max="514" width="40.6640625" style="71" customWidth="1"/>
    <col min="515" max="516" width="17" style="71" customWidth="1"/>
    <col min="517" max="518" width="17.109375" style="71" customWidth="1"/>
    <col min="519" max="768" width="9.109375" style="71"/>
    <col min="769" max="769" width="6.88671875" style="71" customWidth="1"/>
    <col min="770" max="770" width="40.6640625" style="71" customWidth="1"/>
    <col min="771" max="772" width="17" style="71" customWidth="1"/>
    <col min="773" max="774" width="17.109375" style="71" customWidth="1"/>
    <col min="775" max="1024" width="9.109375" style="71"/>
    <col min="1025" max="1025" width="6.88671875" style="71" customWidth="1"/>
    <col min="1026" max="1026" width="40.6640625" style="71" customWidth="1"/>
    <col min="1027" max="1028" width="17" style="71" customWidth="1"/>
    <col min="1029" max="1030" width="17.109375" style="71" customWidth="1"/>
    <col min="1031" max="1280" width="9.109375" style="71"/>
    <col min="1281" max="1281" width="6.88671875" style="71" customWidth="1"/>
    <col min="1282" max="1282" width="40.6640625" style="71" customWidth="1"/>
    <col min="1283" max="1284" width="17" style="71" customWidth="1"/>
    <col min="1285" max="1286" width="17.109375" style="71" customWidth="1"/>
    <col min="1287" max="1536" width="9.109375" style="71"/>
    <col min="1537" max="1537" width="6.88671875" style="71" customWidth="1"/>
    <col min="1538" max="1538" width="40.6640625" style="71" customWidth="1"/>
    <col min="1539" max="1540" width="17" style="71" customWidth="1"/>
    <col min="1541" max="1542" width="17.109375" style="71" customWidth="1"/>
    <col min="1543" max="1792" width="9.109375" style="71"/>
    <col min="1793" max="1793" width="6.88671875" style="71" customWidth="1"/>
    <col min="1794" max="1794" width="40.6640625" style="71" customWidth="1"/>
    <col min="1795" max="1796" width="17" style="71" customWidth="1"/>
    <col min="1797" max="1798" width="17.109375" style="71" customWidth="1"/>
    <col min="1799" max="2048" width="9.109375" style="71"/>
    <col min="2049" max="2049" width="6.88671875" style="71" customWidth="1"/>
    <col min="2050" max="2050" width="40.6640625" style="71" customWidth="1"/>
    <col min="2051" max="2052" width="17" style="71" customWidth="1"/>
    <col min="2053" max="2054" width="17.109375" style="71" customWidth="1"/>
    <col min="2055" max="2304" width="9.109375" style="71"/>
    <col min="2305" max="2305" width="6.88671875" style="71" customWidth="1"/>
    <col min="2306" max="2306" width="40.6640625" style="71" customWidth="1"/>
    <col min="2307" max="2308" width="17" style="71" customWidth="1"/>
    <col min="2309" max="2310" width="17.109375" style="71" customWidth="1"/>
    <col min="2311" max="2560" width="9.109375" style="71"/>
    <col min="2561" max="2561" width="6.88671875" style="71" customWidth="1"/>
    <col min="2562" max="2562" width="40.6640625" style="71" customWidth="1"/>
    <col min="2563" max="2564" width="17" style="71" customWidth="1"/>
    <col min="2565" max="2566" width="17.109375" style="71" customWidth="1"/>
    <col min="2567" max="2816" width="9.109375" style="71"/>
    <col min="2817" max="2817" width="6.88671875" style="71" customWidth="1"/>
    <col min="2818" max="2818" width="40.6640625" style="71" customWidth="1"/>
    <col min="2819" max="2820" width="17" style="71" customWidth="1"/>
    <col min="2821" max="2822" width="17.109375" style="71" customWidth="1"/>
    <col min="2823" max="3072" width="9.109375" style="71"/>
    <col min="3073" max="3073" width="6.88671875" style="71" customWidth="1"/>
    <col min="3074" max="3074" width="40.6640625" style="71" customWidth="1"/>
    <col min="3075" max="3076" width="17" style="71" customWidth="1"/>
    <col min="3077" max="3078" width="17.109375" style="71" customWidth="1"/>
    <col min="3079" max="3328" width="9.109375" style="71"/>
    <col min="3329" max="3329" width="6.88671875" style="71" customWidth="1"/>
    <col min="3330" max="3330" width="40.6640625" style="71" customWidth="1"/>
    <col min="3331" max="3332" width="17" style="71" customWidth="1"/>
    <col min="3333" max="3334" width="17.109375" style="71" customWidth="1"/>
    <col min="3335" max="3584" width="9.109375" style="71"/>
    <col min="3585" max="3585" width="6.88671875" style="71" customWidth="1"/>
    <col min="3586" max="3586" width="40.6640625" style="71" customWidth="1"/>
    <col min="3587" max="3588" width="17" style="71" customWidth="1"/>
    <col min="3589" max="3590" width="17.109375" style="71" customWidth="1"/>
    <col min="3591" max="3840" width="9.109375" style="71"/>
    <col min="3841" max="3841" width="6.88671875" style="71" customWidth="1"/>
    <col min="3842" max="3842" width="40.6640625" style="71" customWidth="1"/>
    <col min="3843" max="3844" width="17" style="71" customWidth="1"/>
    <col min="3845" max="3846" width="17.109375" style="71" customWidth="1"/>
    <col min="3847" max="4096" width="9.109375" style="71"/>
    <col min="4097" max="4097" width="6.88671875" style="71" customWidth="1"/>
    <col min="4098" max="4098" width="40.6640625" style="71" customWidth="1"/>
    <col min="4099" max="4100" width="17" style="71" customWidth="1"/>
    <col min="4101" max="4102" width="17.109375" style="71" customWidth="1"/>
    <col min="4103" max="4352" width="9.109375" style="71"/>
    <col min="4353" max="4353" width="6.88671875" style="71" customWidth="1"/>
    <col min="4354" max="4354" width="40.6640625" style="71" customWidth="1"/>
    <col min="4355" max="4356" width="17" style="71" customWidth="1"/>
    <col min="4357" max="4358" width="17.109375" style="71" customWidth="1"/>
    <col min="4359" max="4608" width="9.109375" style="71"/>
    <col min="4609" max="4609" width="6.88671875" style="71" customWidth="1"/>
    <col min="4610" max="4610" width="40.6640625" style="71" customWidth="1"/>
    <col min="4611" max="4612" width="17" style="71" customWidth="1"/>
    <col min="4613" max="4614" width="17.109375" style="71" customWidth="1"/>
    <col min="4615" max="4864" width="9.109375" style="71"/>
    <col min="4865" max="4865" width="6.88671875" style="71" customWidth="1"/>
    <col min="4866" max="4866" width="40.6640625" style="71" customWidth="1"/>
    <col min="4867" max="4868" width="17" style="71" customWidth="1"/>
    <col min="4869" max="4870" width="17.109375" style="71" customWidth="1"/>
    <col min="4871" max="5120" width="9.109375" style="71"/>
    <col min="5121" max="5121" width="6.88671875" style="71" customWidth="1"/>
    <col min="5122" max="5122" width="40.6640625" style="71" customWidth="1"/>
    <col min="5123" max="5124" width="17" style="71" customWidth="1"/>
    <col min="5125" max="5126" width="17.109375" style="71" customWidth="1"/>
    <col min="5127" max="5376" width="9.109375" style="71"/>
    <col min="5377" max="5377" width="6.88671875" style="71" customWidth="1"/>
    <col min="5378" max="5378" width="40.6640625" style="71" customWidth="1"/>
    <col min="5379" max="5380" width="17" style="71" customWidth="1"/>
    <col min="5381" max="5382" width="17.109375" style="71" customWidth="1"/>
    <col min="5383" max="5632" width="9.109375" style="71"/>
    <col min="5633" max="5633" width="6.88671875" style="71" customWidth="1"/>
    <col min="5634" max="5634" width="40.6640625" style="71" customWidth="1"/>
    <col min="5635" max="5636" width="17" style="71" customWidth="1"/>
    <col min="5637" max="5638" width="17.109375" style="71" customWidth="1"/>
    <col min="5639" max="5888" width="9.109375" style="71"/>
    <col min="5889" max="5889" width="6.88671875" style="71" customWidth="1"/>
    <col min="5890" max="5890" width="40.6640625" style="71" customWidth="1"/>
    <col min="5891" max="5892" width="17" style="71" customWidth="1"/>
    <col min="5893" max="5894" width="17.109375" style="71" customWidth="1"/>
    <col min="5895" max="6144" width="9.109375" style="71"/>
    <col min="6145" max="6145" width="6.88671875" style="71" customWidth="1"/>
    <col min="6146" max="6146" width="40.6640625" style="71" customWidth="1"/>
    <col min="6147" max="6148" width="17" style="71" customWidth="1"/>
    <col min="6149" max="6150" width="17.109375" style="71" customWidth="1"/>
    <col min="6151" max="6400" width="9.109375" style="71"/>
    <col min="6401" max="6401" width="6.88671875" style="71" customWidth="1"/>
    <col min="6402" max="6402" width="40.6640625" style="71" customWidth="1"/>
    <col min="6403" max="6404" width="17" style="71" customWidth="1"/>
    <col min="6405" max="6406" width="17.109375" style="71" customWidth="1"/>
    <col min="6407" max="6656" width="9.109375" style="71"/>
    <col min="6657" max="6657" width="6.88671875" style="71" customWidth="1"/>
    <col min="6658" max="6658" width="40.6640625" style="71" customWidth="1"/>
    <col min="6659" max="6660" width="17" style="71" customWidth="1"/>
    <col min="6661" max="6662" width="17.109375" style="71" customWidth="1"/>
    <col min="6663" max="6912" width="9.109375" style="71"/>
    <col min="6913" max="6913" width="6.88671875" style="71" customWidth="1"/>
    <col min="6914" max="6914" width="40.6640625" style="71" customWidth="1"/>
    <col min="6915" max="6916" width="17" style="71" customWidth="1"/>
    <col min="6917" max="6918" width="17.109375" style="71" customWidth="1"/>
    <col min="6919" max="7168" width="9.109375" style="71"/>
    <col min="7169" max="7169" width="6.88671875" style="71" customWidth="1"/>
    <col min="7170" max="7170" width="40.6640625" style="71" customWidth="1"/>
    <col min="7171" max="7172" width="17" style="71" customWidth="1"/>
    <col min="7173" max="7174" width="17.109375" style="71" customWidth="1"/>
    <col min="7175" max="7424" width="9.109375" style="71"/>
    <col min="7425" max="7425" width="6.88671875" style="71" customWidth="1"/>
    <col min="7426" max="7426" width="40.6640625" style="71" customWidth="1"/>
    <col min="7427" max="7428" width="17" style="71" customWidth="1"/>
    <col min="7429" max="7430" width="17.109375" style="71" customWidth="1"/>
    <col min="7431" max="7680" width="9.109375" style="71"/>
    <col min="7681" max="7681" width="6.88671875" style="71" customWidth="1"/>
    <col min="7682" max="7682" width="40.6640625" style="71" customWidth="1"/>
    <col min="7683" max="7684" width="17" style="71" customWidth="1"/>
    <col min="7685" max="7686" width="17.109375" style="71" customWidth="1"/>
    <col min="7687" max="7936" width="9.109375" style="71"/>
    <col min="7937" max="7937" width="6.88671875" style="71" customWidth="1"/>
    <col min="7938" max="7938" width="40.6640625" style="71" customWidth="1"/>
    <col min="7939" max="7940" width="17" style="71" customWidth="1"/>
    <col min="7941" max="7942" width="17.109375" style="71" customWidth="1"/>
    <col min="7943" max="8192" width="9.109375" style="71"/>
    <col min="8193" max="8193" width="6.88671875" style="71" customWidth="1"/>
    <col min="8194" max="8194" width="40.6640625" style="71" customWidth="1"/>
    <col min="8195" max="8196" width="17" style="71" customWidth="1"/>
    <col min="8197" max="8198" width="17.109375" style="71" customWidth="1"/>
    <col min="8199" max="8448" width="9.109375" style="71"/>
    <col min="8449" max="8449" width="6.88671875" style="71" customWidth="1"/>
    <col min="8450" max="8450" width="40.6640625" style="71" customWidth="1"/>
    <col min="8451" max="8452" width="17" style="71" customWidth="1"/>
    <col min="8453" max="8454" width="17.109375" style="71" customWidth="1"/>
    <col min="8455" max="8704" width="9.109375" style="71"/>
    <col min="8705" max="8705" width="6.88671875" style="71" customWidth="1"/>
    <col min="8706" max="8706" width="40.6640625" style="71" customWidth="1"/>
    <col min="8707" max="8708" width="17" style="71" customWidth="1"/>
    <col min="8709" max="8710" width="17.109375" style="71" customWidth="1"/>
    <col min="8711" max="8960" width="9.109375" style="71"/>
    <col min="8961" max="8961" width="6.88671875" style="71" customWidth="1"/>
    <col min="8962" max="8962" width="40.6640625" style="71" customWidth="1"/>
    <col min="8963" max="8964" width="17" style="71" customWidth="1"/>
    <col min="8965" max="8966" width="17.109375" style="71" customWidth="1"/>
    <col min="8967" max="9216" width="9.109375" style="71"/>
    <col min="9217" max="9217" width="6.88671875" style="71" customWidth="1"/>
    <col min="9218" max="9218" width="40.6640625" style="71" customWidth="1"/>
    <col min="9219" max="9220" width="17" style="71" customWidth="1"/>
    <col min="9221" max="9222" width="17.109375" style="71" customWidth="1"/>
    <col min="9223" max="9472" width="9.109375" style="71"/>
    <col min="9473" max="9473" width="6.88671875" style="71" customWidth="1"/>
    <col min="9474" max="9474" width="40.6640625" style="71" customWidth="1"/>
    <col min="9475" max="9476" width="17" style="71" customWidth="1"/>
    <col min="9477" max="9478" width="17.109375" style="71" customWidth="1"/>
    <col min="9479" max="9728" width="9.109375" style="71"/>
    <col min="9729" max="9729" width="6.88671875" style="71" customWidth="1"/>
    <col min="9730" max="9730" width="40.6640625" style="71" customWidth="1"/>
    <col min="9731" max="9732" width="17" style="71" customWidth="1"/>
    <col min="9733" max="9734" width="17.109375" style="71" customWidth="1"/>
    <col min="9735" max="9984" width="9.109375" style="71"/>
    <col min="9985" max="9985" width="6.88671875" style="71" customWidth="1"/>
    <col min="9986" max="9986" width="40.6640625" style="71" customWidth="1"/>
    <col min="9987" max="9988" width="17" style="71" customWidth="1"/>
    <col min="9989" max="9990" width="17.109375" style="71" customWidth="1"/>
    <col min="9991" max="10240" width="9.109375" style="71"/>
    <col min="10241" max="10241" width="6.88671875" style="71" customWidth="1"/>
    <col min="10242" max="10242" width="40.6640625" style="71" customWidth="1"/>
    <col min="10243" max="10244" width="17" style="71" customWidth="1"/>
    <col min="10245" max="10246" width="17.109375" style="71" customWidth="1"/>
    <col min="10247" max="10496" width="9.109375" style="71"/>
    <col min="10497" max="10497" width="6.88671875" style="71" customWidth="1"/>
    <col min="10498" max="10498" width="40.6640625" style="71" customWidth="1"/>
    <col min="10499" max="10500" width="17" style="71" customWidth="1"/>
    <col min="10501" max="10502" width="17.109375" style="71" customWidth="1"/>
    <col min="10503" max="10752" width="9.109375" style="71"/>
    <col min="10753" max="10753" width="6.88671875" style="71" customWidth="1"/>
    <col min="10754" max="10754" width="40.6640625" style="71" customWidth="1"/>
    <col min="10755" max="10756" width="17" style="71" customWidth="1"/>
    <col min="10757" max="10758" width="17.109375" style="71" customWidth="1"/>
    <col min="10759" max="11008" width="9.109375" style="71"/>
    <col min="11009" max="11009" width="6.88671875" style="71" customWidth="1"/>
    <col min="11010" max="11010" width="40.6640625" style="71" customWidth="1"/>
    <col min="11011" max="11012" width="17" style="71" customWidth="1"/>
    <col min="11013" max="11014" width="17.109375" style="71" customWidth="1"/>
    <col min="11015" max="11264" width="9.109375" style="71"/>
    <col min="11265" max="11265" width="6.88671875" style="71" customWidth="1"/>
    <col min="11266" max="11266" width="40.6640625" style="71" customWidth="1"/>
    <col min="11267" max="11268" width="17" style="71" customWidth="1"/>
    <col min="11269" max="11270" width="17.109375" style="71" customWidth="1"/>
    <col min="11271" max="11520" width="9.109375" style="71"/>
    <col min="11521" max="11521" width="6.88671875" style="71" customWidth="1"/>
    <col min="11522" max="11522" width="40.6640625" style="71" customWidth="1"/>
    <col min="11523" max="11524" width="17" style="71" customWidth="1"/>
    <col min="11525" max="11526" width="17.109375" style="71" customWidth="1"/>
    <col min="11527" max="11776" width="9.109375" style="71"/>
    <col min="11777" max="11777" width="6.88671875" style="71" customWidth="1"/>
    <col min="11778" max="11778" width="40.6640625" style="71" customWidth="1"/>
    <col min="11779" max="11780" width="17" style="71" customWidth="1"/>
    <col min="11781" max="11782" width="17.109375" style="71" customWidth="1"/>
    <col min="11783" max="12032" width="9.109375" style="71"/>
    <col min="12033" max="12033" width="6.88671875" style="71" customWidth="1"/>
    <col min="12034" max="12034" width="40.6640625" style="71" customWidth="1"/>
    <col min="12035" max="12036" width="17" style="71" customWidth="1"/>
    <col min="12037" max="12038" width="17.109375" style="71" customWidth="1"/>
    <col min="12039" max="12288" width="9.109375" style="71"/>
    <col min="12289" max="12289" width="6.88671875" style="71" customWidth="1"/>
    <col min="12290" max="12290" width="40.6640625" style="71" customWidth="1"/>
    <col min="12291" max="12292" width="17" style="71" customWidth="1"/>
    <col min="12293" max="12294" width="17.109375" style="71" customWidth="1"/>
    <col min="12295" max="12544" width="9.109375" style="71"/>
    <col min="12545" max="12545" width="6.88671875" style="71" customWidth="1"/>
    <col min="12546" max="12546" width="40.6640625" style="71" customWidth="1"/>
    <col min="12547" max="12548" width="17" style="71" customWidth="1"/>
    <col min="12549" max="12550" width="17.109375" style="71" customWidth="1"/>
    <col min="12551" max="12800" width="9.109375" style="71"/>
    <col min="12801" max="12801" width="6.88671875" style="71" customWidth="1"/>
    <col min="12802" max="12802" width="40.6640625" style="71" customWidth="1"/>
    <col min="12803" max="12804" width="17" style="71" customWidth="1"/>
    <col min="12805" max="12806" width="17.109375" style="71" customWidth="1"/>
    <col min="12807" max="13056" width="9.109375" style="71"/>
    <col min="13057" max="13057" width="6.88671875" style="71" customWidth="1"/>
    <col min="13058" max="13058" width="40.6640625" style="71" customWidth="1"/>
    <col min="13059" max="13060" width="17" style="71" customWidth="1"/>
    <col min="13061" max="13062" width="17.109375" style="71" customWidth="1"/>
    <col min="13063" max="13312" width="9.109375" style="71"/>
    <col min="13313" max="13313" width="6.88671875" style="71" customWidth="1"/>
    <col min="13314" max="13314" width="40.6640625" style="71" customWidth="1"/>
    <col min="13315" max="13316" width="17" style="71" customWidth="1"/>
    <col min="13317" max="13318" width="17.109375" style="71" customWidth="1"/>
    <col min="13319" max="13568" width="9.109375" style="71"/>
    <col min="13569" max="13569" width="6.88671875" style="71" customWidth="1"/>
    <col min="13570" max="13570" width="40.6640625" style="71" customWidth="1"/>
    <col min="13571" max="13572" width="17" style="71" customWidth="1"/>
    <col min="13573" max="13574" width="17.109375" style="71" customWidth="1"/>
    <col min="13575" max="13824" width="9.109375" style="71"/>
    <col min="13825" max="13825" width="6.88671875" style="71" customWidth="1"/>
    <col min="13826" max="13826" width="40.6640625" style="71" customWidth="1"/>
    <col min="13827" max="13828" width="17" style="71" customWidth="1"/>
    <col min="13829" max="13830" width="17.109375" style="71" customWidth="1"/>
    <col min="13831" max="14080" width="9.109375" style="71"/>
    <col min="14081" max="14081" width="6.88671875" style="71" customWidth="1"/>
    <col min="14082" max="14082" width="40.6640625" style="71" customWidth="1"/>
    <col min="14083" max="14084" width="17" style="71" customWidth="1"/>
    <col min="14085" max="14086" width="17.109375" style="71" customWidth="1"/>
    <col min="14087" max="14336" width="9.109375" style="71"/>
    <col min="14337" max="14337" width="6.88671875" style="71" customWidth="1"/>
    <col min="14338" max="14338" width="40.6640625" style="71" customWidth="1"/>
    <col min="14339" max="14340" width="17" style="71" customWidth="1"/>
    <col min="14341" max="14342" width="17.109375" style="71" customWidth="1"/>
    <col min="14343" max="14592" width="9.109375" style="71"/>
    <col min="14593" max="14593" width="6.88671875" style="71" customWidth="1"/>
    <col min="14594" max="14594" width="40.6640625" style="71" customWidth="1"/>
    <col min="14595" max="14596" width="17" style="71" customWidth="1"/>
    <col min="14597" max="14598" width="17.109375" style="71" customWidth="1"/>
    <col min="14599" max="14848" width="9.109375" style="71"/>
    <col min="14849" max="14849" width="6.88671875" style="71" customWidth="1"/>
    <col min="14850" max="14850" width="40.6640625" style="71" customWidth="1"/>
    <col min="14851" max="14852" width="17" style="71" customWidth="1"/>
    <col min="14853" max="14854" width="17.109375" style="71" customWidth="1"/>
    <col min="14855" max="15104" width="9.109375" style="71"/>
    <col min="15105" max="15105" width="6.88671875" style="71" customWidth="1"/>
    <col min="15106" max="15106" width="40.6640625" style="71" customWidth="1"/>
    <col min="15107" max="15108" width="17" style="71" customWidth="1"/>
    <col min="15109" max="15110" width="17.109375" style="71" customWidth="1"/>
    <col min="15111" max="15360" width="9.109375" style="71"/>
    <col min="15361" max="15361" width="6.88671875" style="71" customWidth="1"/>
    <col min="15362" max="15362" width="40.6640625" style="71" customWidth="1"/>
    <col min="15363" max="15364" width="17" style="71" customWidth="1"/>
    <col min="15365" max="15366" width="17.109375" style="71" customWidth="1"/>
    <col min="15367" max="15616" width="9.109375" style="71"/>
    <col min="15617" max="15617" width="6.88671875" style="71" customWidth="1"/>
    <col min="15618" max="15618" width="40.6640625" style="71" customWidth="1"/>
    <col min="15619" max="15620" width="17" style="71" customWidth="1"/>
    <col min="15621" max="15622" width="17.109375" style="71" customWidth="1"/>
    <col min="15623" max="15872" width="9.109375" style="71"/>
    <col min="15873" max="15873" width="6.88671875" style="71" customWidth="1"/>
    <col min="15874" max="15874" width="40.6640625" style="71" customWidth="1"/>
    <col min="15875" max="15876" width="17" style="71" customWidth="1"/>
    <col min="15877" max="15878" width="17.109375" style="71" customWidth="1"/>
    <col min="15879" max="16128" width="9.109375" style="71"/>
    <col min="16129" max="16129" width="6.88671875" style="71" customWidth="1"/>
    <col min="16130" max="16130" width="40.6640625" style="71" customWidth="1"/>
    <col min="16131" max="16132" width="17" style="71" customWidth="1"/>
    <col min="16133" max="16134" width="17.109375" style="71" customWidth="1"/>
    <col min="16135" max="16384" width="9.109375" style="71"/>
  </cols>
  <sheetData>
    <row r="2" spans="1:6">
      <c r="A2" s="847" t="s">
        <v>474</v>
      </c>
      <c r="B2" s="848"/>
      <c r="C2" s="848"/>
      <c r="D2" s="848"/>
      <c r="E2" s="848"/>
      <c r="F2" s="848"/>
    </row>
    <row r="3" spans="1:6" ht="40.5" customHeight="1">
      <c r="A3" s="849" t="str">
        <f>TDT!A3</f>
        <v>Triển khai xây dựng Thư viện số ngành giáo dục tỉnh Lạng Sơn</v>
      </c>
      <c r="B3" s="850"/>
      <c r="C3" s="850"/>
      <c r="D3" s="850"/>
      <c r="E3" s="850"/>
      <c r="F3" s="850"/>
    </row>
    <row r="4" spans="1:6">
      <c r="A4" s="851" t="s">
        <v>2</v>
      </c>
      <c r="B4" s="852"/>
      <c r="C4" s="852"/>
      <c r="D4" s="852"/>
      <c r="E4" s="852"/>
      <c r="F4" s="852"/>
    </row>
    <row r="5" spans="1:6" ht="33.6">
      <c r="A5" s="18" t="s">
        <v>3</v>
      </c>
      <c r="B5" s="18" t="s">
        <v>4</v>
      </c>
      <c r="C5" s="195" t="s">
        <v>475</v>
      </c>
      <c r="D5" s="18" t="s">
        <v>32</v>
      </c>
      <c r="E5" s="18" t="s">
        <v>33</v>
      </c>
      <c r="F5" s="18" t="s">
        <v>34</v>
      </c>
    </row>
    <row r="6" spans="1:6" s="183" customFormat="1">
      <c r="A6" s="19" t="s">
        <v>35</v>
      </c>
      <c r="B6" s="20" t="s">
        <v>36</v>
      </c>
      <c r="C6" s="182" t="s">
        <v>37</v>
      </c>
      <c r="D6" s="19" t="s">
        <v>38</v>
      </c>
      <c r="E6" s="19" t="s">
        <v>39</v>
      </c>
      <c r="F6" s="19" t="s">
        <v>40</v>
      </c>
    </row>
    <row r="7" spans="1:6" s="187" customFormat="1" ht="33.75" customHeight="1">
      <c r="A7" s="196" t="s">
        <v>13</v>
      </c>
      <c r="B7" s="184" t="s">
        <v>56</v>
      </c>
      <c r="C7" s="185" t="s">
        <v>44</v>
      </c>
      <c r="D7" s="186">
        <f>'1.PMNB'!D8</f>
        <v>6986549000</v>
      </c>
      <c r="E7" s="186">
        <v>0</v>
      </c>
      <c r="F7" s="186">
        <f>SUM(D7:E7)</f>
        <v>6986549000</v>
      </c>
    </row>
    <row r="8" spans="1:6" ht="33.6">
      <c r="A8" s="196" t="s">
        <v>16</v>
      </c>
      <c r="B8" s="184" t="s">
        <v>2199</v>
      </c>
      <c r="C8" s="185" t="s">
        <v>44</v>
      </c>
      <c r="D8" s="186">
        <f>'3.TH Số hóa'!F18</f>
        <v>720134122.560045</v>
      </c>
      <c r="E8" s="186">
        <f>'3.TH Số hóa'!F19</f>
        <v>57610729.804803602</v>
      </c>
      <c r="F8" s="186">
        <f>D8+E8</f>
        <v>777744852.36484861</v>
      </c>
    </row>
    <row r="9" spans="1:6" ht="33.6">
      <c r="A9" s="196" t="s">
        <v>18</v>
      </c>
      <c r="B9" s="184" t="s">
        <v>476</v>
      </c>
      <c r="C9" s="185" t="s">
        <v>44</v>
      </c>
      <c r="D9" s="186">
        <f>'2.Đào tạo'!I24</f>
        <v>60880000</v>
      </c>
      <c r="E9" s="186"/>
      <c r="F9" s="186">
        <f>SUM(D9:E9)</f>
        <v>60880000</v>
      </c>
    </row>
    <row r="10" spans="1:6" ht="33.6">
      <c r="A10" s="196" t="s">
        <v>21</v>
      </c>
      <c r="B10" s="184" t="s">
        <v>4438</v>
      </c>
      <c r="C10" s="185" t="s">
        <v>44</v>
      </c>
      <c r="D10" s="186">
        <f>'Thiết bị'!G10</f>
        <v>295689636</v>
      </c>
      <c r="E10" s="186">
        <f>'Thiết bị'!G11</f>
        <v>29568963.600000001</v>
      </c>
      <c r="F10" s="186">
        <f>SUM(D10:E10)</f>
        <v>325258599.60000002</v>
      </c>
    </row>
    <row r="11" spans="1:6" ht="20.399999999999999">
      <c r="A11" s="32"/>
      <c r="B11" s="33" t="s">
        <v>2415</v>
      </c>
      <c r="C11" s="195"/>
      <c r="D11" s="13">
        <f>SUM(D7:D10)</f>
        <v>8063252758.5600452</v>
      </c>
      <c r="E11" s="13">
        <f>SUM(E7:E10)</f>
        <v>87179693.404803604</v>
      </c>
      <c r="F11" s="13">
        <f>SUM(F7:F10)</f>
        <v>8150432451.9648495</v>
      </c>
    </row>
  </sheetData>
  <mergeCells count="3">
    <mergeCell ref="A2:F2"/>
    <mergeCell ref="A3:F3"/>
    <mergeCell ref="A4:F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755BB-3C3C-4C3C-B4BA-5A7818608CDE}">
  <dimension ref="A1:Z1002"/>
  <sheetViews>
    <sheetView workbookViewId="0">
      <selection activeCell="B22" sqref="B22:H22"/>
    </sheetView>
  </sheetViews>
  <sheetFormatPr defaultColWidth="14.44140625" defaultRowHeight="13.8"/>
  <cols>
    <col min="1" max="1" width="5.109375" style="229" customWidth="1"/>
    <col min="2" max="2" width="39.44140625" style="229" customWidth="1"/>
    <col min="3" max="3" width="12.33203125" style="229" customWidth="1"/>
    <col min="4" max="5" width="12.6640625" style="229" customWidth="1"/>
    <col min="6" max="6" width="16.6640625" style="229" customWidth="1"/>
    <col min="7" max="7" width="16.109375" style="229" customWidth="1"/>
    <col min="8" max="8" width="22.109375" style="229" customWidth="1"/>
    <col min="9" max="9" width="12.6640625" style="229" customWidth="1"/>
    <col min="10" max="10" width="26.6640625" style="229" customWidth="1"/>
    <col min="11" max="18" width="9.109375" style="229" customWidth="1"/>
    <col min="19" max="26" width="8" style="229" customWidth="1"/>
    <col min="27" max="256" width="14.44140625" style="229"/>
    <col min="257" max="257" width="5.109375" style="229" customWidth="1"/>
    <col min="258" max="258" width="39.44140625" style="229" customWidth="1"/>
    <col min="259" max="259" width="12.33203125" style="229" customWidth="1"/>
    <col min="260" max="260" width="11.109375" style="229" customWidth="1"/>
    <col min="261" max="261" width="12.6640625" style="229" customWidth="1"/>
    <col min="262" max="262" width="16.6640625" style="229" customWidth="1"/>
    <col min="263" max="263" width="16.109375" style="229" customWidth="1"/>
    <col min="264" max="264" width="12.44140625" style="229" customWidth="1"/>
    <col min="265" max="265" width="12.6640625" style="229" customWidth="1"/>
    <col min="266" max="266" width="26.6640625" style="229" customWidth="1"/>
    <col min="267" max="274" width="9.109375" style="229" customWidth="1"/>
    <col min="275" max="282" width="8" style="229" customWidth="1"/>
    <col min="283" max="512" width="14.44140625" style="229"/>
    <col min="513" max="513" width="5.109375" style="229" customWidth="1"/>
    <col min="514" max="514" width="39.44140625" style="229" customWidth="1"/>
    <col min="515" max="515" width="12.33203125" style="229" customWidth="1"/>
    <col min="516" max="516" width="11.109375" style="229" customWidth="1"/>
    <col min="517" max="517" width="12.6640625" style="229" customWidth="1"/>
    <col min="518" max="518" width="16.6640625" style="229" customWidth="1"/>
    <col min="519" max="519" width="16.109375" style="229" customWidth="1"/>
    <col min="520" max="520" width="12.44140625" style="229" customWidth="1"/>
    <col min="521" max="521" width="12.6640625" style="229" customWidth="1"/>
    <col min="522" max="522" width="26.6640625" style="229" customWidth="1"/>
    <col min="523" max="530" width="9.109375" style="229" customWidth="1"/>
    <col min="531" max="538" width="8" style="229" customWidth="1"/>
    <col min="539" max="768" width="14.44140625" style="229"/>
    <col min="769" max="769" width="5.109375" style="229" customWidth="1"/>
    <col min="770" max="770" width="39.44140625" style="229" customWidth="1"/>
    <col min="771" max="771" width="12.33203125" style="229" customWidth="1"/>
    <col min="772" max="772" width="11.109375" style="229" customWidth="1"/>
    <col min="773" max="773" width="12.6640625" style="229" customWidth="1"/>
    <col min="774" max="774" width="16.6640625" style="229" customWidth="1"/>
    <col min="775" max="775" width="16.109375" style="229" customWidth="1"/>
    <col min="776" max="776" width="12.44140625" style="229" customWidth="1"/>
    <col min="777" max="777" width="12.6640625" style="229" customWidth="1"/>
    <col min="778" max="778" width="26.6640625" style="229" customWidth="1"/>
    <col min="779" max="786" width="9.109375" style="229" customWidth="1"/>
    <col min="787" max="794" width="8" style="229" customWidth="1"/>
    <col min="795" max="1024" width="14.44140625" style="229"/>
    <col min="1025" max="1025" width="5.109375" style="229" customWidth="1"/>
    <col min="1026" max="1026" width="39.44140625" style="229" customWidth="1"/>
    <col min="1027" max="1027" width="12.33203125" style="229" customWidth="1"/>
    <col min="1028" max="1028" width="11.109375" style="229" customWidth="1"/>
    <col min="1029" max="1029" width="12.6640625" style="229" customWidth="1"/>
    <col min="1030" max="1030" width="16.6640625" style="229" customWidth="1"/>
    <col min="1031" max="1031" width="16.109375" style="229" customWidth="1"/>
    <col min="1032" max="1032" width="12.44140625" style="229" customWidth="1"/>
    <col min="1033" max="1033" width="12.6640625" style="229" customWidth="1"/>
    <col min="1034" max="1034" width="26.6640625" style="229" customWidth="1"/>
    <col min="1035" max="1042" width="9.109375" style="229" customWidth="1"/>
    <col min="1043" max="1050" width="8" style="229" customWidth="1"/>
    <col min="1051" max="1280" width="14.44140625" style="229"/>
    <col min="1281" max="1281" width="5.109375" style="229" customWidth="1"/>
    <col min="1282" max="1282" width="39.44140625" style="229" customWidth="1"/>
    <col min="1283" max="1283" width="12.33203125" style="229" customWidth="1"/>
    <col min="1284" max="1284" width="11.109375" style="229" customWidth="1"/>
    <col min="1285" max="1285" width="12.6640625" style="229" customWidth="1"/>
    <col min="1286" max="1286" width="16.6640625" style="229" customWidth="1"/>
    <col min="1287" max="1287" width="16.109375" style="229" customWidth="1"/>
    <col min="1288" max="1288" width="12.44140625" style="229" customWidth="1"/>
    <col min="1289" max="1289" width="12.6640625" style="229" customWidth="1"/>
    <col min="1290" max="1290" width="26.6640625" style="229" customWidth="1"/>
    <col min="1291" max="1298" width="9.109375" style="229" customWidth="1"/>
    <col min="1299" max="1306" width="8" style="229" customWidth="1"/>
    <col min="1307" max="1536" width="14.44140625" style="229"/>
    <col min="1537" max="1537" width="5.109375" style="229" customWidth="1"/>
    <col min="1538" max="1538" width="39.44140625" style="229" customWidth="1"/>
    <col min="1539" max="1539" width="12.33203125" style="229" customWidth="1"/>
    <col min="1540" max="1540" width="11.109375" style="229" customWidth="1"/>
    <col min="1541" max="1541" width="12.6640625" style="229" customWidth="1"/>
    <col min="1542" max="1542" width="16.6640625" style="229" customWidth="1"/>
    <col min="1543" max="1543" width="16.109375" style="229" customWidth="1"/>
    <col min="1544" max="1544" width="12.44140625" style="229" customWidth="1"/>
    <col min="1545" max="1545" width="12.6640625" style="229" customWidth="1"/>
    <col min="1546" max="1546" width="26.6640625" style="229" customWidth="1"/>
    <col min="1547" max="1554" width="9.109375" style="229" customWidth="1"/>
    <col min="1555" max="1562" width="8" style="229" customWidth="1"/>
    <col min="1563" max="1792" width="14.44140625" style="229"/>
    <col min="1793" max="1793" width="5.109375" style="229" customWidth="1"/>
    <col min="1794" max="1794" width="39.44140625" style="229" customWidth="1"/>
    <col min="1795" max="1795" width="12.33203125" style="229" customWidth="1"/>
    <col min="1796" max="1796" width="11.109375" style="229" customWidth="1"/>
    <col min="1797" max="1797" width="12.6640625" style="229" customWidth="1"/>
    <col min="1798" max="1798" width="16.6640625" style="229" customWidth="1"/>
    <col min="1799" max="1799" width="16.109375" style="229" customWidth="1"/>
    <col min="1800" max="1800" width="12.44140625" style="229" customWidth="1"/>
    <col min="1801" max="1801" width="12.6640625" style="229" customWidth="1"/>
    <col min="1802" max="1802" width="26.6640625" style="229" customWidth="1"/>
    <col min="1803" max="1810" width="9.109375" style="229" customWidth="1"/>
    <col min="1811" max="1818" width="8" style="229" customWidth="1"/>
    <col min="1819" max="2048" width="14.44140625" style="229"/>
    <col min="2049" max="2049" width="5.109375" style="229" customWidth="1"/>
    <col min="2050" max="2050" width="39.44140625" style="229" customWidth="1"/>
    <col min="2051" max="2051" width="12.33203125" style="229" customWidth="1"/>
    <col min="2052" max="2052" width="11.109375" style="229" customWidth="1"/>
    <col min="2053" max="2053" width="12.6640625" style="229" customWidth="1"/>
    <col min="2054" max="2054" width="16.6640625" style="229" customWidth="1"/>
    <col min="2055" max="2055" width="16.109375" style="229" customWidth="1"/>
    <col min="2056" max="2056" width="12.44140625" style="229" customWidth="1"/>
    <col min="2057" max="2057" width="12.6640625" style="229" customWidth="1"/>
    <col min="2058" max="2058" width="26.6640625" style="229" customWidth="1"/>
    <col min="2059" max="2066" width="9.109375" style="229" customWidth="1"/>
    <col min="2067" max="2074" width="8" style="229" customWidth="1"/>
    <col min="2075" max="2304" width="14.44140625" style="229"/>
    <col min="2305" max="2305" width="5.109375" style="229" customWidth="1"/>
    <col min="2306" max="2306" width="39.44140625" style="229" customWidth="1"/>
    <col min="2307" max="2307" width="12.33203125" style="229" customWidth="1"/>
    <col min="2308" max="2308" width="11.109375" style="229" customWidth="1"/>
    <col min="2309" max="2309" width="12.6640625" style="229" customWidth="1"/>
    <col min="2310" max="2310" width="16.6640625" style="229" customWidth="1"/>
    <col min="2311" max="2311" width="16.109375" style="229" customWidth="1"/>
    <col min="2312" max="2312" width="12.44140625" style="229" customWidth="1"/>
    <col min="2313" max="2313" width="12.6640625" style="229" customWidth="1"/>
    <col min="2314" max="2314" width="26.6640625" style="229" customWidth="1"/>
    <col min="2315" max="2322" width="9.109375" style="229" customWidth="1"/>
    <col min="2323" max="2330" width="8" style="229" customWidth="1"/>
    <col min="2331" max="2560" width="14.44140625" style="229"/>
    <col min="2561" max="2561" width="5.109375" style="229" customWidth="1"/>
    <col min="2562" max="2562" width="39.44140625" style="229" customWidth="1"/>
    <col min="2563" max="2563" width="12.33203125" style="229" customWidth="1"/>
    <col min="2564" max="2564" width="11.109375" style="229" customWidth="1"/>
    <col min="2565" max="2565" width="12.6640625" style="229" customWidth="1"/>
    <col min="2566" max="2566" width="16.6640625" style="229" customWidth="1"/>
    <col min="2567" max="2567" width="16.109375" style="229" customWidth="1"/>
    <col min="2568" max="2568" width="12.44140625" style="229" customWidth="1"/>
    <col min="2569" max="2569" width="12.6640625" style="229" customWidth="1"/>
    <col min="2570" max="2570" width="26.6640625" style="229" customWidth="1"/>
    <col min="2571" max="2578" width="9.109375" style="229" customWidth="1"/>
    <col min="2579" max="2586" width="8" style="229" customWidth="1"/>
    <col min="2587" max="2816" width="14.44140625" style="229"/>
    <col min="2817" max="2817" width="5.109375" style="229" customWidth="1"/>
    <col min="2818" max="2818" width="39.44140625" style="229" customWidth="1"/>
    <col min="2819" max="2819" width="12.33203125" style="229" customWidth="1"/>
    <col min="2820" max="2820" width="11.109375" style="229" customWidth="1"/>
    <col min="2821" max="2821" width="12.6640625" style="229" customWidth="1"/>
    <col min="2822" max="2822" width="16.6640625" style="229" customWidth="1"/>
    <col min="2823" max="2823" width="16.109375" style="229" customWidth="1"/>
    <col min="2824" max="2824" width="12.44140625" style="229" customWidth="1"/>
    <col min="2825" max="2825" width="12.6640625" style="229" customWidth="1"/>
    <col min="2826" max="2826" width="26.6640625" style="229" customWidth="1"/>
    <col min="2827" max="2834" width="9.109375" style="229" customWidth="1"/>
    <col min="2835" max="2842" width="8" style="229" customWidth="1"/>
    <col min="2843" max="3072" width="14.44140625" style="229"/>
    <col min="3073" max="3073" width="5.109375" style="229" customWidth="1"/>
    <col min="3074" max="3074" width="39.44140625" style="229" customWidth="1"/>
    <col min="3075" max="3075" width="12.33203125" style="229" customWidth="1"/>
    <col min="3076" max="3076" width="11.109375" style="229" customWidth="1"/>
    <col min="3077" max="3077" width="12.6640625" style="229" customWidth="1"/>
    <col min="3078" max="3078" width="16.6640625" style="229" customWidth="1"/>
    <col min="3079" max="3079" width="16.109375" style="229" customWidth="1"/>
    <col min="3080" max="3080" width="12.44140625" style="229" customWidth="1"/>
    <col min="3081" max="3081" width="12.6640625" style="229" customWidth="1"/>
    <col min="3082" max="3082" width="26.6640625" style="229" customWidth="1"/>
    <col min="3083" max="3090" width="9.109375" style="229" customWidth="1"/>
    <col min="3091" max="3098" width="8" style="229" customWidth="1"/>
    <col min="3099" max="3328" width="14.44140625" style="229"/>
    <col min="3329" max="3329" width="5.109375" style="229" customWidth="1"/>
    <col min="3330" max="3330" width="39.44140625" style="229" customWidth="1"/>
    <col min="3331" max="3331" width="12.33203125" style="229" customWidth="1"/>
    <col min="3332" max="3332" width="11.109375" style="229" customWidth="1"/>
    <col min="3333" max="3333" width="12.6640625" style="229" customWidth="1"/>
    <col min="3334" max="3334" width="16.6640625" style="229" customWidth="1"/>
    <col min="3335" max="3335" width="16.109375" style="229" customWidth="1"/>
    <col min="3336" max="3336" width="12.44140625" style="229" customWidth="1"/>
    <col min="3337" max="3337" width="12.6640625" style="229" customWidth="1"/>
    <col min="3338" max="3338" width="26.6640625" style="229" customWidth="1"/>
    <col min="3339" max="3346" width="9.109375" style="229" customWidth="1"/>
    <col min="3347" max="3354" width="8" style="229" customWidth="1"/>
    <col min="3355" max="3584" width="14.44140625" style="229"/>
    <col min="3585" max="3585" width="5.109375" style="229" customWidth="1"/>
    <col min="3586" max="3586" width="39.44140625" style="229" customWidth="1"/>
    <col min="3587" max="3587" width="12.33203125" style="229" customWidth="1"/>
    <col min="3588" max="3588" width="11.109375" style="229" customWidth="1"/>
    <col min="3589" max="3589" width="12.6640625" style="229" customWidth="1"/>
    <col min="3590" max="3590" width="16.6640625" style="229" customWidth="1"/>
    <col min="3591" max="3591" width="16.109375" style="229" customWidth="1"/>
    <col min="3592" max="3592" width="12.44140625" style="229" customWidth="1"/>
    <col min="3593" max="3593" width="12.6640625" style="229" customWidth="1"/>
    <col min="3594" max="3594" width="26.6640625" style="229" customWidth="1"/>
    <col min="3595" max="3602" width="9.109375" style="229" customWidth="1"/>
    <col min="3603" max="3610" width="8" style="229" customWidth="1"/>
    <col min="3611" max="3840" width="14.44140625" style="229"/>
    <col min="3841" max="3841" width="5.109375" style="229" customWidth="1"/>
    <col min="3842" max="3842" width="39.44140625" style="229" customWidth="1"/>
    <col min="3843" max="3843" width="12.33203125" style="229" customWidth="1"/>
    <col min="3844" max="3844" width="11.109375" style="229" customWidth="1"/>
    <col min="3845" max="3845" width="12.6640625" style="229" customWidth="1"/>
    <col min="3846" max="3846" width="16.6640625" style="229" customWidth="1"/>
    <col min="3847" max="3847" width="16.109375" style="229" customWidth="1"/>
    <col min="3848" max="3848" width="12.44140625" style="229" customWidth="1"/>
    <col min="3849" max="3849" width="12.6640625" style="229" customWidth="1"/>
    <col min="3850" max="3850" width="26.6640625" style="229" customWidth="1"/>
    <col min="3851" max="3858" width="9.109375" style="229" customWidth="1"/>
    <col min="3859" max="3866" width="8" style="229" customWidth="1"/>
    <col min="3867" max="4096" width="14.44140625" style="229"/>
    <col min="4097" max="4097" width="5.109375" style="229" customWidth="1"/>
    <col min="4098" max="4098" width="39.44140625" style="229" customWidth="1"/>
    <col min="4099" max="4099" width="12.33203125" style="229" customWidth="1"/>
    <col min="4100" max="4100" width="11.109375" style="229" customWidth="1"/>
    <col min="4101" max="4101" width="12.6640625" style="229" customWidth="1"/>
    <col min="4102" max="4102" width="16.6640625" style="229" customWidth="1"/>
    <col min="4103" max="4103" width="16.109375" style="229" customWidth="1"/>
    <col min="4104" max="4104" width="12.44140625" style="229" customWidth="1"/>
    <col min="4105" max="4105" width="12.6640625" style="229" customWidth="1"/>
    <col min="4106" max="4106" width="26.6640625" style="229" customWidth="1"/>
    <col min="4107" max="4114" width="9.109375" style="229" customWidth="1"/>
    <col min="4115" max="4122" width="8" style="229" customWidth="1"/>
    <col min="4123" max="4352" width="14.44140625" style="229"/>
    <col min="4353" max="4353" width="5.109375" style="229" customWidth="1"/>
    <col min="4354" max="4354" width="39.44140625" style="229" customWidth="1"/>
    <col min="4355" max="4355" width="12.33203125" style="229" customWidth="1"/>
    <col min="4356" max="4356" width="11.109375" style="229" customWidth="1"/>
    <col min="4357" max="4357" width="12.6640625" style="229" customWidth="1"/>
    <col min="4358" max="4358" width="16.6640625" style="229" customWidth="1"/>
    <col min="4359" max="4359" width="16.109375" style="229" customWidth="1"/>
    <col min="4360" max="4360" width="12.44140625" style="229" customWidth="1"/>
    <col min="4361" max="4361" width="12.6640625" style="229" customWidth="1"/>
    <col min="4362" max="4362" width="26.6640625" style="229" customWidth="1"/>
    <col min="4363" max="4370" width="9.109375" style="229" customWidth="1"/>
    <col min="4371" max="4378" width="8" style="229" customWidth="1"/>
    <col min="4379" max="4608" width="14.44140625" style="229"/>
    <col min="4609" max="4609" width="5.109375" style="229" customWidth="1"/>
    <col min="4610" max="4610" width="39.44140625" style="229" customWidth="1"/>
    <col min="4611" max="4611" width="12.33203125" style="229" customWidth="1"/>
    <col min="4612" max="4612" width="11.109375" style="229" customWidth="1"/>
    <col min="4613" max="4613" width="12.6640625" style="229" customWidth="1"/>
    <col min="4614" max="4614" width="16.6640625" style="229" customWidth="1"/>
    <col min="4615" max="4615" width="16.109375" style="229" customWidth="1"/>
    <col min="4616" max="4616" width="12.44140625" style="229" customWidth="1"/>
    <col min="4617" max="4617" width="12.6640625" style="229" customWidth="1"/>
    <col min="4618" max="4618" width="26.6640625" style="229" customWidth="1"/>
    <col min="4619" max="4626" width="9.109375" style="229" customWidth="1"/>
    <col min="4627" max="4634" width="8" style="229" customWidth="1"/>
    <col min="4635" max="4864" width="14.44140625" style="229"/>
    <col min="4865" max="4865" width="5.109375" style="229" customWidth="1"/>
    <col min="4866" max="4866" width="39.44140625" style="229" customWidth="1"/>
    <col min="4867" max="4867" width="12.33203125" style="229" customWidth="1"/>
    <col min="4868" max="4868" width="11.109375" style="229" customWidth="1"/>
    <col min="4869" max="4869" width="12.6640625" style="229" customWidth="1"/>
    <col min="4870" max="4870" width="16.6640625" style="229" customWidth="1"/>
    <col min="4871" max="4871" width="16.109375" style="229" customWidth="1"/>
    <col min="4872" max="4872" width="12.44140625" style="229" customWidth="1"/>
    <col min="4873" max="4873" width="12.6640625" style="229" customWidth="1"/>
    <col min="4874" max="4874" width="26.6640625" style="229" customWidth="1"/>
    <col min="4875" max="4882" width="9.109375" style="229" customWidth="1"/>
    <col min="4883" max="4890" width="8" style="229" customWidth="1"/>
    <col min="4891" max="5120" width="14.44140625" style="229"/>
    <col min="5121" max="5121" width="5.109375" style="229" customWidth="1"/>
    <col min="5122" max="5122" width="39.44140625" style="229" customWidth="1"/>
    <col min="5123" max="5123" width="12.33203125" style="229" customWidth="1"/>
    <col min="5124" max="5124" width="11.109375" style="229" customWidth="1"/>
    <col min="5125" max="5125" width="12.6640625" style="229" customWidth="1"/>
    <col min="5126" max="5126" width="16.6640625" style="229" customWidth="1"/>
    <col min="5127" max="5127" width="16.109375" style="229" customWidth="1"/>
    <col min="5128" max="5128" width="12.44140625" style="229" customWidth="1"/>
    <col min="5129" max="5129" width="12.6640625" style="229" customWidth="1"/>
    <col min="5130" max="5130" width="26.6640625" style="229" customWidth="1"/>
    <col min="5131" max="5138" width="9.109375" style="229" customWidth="1"/>
    <col min="5139" max="5146" width="8" style="229" customWidth="1"/>
    <col min="5147" max="5376" width="14.44140625" style="229"/>
    <col min="5377" max="5377" width="5.109375" style="229" customWidth="1"/>
    <col min="5378" max="5378" width="39.44140625" style="229" customWidth="1"/>
    <col min="5379" max="5379" width="12.33203125" style="229" customWidth="1"/>
    <col min="5380" max="5380" width="11.109375" style="229" customWidth="1"/>
    <col min="5381" max="5381" width="12.6640625" style="229" customWidth="1"/>
    <col min="5382" max="5382" width="16.6640625" style="229" customWidth="1"/>
    <col min="5383" max="5383" width="16.109375" style="229" customWidth="1"/>
    <col min="5384" max="5384" width="12.44140625" style="229" customWidth="1"/>
    <col min="5385" max="5385" width="12.6640625" style="229" customWidth="1"/>
    <col min="5386" max="5386" width="26.6640625" style="229" customWidth="1"/>
    <col min="5387" max="5394" width="9.109375" style="229" customWidth="1"/>
    <col min="5395" max="5402" width="8" style="229" customWidth="1"/>
    <col min="5403" max="5632" width="14.44140625" style="229"/>
    <col min="5633" max="5633" width="5.109375" style="229" customWidth="1"/>
    <col min="5634" max="5634" width="39.44140625" style="229" customWidth="1"/>
    <col min="5635" max="5635" width="12.33203125" style="229" customWidth="1"/>
    <col min="5636" max="5636" width="11.109375" style="229" customWidth="1"/>
    <col min="5637" max="5637" width="12.6640625" style="229" customWidth="1"/>
    <col min="5638" max="5638" width="16.6640625" style="229" customWidth="1"/>
    <col min="5639" max="5639" width="16.109375" style="229" customWidth="1"/>
    <col min="5640" max="5640" width="12.44140625" style="229" customWidth="1"/>
    <col min="5641" max="5641" width="12.6640625" style="229" customWidth="1"/>
    <col min="5642" max="5642" width="26.6640625" style="229" customWidth="1"/>
    <col min="5643" max="5650" width="9.109375" style="229" customWidth="1"/>
    <col min="5651" max="5658" width="8" style="229" customWidth="1"/>
    <col min="5659" max="5888" width="14.44140625" style="229"/>
    <col min="5889" max="5889" width="5.109375" style="229" customWidth="1"/>
    <col min="5890" max="5890" width="39.44140625" style="229" customWidth="1"/>
    <col min="5891" max="5891" width="12.33203125" style="229" customWidth="1"/>
    <col min="5892" max="5892" width="11.109375" style="229" customWidth="1"/>
    <col min="5893" max="5893" width="12.6640625" style="229" customWidth="1"/>
    <col min="5894" max="5894" width="16.6640625" style="229" customWidth="1"/>
    <col min="5895" max="5895" width="16.109375" style="229" customWidth="1"/>
    <col min="5896" max="5896" width="12.44140625" style="229" customWidth="1"/>
    <col min="5897" max="5897" width="12.6640625" style="229" customWidth="1"/>
    <col min="5898" max="5898" width="26.6640625" style="229" customWidth="1"/>
    <col min="5899" max="5906" width="9.109375" style="229" customWidth="1"/>
    <col min="5907" max="5914" width="8" style="229" customWidth="1"/>
    <col min="5915" max="6144" width="14.44140625" style="229"/>
    <col min="6145" max="6145" width="5.109375" style="229" customWidth="1"/>
    <col min="6146" max="6146" width="39.44140625" style="229" customWidth="1"/>
    <col min="6147" max="6147" width="12.33203125" style="229" customWidth="1"/>
    <col min="6148" max="6148" width="11.109375" style="229" customWidth="1"/>
    <col min="6149" max="6149" width="12.6640625" style="229" customWidth="1"/>
    <col min="6150" max="6150" width="16.6640625" style="229" customWidth="1"/>
    <col min="6151" max="6151" width="16.109375" style="229" customWidth="1"/>
    <col min="6152" max="6152" width="12.44140625" style="229" customWidth="1"/>
    <col min="6153" max="6153" width="12.6640625" style="229" customWidth="1"/>
    <col min="6154" max="6154" width="26.6640625" style="229" customWidth="1"/>
    <col min="6155" max="6162" width="9.109375" style="229" customWidth="1"/>
    <col min="6163" max="6170" width="8" style="229" customWidth="1"/>
    <col min="6171" max="6400" width="14.44140625" style="229"/>
    <col min="6401" max="6401" width="5.109375" style="229" customWidth="1"/>
    <col min="6402" max="6402" width="39.44140625" style="229" customWidth="1"/>
    <col min="6403" max="6403" width="12.33203125" style="229" customWidth="1"/>
    <col min="6404" max="6404" width="11.109375" style="229" customWidth="1"/>
    <col min="6405" max="6405" width="12.6640625" style="229" customWidth="1"/>
    <col min="6406" max="6406" width="16.6640625" style="229" customWidth="1"/>
    <col min="6407" max="6407" width="16.109375" style="229" customWidth="1"/>
    <col min="6408" max="6408" width="12.44140625" style="229" customWidth="1"/>
    <col min="6409" max="6409" width="12.6640625" style="229" customWidth="1"/>
    <col min="6410" max="6410" width="26.6640625" style="229" customWidth="1"/>
    <col min="6411" max="6418" width="9.109375" style="229" customWidth="1"/>
    <col min="6419" max="6426" width="8" style="229" customWidth="1"/>
    <col min="6427" max="6656" width="14.44140625" style="229"/>
    <col min="6657" max="6657" width="5.109375" style="229" customWidth="1"/>
    <col min="6658" max="6658" width="39.44140625" style="229" customWidth="1"/>
    <col min="6659" max="6659" width="12.33203125" style="229" customWidth="1"/>
    <col min="6660" max="6660" width="11.109375" style="229" customWidth="1"/>
    <col min="6661" max="6661" width="12.6640625" style="229" customWidth="1"/>
    <col min="6662" max="6662" width="16.6640625" style="229" customWidth="1"/>
    <col min="6663" max="6663" width="16.109375" style="229" customWidth="1"/>
    <col min="6664" max="6664" width="12.44140625" style="229" customWidth="1"/>
    <col min="6665" max="6665" width="12.6640625" style="229" customWidth="1"/>
    <col min="6666" max="6666" width="26.6640625" style="229" customWidth="1"/>
    <col min="6667" max="6674" width="9.109375" style="229" customWidth="1"/>
    <col min="6675" max="6682" width="8" style="229" customWidth="1"/>
    <col min="6683" max="6912" width="14.44140625" style="229"/>
    <col min="6913" max="6913" width="5.109375" style="229" customWidth="1"/>
    <col min="6914" max="6914" width="39.44140625" style="229" customWidth="1"/>
    <col min="6915" max="6915" width="12.33203125" style="229" customWidth="1"/>
    <col min="6916" max="6916" width="11.109375" style="229" customWidth="1"/>
    <col min="6917" max="6917" width="12.6640625" style="229" customWidth="1"/>
    <col min="6918" max="6918" width="16.6640625" style="229" customWidth="1"/>
    <col min="6919" max="6919" width="16.109375" style="229" customWidth="1"/>
    <col min="6920" max="6920" width="12.44140625" style="229" customWidth="1"/>
    <col min="6921" max="6921" width="12.6640625" style="229" customWidth="1"/>
    <col min="6922" max="6922" width="26.6640625" style="229" customWidth="1"/>
    <col min="6923" max="6930" width="9.109375" style="229" customWidth="1"/>
    <col min="6931" max="6938" width="8" style="229" customWidth="1"/>
    <col min="6939" max="7168" width="14.44140625" style="229"/>
    <col min="7169" max="7169" width="5.109375" style="229" customWidth="1"/>
    <col min="7170" max="7170" width="39.44140625" style="229" customWidth="1"/>
    <col min="7171" max="7171" width="12.33203125" style="229" customWidth="1"/>
    <col min="7172" max="7172" width="11.109375" style="229" customWidth="1"/>
    <col min="7173" max="7173" width="12.6640625" style="229" customWidth="1"/>
    <col min="7174" max="7174" width="16.6640625" style="229" customWidth="1"/>
    <col min="7175" max="7175" width="16.109375" style="229" customWidth="1"/>
    <col min="7176" max="7176" width="12.44140625" style="229" customWidth="1"/>
    <col min="7177" max="7177" width="12.6640625" style="229" customWidth="1"/>
    <col min="7178" max="7178" width="26.6640625" style="229" customWidth="1"/>
    <col min="7179" max="7186" width="9.109375" style="229" customWidth="1"/>
    <col min="7187" max="7194" width="8" style="229" customWidth="1"/>
    <col min="7195" max="7424" width="14.44140625" style="229"/>
    <col min="7425" max="7425" width="5.109375" style="229" customWidth="1"/>
    <col min="7426" max="7426" width="39.44140625" style="229" customWidth="1"/>
    <col min="7427" max="7427" width="12.33203125" style="229" customWidth="1"/>
    <col min="7428" max="7428" width="11.109375" style="229" customWidth="1"/>
    <col min="7429" max="7429" width="12.6640625" style="229" customWidth="1"/>
    <col min="7430" max="7430" width="16.6640625" style="229" customWidth="1"/>
    <col min="7431" max="7431" width="16.109375" style="229" customWidth="1"/>
    <col min="7432" max="7432" width="12.44140625" style="229" customWidth="1"/>
    <col min="7433" max="7433" width="12.6640625" style="229" customWidth="1"/>
    <col min="7434" max="7434" width="26.6640625" style="229" customWidth="1"/>
    <col min="7435" max="7442" width="9.109375" style="229" customWidth="1"/>
    <col min="7443" max="7450" width="8" style="229" customWidth="1"/>
    <col min="7451" max="7680" width="14.44140625" style="229"/>
    <col min="7681" max="7681" width="5.109375" style="229" customWidth="1"/>
    <col min="7682" max="7682" width="39.44140625" style="229" customWidth="1"/>
    <col min="7683" max="7683" width="12.33203125" style="229" customWidth="1"/>
    <col min="7684" max="7684" width="11.109375" style="229" customWidth="1"/>
    <col min="7685" max="7685" width="12.6640625" style="229" customWidth="1"/>
    <col min="7686" max="7686" width="16.6640625" style="229" customWidth="1"/>
    <col min="7687" max="7687" width="16.109375" style="229" customWidth="1"/>
    <col min="7688" max="7688" width="12.44140625" style="229" customWidth="1"/>
    <col min="7689" max="7689" width="12.6640625" style="229" customWidth="1"/>
    <col min="7690" max="7690" width="26.6640625" style="229" customWidth="1"/>
    <col min="7691" max="7698" width="9.109375" style="229" customWidth="1"/>
    <col min="7699" max="7706" width="8" style="229" customWidth="1"/>
    <col min="7707" max="7936" width="14.44140625" style="229"/>
    <col min="7937" max="7937" width="5.109375" style="229" customWidth="1"/>
    <col min="7938" max="7938" width="39.44140625" style="229" customWidth="1"/>
    <col min="7939" max="7939" width="12.33203125" style="229" customWidth="1"/>
    <col min="7940" max="7940" width="11.109375" style="229" customWidth="1"/>
    <col min="7941" max="7941" width="12.6640625" style="229" customWidth="1"/>
    <col min="7942" max="7942" width="16.6640625" style="229" customWidth="1"/>
    <col min="7943" max="7943" width="16.109375" style="229" customWidth="1"/>
    <col min="7944" max="7944" width="12.44140625" style="229" customWidth="1"/>
    <col min="7945" max="7945" width="12.6640625" style="229" customWidth="1"/>
    <col min="7946" max="7946" width="26.6640625" style="229" customWidth="1"/>
    <col min="7947" max="7954" width="9.109375" style="229" customWidth="1"/>
    <col min="7955" max="7962" width="8" style="229" customWidth="1"/>
    <col min="7963" max="8192" width="14.44140625" style="229"/>
    <col min="8193" max="8193" width="5.109375" style="229" customWidth="1"/>
    <col min="8194" max="8194" width="39.44140625" style="229" customWidth="1"/>
    <col min="8195" max="8195" width="12.33203125" style="229" customWidth="1"/>
    <col min="8196" max="8196" width="11.109375" style="229" customWidth="1"/>
    <col min="8197" max="8197" width="12.6640625" style="229" customWidth="1"/>
    <col min="8198" max="8198" width="16.6640625" style="229" customWidth="1"/>
    <col min="8199" max="8199" width="16.109375" style="229" customWidth="1"/>
    <col min="8200" max="8200" width="12.44140625" style="229" customWidth="1"/>
    <col min="8201" max="8201" width="12.6640625" style="229" customWidth="1"/>
    <col min="8202" max="8202" width="26.6640625" style="229" customWidth="1"/>
    <col min="8203" max="8210" width="9.109375" style="229" customWidth="1"/>
    <col min="8211" max="8218" width="8" style="229" customWidth="1"/>
    <col min="8219" max="8448" width="14.44140625" style="229"/>
    <col min="8449" max="8449" width="5.109375" style="229" customWidth="1"/>
    <col min="8450" max="8450" width="39.44140625" style="229" customWidth="1"/>
    <col min="8451" max="8451" width="12.33203125" style="229" customWidth="1"/>
    <col min="8452" max="8452" width="11.109375" style="229" customWidth="1"/>
    <col min="8453" max="8453" width="12.6640625" style="229" customWidth="1"/>
    <col min="8454" max="8454" width="16.6640625" style="229" customWidth="1"/>
    <col min="8455" max="8455" width="16.109375" style="229" customWidth="1"/>
    <col min="8456" max="8456" width="12.44140625" style="229" customWidth="1"/>
    <col min="8457" max="8457" width="12.6640625" style="229" customWidth="1"/>
    <col min="8458" max="8458" width="26.6640625" style="229" customWidth="1"/>
    <col min="8459" max="8466" width="9.109375" style="229" customWidth="1"/>
    <col min="8467" max="8474" width="8" style="229" customWidth="1"/>
    <col min="8475" max="8704" width="14.44140625" style="229"/>
    <col min="8705" max="8705" width="5.109375" style="229" customWidth="1"/>
    <col min="8706" max="8706" width="39.44140625" style="229" customWidth="1"/>
    <col min="8707" max="8707" width="12.33203125" style="229" customWidth="1"/>
    <col min="8708" max="8708" width="11.109375" style="229" customWidth="1"/>
    <col min="8709" max="8709" width="12.6640625" style="229" customWidth="1"/>
    <col min="8710" max="8710" width="16.6640625" style="229" customWidth="1"/>
    <col min="8711" max="8711" width="16.109375" style="229" customWidth="1"/>
    <col min="8712" max="8712" width="12.44140625" style="229" customWidth="1"/>
    <col min="8713" max="8713" width="12.6640625" style="229" customWidth="1"/>
    <col min="8714" max="8714" width="26.6640625" style="229" customWidth="1"/>
    <col min="8715" max="8722" width="9.109375" style="229" customWidth="1"/>
    <col min="8723" max="8730" width="8" style="229" customWidth="1"/>
    <col min="8731" max="8960" width="14.44140625" style="229"/>
    <col min="8961" max="8961" width="5.109375" style="229" customWidth="1"/>
    <col min="8962" max="8962" width="39.44140625" style="229" customWidth="1"/>
    <col min="8963" max="8963" width="12.33203125" style="229" customWidth="1"/>
    <col min="8964" max="8964" width="11.109375" style="229" customWidth="1"/>
    <col min="8965" max="8965" width="12.6640625" style="229" customWidth="1"/>
    <col min="8966" max="8966" width="16.6640625" style="229" customWidth="1"/>
    <col min="8967" max="8967" width="16.109375" style="229" customWidth="1"/>
    <col min="8968" max="8968" width="12.44140625" style="229" customWidth="1"/>
    <col min="8969" max="8969" width="12.6640625" style="229" customWidth="1"/>
    <col min="8970" max="8970" width="26.6640625" style="229" customWidth="1"/>
    <col min="8971" max="8978" width="9.109375" style="229" customWidth="1"/>
    <col min="8979" max="8986" width="8" style="229" customWidth="1"/>
    <col min="8987" max="9216" width="14.44140625" style="229"/>
    <col min="9217" max="9217" width="5.109375" style="229" customWidth="1"/>
    <col min="9218" max="9218" width="39.44140625" style="229" customWidth="1"/>
    <col min="9219" max="9219" width="12.33203125" style="229" customWidth="1"/>
    <col min="9220" max="9220" width="11.109375" style="229" customWidth="1"/>
    <col min="9221" max="9221" width="12.6640625" style="229" customWidth="1"/>
    <col min="9222" max="9222" width="16.6640625" style="229" customWidth="1"/>
    <col min="9223" max="9223" width="16.109375" style="229" customWidth="1"/>
    <col min="9224" max="9224" width="12.44140625" style="229" customWidth="1"/>
    <col min="9225" max="9225" width="12.6640625" style="229" customWidth="1"/>
    <col min="9226" max="9226" width="26.6640625" style="229" customWidth="1"/>
    <col min="9227" max="9234" width="9.109375" style="229" customWidth="1"/>
    <col min="9235" max="9242" width="8" style="229" customWidth="1"/>
    <col min="9243" max="9472" width="14.44140625" style="229"/>
    <col min="9473" max="9473" width="5.109375" style="229" customWidth="1"/>
    <col min="9474" max="9474" width="39.44140625" style="229" customWidth="1"/>
    <col min="9475" max="9475" width="12.33203125" style="229" customWidth="1"/>
    <col min="9476" max="9476" width="11.109375" style="229" customWidth="1"/>
    <col min="9477" max="9477" width="12.6640625" style="229" customWidth="1"/>
    <col min="9478" max="9478" width="16.6640625" style="229" customWidth="1"/>
    <col min="9479" max="9479" width="16.109375" style="229" customWidth="1"/>
    <col min="9480" max="9480" width="12.44140625" style="229" customWidth="1"/>
    <col min="9481" max="9481" width="12.6640625" style="229" customWidth="1"/>
    <col min="9482" max="9482" width="26.6640625" style="229" customWidth="1"/>
    <col min="9483" max="9490" width="9.109375" style="229" customWidth="1"/>
    <col min="9491" max="9498" width="8" style="229" customWidth="1"/>
    <col min="9499" max="9728" width="14.44140625" style="229"/>
    <col min="9729" max="9729" width="5.109375" style="229" customWidth="1"/>
    <col min="9730" max="9730" width="39.44140625" style="229" customWidth="1"/>
    <col min="9731" max="9731" width="12.33203125" style="229" customWidth="1"/>
    <col min="9732" max="9732" width="11.109375" style="229" customWidth="1"/>
    <col min="9733" max="9733" width="12.6640625" style="229" customWidth="1"/>
    <col min="9734" max="9734" width="16.6640625" style="229" customWidth="1"/>
    <col min="9735" max="9735" width="16.109375" style="229" customWidth="1"/>
    <col min="9736" max="9736" width="12.44140625" style="229" customWidth="1"/>
    <col min="9737" max="9737" width="12.6640625" style="229" customWidth="1"/>
    <col min="9738" max="9738" width="26.6640625" style="229" customWidth="1"/>
    <col min="9739" max="9746" width="9.109375" style="229" customWidth="1"/>
    <col min="9747" max="9754" width="8" style="229" customWidth="1"/>
    <col min="9755" max="9984" width="14.44140625" style="229"/>
    <col min="9985" max="9985" width="5.109375" style="229" customWidth="1"/>
    <col min="9986" max="9986" width="39.44140625" style="229" customWidth="1"/>
    <col min="9987" max="9987" width="12.33203125" style="229" customWidth="1"/>
    <col min="9988" max="9988" width="11.109375" style="229" customWidth="1"/>
    <col min="9989" max="9989" width="12.6640625" style="229" customWidth="1"/>
    <col min="9990" max="9990" width="16.6640625" style="229" customWidth="1"/>
    <col min="9991" max="9991" width="16.109375" style="229" customWidth="1"/>
    <col min="9992" max="9992" width="12.44140625" style="229" customWidth="1"/>
    <col min="9993" max="9993" width="12.6640625" style="229" customWidth="1"/>
    <col min="9994" max="9994" width="26.6640625" style="229" customWidth="1"/>
    <col min="9995" max="10002" width="9.109375" style="229" customWidth="1"/>
    <col min="10003" max="10010" width="8" style="229" customWidth="1"/>
    <col min="10011" max="10240" width="14.44140625" style="229"/>
    <col min="10241" max="10241" width="5.109375" style="229" customWidth="1"/>
    <col min="10242" max="10242" width="39.44140625" style="229" customWidth="1"/>
    <col min="10243" max="10243" width="12.33203125" style="229" customWidth="1"/>
    <col min="10244" max="10244" width="11.109375" style="229" customWidth="1"/>
    <col min="10245" max="10245" width="12.6640625" style="229" customWidth="1"/>
    <col min="10246" max="10246" width="16.6640625" style="229" customWidth="1"/>
    <col min="10247" max="10247" width="16.109375" style="229" customWidth="1"/>
    <col min="10248" max="10248" width="12.44140625" style="229" customWidth="1"/>
    <col min="10249" max="10249" width="12.6640625" style="229" customWidth="1"/>
    <col min="10250" max="10250" width="26.6640625" style="229" customWidth="1"/>
    <col min="10251" max="10258" width="9.109375" style="229" customWidth="1"/>
    <col min="10259" max="10266" width="8" style="229" customWidth="1"/>
    <col min="10267" max="10496" width="14.44140625" style="229"/>
    <col min="10497" max="10497" width="5.109375" style="229" customWidth="1"/>
    <col min="10498" max="10498" width="39.44140625" style="229" customWidth="1"/>
    <col min="10499" max="10499" width="12.33203125" style="229" customWidth="1"/>
    <col min="10500" max="10500" width="11.109375" style="229" customWidth="1"/>
    <col min="10501" max="10501" width="12.6640625" style="229" customWidth="1"/>
    <col min="10502" max="10502" width="16.6640625" style="229" customWidth="1"/>
    <col min="10503" max="10503" width="16.109375" style="229" customWidth="1"/>
    <col min="10504" max="10504" width="12.44140625" style="229" customWidth="1"/>
    <col min="10505" max="10505" width="12.6640625" style="229" customWidth="1"/>
    <col min="10506" max="10506" width="26.6640625" style="229" customWidth="1"/>
    <col min="10507" max="10514" width="9.109375" style="229" customWidth="1"/>
    <col min="10515" max="10522" width="8" style="229" customWidth="1"/>
    <col min="10523" max="10752" width="14.44140625" style="229"/>
    <col min="10753" max="10753" width="5.109375" style="229" customWidth="1"/>
    <col min="10754" max="10754" width="39.44140625" style="229" customWidth="1"/>
    <col min="10755" max="10755" width="12.33203125" style="229" customWidth="1"/>
    <col min="10756" max="10756" width="11.109375" style="229" customWidth="1"/>
    <col min="10757" max="10757" width="12.6640625" style="229" customWidth="1"/>
    <col min="10758" max="10758" width="16.6640625" style="229" customWidth="1"/>
    <col min="10759" max="10759" width="16.109375" style="229" customWidth="1"/>
    <col min="10760" max="10760" width="12.44140625" style="229" customWidth="1"/>
    <col min="10761" max="10761" width="12.6640625" style="229" customWidth="1"/>
    <col min="10762" max="10762" width="26.6640625" style="229" customWidth="1"/>
    <col min="10763" max="10770" width="9.109375" style="229" customWidth="1"/>
    <col min="10771" max="10778" width="8" style="229" customWidth="1"/>
    <col min="10779" max="11008" width="14.44140625" style="229"/>
    <col min="11009" max="11009" width="5.109375" style="229" customWidth="1"/>
    <col min="11010" max="11010" width="39.44140625" style="229" customWidth="1"/>
    <col min="11011" max="11011" width="12.33203125" style="229" customWidth="1"/>
    <col min="11012" max="11012" width="11.109375" style="229" customWidth="1"/>
    <col min="11013" max="11013" width="12.6640625" style="229" customWidth="1"/>
    <col min="11014" max="11014" width="16.6640625" style="229" customWidth="1"/>
    <col min="11015" max="11015" width="16.109375" style="229" customWidth="1"/>
    <col min="11016" max="11016" width="12.44140625" style="229" customWidth="1"/>
    <col min="11017" max="11017" width="12.6640625" style="229" customWidth="1"/>
    <col min="11018" max="11018" width="26.6640625" style="229" customWidth="1"/>
    <col min="11019" max="11026" width="9.109375" style="229" customWidth="1"/>
    <col min="11027" max="11034" width="8" style="229" customWidth="1"/>
    <col min="11035" max="11264" width="14.44140625" style="229"/>
    <col min="11265" max="11265" width="5.109375" style="229" customWidth="1"/>
    <col min="11266" max="11266" width="39.44140625" style="229" customWidth="1"/>
    <col min="11267" max="11267" width="12.33203125" style="229" customWidth="1"/>
    <col min="11268" max="11268" width="11.109375" style="229" customWidth="1"/>
    <col min="11269" max="11269" width="12.6640625" style="229" customWidth="1"/>
    <col min="11270" max="11270" width="16.6640625" style="229" customWidth="1"/>
    <col min="11271" max="11271" width="16.109375" style="229" customWidth="1"/>
    <col min="11272" max="11272" width="12.44140625" style="229" customWidth="1"/>
    <col min="11273" max="11273" width="12.6640625" style="229" customWidth="1"/>
    <col min="11274" max="11274" width="26.6640625" style="229" customWidth="1"/>
    <col min="11275" max="11282" width="9.109375" style="229" customWidth="1"/>
    <col min="11283" max="11290" width="8" style="229" customWidth="1"/>
    <col min="11291" max="11520" width="14.44140625" style="229"/>
    <col min="11521" max="11521" width="5.109375" style="229" customWidth="1"/>
    <col min="11522" max="11522" width="39.44140625" style="229" customWidth="1"/>
    <col min="11523" max="11523" width="12.33203125" style="229" customWidth="1"/>
    <col min="11524" max="11524" width="11.109375" style="229" customWidth="1"/>
    <col min="11525" max="11525" width="12.6640625" style="229" customWidth="1"/>
    <col min="11526" max="11526" width="16.6640625" style="229" customWidth="1"/>
    <col min="11527" max="11527" width="16.109375" style="229" customWidth="1"/>
    <col min="11528" max="11528" width="12.44140625" style="229" customWidth="1"/>
    <col min="11529" max="11529" width="12.6640625" style="229" customWidth="1"/>
    <col min="11530" max="11530" width="26.6640625" style="229" customWidth="1"/>
    <col min="11531" max="11538" width="9.109375" style="229" customWidth="1"/>
    <col min="11539" max="11546" width="8" style="229" customWidth="1"/>
    <col min="11547" max="11776" width="14.44140625" style="229"/>
    <col min="11777" max="11777" width="5.109375" style="229" customWidth="1"/>
    <col min="11778" max="11778" width="39.44140625" style="229" customWidth="1"/>
    <col min="11779" max="11779" width="12.33203125" style="229" customWidth="1"/>
    <col min="11780" max="11780" width="11.109375" style="229" customWidth="1"/>
    <col min="11781" max="11781" width="12.6640625" style="229" customWidth="1"/>
    <col min="11782" max="11782" width="16.6640625" style="229" customWidth="1"/>
    <col min="11783" max="11783" width="16.109375" style="229" customWidth="1"/>
    <col min="11784" max="11784" width="12.44140625" style="229" customWidth="1"/>
    <col min="11785" max="11785" width="12.6640625" style="229" customWidth="1"/>
    <col min="11786" max="11786" width="26.6640625" style="229" customWidth="1"/>
    <col min="11787" max="11794" width="9.109375" style="229" customWidth="1"/>
    <col min="11795" max="11802" width="8" style="229" customWidth="1"/>
    <col min="11803" max="12032" width="14.44140625" style="229"/>
    <col min="12033" max="12033" width="5.109375" style="229" customWidth="1"/>
    <col min="12034" max="12034" width="39.44140625" style="229" customWidth="1"/>
    <col min="12035" max="12035" width="12.33203125" style="229" customWidth="1"/>
    <col min="12036" max="12036" width="11.109375" style="229" customWidth="1"/>
    <col min="12037" max="12037" width="12.6640625" style="229" customWidth="1"/>
    <col min="12038" max="12038" width="16.6640625" style="229" customWidth="1"/>
    <col min="12039" max="12039" width="16.109375" style="229" customWidth="1"/>
    <col min="12040" max="12040" width="12.44140625" style="229" customWidth="1"/>
    <col min="12041" max="12041" width="12.6640625" style="229" customWidth="1"/>
    <col min="12042" max="12042" width="26.6640625" style="229" customWidth="1"/>
    <col min="12043" max="12050" width="9.109375" style="229" customWidth="1"/>
    <col min="12051" max="12058" width="8" style="229" customWidth="1"/>
    <col min="12059" max="12288" width="14.44140625" style="229"/>
    <col min="12289" max="12289" width="5.109375" style="229" customWidth="1"/>
    <col min="12290" max="12290" width="39.44140625" style="229" customWidth="1"/>
    <col min="12291" max="12291" width="12.33203125" style="229" customWidth="1"/>
    <col min="12292" max="12292" width="11.109375" style="229" customWidth="1"/>
    <col min="12293" max="12293" width="12.6640625" style="229" customWidth="1"/>
    <col min="12294" max="12294" width="16.6640625" style="229" customWidth="1"/>
    <col min="12295" max="12295" width="16.109375" style="229" customWidth="1"/>
    <col min="12296" max="12296" width="12.44140625" style="229" customWidth="1"/>
    <col min="12297" max="12297" width="12.6640625" style="229" customWidth="1"/>
    <col min="12298" max="12298" width="26.6640625" style="229" customWidth="1"/>
    <col min="12299" max="12306" width="9.109375" style="229" customWidth="1"/>
    <col min="12307" max="12314" width="8" style="229" customWidth="1"/>
    <col min="12315" max="12544" width="14.44140625" style="229"/>
    <col min="12545" max="12545" width="5.109375" style="229" customWidth="1"/>
    <col min="12546" max="12546" width="39.44140625" style="229" customWidth="1"/>
    <col min="12547" max="12547" width="12.33203125" style="229" customWidth="1"/>
    <col min="12548" max="12548" width="11.109375" style="229" customWidth="1"/>
    <col min="12549" max="12549" width="12.6640625" style="229" customWidth="1"/>
    <col min="12550" max="12550" width="16.6640625" style="229" customWidth="1"/>
    <col min="12551" max="12551" width="16.109375" style="229" customWidth="1"/>
    <col min="12552" max="12552" width="12.44140625" style="229" customWidth="1"/>
    <col min="12553" max="12553" width="12.6640625" style="229" customWidth="1"/>
    <col min="12554" max="12554" width="26.6640625" style="229" customWidth="1"/>
    <col min="12555" max="12562" width="9.109375" style="229" customWidth="1"/>
    <col min="12563" max="12570" width="8" style="229" customWidth="1"/>
    <col min="12571" max="12800" width="14.44140625" style="229"/>
    <col min="12801" max="12801" width="5.109375" style="229" customWidth="1"/>
    <col min="12802" max="12802" width="39.44140625" style="229" customWidth="1"/>
    <col min="12803" max="12803" width="12.33203125" style="229" customWidth="1"/>
    <col min="12804" max="12804" width="11.109375" style="229" customWidth="1"/>
    <col min="12805" max="12805" width="12.6640625" style="229" customWidth="1"/>
    <col min="12806" max="12806" width="16.6640625" style="229" customWidth="1"/>
    <col min="12807" max="12807" width="16.109375" style="229" customWidth="1"/>
    <col min="12808" max="12808" width="12.44140625" style="229" customWidth="1"/>
    <col min="12809" max="12809" width="12.6640625" style="229" customWidth="1"/>
    <col min="12810" max="12810" width="26.6640625" style="229" customWidth="1"/>
    <col min="12811" max="12818" width="9.109375" style="229" customWidth="1"/>
    <col min="12819" max="12826" width="8" style="229" customWidth="1"/>
    <col min="12827" max="13056" width="14.44140625" style="229"/>
    <col min="13057" max="13057" width="5.109375" style="229" customWidth="1"/>
    <col min="13058" max="13058" width="39.44140625" style="229" customWidth="1"/>
    <col min="13059" max="13059" width="12.33203125" style="229" customWidth="1"/>
    <col min="13060" max="13060" width="11.109375" style="229" customWidth="1"/>
    <col min="13061" max="13061" width="12.6640625" style="229" customWidth="1"/>
    <col min="13062" max="13062" width="16.6640625" style="229" customWidth="1"/>
    <col min="13063" max="13063" width="16.109375" style="229" customWidth="1"/>
    <col min="13064" max="13064" width="12.44140625" style="229" customWidth="1"/>
    <col min="13065" max="13065" width="12.6640625" style="229" customWidth="1"/>
    <col min="13066" max="13066" width="26.6640625" style="229" customWidth="1"/>
    <col min="13067" max="13074" width="9.109375" style="229" customWidth="1"/>
    <col min="13075" max="13082" width="8" style="229" customWidth="1"/>
    <col min="13083" max="13312" width="14.44140625" style="229"/>
    <col min="13313" max="13313" width="5.109375" style="229" customWidth="1"/>
    <col min="13314" max="13314" width="39.44140625" style="229" customWidth="1"/>
    <col min="13315" max="13315" width="12.33203125" style="229" customWidth="1"/>
    <col min="13316" max="13316" width="11.109375" style="229" customWidth="1"/>
    <col min="13317" max="13317" width="12.6640625" style="229" customWidth="1"/>
    <col min="13318" max="13318" width="16.6640625" style="229" customWidth="1"/>
    <col min="13319" max="13319" width="16.109375" style="229" customWidth="1"/>
    <col min="13320" max="13320" width="12.44140625" style="229" customWidth="1"/>
    <col min="13321" max="13321" width="12.6640625" style="229" customWidth="1"/>
    <col min="13322" max="13322" width="26.6640625" style="229" customWidth="1"/>
    <col min="13323" max="13330" width="9.109375" style="229" customWidth="1"/>
    <col min="13331" max="13338" width="8" style="229" customWidth="1"/>
    <col min="13339" max="13568" width="14.44140625" style="229"/>
    <col min="13569" max="13569" width="5.109375" style="229" customWidth="1"/>
    <col min="13570" max="13570" width="39.44140625" style="229" customWidth="1"/>
    <col min="13571" max="13571" width="12.33203125" style="229" customWidth="1"/>
    <col min="13572" max="13572" width="11.109375" style="229" customWidth="1"/>
    <col min="13573" max="13573" width="12.6640625" style="229" customWidth="1"/>
    <col min="13574" max="13574" width="16.6640625" style="229" customWidth="1"/>
    <col min="13575" max="13575" width="16.109375" style="229" customWidth="1"/>
    <col min="13576" max="13576" width="12.44140625" style="229" customWidth="1"/>
    <col min="13577" max="13577" width="12.6640625" style="229" customWidth="1"/>
    <col min="13578" max="13578" width="26.6640625" style="229" customWidth="1"/>
    <col min="13579" max="13586" width="9.109375" style="229" customWidth="1"/>
    <col min="13587" max="13594" width="8" style="229" customWidth="1"/>
    <col min="13595" max="13824" width="14.44140625" style="229"/>
    <col min="13825" max="13825" width="5.109375" style="229" customWidth="1"/>
    <col min="13826" max="13826" width="39.44140625" style="229" customWidth="1"/>
    <col min="13827" max="13827" width="12.33203125" style="229" customWidth="1"/>
    <col min="13828" max="13828" width="11.109375" style="229" customWidth="1"/>
    <col min="13829" max="13829" width="12.6640625" style="229" customWidth="1"/>
    <col min="13830" max="13830" width="16.6640625" style="229" customWidth="1"/>
    <col min="13831" max="13831" width="16.109375" style="229" customWidth="1"/>
    <col min="13832" max="13832" width="12.44140625" style="229" customWidth="1"/>
    <col min="13833" max="13833" width="12.6640625" style="229" customWidth="1"/>
    <col min="13834" max="13834" width="26.6640625" style="229" customWidth="1"/>
    <col min="13835" max="13842" width="9.109375" style="229" customWidth="1"/>
    <col min="13843" max="13850" width="8" style="229" customWidth="1"/>
    <col min="13851" max="14080" width="14.44140625" style="229"/>
    <col min="14081" max="14081" width="5.109375" style="229" customWidth="1"/>
    <col min="14082" max="14082" width="39.44140625" style="229" customWidth="1"/>
    <col min="14083" max="14083" width="12.33203125" style="229" customWidth="1"/>
    <col min="14084" max="14084" width="11.109375" style="229" customWidth="1"/>
    <col min="14085" max="14085" width="12.6640625" style="229" customWidth="1"/>
    <col min="14086" max="14086" width="16.6640625" style="229" customWidth="1"/>
    <col min="14087" max="14087" width="16.109375" style="229" customWidth="1"/>
    <col min="14088" max="14088" width="12.44140625" style="229" customWidth="1"/>
    <col min="14089" max="14089" width="12.6640625" style="229" customWidth="1"/>
    <col min="14090" max="14090" width="26.6640625" style="229" customWidth="1"/>
    <col min="14091" max="14098" width="9.109375" style="229" customWidth="1"/>
    <col min="14099" max="14106" width="8" style="229" customWidth="1"/>
    <col min="14107" max="14336" width="14.44140625" style="229"/>
    <col min="14337" max="14337" width="5.109375" style="229" customWidth="1"/>
    <col min="14338" max="14338" width="39.44140625" style="229" customWidth="1"/>
    <col min="14339" max="14339" width="12.33203125" style="229" customWidth="1"/>
    <col min="14340" max="14340" width="11.109375" style="229" customWidth="1"/>
    <col min="14341" max="14341" width="12.6640625" style="229" customWidth="1"/>
    <col min="14342" max="14342" width="16.6640625" style="229" customWidth="1"/>
    <col min="14343" max="14343" width="16.109375" style="229" customWidth="1"/>
    <col min="14344" max="14344" width="12.44140625" style="229" customWidth="1"/>
    <col min="14345" max="14345" width="12.6640625" style="229" customWidth="1"/>
    <col min="14346" max="14346" width="26.6640625" style="229" customWidth="1"/>
    <col min="14347" max="14354" width="9.109375" style="229" customWidth="1"/>
    <col min="14355" max="14362" width="8" style="229" customWidth="1"/>
    <col min="14363" max="14592" width="14.44140625" style="229"/>
    <col min="14593" max="14593" width="5.109375" style="229" customWidth="1"/>
    <col min="14594" max="14594" width="39.44140625" style="229" customWidth="1"/>
    <col min="14595" max="14595" width="12.33203125" style="229" customWidth="1"/>
    <col min="14596" max="14596" width="11.109375" style="229" customWidth="1"/>
    <col min="14597" max="14597" width="12.6640625" style="229" customWidth="1"/>
    <col min="14598" max="14598" width="16.6640625" style="229" customWidth="1"/>
    <col min="14599" max="14599" width="16.109375" style="229" customWidth="1"/>
    <col min="14600" max="14600" width="12.44140625" style="229" customWidth="1"/>
    <col min="14601" max="14601" width="12.6640625" style="229" customWidth="1"/>
    <col min="14602" max="14602" width="26.6640625" style="229" customWidth="1"/>
    <col min="14603" max="14610" width="9.109375" style="229" customWidth="1"/>
    <col min="14611" max="14618" width="8" style="229" customWidth="1"/>
    <col min="14619" max="14848" width="14.44140625" style="229"/>
    <col min="14849" max="14849" width="5.109375" style="229" customWidth="1"/>
    <col min="14850" max="14850" width="39.44140625" style="229" customWidth="1"/>
    <col min="14851" max="14851" width="12.33203125" style="229" customWidth="1"/>
    <col min="14852" max="14852" width="11.109375" style="229" customWidth="1"/>
    <col min="14853" max="14853" width="12.6640625" style="229" customWidth="1"/>
    <col min="14854" max="14854" width="16.6640625" style="229" customWidth="1"/>
    <col min="14855" max="14855" width="16.109375" style="229" customWidth="1"/>
    <col min="14856" max="14856" width="12.44140625" style="229" customWidth="1"/>
    <col min="14857" max="14857" width="12.6640625" style="229" customWidth="1"/>
    <col min="14858" max="14858" width="26.6640625" style="229" customWidth="1"/>
    <col min="14859" max="14866" width="9.109375" style="229" customWidth="1"/>
    <col min="14867" max="14874" width="8" style="229" customWidth="1"/>
    <col min="14875" max="15104" width="14.44140625" style="229"/>
    <col min="15105" max="15105" width="5.109375" style="229" customWidth="1"/>
    <col min="15106" max="15106" width="39.44140625" style="229" customWidth="1"/>
    <col min="15107" max="15107" width="12.33203125" style="229" customWidth="1"/>
    <col min="15108" max="15108" width="11.109375" style="229" customWidth="1"/>
    <col min="15109" max="15109" width="12.6640625" style="229" customWidth="1"/>
    <col min="15110" max="15110" width="16.6640625" style="229" customWidth="1"/>
    <col min="15111" max="15111" width="16.109375" style="229" customWidth="1"/>
    <col min="15112" max="15112" width="12.44140625" style="229" customWidth="1"/>
    <col min="15113" max="15113" width="12.6640625" style="229" customWidth="1"/>
    <col min="15114" max="15114" width="26.6640625" style="229" customWidth="1"/>
    <col min="15115" max="15122" width="9.109375" style="229" customWidth="1"/>
    <col min="15123" max="15130" width="8" style="229" customWidth="1"/>
    <col min="15131" max="15360" width="14.44140625" style="229"/>
    <col min="15361" max="15361" width="5.109375" style="229" customWidth="1"/>
    <col min="15362" max="15362" width="39.44140625" style="229" customWidth="1"/>
    <col min="15363" max="15363" width="12.33203125" style="229" customWidth="1"/>
    <col min="15364" max="15364" width="11.109375" style="229" customWidth="1"/>
    <col min="15365" max="15365" width="12.6640625" style="229" customWidth="1"/>
    <col min="15366" max="15366" width="16.6640625" style="229" customWidth="1"/>
    <col min="15367" max="15367" width="16.109375" style="229" customWidth="1"/>
    <col min="15368" max="15368" width="12.44140625" style="229" customWidth="1"/>
    <col min="15369" max="15369" width="12.6640625" style="229" customWidth="1"/>
    <col min="15370" max="15370" width="26.6640625" style="229" customWidth="1"/>
    <col min="15371" max="15378" width="9.109375" style="229" customWidth="1"/>
    <col min="15379" max="15386" width="8" style="229" customWidth="1"/>
    <col min="15387" max="15616" width="14.44140625" style="229"/>
    <col min="15617" max="15617" width="5.109375" style="229" customWidth="1"/>
    <col min="15618" max="15618" width="39.44140625" style="229" customWidth="1"/>
    <col min="15619" max="15619" width="12.33203125" style="229" customWidth="1"/>
    <col min="15620" max="15620" width="11.109375" style="229" customWidth="1"/>
    <col min="15621" max="15621" width="12.6640625" style="229" customWidth="1"/>
    <col min="15622" max="15622" width="16.6640625" style="229" customWidth="1"/>
    <col min="15623" max="15623" width="16.109375" style="229" customWidth="1"/>
    <col min="15624" max="15624" width="12.44140625" style="229" customWidth="1"/>
    <col min="15625" max="15625" width="12.6640625" style="229" customWidth="1"/>
    <col min="15626" max="15626" width="26.6640625" style="229" customWidth="1"/>
    <col min="15627" max="15634" width="9.109375" style="229" customWidth="1"/>
    <col min="15635" max="15642" width="8" style="229" customWidth="1"/>
    <col min="15643" max="15872" width="14.44140625" style="229"/>
    <col min="15873" max="15873" width="5.109375" style="229" customWidth="1"/>
    <col min="15874" max="15874" width="39.44140625" style="229" customWidth="1"/>
    <col min="15875" max="15875" width="12.33203125" style="229" customWidth="1"/>
    <col min="15876" max="15876" width="11.109375" style="229" customWidth="1"/>
    <col min="15877" max="15877" width="12.6640625" style="229" customWidth="1"/>
    <col min="15878" max="15878" width="16.6640625" style="229" customWidth="1"/>
    <col min="15879" max="15879" width="16.109375" style="229" customWidth="1"/>
    <col min="15880" max="15880" width="12.44140625" style="229" customWidth="1"/>
    <col min="15881" max="15881" width="12.6640625" style="229" customWidth="1"/>
    <col min="15882" max="15882" width="26.6640625" style="229" customWidth="1"/>
    <col min="15883" max="15890" width="9.109375" style="229" customWidth="1"/>
    <col min="15891" max="15898" width="8" style="229" customWidth="1"/>
    <col min="15899" max="16128" width="14.44140625" style="229"/>
    <col min="16129" max="16129" width="5.109375" style="229" customWidth="1"/>
    <col min="16130" max="16130" width="39.44140625" style="229" customWidth="1"/>
    <col min="16131" max="16131" width="12.33203125" style="229" customWidth="1"/>
    <col min="16132" max="16132" width="11.109375" style="229" customWidth="1"/>
    <col min="16133" max="16133" width="12.6640625" style="229" customWidth="1"/>
    <col min="16134" max="16134" width="16.6640625" style="229" customWidth="1"/>
    <col min="16135" max="16135" width="16.109375" style="229" customWidth="1"/>
    <col min="16136" max="16136" width="12.44140625" style="229" customWidth="1"/>
    <col min="16137" max="16137" width="12.6640625" style="229" customWidth="1"/>
    <col min="16138" max="16138" width="26.6640625" style="229" customWidth="1"/>
    <col min="16139" max="16146" width="9.109375" style="229" customWidth="1"/>
    <col min="16147" max="16154" width="8" style="229" customWidth="1"/>
    <col min="16155" max="16384" width="14.44140625" style="229"/>
  </cols>
  <sheetData>
    <row r="1" spans="1:26" ht="24" customHeight="1">
      <c r="A1" s="890" t="s">
        <v>2419</v>
      </c>
      <c r="B1" s="891"/>
      <c r="C1" s="891"/>
      <c r="D1" s="891"/>
      <c r="E1" s="891"/>
      <c r="F1" s="891"/>
      <c r="G1" s="891"/>
      <c r="H1" s="891"/>
      <c r="I1" s="892"/>
      <c r="J1" s="891"/>
      <c r="K1" s="227"/>
      <c r="L1" s="227"/>
      <c r="M1" s="227"/>
      <c r="N1" s="227"/>
      <c r="O1" s="227"/>
      <c r="P1" s="227"/>
      <c r="Q1" s="227"/>
      <c r="R1" s="227"/>
      <c r="S1" s="227"/>
      <c r="T1" s="227"/>
      <c r="U1" s="227"/>
      <c r="V1" s="228"/>
      <c r="W1" s="228"/>
      <c r="X1" s="228"/>
      <c r="Y1" s="228"/>
      <c r="Z1" s="228"/>
    </row>
    <row r="2" spans="1:26" ht="19.5" customHeight="1">
      <c r="A2" s="230"/>
      <c r="B2" s="231"/>
      <c r="C2" s="230"/>
      <c r="D2" s="230"/>
      <c r="E2" s="230"/>
      <c r="F2" s="230"/>
      <c r="G2" s="230"/>
      <c r="H2" s="232" t="s">
        <v>4678</v>
      </c>
      <c r="I2" s="227"/>
      <c r="J2" s="227"/>
      <c r="K2" s="227"/>
      <c r="L2" s="227"/>
      <c r="M2" s="227"/>
      <c r="N2" s="227"/>
      <c r="O2" s="227"/>
      <c r="P2" s="227"/>
      <c r="Q2" s="227"/>
      <c r="R2" s="227"/>
      <c r="S2" s="227"/>
      <c r="T2" s="227"/>
      <c r="U2" s="227"/>
      <c r="V2" s="228"/>
      <c r="W2" s="228"/>
      <c r="X2" s="228"/>
      <c r="Y2" s="228"/>
      <c r="Z2" s="228"/>
    </row>
    <row r="3" spans="1:26" ht="46.5" customHeight="1">
      <c r="A3" s="233" t="s">
        <v>3</v>
      </c>
      <c r="B3" s="234" t="s">
        <v>2203</v>
      </c>
      <c r="C3" s="233" t="s">
        <v>2204</v>
      </c>
      <c r="D3" s="235" t="s">
        <v>2205</v>
      </c>
      <c r="E3" s="236" t="s">
        <v>2206</v>
      </c>
      <c r="F3" s="235" t="s">
        <v>2207</v>
      </c>
      <c r="G3" s="235" t="s">
        <v>2208</v>
      </c>
      <c r="H3" s="233" t="s">
        <v>8</v>
      </c>
      <c r="I3" s="227"/>
      <c r="J3" s="227"/>
      <c r="K3" s="227"/>
      <c r="L3" s="227"/>
      <c r="M3" s="227"/>
      <c r="N3" s="227"/>
      <c r="O3" s="227"/>
      <c r="P3" s="227"/>
      <c r="Q3" s="227"/>
      <c r="R3" s="227"/>
      <c r="S3" s="227"/>
      <c r="T3" s="227"/>
      <c r="U3" s="227"/>
      <c r="V3" s="228"/>
      <c r="W3" s="228"/>
      <c r="X3" s="228"/>
      <c r="Y3" s="228"/>
      <c r="Z3" s="228"/>
    </row>
    <row r="4" spans="1:26" ht="20.100000000000001" customHeight="1">
      <c r="A4" s="237" t="s">
        <v>13</v>
      </c>
      <c r="B4" s="238" t="s">
        <v>2209</v>
      </c>
      <c r="C4" s="239"/>
      <c r="D4" s="240"/>
      <c r="E4" s="240"/>
      <c r="F4" s="240">
        <f>F5+F6+F7+F8</f>
        <v>662592675.18678975</v>
      </c>
      <c r="G4" s="241"/>
      <c r="H4" s="237"/>
      <c r="I4" s="242"/>
      <c r="J4" s="242"/>
      <c r="K4" s="242"/>
      <c r="L4" s="242"/>
      <c r="M4" s="242"/>
      <c r="N4" s="242"/>
      <c r="O4" s="242"/>
      <c r="P4" s="242"/>
      <c r="Q4" s="242"/>
      <c r="R4" s="242"/>
      <c r="S4" s="227"/>
      <c r="T4" s="227"/>
      <c r="U4" s="227"/>
      <c r="V4" s="228"/>
      <c r="W4" s="228"/>
      <c r="X4" s="228"/>
      <c r="Y4" s="228"/>
      <c r="Z4" s="228"/>
    </row>
    <row r="5" spans="1:26" ht="20.100000000000001" customHeight="1">
      <c r="A5" s="243">
        <v>1</v>
      </c>
      <c r="B5" s="244" t="s">
        <v>2210</v>
      </c>
      <c r="C5" s="245" t="s">
        <v>2211</v>
      </c>
      <c r="D5" s="246">
        <v>1</v>
      </c>
      <c r="E5" s="246">
        <f>'3.1.CT Số hóa'!H4</f>
        <v>2998000.7989510489</v>
      </c>
      <c r="F5" s="246">
        <f>D5*E5</f>
        <v>2998000.7989510489</v>
      </c>
      <c r="G5" s="893" t="s">
        <v>2212</v>
      </c>
      <c r="H5" s="243"/>
      <c r="I5" s="227"/>
      <c r="J5" s="227"/>
      <c r="K5" s="227"/>
      <c r="L5" s="227"/>
      <c r="M5" s="227"/>
      <c r="N5" s="227"/>
      <c r="O5" s="227"/>
      <c r="P5" s="227"/>
      <c r="Q5" s="227"/>
      <c r="R5" s="227"/>
      <c r="S5" s="227"/>
      <c r="T5" s="227"/>
      <c r="U5" s="227"/>
      <c r="V5" s="228"/>
      <c r="W5" s="228"/>
      <c r="X5" s="228"/>
      <c r="Y5" s="228"/>
      <c r="Z5" s="228"/>
    </row>
    <row r="6" spans="1:26" ht="31.2">
      <c r="A6" s="243">
        <v>2</v>
      </c>
      <c r="B6" s="244" t="s">
        <v>2213</v>
      </c>
      <c r="C6" s="245" t="s">
        <v>2214</v>
      </c>
      <c r="D6" s="246">
        <v>1</v>
      </c>
      <c r="E6" s="246">
        <f>'3.1.CT Số hóa'!H15</f>
        <v>1260640.3913352273</v>
      </c>
      <c r="F6" s="246">
        <f>D6*E6</f>
        <v>1260640.3913352273</v>
      </c>
      <c r="G6" s="894"/>
      <c r="H6" s="243"/>
      <c r="I6" s="227"/>
      <c r="J6" s="227"/>
      <c r="K6" s="227"/>
      <c r="L6" s="227"/>
      <c r="M6" s="227"/>
      <c r="N6" s="227"/>
      <c r="O6" s="227"/>
      <c r="P6" s="227"/>
      <c r="Q6" s="227"/>
      <c r="R6" s="227"/>
      <c r="S6" s="227"/>
      <c r="T6" s="227"/>
      <c r="U6" s="227"/>
      <c r="V6" s="228"/>
      <c r="W6" s="228"/>
      <c r="X6" s="228"/>
      <c r="Y6" s="228"/>
      <c r="Z6" s="228"/>
    </row>
    <row r="7" spans="1:26" ht="31.2">
      <c r="A7" s="243">
        <v>3</v>
      </c>
      <c r="B7" s="244" t="s">
        <v>2215</v>
      </c>
      <c r="C7" s="245" t="s">
        <v>2216</v>
      </c>
      <c r="D7" s="246">
        <v>2000</v>
      </c>
      <c r="E7" s="246">
        <f>'3.1.CT Số hóa'!H28</f>
        <v>2134.7579073426573</v>
      </c>
      <c r="F7" s="246">
        <f>D7*E7</f>
        <v>4269515.8146853149</v>
      </c>
      <c r="G7" s="894"/>
      <c r="H7" s="243" t="s">
        <v>3260</v>
      </c>
      <c r="I7" s="227"/>
      <c r="J7" s="227"/>
      <c r="K7" s="227"/>
      <c r="L7" s="227"/>
      <c r="M7" s="227"/>
      <c r="N7" s="227"/>
      <c r="O7" s="227"/>
      <c r="P7" s="227"/>
      <c r="Q7" s="227"/>
      <c r="R7" s="227"/>
      <c r="S7" s="227"/>
      <c r="T7" s="227"/>
      <c r="U7" s="227"/>
      <c r="V7" s="228"/>
      <c r="W7" s="228"/>
      <c r="X7" s="228"/>
      <c r="Y7" s="228"/>
      <c r="Z7" s="228"/>
    </row>
    <row r="8" spans="1:26" ht="20.100000000000001" customHeight="1">
      <c r="A8" s="243">
        <v>4</v>
      </c>
      <c r="B8" s="244" t="s">
        <v>2217</v>
      </c>
      <c r="C8" s="247" t="s">
        <v>2218</v>
      </c>
      <c r="D8" s="246"/>
      <c r="E8" s="246"/>
      <c r="F8" s="246">
        <f>F9</f>
        <v>654064518.18181813</v>
      </c>
      <c r="G8" s="894"/>
      <c r="H8" s="243"/>
      <c r="I8" s="227"/>
      <c r="J8" s="227"/>
      <c r="K8" s="227"/>
      <c r="L8" s="227"/>
      <c r="M8" s="227"/>
      <c r="N8" s="227"/>
      <c r="O8" s="227"/>
      <c r="P8" s="227"/>
      <c r="Q8" s="227"/>
      <c r="R8" s="227"/>
      <c r="S8" s="227"/>
      <c r="T8" s="227"/>
      <c r="U8" s="227"/>
      <c r="V8" s="228"/>
      <c r="W8" s="228"/>
      <c r="X8" s="228"/>
      <c r="Y8" s="228"/>
      <c r="Z8" s="228"/>
    </row>
    <row r="9" spans="1:26" ht="20.100000000000001" customHeight="1">
      <c r="A9" s="248"/>
      <c r="B9" s="249" t="s">
        <v>2219</v>
      </c>
      <c r="C9" s="245" t="s">
        <v>2220</v>
      </c>
      <c r="D9" s="538">
        <v>300000</v>
      </c>
      <c r="E9" s="538">
        <f>'3.1.CT Số hóa'!H34</f>
        <v>2180.2150606060604</v>
      </c>
      <c r="F9" s="538">
        <f>D9*E9</f>
        <v>654064518.18181813</v>
      </c>
      <c r="G9" s="894"/>
      <c r="H9" s="248"/>
      <c r="I9" s="250"/>
      <c r="J9" s="250"/>
      <c r="K9" s="250"/>
      <c r="L9" s="250"/>
      <c r="M9" s="250"/>
      <c r="N9" s="250"/>
      <c r="O9" s="250"/>
      <c r="P9" s="250"/>
      <c r="Q9" s="250"/>
      <c r="R9" s="250"/>
      <c r="S9" s="227"/>
      <c r="T9" s="227"/>
      <c r="U9" s="227"/>
      <c r="V9" s="228"/>
      <c r="W9" s="228"/>
      <c r="X9" s="228"/>
      <c r="Y9" s="228"/>
      <c r="Z9" s="228"/>
    </row>
    <row r="10" spans="1:26" ht="20.100000000000001" customHeight="1">
      <c r="A10" s="237" t="s">
        <v>16</v>
      </c>
      <c r="B10" s="238" t="s">
        <v>2221</v>
      </c>
      <c r="C10" s="239"/>
      <c r="D10" s="251"/>
      <c r="E10" s="251"/>
      <c r="F10" s="240">
        <f>SUM(F11:F14)</f>
        <v>19393983.393946677</v>
      </c>
      <c r="G10" s="241"/>
      <c r="H10" s="237"/>
      <c r="I10" s="242"/>
      <c r="J10" s="242"/>
      <c r="K10" s="242"/>
      <c r="L10" s="242"/>
      <c r="M10" s="242"/>
      <c r="N10" s="242"/>
      <c r="O10" s="242"/>
      <c r="P10" s="242"/>
      <c r="Q10" s="242"/>
      <c r="R10" s="242"/>
      <c r="S10" s="227"/>
      <c r="T10" s="227"/>
      <c r="U10" s="227"/>
      <c r="V10" s="228"/>
      <c r="W10" s="228"/>
      <c r="X10" s="228"/>
      <c r="Y10" s="228"/>
      <c r="Z10" s="228"/>
    </row>
    <row r="11" spans="1:26" ht="31.2">
      <c r="A11" s="243">
        <v>1</v>
      </c>
      <c r="B11" s="244" t="s">
        <v>2222</v>
      </c>
      <c r="C11" s="245" t="s">
        <v>2214</v>
      </c>
      <c r="D11" s="246">
        <v>1</v>
      </c>
      <c r="E11" s="246">
        <f>'3.1.CT Số hóa'!H41</f>
        <v>2653983.3939466779</v>
      </c>
      <c r="F11" s="246">
        <f>D11*E11</f>
        <v>2653983.3939466779</v>
      </c>
      <c r="G11" s="252" t="s">
        <v>2212</v>
      </c>
      <c r="H11" s="243"/>
      <c r="I11" s="227"/>
      <c r="J11" s="227"/>
      <c r="K11" s="227"/>
      <c r="L11" s="227"/>
      <c r="M11" s="227"/>
      <c r="N11" s="227"/>
      <c r="O11" s="227"/>
      <c r="P11" s="227"/>
      <c r="Q11" s="227"/>
      <c r="R11" s="227"/>
      <c r="S11" s="227"/>
      <c r="T11" s="227"/>
      <c r="U11" s="227"/>
      <c r="V11" s="228"/>
      <c r="W11" s="228"/>
      <c r="X11" s="228"/>
      <c r="Y11" s="228"/>
      <c r="Z11" s="228"/>
    </row>
    <row r="12" spans="1:26" ht="46.8">
      <c r="A12" s="243">
        <v>2</v>
      </c>
      <c r="B12" s="244" t="s">
        <v>4354</v>
      </c>
      <c r="C12" s="245" t="s">
        <v>2223</v>
      </c>
      <c r="D12" s="246">
        <f>D7*13</f>
        <v>26000</v>
      </c>
      <c r="E12" s="622">
        <v>150</v>
      </c>
      <c r="F12" s="246">
        <f>D12*E12</f>
        <v>3900000</v>
      </c>
      <c r="G12" s="252" t="s">
        <v>4357</v>
      </c>
      <c r="H12" s="253"/>
      <c r="I12" s="227"/>
      <c r="J12" s="227"/>
      <c r="K12" s="227"/>
      <c r="L12" s="227"/>
      <c r="M12" s="227"/>
      <c r="N12" s="227"/>
      <c r="O12" s="227"/>
      <c r="P12" s="227"/>
      <c r="Q12" s="227"/>
      <c r="R12" s="227"/>
      <c r="S12" s="227"/>
      <c r="T12" s="227"/>
      <c r="U12" s="227"/>
      <c r="V12" s="228"/>
      <c r="W12" s="228"/>
      <c r="X12" s="228"/>
      <c r="Y12" s="228"/>
      <c r="Z12" s="228"/>
    </row>
    <row r="13" spans="1:26" ht="46.8">
      <c r="A13" s="243"/>
      <c r="B13" s="244" t="s">
        <v>4355</v>
      </c>
      <c r="C13" s="245" t="s">
        <v>2223</v>
      </c>
      <c r="D13" s="246">
        <f>D7*10</f>
        <v>20000</v>
      </c>
      <c r="E13" s="622">
        <v>330</v>
      </c>
      <c r="F13" s="246">
        <f>D13*E13</f>
        <v>6600000</v>
      </c>
      <c r="G13" s="252" t="s">
        <v>4357</v>
      </c>
      <c r="H13" s="253"/>
      <c r="I13" s="227"/>
      <c r="J13" s="227"/>
      <c r="K13" s="227"/>
      <c r="L13" s="227"/>
      <c r="M13" s="227"/>
      <c r="N13" s="227"/>
      <c r="O13" s="227"/>
      <c r="P13" s="227"/>
      <c r="Q13" s="227"/>
      <c r="R13" s="227"/>
      <c r="S13" s="227"/>
      <c r="T13" s="227"/>
      <c r="U13" s="227"/>
      <c r="V13" s="228"/>
      <c r="W13" s="228"/>
      <c r="X13" s="228"/>
      <c r="Y13" s="228"/>
      <c r="Z13" s="228"/>
    </row>
    <row r="14" spans="1:26" ht="46.8">
      <c r="A14" s="243"/>
      <c r="B14" s="244" t="s">
        <v>4356</v>
      </c>
      <c r="C14" s="245" t="s">
        <v>2223</v>
      </c>
      <c r="D14" s="246">
        <f>D7*8</f>
        <v>16000</v>
      </c>
      <c r="E14" s="622">
        <v>390</v>
      </c>
      <c r="F14" s="246">
        <f>D14*E14</f>
        <v>6240000</v>
      </c>
      <c r="G14" s="252" t="s">
        <v>4357</v>
      </c>
      <c r="H14" s="253"/>
      <c r="I14" s="227"/>
      <c r="J14" s="227"/>
      <c r="K14" s="227"/>
      <c r="L14" s="227"/>
      <c r="M14" s="227"/>
      <c r="N14" s="227"/>
      <c r="O14" s="227"/>
      <c r="P14" s="227"/>
      <c r="Q14" s="227"/>
      <c r="R14" s="227"/>
      <c r="S14" s="227"/>
      <c r="T14" s="227"/>
      <c r="U14" s="227"/>
      <c r="V14" s="228"/>
      <c r="W14" s="228"/>
      <c r="X14" s="228"/>
      <c r="Y14" s="228"/>
      <c r="Z14" s="228"/>
    </row>
    <row r="15" spans="1:26" ht="15.6">
      <c r="A15" s="237" t="s">
        <v>18</v>
      </c>
      <c r="B15" s="238" t="s">
        <v>2224</v>
      </c>
      <c r="C15" s="239"/>
      <c r="D15" s="251"/>
      <c r="E15" s="251"/>
      <c r="F15" s="240">
        <f>SUM(F16:F17)</f>
        <v>38147463.979308613</v>
      </c>
      <c r="G15" s="241"/>
      <c r="H15" s="237"/>
      <c r="I15" s="242"/>
      <c r="J15" s="242"/>
      <c r="K15" s="242"/>
      <c r="L15" s="242"/>
      <c r="M15" s="242"/>
      <c r="N15" s="242"/>
      <c r="O15" s="242"/>
      <c r="P15" s="242"/>
      <c r="Q15" s="242"/>
      <c r="R15" s="242"/>
      <c r="S15" s="227"/>
      <c r="T15" s="227"/>
      <c r="U15" s="227"/>
      <c r="V15" s="228"/>
      <c r="W15" s="228"/>
      <c r="X15" s="228"/>
      <c r="Y15" s="228"/>
      <c r="Z15" s="228"/>
    </row>
    <row r="16" spans="1:26" ht="31.2">
      <c r="A16" s="243">
        <v>1</v>
      </c>
      <c r="B16" s="244" t="s">
        <v>2225</v>
      </c>
      <c r="C16" s="245" t="s">
        <v>2214</v>
      </c>
      <c r="D16" s="246">
        <v>1</v>
      </c>
      <c r="E16" s="246">
        <f>'3.1.CT Số hóa'!H58</f>
        <v>3855362.9050207604</v>
      </c>
      <c r="F16" s="246">
        <f>D16*E16</f>
        <v>3855362.9050207604</v>
      </c>
      <c r="G16" s="893" t="s">
        <v>2212</v>
      </c>
      <c r="H16" s="896" t="s">
        <v>2229</v>
      </c>
      <c r="I16" s="227"/>
      <c r="J16" s="227"/>
      <c r="K16" s="227"/>
      <c r="L16" s="227"/>
      <c r="M16" s="227"/>
      <c r="N16" s="227"/>
      <c r="O16" s="227"/>
      <c r="P16" s="227"/>
      <c r="Q16" s="227"/>
      <c r="R16" s="227"/>
      <c r="S16" s="227"/>
      <c r="T16" s="227"/>
      <c r="U16" s="227"/>
      <c r="V16" s="228"/>
      <c r="W16" s="228"/>
      <c r="X16" s="228"/>
      <c r="Y16" s="228"/>
      <c r="Z16" s="228"/>
    </row>
    <row r="17" spans="1:26" ht="15.6">
      <c r="A17" s="243">
        <v>2</v>
      </c>
      <c r="B17" s="244" t="s">
        <v>2226</v>
      </c>
      <c r="C17" s="245" t="s">
        <v>2227</v>
      </c>
      <c r="D17" s="246">
        <v>5</v>
      </c>
      <c r="E17" s="246" t="s">
        <v>2228</v>
      </c>
      <c r="F17" s="246">
        <f>0.05*(F4+F10+F16)</f>
        <v>34292101.074287854</v>
      </c>
      <c r="G17" s="895"/>
      <c r="H17" s="897"/>
      <c r="I17" s="227"/>
      <c r="J17" s="227"/>
      <c r="K17" s="227"/>
      <c r="L17" s="227"/>
      <c r="M17" s="227"/>
      <c r="N17" s="227"/>
      <c r="O17" s="227"/>
      <c r="P17" s="227"/>
      <c r="Q17" s="227"/>
      <c r="R17" s="227"/>
      <c r="S17" s="227"/>
      <c r="T17" s="227"/>
      <c r="U17" s="227"/>
      <c r="V17" s="228"/>
      <c r="W17" s="228"/>
      <c r="X17" s="228"/>
      <c r="Y17" s="228"/>
      <c r="Z17" s="228"/>
    </row>
    <row r="18" spans="1:26" ht="20.100000000000001" customHeight="1">
      <c r="A18" s="254"/>
      <c r="B18" s="255" t="s">
        <v>2230</v>
      </c>
      <c r="C18" s="256"/>
      <c r="D18" s="257"/>
      <c r="E18" s="257"/>
      <c r="F18" s="257">
        <f>F4+F10+F15</f>
        <v>720134122.560045</v>
      </c>
      <c r="G18" s="258"/>
      <c r="H18" s="259"/>
      <c r="I18" s="260"/>
      <c r="J18" s="227"/>
      <c r="K18" s="227"/>
      <c r="L18" s="227"/>
      <c r="M18" s="227"/>
      <c r="N18" s="227"/>
      <c r="O18" s="227"/>
      <c r="P18" s="227"/>
      <c r="Q18" s="227"/>
      <c r="R18" s="227"/>
      <c r="S18" s="227"/>
      <c r="T18" s="227"/>
      <c r="U18" s="227"/>
      <c r="V18" s="228"/>
      <c r="W18" s="228"/>
      <c r="X18" s="228"/>
      <c r="Y18" s="228"/>
      <c r="Z18" s="228"/>
    </row>
    <row r="19" spans="1:26" ht="20.100000000000001" customHeight="1">
      <c r="A19" s="254"/>
      <c r="B19" s="255" t="s">
        <v>2311</v>
      </c>
      <c r="C19" s="261"/>
      <c r="D19" s="257"/>
      <c r="E19" s="257"/>
      <c r="F19" s="257">
        <f>F18*0.08</f>
        <v>57610729.804803602</v>
      </c>
      <c r="G19" s="258"/>
      <c r="H19" s="259"/>
      <c r="I19" s="227"/>
      <c r="J19" s="227"/>
      <c r="K19" s="227"/>
      <c r="L19" s="227"/>
      <c r="M19" s="227"/>
      <c r="N19" s="227"/>
      <c r="O19" s="227"/>
      <c r="P19" s="227"/>
      <c r="Q19" s="227"/>
      <c r="R19" s="227"/>
      <c r="S19" s="227"/>
      <c r="T19" s="227"/>
      <c r="U19" s="227"/>
      <c r="V19" s="228"/>
      <c r="W19" s="228"/>
      <c r="X19" s="228"/>
      <c r="Y19" s="228"/>
      <c r="Z19" s="228"/>
    </row>
    <row r="20" spans="1:26" ht="20.100000000000001" customHeight="1">
      <c r="A20" s="254"/>
      <c r="B20" s="255" t="s">
        <v>4360</v>
      </c>
      <c r="C20" s="261"/>
      <c r="D20" s="257"/>
      <c r="E20" s="257"/>
      <c r="F20" s="257">
        <f>ROUNDDOWN(F19+F18,-4)</f>
        <v>777740000</v>
      </c>
      <c r="G20" s="258"/>
      <c r="H20" s="259"/>
      <c r="I20" s="227"/>
      <c r="J20" s="260"/>
      <c r="K20" s="227"/>
      <c r="L20" s="227"/>
      <c r="M20" s="227"/>
      <c r="N20" s="227"/>
      <c r="O20" s="227"/>
      <c r="P20" s="227"/>
      <c r="Q20" s="227"/>
      <c r="R20" s="227"/>
      <c r="S20" s="227"/>
      <c r="T20" s="227"/>
      <c r="U20" s="227"/>
      <c r="V20" s="228"/>
      <c r="W20" s="228"/>
      <c r="X20" s="228"/>
      <c r="Y20" s="228"/>
      <c r="Z20" s="228"/>
    </row>
    <row r="21" spans="1:26" ht="15.75" customHeight="1">
      <c r="A21" s="228"/>
      <c r="B21" s="262"/>
      <c r="C21" s="228"/>
      <c r="D21" s="263"/>
      <c r="E21" s="263"/>
      <c r="F21" s="263"/>
      <c r="G21" s="264"/>
      <c r="H21" s="228"/>
      <c r="I21" s="227"/>
      <c r="J21" s="227"/>
      <c r="K21" s="227"/>
      <c r="L21" s="227"/>
      <c r="M21" s="227"/>
      <c r="N21" s="227"/>
      <c r="O21" s="227"/>
      <c r="P21" s="227"/>
      <c r="Q21" s="227"/>
      <c r="R21" s="227"/>
      <c r="S21" s="227"/>
      <c r="T21" s="227"/>
      <c r="U21" s="227"/>
      <c r="V21" s="228"/>
      <c r="W21" s="228"/>
      <c r="X21" s="228"/>
      <c r="Y21" s="228"/>
      <c r="Z21" s="228"/>
    </row>
    <row r="22" spans="1:26" s="45" customFormat="1" ht="52.5" customHeight="1">
      <c r="B22" s="888"/>
      <c r="C22" s="889"/>
      <c r="D22" s="889"/>
      <c r="E22" s="889"/>
      <c r="F22" s="889"/>
      <c r="G22" s="889"/>
      <c r="H22" s="889"/>
    </row>
    <row r="23" spans="1:26" ht="15.75" customHeight="1">
      <c r="A23" s="228"/>
      <c r="B23" s="262"/>
      <c r="C23" s="228"/>
      <c r="D23" s="263"/>
      <c r="E23" s="263"/>
      <c r="F23" s="263"/>
      <c r="G23" s="264"/>
      <c r="H23" s="228"/>
      <c r="I23" s="227"/>
      <c r="J23" s="227"/>
      <c r="K23" s="227"/>
      <c r="L23" s="227"/>
      <c r="M23" s="227"/>
      <c r="N23" s="227"/>
      <c r="O23" s="227"/>
      <c r="P23" s="227"/>
      <c r="Q23" s="227"/>
      <c r="R23" s="227"/>
      <c r="S23" s="227"/>
      <c r="T23" s="227"/>
      <c r="U23" s="227"/>
      <c r="V23" s="228"/>
      <c r="W23" s="228"/>
      <c r="X23" s="228"/>
      <c r="Y23" s="228"/>
      <c r="Z23" s="228"/>
    </row>
    <row r="24" spans="1:26" ht="15.75" customHeight="1">
      <c r="A24" s="887" t="s">
        <v>4313</v>
      </c>
      <c r="B24" s="887"/>
      <c r="C24" s="887"/>
      <c r="D24" s="887"/>
      <c r="E24" s="536"/>
      <c r="F24" s="263"/>
      <c r="G24" s="264"/>
      <c r="H24" s="228"/>
      <c r="I24" s="227"/>
      <c r="J24" s="227"/>
      <c r="K24" s="227"/>
      <c r="L24" s="227"/>
      <c r="M24" s="227"/>
      <c r="N24" s="227"/>
      <c r="O24" s="227"/>
      <c r="P24" s="227"/>
      <c r="Q24" s="227"/>
      <c r="R24" s="227"/>
      <c r="S24" s="227"/>
      <c r="T24" s="227"/>
      <c r="U24" s="227"/>
      <c r="V24" s="228"/>
      <c r="W24" s="228"/>
      <c r="X24" s="228"/>
      <c r="Y24" s="228"/>
      <c r="Z24" s="228"/>
    </row>
    <row r="25" spans="1:26" ht="15.75" customHeight="1">
      <c r="A25" s="536"/>
      <c r="B25" s="536"/>
      <c r="C25" s="536"/>
      <c r="D25" s="536"/>
      <c r="E25" s="536"/>
      <c r="F25" s="263"/>
      <c r="G25" s="264"/>
      <c r="H25" s="228"/>
      <c r="I25" s="227"/>
      <c r="J25" s="227"/>
      <c r="K25" s="227"/>
      <c r="L25" s="227"/>
      <c r="M25" s="227"/>
      <c r="N25" s="227"/>
      <c r="O25" s="227"/>
      <c r="P25" s="227"/>
      <c r="Q25" s="227"/>
      <c r="R25" s="227"/>
      <c r="S25" s="227"/>
      <c r="T25" s="227"/>
      <c r="U25" s="227"/>
      <c r="V25" s="228"/>
      <c r="W25" s="228"/>
      <c r="X25" s="228"/>
      <c r="Y25" s="228"/>
      <c r="Z25" s="228"/>
    </row>
    <row r="26" spans="1:26" ht="27.6">
      <c r="A26" s="537" t="s">
        <v>3</v>
      </c>
      <c r="B26" s="537" t="s">
        <v>4314</v>
      </c>
      <c r="C26" s="537" t="s">
        <v>4315</v>
      </c>
      <c r="D26" s="537" t="s">
        <v>2237</v>
      </c>
      <c r="E26" s="536"/>
      <c r="F26" s="263"/>
      <c r="G26" s="264"/>
      <c r="H26" s="228"/>
      <c r="I26" s="227"/>
      <c r="J26" s="227"/>
      <c r="K26" s="227"/>
      <c r="L26" s="227"/>
      <c r="M26" s="227"/>
      <c r="N26" s="227"/>
      <c r="O26" s="227"/>
      <c r="P26" s="227"/>
      <c r="Q26" s="227"/>
      <c r="R26" s="227"/>
      <c r="S26" s="227"/>
      <c r="T26" s="227"/>
      <c r="U26" s="227"/>
      <c r="V26" s="228"/>
      <c r="W26" s="228"/>
      <c r="X26" s="228"/>
      <c r="Y26" s="228"/>
      <c r="Z26" s="228"/>
    </row>
    <row r="27" spans="1:26" ht="15.75" customHeight="1">
      <c r="A27" s="28">
        <v>1</v>
      </c>
      <c r="B27" s="27" t="s">
        <v>4316</v>
      </c>
      <c r="C27" s="28" t="s">
        <v>4317</v>
      </c>
      <c r="D27" s="28">
        <v>300</v>
      </c>
      <c r="E27" s="536"/>
      <c r="F27" s="263"/>
      <c r="G27" s="264"/>
      <c r="H27" s="228"/>
      <c r="I27" s="227"/>
      <c r="J27" s="227"/>
      <c r="K27" s="227"/>
      <c r="L27" s="227"/>
      <c r="M27" s="227"/>
      <c r="N27" s="227"/>
      <c r="O27" s="227"/>
      <c r="P27" s="227"/>
      <c r="Q27" s="227"/>
      <c r="R27" s="227"/>
      <c r="S27" s="227"/>
      <c r="T27" s="227"/>
      <c r="U27" s="227"/>
      <c r="V27" s="228"/>
      <c r="W27" s="228"/>
      <c r="X27" s="228"/>
      <c r="Y27" s="228"/>
      <c r="Z27" s="228"/>
    </row>
    <row r="28" spans="1:26" ht="15.75" customHeight="1">
      <c r="A28" s="28">
        <v>2</v>
      </c>
      <c r="B28" s="27" t="s">
        <v>4318</v>
      </c>
      <c r="C28" s="28" t="s">
        <v>4319</v>
      </c>
      <c r="D28" s="28">
        <v>375</v>
      </c>
      <c r="E28" s="536"/>
      <c r="F28" s="263"/>
      <c r="G28" s="264"/>
      <c r="H28" s="228"/>
      <c r="I28" s="227"/>
      <c r="J28" s="227"/>
      <c r="K28" s="227"/>
      <c r="L28" s="227"/>
      <c r="M28" s="227"/>
      <c r="N28" s="227"/>
      <c r="O28" s="227"/>
      <c r="P28" s="227"/>
      <c r="Q28" s="227"/>
      <c r="R28" s="227"/>
      <c r="S28" s="227"/>
      <c r="T28" s="227"/>
      <c r="U28" s="227"/>
      <c r="V28" s="228"/>
      <c r="W28" s="228"/>
      <c r="X28" s="228"/>
      <c r="Y28" s="228"/>
      <c r="Z28" s="228"/>
    </row>
    <row r="29" spans="1:26" ht="15.75" customHeight="1">
      <c r="A29" s="28">
        <v>3</v>
      </c>
      <c r="B29" s="27" t="s">
        <v>4320</v>
      </c>
      <c r="C29" s="28" t="s">
        <v>4317</v>
      </c>
      <c r="D29" s="28">
        <v>300</v>
      </c>
      <c r="E29" s="536"/>
      <c r="F29" s="263"/>
      <c r="G29" s="264"/>
      <c r="H29" s="228"/>
      <c r="I29" s="227"/>
      <c r="J29" s="227"/>
      <c r="K29" s="227"/>
      <c r="L29" s="227"/>
      <c r="M29" s="227"/>
      <c r="N29" s="227"/>
      <c r="O29" s="227"/>
      <c r="P29" s="227"/>
      <c r="Q29" s="227"/>
      <c r="R29" s="227"/>
      <c r="S29" s="227"/>
      <c r="T29" s="227"/>
      <c r="U29" s="227"/>
      <c r="V29" s="228"/>
      <c r="W29" s="228"/>
      <c r="X29" s="228"/>
      <c r="Y29" s="228"/>
      <c r="Z29" s="228"/>
    </row>
    <row r="30" spans="1:26" ht="15.75" customHeight="1">
      <c r="A30" s="28">
        <v>4</v>
      </c>
      <c r="B30" s="27" t="s">
        <v>4321</v>
      </c>
      <c r="C30" s="28" t="s">
        <v>4317</v>
      </c>
      <c r="D30" s="28">
        <v>300</v>
      </c>
      <c r="E30" s="536"/>
      <c r="F30" s="263"/>
      <c r="G30" s="264"/>
      <c r="H30" s="228"/>
      <c r="I30" s="227"/>
      <c r="J30" s="227"/>
      <c r="K30" s="227"/>
      <c r="L30" s="227"/>
      <c r="M30" s="227"/>
      <c r="N30" s="227"/>
      <c r="O30" s="227"/>
      <c r="P30" s="227"/>
      <c r="Q30" s="227"/>
      <c r="R30" s="227"/>
      <c r="S30" s="227"/>
      <c r="T30" s="227"/>
      <c r="U30" s="227"/>
      <c r="V30" s="228"/>
      <c r="W30" s="228"/>
      <c r="X30" s="228"/>
      <c r="Y30" s="228"/>
      <c r="Z30" s="228"/>
    </row>
    <row r="31" spans="1:26" ht="15.75" customHeight="1">
      <c r="A31" s="28">
        <v>5</v>
      </c>
      <c r="B31" s="27" t="s">
        <v>4322</v>
      </c>
      <c r="C31" s="28" t="s">
        <v>4317</v>
      </c>
      <c r="D31" s="28">
        <v>300</v>
      </c>
      <c r="E31" s="536"/>
      <c r="F31" s="263"/>
      <c r="G31" s="264"/>
      <c r="H31" s="228"/>
      <c r="I31" s="227"/>
      <c r="J31" s="227"/>
      <c r="K31" s="227"/>
      <c r="L31" s="227"/>
      <c r="M31" s="227"/>
      <c r="N31" s="227"/>
      <c r="O31" s="227"/>
      <c r="P31" s="227"/>
      <c r="Q31" s="227"/>
      <c r="R31" s="227"/>
      <c r="S31" s="227"/>
      <c r="T31" s="227"/>
      <c r="U31" s="227"/>
      <c r="V31" s="228"/>
      <c r="W31" s="228"/>
      <c r="X31" s="228"/>
      <c r="Y31" s="228"/>
      <c r="Z31" s="228"/>
    </row>
    <row r="32" spans="1:26" ht="15.75" customHeight="1">
      <c r="A32" s="28">
        <v>6</v>
      </c>
      <c r="B32" s="27" t="s">
        <v>4323</v>
      </c>
      <c r="C32" s="28" t="s">
        <v>4317</v>
      </c>
      <c r="D32" s="28">
        <v>300</v>
      </c>
      <c r="E32" s="536"/>
      <c r="F32" s="265"/>
      <c r="G32" s="228"/>
      <c r="H32" s="228"/>
      <c r="I32" s="227"/>
      <c r="J32" s="227"/>
      <c r="K32" s="227"/>
      <c r="L32" s="227"/>
      <c r="M32" s="227"/>
      <c r="N32" s="227"/>
      <c r="O32" s="227"/>
      <c r="P32" s="227"/>
      <c r="Q32" s="227"/>
      <c r="R32" s="227"/>
      <c r="S32" s="227"/>
      <c r="T32" s="227"/>
      <c r="U32" s="227"/>
      <c r="V32" s="228"/>
      <c r="W32" s="228"/>
      <c r="X32" s="228"/>
      <c r="Y32" s="228"/>
      <c r="Z32" s="228"/>
    </row>
    <row r="33" spans="1:26" ht="15.75" customHeight="1">
      <c r="A33" s="28">
        <v>7</v>
      </c>
      <c r="B33" s="27" t="s">
        <v>4324</v>
      </c>
      <c r="C33" s="28" t="s">
        <v>4319</v>
      </c>
      <c r="D33" s="28">
        <v>375</v>
      </c>
      <c r="E33" s="536"/>
      <c r="F33" s="263"/>
      <c r="G33" s="264"/>
      <c r="H33" s="228"/>
      <c r="I33" s="227"/>
      <c r="J33" s="227"/>
      <c r="K33" s="227"/>
      <c r="L33" s="227"/>
      <c r="M33" s="227"/>
      <c r="N33" s="227"/>
      <c r="O33" s="227"/>
      <c r="P33" s="227"/>
      <c r="Q33" s="227"/>
      <c r="R33" s="227"/>
      <c r="S33" s="227"/>
      <c r="T33" s="227"/>
      <c r="U33" s="227"/>
      <c r="V33" s="228"/>
      <c r="W33" s="228"/>
      <c r="X33" s="228"/>
      <c r="Y33" s="228"/>
      <c r="Z33" s="228"/>
    </row>
    <row r="34" spans="1:26" ht="15.75" customHeight="1">
      <c r="A34" s="28">
        <v>8</v>
      </c>
      <c r="B34" s="27" t="s">
        <v>4325</v>
      </c>
      <c r="C34" s="28" t="s">
        <v>4319</v>
      </c>
      <c r="D34" s="28">
        <v>375</v>
      </c>
      <c r="E34" s="536"/>
      <c r="F34" s="263"/>
      <c r="G34" s="264"/>
      <c r="H34" s="228"/>
      <c r="I34" s="227"/>
      <c r="J34" s="227"/>
      <c r="K34" s="227"/>
      <c r="L34" s="227"/>
      <c r="M34" s="227"/>
      <c r="N34" s="227"/>
      <c r="O34" s="227"/>
      <c r="P34" s="227"/>
      <c r="Q34" s="227"/>
      <c r="R34" s="227"/>
      <c r="S34" s="227"/>
      <c r="T34" s="227"/>
      <c r="U34" s="227"/>
      <c r="V34" s="228"/>
      <c r="W34" s="228"/>
      <c r="X34" s="228"/>
      <c r="Y34" s="228"/>
      <c r="Z34" s="228"/>
    </row>
    <row r="35" spans="1:26" ht="15.75" customHeight="1">
      <c r="A35" s="28">
        <v>9</v>
      </c>
      <c r="B35" s="27" t="s">
        <v>4326</v>
      </c>
      <c r="C35" s="28" t="s">
        <v>4319</v>
      </c>
      <c r="D35" s="28">
        <v>375</v>
      </c>
      <c r="E35" s="536"/>
      <c r="F35" s="263"/>
      <c r="G35" s="264"/>
      <c r="H35" s="228"/>
      <c r="I35" s="227"/>
      <c r="J35" s="227"/>
      <c r="K35" s="227"/>
      <c r="L35" s="227"/>
      <c r="M35" s="227"/>
      <c r="N35" s="227"/>
      <c r="O35" s="227"/>
      <c r="P35" s="227"/>
      <c r="Q35" s="227"/>
      <c r="R35" s="227"/>
      <c r="S35" s="227"/>
      <c r="T35" s="227"/>
      <c r="U35" s="227"/>
      <c r="V35" s="228"/>
      <c r="W35" s="228"/>
      <c r="X35" s="228"/>
      <c r="Y35" s="228"/>
      <c r="Z35" s="228"/>
    </row>
    <row r="36" spans="1:26" ht="15.75" customHeight="1">
      <c r="A36" s="28">
        <v>10</v>
      </c>
      <c r="B36" s="434" t="s">
        <v>4327</v>
      </c>
      <c r="C36" s="28" t="s">
        <v>4319</v>
      </c>
      <c r="D36" s="28">
        <v>375</v>
      </c>
      <c r="E36" s="536"/>
      <c r="F36" s="263"/>
      <c r="G36" s="264"/>
      <c r="H36" s="228"/>
      <c r="I36" s="227"/>
      <c r="J36" s="227"/>
      <c r="K36" s="227"/>
      <c r="L36" s="227"/>
      <c r="M36" s="227"/>
      <c r="N36" s="227"/>
      <c r="O36" s="227"/>
      <c r="P36" s="227"/>
      <c r="Q36" s="227"/>
      <c r="R36" s="227"/>
      <c r="S36" s="227"/>
      <c r="T36" s="227"/>
      <c r="U36" s="227"/>
      <c r="V36" s="228"/>
      <c r="W36" s="228"/>
      <c r="X36" s="228"/>
      <c r="Y36" s="228"/>
      <c r="Z36" s="228"/>
    </row>
    <row r="37" spans="1:26" ht="15.75" customHeight="1">
      <c r="A37" s="28">
        <v>11</v>
      </c>
      <c r="B37" s="434" t="s">
        <v>4328</v>
      </c>
      <c r="C37" s="28" t="s">
        <v>4319</v>
      </c>
      <c r="D37" s="28">
        <v>375</v>
      </c>
      <c r="E37" s="536"/>
      <c r="F37" s="263"/>
      <c r="G37" s="264"/>
      <c r="H37" s="228"/>
      <c r="I37" s="227"/>
      <c r="J37" s="227"/>
      <c r="K37" s="227"/>
      <c r="L37" s="227"/>
      <c r="M37" s="227"/>
      <c r="N37" s="227"/>
      <c r="O37" s="227"/>
      <c r="P37" s="227"/>
      <c r="Q37" s="227"/>
      <c r="R37" s="227"/>
      <c r="S37" s="227"/>
      <c r="T37" s="227"/>
      <c r="U37" s="227"/>
      <c r="V37" s="228"/>
      <c r="W37" s="228"/>
      <c r="X37" s="228"/>
      <c r="Y37" s="228"/>
      <c r="Z37" s="228"/>
    </row>
    <row r="38" spans="1:26" ht="15.75" customHeight="1">
      <c r="A38" s="28">
        <v>12</v>
      </c>
      <c r="B38" s="27" t="s">
        <v>4329</v>
      </c>
      <c r="C38" s="28" t="s">
        <v>4330</v>
      </c>
      <c r="D38" s="28">
        <v>450</v>
      </c>
      <c r="E38" s="536"/>
      <c r="F38" s="263"/>
      <c r="G38" s="264"/>
      <c r="H38" s="228"/>
      <c r="I38" s="227"/>
      <c r="J38" s="227"/>
      <c r="K38" s="227"/>
      <c r="L38" s="227"/>
      <c r="M38" s="227"/>
      <c r="N38" s="227"/>
      <c r="O38" s="227"/>
      <c r="P38" s="227"/>
      <c r="Q38" s="227"/>
      <c r="R38" s="227"/>
      <c r="S38" s="227"/>
      <c r="T38" s="227"/>
      <c r="U38" s="227"/>
      <c r="V38" s="228"/>
      <c r="W38" s="228"/>
      <c r="X38" s="228"/>
      <c r="Y38" s="228"/>
      <c r="Z38" s="228"/>
    </row>
    <row r="39" spans="1:26" ht="15.75" customHeight="1">
      <c r="A39" s="28">
        <v>13</v>
      </c>
      <c r="B39" s="27" t="s">
        <v>4331</v>
      </c>
      <c r="C39" s="28" t="s">
        <v>4330</v>
      </c>
      <c r="D39" s="28">
        <v>450</v>
      </c>
      <c r="E39" s="536"/>
      <c r="F39" s="263"/>
      <c r="G39" s="264"/>
      <c r="H39" s="228"/>
      <c r="I39" s="227"/>
      <c r="J39" s="227"/>
      <c r="K39" s="227"/>
      <c r="L39" s="227"/>
      <c r="M39" s="227"/>
      <c r="N39" s="227"/>
      <c r="O39" s="227"/>
      <c r="P39" s="227"/>
      <c r="Q39" s="227"/>
      <c r="R39" s="227"/>
      <c r="S39" s="227"/>
      <c r="T39" s="227"/>
      <c r="U39" s="227"/>
      <c r="V39" s="228"/>
      <c r="W39" s="228"/>
      <c r="X39" s="228"/>
      <c r="Y39" s="228"/>
      <c r="Z39" s="228"/>
    </row>
    <row r="40" spans="1:26" ht="15.75" customHeight="1">
      <c r="A40" s="28">
        <v>14</v>
      </c>
      <c r="B40" s="27" t="s">
        <v>4332</v>
      </c>
      <c r="C40" s="28" t="s">
        <v>4317</v>
      </c>
      <c r="D40" s="28">
        <v>300</v>
      </c>
      <c r="E40" s="536"/>
      <c r="F40" s="263"/>
      <c r="G40" s="264"/>
      <c r="H40" s="228"/>
      <c r="I40" s="227"/>
      <c r="J40" s="227"/>
      <c r="K40" s="227"/>
      <c r="L40" s="227"/>
      <c r="M40" s="227"/>
      <c r="N40" s="227"/>
      <c r="O40" s="227"/>
      <c r="P40" s="227"/>
      <c r="Q40" s="227"/>
      <c r="R40" s="227"/>
      <c r="S40" s="227"/>
      <c r="T40" s="227"/>
      <c r="U40" s="227"/>
      <c r="V40" s="228"/>
      <c r="W40" s="228"/>
      <c r="X40" s="228"/>
      <c r="Y40" s="228"/>
      <c r="Z40" s="228"/>
    </row>
    <row r="41" spans="1:26" ht="15.75" customHeight="1">
      <c r="A41" s="28">
        <v>15</v>
      </c>
      <c r="B41" s="27" t="s">
        <v>4333</v>
      </c>
      <c r="C41" s="28" t="s">
        <v>4319</v>
      </c>
      <c r="D41" s="28">
        <v>375</v>
      </c>
      <c r="E41" s="536"/>
      <c r="F41" s="263"/>
      <c r="G41" s="264"/>
      <c r="H41" s="228"/>
      <c r="I41" s="227"/>
      <c r="J41" s="227"/>
      <c r="K41" s="227"/>
      <c r="L41" s="227"/>
      <c r="M41" s="227"/>
      <c r="N41" s="227"/>
      <c r="O41" s="227"/>
      <c r="P41" s="227"/>
      <c r="Q41" s="227"/>
      <c r="R41" s="227"/>
      <c r="S41" s="227"/>
      <c r="T41" s="227"/>
      <c r="U41" s="227"/>
      <c r="V41" s="228"/>
      <c r="W41" s="228"/>
      <c r="X41" s="228"/>
      <c r="Y41" s="228"/>
      <c r="Z41" s="228"/>
    </row>
    <row r="42" spans="1:26" ht="15.75" customHeight="1">
      <c r="A42" s="28">
        <v>16</v>
      </c>
      <c r="B42" s="27" t="s">
        <v>4334</v>
      </c>
      <c r="C42" s="28" t="s">
        <v>4319</v>
      </c>
      <c r="D42" s="28">
        <v>375</v>
      </c>
      <c r="E42" s="536"/>
      <c r="F42" s="263"/>
      <c r="G42" s="264"/>
      <c r="H42" s="228"/>
      <c r="I42" s="227"/>
      <c r="J42" s="227"/>
      <c r="K42" s="227"/>
      <c r="L42" s="227"/>
      <c r="M42" s="227"/>
      <c r="N42" s="227"/>
      <c r="O42" s="227"/>
      <c r="P42" s="227"/>
      <c r="Q42" s="227"/>
      <c r="R42" s="227"/>
      <c r="S42" s="227"/>
      <c r="T42" s="227"/>
      <c r="U42" s="227"/>
      <c r="V42" s="228"/>
      <c r="W42" s="228"/>
      <c r="X42" s="228"/>
      <c r="Y42" s="228"/>
      <c r="Z42" s="228"/>
    </row>
    <row r="43" spans="1:26" ht="15.75" customHeight="1">
      <c r="A43" s="28">
        <v>17</v>
      </c>
      <c r="B43" s="27" t="s">
        <v>4335</v>
      </c>
      <c r="C43" s="28" t="s">
        <v>4319</v>
      </c>
      <c r="D43" s="28">
        <v>375</v>
      </c>
      <c r="E43" s="536"/>
      <c r="F43" s="263"/>
      <c r="G43" s="264"/>
      <c r="H43" s="228"/>
      <c r="I43" s="227"/>
      <c r="J43" s="227"/>
      <c r="K43" s="227"/>
      <c r="L43" s="227"/>
      <c r="M43" s="227"/>
      <c r="N43" s="227"/>
      <c r="O43" s="227"/>
      <c r="P43" s="227"/>
      <c r="Q43" s="227"/>
      <c r="R43" s="227"/>
      <c r="S43" s="227"/>
      <c r="T43" s="227"/>
      <c r="U43" s="227"/>
      <c r="V43" s="228"/>
      <c r="W43" s="228"/>
      <c r="X43" s="228"/>
      <c r="Y43" s="228"/>
      <c r="Z43" s="228"/>
    </row>
    <row r="44" spans="1:26" ht="15.75" customHeight="1">
      <c r="A44" s="28">
        <v>18</v>
      </c>
      <c r="B44" s="27" t="s">
        <v>4336</v>
      </c>
      <c r="C44" s="28" t="s">
        <v>4330</v>
      </c>
      <c r="D44" s="28">
        <v>450</v>
      </c>
      <c r="E44" s="536"/>
      <c r="F44" s="263"/>
      <c r="G44" s="264"/>
      <c r="H44" s="228"/>
      <c r="I44" s="227"/>
      <c r="J44" s="227"/>
      <c r="K44" s="227"/>
      <c r="L44" s="227"/>
      <c r="M44" s="227"/>
      <c r="N44" s="227"/>
      <c r="O44" s="227"/>
      <c r="P44" s="227"/>
      <c r="Q44" s="227"/>
      <c r="R44" s="227"/>
      <c r="S44" s="227"/>
      <c r="T44" s="227"/>
      <c r="U44" s="227"/>
      <c r="V44" s="228"/>
      <c r="W44" s="228"/>
      <c r="X44" s="228"/>
      <c r="Y44" s="228"/>
      <c r="Z44" s="228"/>
    </row>
    <row r="45" spans="1:26" ht="15.75" customHeight="1">
      <c r="A45" s="28">
        <v>19</v>
      </c>
      <c r="B45" s="27" t="s">
        <v>4337</v>
      </c>
      <c r="C45" s="28" t="s">
        <v>4330</v>
      </c>
      <c r="D45" s="28">
        <v>450</v>
      </c>
      <c r="E45" s="536"/>
      <c r="F45" s="263"/>
      <c r="G45" s="264"/>
      <c r="H45" s="228"/>
      <c r="I45" s="227"/>
      <c r="J45" s="227"/>
      <c r="K45" s="227"/>
      <c r="L45" s="227"/>
      <c r="M45" s="227"/>
      <c r="N45" s="227"/>
      <c r="O45" s="227"/>
      <c r="P45" s="227"/>
      <c r="Q45" s="227"/>
      <c r="R45" s="227"/>
      <c r="S45" s="227"/>
      <c r="T45" s="227"/>
      <c r="U45" s="227"/>
      <c r="V45" s="228"/>
      <c r="W45" s="228"/>
      <c r="X45" s="228"/>
      <c r="Y45" s="228"/>
      <c r="Z45" s="228"/>
    </row>
    <row r="46" spans="1:26" ht="15.75" customHeight="1">
      <c r="A46" s="28">
        <v>20</v>
      </c>
      <c r="B46" s="27" t="s">
        <v>4338</v>
      </c>
      <c r="C46" s="28" t="s">
        <v>4330</v>
      </c>
      <c r="D46" s="28">
        <v>450</v>
      </c>
      <c r="E46" s="536"/>
      <c r="F46" s="263"/>
      <c r="G46" s="264"/>
      <c r="H46" s="228"/>
      <c r="I46" s="227"/>
      <c r="J46" s="227"/>
      <c r="K46" s="227"/>
      <c r="L46" s="227"/>
      <c r="M46" s="227"/>
      <c r="N46" s="227"/>
      <c r="O46" s="227"/>
      <c r="P46" s="227"/>
      <c r="Q46" s="227"/>
      <c r="R46" s="227"/>
      <c r="S46" s="227"/>
      <c r="T46" s="227"/>
      <c r="U46" s="227"/>
      <c r="V46" s="228"/>
      <c r="W46" s="228"/>
      <c r="X46" s="228"/>
      <c r="Y46" s="228"/>
      <c r="Z46" s="228"/>
    </row>
    <row r="47" spans="1:26" ht="15.75" customHeight="1">
      <c r="A47" s="28">
        <v>21</v>
      </c>
      <c r="B47" s="49" t="s">
        <v>4339</v>
      </c>
      <c r="C47" s="28" t="s">
        <v>4330</v>
      </c>
      <c r="D47" s="28">
        <v>450</v>
      </c>
      <c r="E47" s="536"/>
      <c r="F47" s="263"/>
      <c r="G47" s="264"/>
      <c r="H47" s="228"/>
      <c r="I47" s="227"/>
      <c r="J47" s="227"/>
      <c r="K47" s="227"/>
      <c r="L47" s="227"/>
      <c r="M47" s="227"/>
      <c r="N47" s="227"/>
      <c r="O47" s="227"/>
      <c r="P47" s="227"/>
      <c r="Q47" s="227"/>
      <c r="R47" s="227"/>
      <c r="S47" s="227"/>
      <c r="T47" s="227"/>
      <c r="U47" s="227"/>
      <c r="V47" s="228"/>
      <c r="W47" s="228"/>
      <c r="X47" s="228"/>
      <c r="Y47" s="228"/>
      <c r="Z47" s="228"/>
    </row>
    <row r="48" spans="1:26" ht="15.75" customHeight="1">
      <c r="A48" s="28">
        <v>22</v>
      </c>
      <c r="B48" s="434" t="s">
        <v>4340</v>
      </c>
      <c r="C48" s="28" t="s">
        <v>4330</v>
      </c>
      <c r="D48" s="28">
        <v>450</v>
      </c>
      <c r="E48" s="536"/>
      <c r="F48" s="263"/>
      <c r="G48" s="264"/>
      <c r="H48" s="228"/>
      <c r="I48" s="227"/>
      <c r="J48" s="227"/>
      <c r="K48" s="227"/>
      <c r="L48" s="227"/>
      <c r="M48" s="227"/>
      <c r="N48" s="227"/>
      <c r="O48" s="227"/>
      <c r="P48" s="227"/>
      <c r="Q48" s="227"/>
      <c r="R48" s="227"/>
      <c r="S48" s="227"/>
      <c r="T48" s="227"/>
      <c r="U48" s="227"/>
      <c r="V48" s="228"/>
      <c r="W48" s="228"/>
      <c r="X48" s="228"/>
      <c r="Y48" s="228"/>
      <c r="Z48" s="228"/>
    </row>
    <row r="49" spans="1:26" ht="15.75" customHeight="1">
      <c r="A49" s="28">
        <v>23</v>
      </c>
      <c r="B49" s="434" t="s">
        <v>4341</v>
      </c>
      <c r="C49" s="28" t="s">
        <v>4330</v>
      </c>
      <c r="D49" s="28">
        <v>450</v>
      </c>
      <c r="E49" s="536"/>
      <c r="F49" s="263"/>
      <c r="G49" s="264"/>
      <c r="H49" s="228"/>
      <c r="I49" s="227"/>
      <c r="J49" s="227"/>
      <c r="K49" s="227"/>
      <c r="L49" s="227"/>
      <c r="M49" s="227"/>
      <c r="N49" s="227"/>
      <c r="O49" s="227"/>
      <c r="P49" s="227"/>
      <c r="Q49" s="227"/>
      <c r="R49" s="227"/>
      <c r="S49" s="227"/>
      <c r="T49" s="227"/>
      <c r="U49" s="227"/>
      <c r="V49" s="228"/>
      <c r="W49" s="228"/>
      <c r="X49" s="228"/>
      <c r="Y49" s="228"/>
      <c r="Z49" s="228"/>
    </row>
    <row r="50" spans="1:26" ht="15.75" customHeight="1">
      <c r="A50" s="28">
        <v>24</v>
      </c>
      <c r="B50" s="27" t="s">
        <v>4342</v>
      </c>
      <c r="C50" s="28" t="s">
        <v>4319</v>
      </c>
      <c r="D50" s="28">
        <v>375</v>
      </c>
      <c r="E50" s="536"/>
      <c r="F50" s="263"/>
      <c r="G50" s="264"/>
      <c r="H50" s="228"/>
      <c r="I50" s="227"/>
      <c r="J50" s="227"/>
      <c r="K50" s="227"/>
      <c r="L50" s="227"/>
      <c r="M50" s="227"/>
      <c r="N50" s="227"/>
      <c r="O50" s="227"/>
      <c r="P50" s="227"/>
      <c r="Q50" s="227"/>
      <c r="R50" s="227"/>
      <c r="S50" s="227"/>
      <c r="T50" s="227"/>
      <c r="U50" s="227"/>
      <c r="V50" s="228"/>
      <c r="W50" s="228"/>
      <c r="X50" s="228"/>
      <c r="Y50" s="228"/>
      <c r="Z50" s="228"/>
    </row>
    <row r="51" spans="1:26" ht="15.75" customHeight="1">
      <c r="A51" s="28">
        <v>25</v>
      </c>
      <c r="B51" s="27" t="s">
        <v>4343</v>
      </c>
      <c r="C51" s="28" t="s">
        <v>4317</v>
      </c>
      <c r="D51" s="28">
        <v>300</v>
      </c>
      <c r="E51" s="536"/>
      <c r="F51" s="263"/>
      <c r="G51" s="264"/>
      <c r="H51" s="228"/>
      <c r="I51" s="227"/>
      <c r="J51" s="227"/>
      <c r="K51" s="227"/>
      <c r="L51" s="227"/>
      <c r="M51" s="227"/>
      <c r="N51" s="227"/>
      <c r="O51" s="227"/>
      <c r="P51" s="227"/>
      <c r="Q51" s="227"/>
      <c r="R51" s="227"/>
      <c r="S51" s="227"/>
      <c r="T51" s="227"/>
      <c r="U51" s="227"/>
      <c r="V51" s="228"/>
      <c r="W51" s="228"/>
      <c r="X51" s="228"/>
      <c r="Y51" s="228"/>
      <c r="Z51" s="228"/>
    </row>
    <row r="52" spans="1:26" ht="15.75" customHeight="1">
      <c r="A52" s="28">
        <v>26</v>
      </c>
      <c r="B52" s="27" t="s">
        <v>4344</v>
      </c>
      <c r="C52" s="28" t="s">
        <v>4317</v>
      </c>
      <c r="D52" s="28">
        <v>300</v>
      </c>
      <c r="E52" s="536"/>
      <c r="F52" s="263"/>
      <c r="G52" s="264"/>
      <c r="H52" s="228"/>
      <c r="I52" s="227"/>
      <c r="J52" s="227"/>
      <c r="K52" s="227"/>
      <c r="L52" s="227"/>
      <c r="M52" s="227"/>
      <c r="N52" s="227"/>
      <c r="O52" s="227"/>
      <c r="P52" s="227"/>
      <c r="Q52" s="227"/>
      <c r="R52" s="227"/>
      <c r="S52" s="227"/>
      <c r="T52" s="227"/>
      <c r="U52" s="227"/>
      <c r="V52" s="228"/>
      <c r="W52" s="228"/>
      <c r="X52" s="228"/>
      <c r="Y52" s="228"/>
      <c r="Z52" s="228"/>
    </row>
    <row r="53" spans="1:26" ht="15.75" customHeight="1">
      <c r="A53" s="28">
        <v>27</v>
      </c>
      <c r="B53" s="27" t="s">
        <v>4345</v>
      </c>
      <c r="C53" s="28" t="s">
        <v>4317</v>
      </c>
      <c r="D53" s="28">
        <v>300</v>
      </c>
      <c r="E53" s="536"/>
      <c r="F53" s="263"/>
      <c r="G53" s="264"/>
      <c r="H53" s="228"/>
      <c r="I53" s="227"/>
      <c r="J53" s="227"/>
      <c r="K53" s="227"/>
      <c r="L53" s="227"/>
      <c r="M53" s="227"/>
      <c r="N53" s="227"/>
      <c r="O53" s="227"/>
      <c r="P53" s="227"/>
      <c r="Q53" s="227"/>
      <c r="R53" s="227"/>
      <c r="S53" s="227"/>
      <c r="T53" s="227"/>
      <c r="U53" s="227"/>
      <c r="V53" s="228"/>
      <c r="W53" s="228"/>
      <c r="X53" s="228"/>
      <c r="Y53" s="228"/>
      <c r="Z53" s="228"/>
    </row>
    <row r="54" spans="1:26" ht="15.75" customHeight="1">
      <c r="A54" s="28">
        <v>28</v>
      </c>
      <c r="B54" s="27" t="s">
        <v>4346</v>
      </c>
      <c r="C54" s="28" t="s">
        <v>4317</v>
      </c>
      <c r="D54" s="28">
        <v>300</v>
      </c>
      <c r="E54" s="536"/>
      <c r="F54" s="263"/>
      <c r="G54" s="264"/>
      <c r="H54" s="228"/>
      <c r="I54" s="227"/>
      <c r="J54" s="227"/>
      <c r="K54" s="227"/>
      <c r="L54" s="227"/>
      <c r="M54" s="227"/>
      <c r="N54" s="227"/>
      <c r="O54" s="227"/>
      <c r="P54" s="227"/>
      <c r="Q54" s="227"/>
      <c r="R54" s="227"/>
      <c r="S54" s="227"/>
      <c r="T54" s="227"/>
      <c r="U54" s="227"/>
      <c r="V54" s="228"/>
      <c r="W54" s="228"/>
      <c r="X54" s="228"/>
      <c r="Y54" s="228"/>
      <c r="Z54" s="228"/>
    </row>
    <row r="55" spans="1:26" ht="15.75" customHeight="1">
      <c r="A55" s="28">
        <v>29</v>
      </c>
      <c r="B55" s="27" t="s">
        <v>4347</v>
      </c>
      <c r="C55" s="28" t="s">
        <v>4317</v>
      </c>
      <c r="D55" s="28">
        <v>300</v>
      </c>
      <c r="E55" s="536"/>
      <c r="F55" s="263"/>
      <c r="G55" s="264"/>
      <c r="H55" s="228"/>
      <c r="I55" s="227"/>
      <c r="J55" s="227"/>
      <c r="K55" s="227"/>
      <c r="L55" s="227"/>
      <c r="M55" s="227"/>
      <c r="N55" s="227"/>
      <c r="O55" s="227"/>
      <c r="P55" s="227"/>
      <c r="Q55" s="227"/>
      <c r="R55" s="227"/>
      <c r="S55" s="227"/>
      <c r="T55" s="227"/>
      <c r="U55" s="227"/>
      <c r="V55" s="228"/>
      <c r="W55" s="228"/>
      <c r="X55" s="228"/>
      <c r="Y55" s="228"/>
      <c r="Z55" s="228"/>
    </row>
    <row r="56" spans="1:26" ht="15.75" customHeight="1">
      <c r="A56" s="28">
        <v>30</v>
      </c>
      <c r="B56" s="27" t="s">
        <v>4348</v>
      </c>
      <c r="C56" s="28" t="s">
        <v>4317</v>
      </c>
      <c r="D56" s="28">
        <v>300</v>
      </c>
      <c r="E56" s="536"/>
      <c r="F56" s="263"/>
      <c r="G56" s="264"/>
      <c r="H56" s="228"/>
      <c r="I56" s="227"/>
      <c r="J56" s="227"/>
      <c r="K56" s="227"/>
      <c r="L56" s="227"/>
      <c r="M56" s="227"/>
      <c r="N56" s="227"/>
      <c r="O56" s="227"/>
      <c r="P56" s="227"/>
      <c r="Q56" s="227"/>
      <c r="R56" s="227"/>
      <c r="S56" s="227"/>
      <c r="T56" s="227"/>
      <c r="U56" s="227"/>
      <c r="V56" s="228"/>
      <c r="W56" s="228"/>
      <c r="X56" s="228"/>
      <c r="Y56" s="228"/>
      <c r="Z56" s="228"/>
    </row>
    <row r="57" spans="1:26" ht="15.75" customHeight="1">
      <c r="A57" s="28">
        <v>31</v>
      </c>
      <c r="B57" s="27" t="s">
        <v>4349</v>
      </c>
      <c r="C57" s="28" t="s">
        <v>4317</v>
      </c>
      <c r="D57" s="28">
        <v>300</v>
      </c>
      <c r="E57" s="536"/>
      <c r="F57" s="263"/>
      <c r="G57" s="264"/>
      <c r="H57" s="228"/>
      <c r="I57" s="227"/>
      <c r="J57" s="227"/>
      <c r="K57" s="227"/>
      <c r="L57" s="227"/>
      <c r="M57" s="227"/>
      <c r="N57" s="227"/>
      <c r="O57" s="227"/>
      <c r="P57" s="227"/>
      <c r="Q57" s="227"/>
      <c r="R57" s="227"/>
      <c r="S57" s="227"/>
      <c r="T57" s="227"/>
      <c r="U57" s="227"/>
      <c r="V57" s="228"/>
      <c r="W57" s="228"/>
      <c r="X57" s="228"/>
      <c r="Y57" s="228"/>
      <c r="Z57" s="228"/>
    </row>
    <row r="58" spans="1:26" ht="15.75" customHeight="1">
      <c r="A58" s="536"/>
      <c r="B58" s="536"/>
      <c r="C58" s="536"/>
      <c r="D58" s="536"/>
      <c r="E58" s="536"/>
      <c r="F58" s="263"/>
      <c r="G58" s="264"/>
      <c r="H58" s="228"/>
      <c r="I58" s="227"/>
      <c r="J58" s="227"/>
      <c r="K58" s="227"/>
      <c r="L58" s="227"/>
      <c r="M58" s="227"/>
      <c r="N58" s="227"/>
      <c r="O58" s="227"/>
      <c r="P58" s="227"/>
      <c r="Q58" s="227"/>
      <c r="R58" s="227"/>
      <c r="S58" s="227"/>
      <c r="T58" s="227"/>
      <c r="U58" s="227"/>
      <c r="V58" s="228"/>
      <c r="W58" s="228"/>
      <c r="X58" s="228"/>
      <c r="Y58" s="228"/>
      <c r="Z58" s="228"/>
    </row>
    <row r="59" spans="1:26" ht="15.75" customHeight="1">
      <c r="A59" s="536"/>
      <c r="B59" s="536"/>
      <c r="C59" s="536"/>
      <c r="D59" s="536"/>
      <c r="E59" s="536"/>
      <c r="F59" s="263"/>
      <c r="G59" s="264"/>
      <c r="H59" s="228"/>
      <c r="I59" s="227"/>
      <c r="J59" s="227"/>
      <c r="K59" s="227"/>
      <c r="L59" s="227"/>
      <c r="M59" s="227"/>
      <c r="N59" s="227"/>
      <c r="O59" s="227"/>
      <c r="P59" s="227"/>
      <c r="Q59" s="227"/>
      <c r="R59" s="227"/>
      <c r="S59" s="227"/>
      <c r="T59" s="227"/>
      <c r="U59" s="227"/>
      <c r="V59" s="228"/>
      <c r="W59" s="228"/>
      <c r="X59" s="228"/>
      <c r="Y59" s="228"/>
      <c r="Z59" s="228"/>
    </row>
    <row r="60" spans="1:26" ht="15.75" customHeight="1">
      <c r="A60" s="91" t="s">
        <v>4350</v>
      </c>
      <c r="B60" s="536"/>
      <c r="C60" s="536"/>
      <c r="D60" s="536"/>
      <c r="E60" s="536"/>
      <c r="F60" s="263"/>
      <c r="G60" s="264"/>
      <c r="H60" s="228"/>
      <c r="I60" s="227"/>
      <c r="J60" s="227"/>
      <c r="K60" s="227"/>
      <c r="L60" s="227"/>
      <c r="M60" s="227"/>
      <c r="N60" s="227"/>
      <c r="O60" s="227"/>
      <c r="P60" s="227"/>
      <c r="Q60" s="227"/>
      <c r="R60" s="227"/>
      <c r="S60" s="227"/>
      <c r="T60" s="227"/>
      <c r="U60" s="227"/>
      <c r="V60" s="228"/>
      <c r="W60" s="228"/>
      <c r="X60" s="228"/>
      <c r="Y60" s="228"/>
      <c r="Z60" s="228"/>
    </row>
    <row r="61" spans="1:26" ht="15.75" customHeight="1">
      <c r="A61" s="91" t="s">
        <v>4351</v>
      </c>
      <c r="B61" s="536"/>
      <c r="C61" s="536"/>
      <c r="D61" s="536"/>
      <c r="E61" s="536"/>
      <c r="F61" s="263"/>
      <c r="G61" s="264"/>
      <c r="H61" s="228"/>
      <c r="I61" s="227"/>
      <c r="J61" s="227"/>
      <c r="K61" s="227"/>
      <c r="L61" s="227"/>
      <c r="M61" s="227"/>
      <c r="N61" s="227"/>
      <c r="O61" s="227"/>
      <c r="P61" s="227"/>
      <c r="Q61" s="227"/>
      <c r="R61" s="227"/>
      <c r="S61" s="227"/>
      <c r="T61" s="227"/>
      <c r="U61" s="227"/>
      <c r="V61" s="228"/>
      <c r="W61" s="228"/>
      <c r="X61" s="228"/>
      <c r="Y61" s="228"/>
      <c r="Z61" s="228"/>
    </row>
    <row r="62" spans="1:26" ht="15.75" customHeight="1">
      <c r="A62" s="91" t="s">
        <v>4352</v>
      </c>
      <c r="B62" s="536"/>
      <c r="C62" s="536"/>
      <c r="D62" s="536"/>
      <c r="E62" s="536"/>
      <c r="F62" s="263"/>
      <c r="G62" s="264"/>
      <c r="H62" s="228"/>
      <c r="I62" s="227"/>
      <c r="J62" s="227"/>
      <c r="K62" s="227"/>
      <c r="L62" s="227"/>
      <c r="M62" s="227"/>
      <c r="N62" s="227"/>
      <c r="O62" s="227"/>
      <c r="P62" s="227"/>
      <c r="Q62" s="227"/>
      <c r="R62" s="227"/>
      <c r="S62" s="227"/>
      <c r="T62" s="227"/>
      <c r="U62" s="227"/>
      <c r="V62" s="228"/>
      <c r="W62" s="228"/>
      <c r="X62" s="228"/>
      <c r="Y62" s="228"/>
      <c r="Z62" s="228"/>
    </row>
    <row r="63" spans="1:26" ht="15.75" customHeight="1">
      <c r="A63" s="401" t="s">
        <v>4353</v>
      </c>
      <c r="B63" s="536"/>
      <c r="C63" s="536"/>
      <c r="D63" s="536"/>
      <c r="E63" s="536"/>
      <c r="F63" s="263"/>
      <c r="G63" s="264"/>
      <c r="H63" s="228"/>
      <c r="I63" s="227"/>
      <c r="J63" s="227"/>
      <c r="K63" s="227"/>
      <c r="L63" s="227"/>
      <c r="M63" s="227"/>
      <c r="N63" s="227"/>
      <c r="O63" s="227"/>
      <c r="P63" s="227"/>
      <c r="Q63" s="227"/>
      <c r="R63" s="227"/>
      <c r="S63" s="227"/>
      <c r="T63" s="227"/>
      <c r="U63" s="227"/>
      <c r="V63" s="228"/>
      <c r="W63" s="228"/>
      <c r="X63" s="228"/>
      <c r="Y63" s="228"/>
      <c r="Z63" s="228"/>
    </row>
    <row r="64" spans="1:26" ht="15.75" customHeight="1">
      <c r="A64" s="228"/>
      <c r="B64" s="262"/>
      <c r="C64" s="228"/>
      <c r="D64" s="263"/>
      <c r="E64" s="263"/>
      <c r="F64" s="263"/>
      <c r="G64" s="264"/>
      <c r="H64" s="228"/>
      <c r="I64" s="227"/>
      <c r="J64" s="227"/>
      <c r="K64" s="227"/>
      <c r="L64" s="227"/>
      <c r="M64" s="227"/>
      <c r="N64" s="227"/>
      <c r="O64" s="227"/>
      <c r="P64" s="227"/>
      <c r="Q64" s="227"/>
      <c r="R64" s="227"/>
      <c r="S64" s="227"/>
      <c r="T64" s="227"/>
      <c r="U64" s="227"/>
      <c r="V64" s="228"/>
      <c r="W64" s="228"/>
      <c r="X64" s="228"/>
      <c r="Y64" s="228"/>
      <c r="Z64" s="228"/>
    </row>
    <row r="65" spans="1:26" ht="15.75" customHeight="1">
      <c r="A65" s="228"/>
      <c r="B65" s="262"/>
      <c r="C65" s="228"/>
      <c r="D65" s="263"/>
      <c r="E65" s="263"/>
      <c r="F65" s="263"/>
      <c r="G65" s="264"/>
      <c r="H65" s="228"/>
      <c r="I65" s="227"/>
      <c r="J65" s="227"/>
      <c r="K65" s="227"/>
      <c r="L65" s="227"/>
      <c r="M65" s="227"/>
      <c r="N65" s="227"/>
      <c r="O65" s="227"/>
      <c r="P65" s="227"/>
      <c r="Q65" s="227"/>
      <c r="R65" s="227"/>
      <c r="S65" s="227"/>
      <c r="T65" s="227"/>
      <c r="U65" s="227"/>
      <c r="V65" s="228"/>
      <c r="W65" s="228"/>
      <c r="X65" s="228"/>
      <c r="Y65" s="228"/>
      <c r="Z65" s="228"/>
    </row>
    <row r="66" spans="1:26" ht="15.75" customHeight="1">
      <c r="A66" s="228"/>
      <c r="B66" s="262"/>
      <c r="C66" s="228"/>
      <c r="D66" s="263"/>
      <c r="E66" s="263"/>
      <c r="F66" s="263"/>
      <c r="G66" s="264"/>
      <c r="H66" s="228"/>
      <c r="I66" s="227"/>
      <c r="J66" s="227"/>
      <c r="K66" s="227"/>
      <c r="L66" s="227"/>
      <c r="M66" s="227"/>
      <c r="N66" s="227"/>
      <c r="O66" s="227"/>
      <c r="P66" s="227"/>
      <c r="Q66" s="227"/>
      <c r="R66" s="227"/>
      <c r="S66" s="227"/>
      <c r="T66" s="227"/>
      <c r="U66" s="227"/>
      <c r="V66" s="228"/>
      <c r="W66" s="228"/>
      <c r="X66" s="228"/>
      <c r="Y66" s="228"/>
      <c r="Z66" s="228"/>
    </row>
    <row r="67" spans="1:26" ht="15.75" customHeight="1">
      <c r="A67" s="228"/>
      <c r="B67" s="262"/>
      <c r="C67" s="228"/>
      <c r="D67" s="263"/>
      <c r="E67" s="263"/>
      <c r="F67" s="263"/>
      <c r="G67" s="264"/>
      <c r="H67" s="228"/>
      <c r="I67" s="227"/>
      <c r="J67" s="227"/>
      <c r="K67" s="227"/>
      <c r="L67" s="227"/>
      <c r="M67" s="227"/>
      <c r="N67" s="227"/>
      <c r="O67" s="227"/>
      <c r="P67" s="227"/>
      <c r="Q67" s="227"/>
      <c r="R67" s="227"/>
      <c r="S67" s="227"/>
      <c r="T67" s="227"/>
      <c r="U67" s="227"/>
      <c r="V67" s="228"/>
      <c r="W67" s="228"/>
      <c r="X67" s="228"/>
      <c r="Y67" s="228"/>
      <c r="Z67" s="228"/>
    </row>
    <row r="68" spans="1:26" ht="15.75" customHeight="1">
      <c r="A68" s="228"/>
      <c r="B68" s="262"/>
      <c r="C68" s="228"/>
      <c r="D68" s="263"/>
      <c r="E68" s="263"/>
      <c r="F68" s="263"/>
      <c r="G68" s="264"/>
      <c r="H68" s="228"/>
      <c r="I68" s="227"/>
      <c r="J68" s="227"/>
      <c r="K68" s="227"/>
      <c r="L68" s="227"/>
      <c r="M68" s="227"/>
      <c r="N68" s="227"/>
      <c r="O68" s="227"/>
      <c r="P68" s="227"/>
      <c r="Q68" s="227"/>
      <c r="R68" s="227"/>
      <c r="S68" s="227"/>
      <c r="T68" s="227"/>
      <c r="U68" s="227"/>
      <c r="V68" s="228"/>
      <c r="W68" s="228"/>
      <c r="X68" s="228"/>
      <c r="Y68" s="228"/>
      <c r="Z68" s="228"/>
    </row>
    <row r="69" spans="1:26" ht="15.75" customHeight="1">
      <c r="A69" s="228"/>
      <c r="B69" s="262"/>
      <c r="C69" s="228"/>
      <c r="D69" s="263"/>
      <c r="E69" s="263"/>
      <c r="F69" s="263"/>
      <c r="G69" s="264"/>
      <c r="H69" s="228"/>
      <c r="I69" s="227"/>
      <c r="J69" s="227"/>
      <c r="K69" s="227"/>
      <c r="L69" s="227"/>
      <c r="M69" s="227"/>
      <c r="N69" s="227"/>
      <c r="O69" s="227"/>
      <c r="P69" s="227"/>
      <c r="Q69" s="227"/>
      <c r="R69" s="227"/>
      <c r="S69" s="227"/>
      <c r="T69" s="227"/>
      <c r="U69" s="227"/>
      <c r="V69" s="228"/>
      <c r="W69" s="228"/>
      <c r="X69" s="228"/>
      <c r="Y69" s="228"/>
      <c r="Z69" s="228"/>
    </row>
    <row r="70" spans="1:26" ht="15.75" customHeight="1">
      <c r="A70" s="228"/>
      <c r="B70" s="262"/>
      <c r="C70" s="228"/>
      <c r="D70" s="263"/>
      <c r="E70" s="263"/>
      <c r="F70" s="263"/>
      <c r="G70" s="264"/>
      <c r="H70" s="228"/>
      <c r="I70" s="227"/>
      <c r="J70" s="227"/>
      <c r="K70" s="227"/>
      <c r="L70" s="227"/>
      <c r="M70" s="227"/>
      <c r="N70" s="227"/>
      <c r="O70" s="227"/>
      <c r="P70" s="227"/>
      <c r="Q70" s="227"/>
      <c r="R70" s="227"/>
      <c r="S70" s="227"/>
      <c r="T70" s="227"/>
      <c r="U70" s="227"/>
      <c r="V70" s="228"/>
      <c r="W70" s="228"/>
      <c r="X70" s="228"/>
      <c r="Y70" s="228"/>
      <c r="Z70" s="228"/>
    </row>
    <row r="71" spans="1:26" ht="15.75" customHeight="1">
      <c r="A71" s="228"/>
      <c r="B71" s="262"/>
      <c r="C71" s="228"/>
      <c r="D71" s="263"/>
      <c r="E71" s="263"/>
      <c r="F71" s="263"/>
      <c r="G71" s="264"/>
      <c r="H71" s="228"/>
      <c r="I71" s="227"/>
      <c r="J71" s="227"/>
      <c r="K71" s="227"/>
      <c r="L71" s="227"/>
      <c r="M71" s="227"/>
      <c r="N71" s="227"/>
      <c r="O71" s="227"/>
      <c r="P71" s="227"/>
      <c r="Q71" s="227"/>
      <c r="R71" s="227"/>
      <c r="S71" s="227"/>
      <c r="T71" s="227"/>
      <c r="U71" s="227"/>
      <c r="V71" s="228"/>
      <c r="W71" s="228"/>
      <c r="X71" s="228"/>
      <c r="Y71" s="228"/>
      <c r="Z71" s="228"/>
    </row>
    <row r="72" spans="1:26" ht="15.75" customHeight="1">
      <c r="A72" s="228"/>
      <c r="B72" s="262"/>
      <c r="C72" s="228"/>
      <c r="D72" s="263"/>
      <c r="E72" s="263"/>
      <c r="F72" s="263"/>
      <c r="G72" s="264"/>
      <c r="H72" s="228"/>
      <c r="I72" s="227"/>
      <c r="J72" s="227"/>
      <c r="K72" s="227"/>
      <c r="L72" s="227"/>
      <c r="M72" s="227"/>
      <c r="N72" s="227"/>
      <c r="O72" s="227"/>
      <c r="P72" s="227"/>
      <c r="Q72" s="227"/>
      <c r="R72" s="227"/>
      <c r="S72" s="227"/>
      <c r="T72" s="227"/>
      <c r="U72" s="227"/>
      <c r="V72" s="228"/>
      <c r="W72" s="228"/>
      <c r="X72" s="228"/>
      <c r="Y72" s="228"/>
      <c r="Z72" s="228"/>
    </row>
    <row r="73" spans="1:26" ht="15.75" customHeight="1">
      <c r="A73" s="228"/>
      <c r="B73" s="262"/>
      <c r="C73" s="228"/>
      <c r="D73" s="263"/>
      <c r="E73" s="263"/>
      <c r="F73" s="263"/>
      <c r="G73" s="264"/>
      <c r="H73" s="228"/>
      <c r="I73" s="227"/>
      <c r="J73" s="227"/>
      <c r="K73" s="227"/>
      <c r="L73" s="227"/>
      <c r="M73" s="227"/>
      <c r="N73" s="227"/>
      <c r="O73" s="227"/>
      <c r="P73" s="227"/>
      <c r="Q73" s="227"/>
      <c r="R73" s="227"/>
      <c r="S73" s="227"/>
      <c r="T73" s="227"/>
      <c r="U73" s="227"/>
      <c r="V73" s="228"/>
      <c r="W73" s="228"/>
      <c r="X73" s="228"/>
      <c r="Y73" s="228"/>
      <c r="Z73" s="228"/>
    </row>
    <row r="74" spans="1:26" ht="15.75" customHeight="1">
      <c r="A74" s="228"/>
      <c r="B74" s="262"/>
      <c r="C74" s="228"/>
      <c r="D74" s="263"/>
      <c r="E74" s="263"/>
      <c r="F74" s="263"/>
      <c r="G74" s="264"/>
      <c r="H74" s="228"/>
      <c r="I74" s="227"/>
      <c r="J74" s="227"/>
      <c r="K74" s="227"/>
      <c r="L74" s="227"/>
      <c r="M74" s="227"/>
      <c r="N74" s="227"/>
      <c r="O74" s="227"/>
      <c r="P74" s="227"/>
      <c r="Q74" s="227"/>
      <c r="R74" s="227"/>
      <c r="S74" s="227"/>
      <c r="T74" s="227"/>
      <c r="U74" s="227"/>
      <c r="V74" s="228"/>
      <c r="W74" s="228"/>
      <c r="X74" s="228"/>
      <c r="Y74" s="228"/>
      <c r="Z74" s="228"/>
    </row>
    <row r="75" spans="1:26" ht="15.75" customHeight="1">
      <c r="A75" s="228"/>
      <c r="B75" s="262"/>
      <c r="C75" s="228"/>
      <c r="D75" s="263"/>
      <c r="E75" s="263"/>
      <c r="F75" s="263"/>
      <c r="G75" s="264"/>
      <c r="H75" s="228"/>
      <c r="I75" s="227"/>
      <c r="J75" s="227"/>
      <c r="K75" s="227"/>
      <c r="L75" s="227"/>
      <c r="M75" s="227"/>
      <c r="N75" s="227"/>
      <c r="O75" s="227"/>
      <c r="P75" s="227"/>
      <c r="Q75" s="227"/>
      <c r="R75" s="227"/>
      <c r="S75" s="227"/>
      <c r="T75" s="227"/>
      <c r="U75" s="227"/>
      <c r="V75" s="228"/>
      <c r="W75" s="228"/>
      <c r="X75" s="228"/>
      <c r="Y75" s="228"/>
      <c r="Z75" s="228"/>
    </row>
    <row r="76" spans="1:26" ht="15.75" customHeight="1">
      <c r="A76" s="228"/>
      <c r="B76" s="262"/>
      <c r="C76" s="228"/>
      <c r="D76" s="263"/>
      <c r="E76" s="263"/>
      <c r="F76" s="263"/>
      <c r="G76" s="264"/>
      <c r="H76" s="228"/>
      <c r="I76" s="227"/>
      <c r="J76" s="227"/>
      <c r="K76" s="227"/>
      <c r="L76" s="227"/>
      <c r="M76" s="227"/>
      <c r="N76" s="227"/>
      <c r="O76" s="227"/>
      <c r="P76" s="227"/>
      <c r="Q76" s="227"/>
      <c r="R76" s="227"/>
      <c r="S76" s="227"/>
      <c r="T76" s="227"/>
      <c r="U76" s="227"/>
      <c r="V76" s="228"/>
      <c r="W76" s="228"/>
      <c r="X76" s="228"/>
      <c r="Y76" s="228"/>
      <c r="Z76" s="228"/>
    </row>
    <row r="77" spans="1:26" ht="15.75" customHeight="1">
      <c r="A77" s="228"/>
      <c r="B77" s="262"/>
      <c r="C77" s="228"/>
      <c r="D77" s="263"/>
      <c r="E77" s="263"/>
      <c r="F77" s="263"/>
      <c r="G77" s="264"/>
      <c r="H77" s="228"/>
      <c r="I77" s="227"/>
      <c r="J77" s="227"/>
      <c r="K77" s="227"/>
      <c r="L77" s="227"/>
      <c r="M77" s="227"/>
      <c r="N77" s="227"/>
      <c r="O77" s="227"/>
      <c r="P77" s="227"/>
      <c r="Q77" s="227"/>
      <c r="R77" s="227"/>
      <c r="S77" s="227"/>
      <c r="T77" s="227"/>
      <c r="U77" s="227"/>
      <c r="V77" s="228"/>
      <c r="W77" s="228"/>
      <c r="X77" s="228"/>
      <c r="Y77" s="228"/>
      <c r="Z77" s="228"/>
    </row>
    <row r="78" spans="1:26" ht="15.75" customHeight="1">
      <c r="A78" s="228"/>
      <c r="B78" s="262"/>
      <c r="C78" s="228"/>
      <c r="D78" s="263"/>
      <c r="E78" s="263"/>
      <c r="F78" s="263"/>
      <c r="G78" s="264"/>
      <c r="H78" s="228"/>
      <c r="I78" s="227"/>
      <c r="J78" s="227"/>
      <c r="K78" s="227"/>
      <c r="L78" s="227"/>
      <c r="M78" s="227"/>
      <c r="N78" s="227"/>
      <c r="O78" s="227"/>
      <c r="P78" s="227"/>
      <c r="Q78" s="227"/>
      <c r="R78" s="227"/>
      <c r="S78" s="227"/>
      <c r="T78" s="227"/>
      <c r="U78" s="227"/>
      <c r="V78" s="228"/>
      <c r="W78" s="228"/>
      <c r="X78" s="228"/>
      <c r="Y78" s="228"/>
      <c r="Z78" s="228"/>
    </row>
    <row r="79" spans="1:26" ht="15.75" customHeight="1">
      <c r="A79" s="228"/>
      <c r="B79" s="262"/>
      <c r="C79" s="228"/>
      <c r="D79" s="263"/>
      <c r="E79" s="263"/>
      <c r="F79" s="263"/>
      <c r="G79" s="264"/>
      <c r="H79" s="228"/>
      <c r="I79" s="227"/>
      <c r="J79" s="227"/>
      <c r="K79" s="227"/>
      <c r="L79" s="227"/>
      <c r="M79" s="227"/>
      <c r="N79" s="227"/>
      <c r="O79" s="227"/>
      <c r="P79" s="227"/>
      <c r="Q79" s="227"/>
      <c r="R79" s="227"/>
      <c r="S79" s="227"/>
      <c r="T79" s="227"/>
      <c r="U79" s="227"/>
      <c r="V79" s="228"/>
      <c r="W79" s="228"/>
      <c r="X79" s="228"/>
      <c r="Y79" s="228"/>
      <c r="Z79" s="228"/>
    </row>
    <row r="80" spans="1:26" ht="15.75" customHeight="1">
      <c r="A80" s="228"/>
      <c r="B80" s="262"/>
      <c r="C80" s="228"/>
      <c r="D80" s="263"/>
      <c r="E80" s="263"/>
      <c r="F80" s="263"/>
      <c r="G80" s="264"/>
      <c r="H80" s="228"/>
      <c r="I80" s="227"/>
      <c r="J80" s="227"/>
      <c r="K80" s="227"/>
      <c r="L80" s="227"/>
      <c r="M80" s="227"/>
      <c r="N80" s="227"/>
      <c r="O80" s="227"/>
      <c r="P80" s="227"/>
      <c r="Q80" s="227"/>
      <c r="R80" s="227"/>
      <c r="S80" s="227"/>
      <c r="T80" s="227"/>
      <c r="U80" s="227"/>
      <c r="V80" s="228"/>
      <c r="W80" s="228"/>
      <c r="X80" s="228"/>
      <c r="Y80" s="228"/>
      <c r="Z80" s="228"/>
    </row>
    <row r="81" spans="1:26" ht="15.75" customHeight="1">
      <c r="A81" s="228"/>
      <c r="B81" s="262"/>
      <c r="C81" s="228"/>
      <c r="D81" s="263"/>
      <c r="E81" s="263"/>
      <c r="F81" s="263"/>
      <c r="G81" s="264"/>
      <c r="H81" s="228"/>
      <c r="I81" s="227"/>
      <c r="J81" s="227"/>
      <c r="K81" s="227"/>
      <c r="L81" s="227"/>
      <c r="M81" s="227"/>
      <c r="N81" s="227"/>
      <c r="O81" s="227"/>
      <c r="P81" s="227"/>
      <c r="Q81" s="227"/>
      <c r="R81" s="227"/>
      <c r="S81" s="227"/>
      <c r="T81" s="227"/>
      <c r="U81" s="227"/>
      <c r="V81" s="228"/>
      <c r="W81" s="228"/>
      <c r="X81" s="228"/>
      <c r="Y81" s="228"/>
      <c r="Z81" s="228"/>
    </row>
    <row r="82" spans="1:26" ht="15.75" customHeight="1">
      <c r="A82" s="228"/>
      <c r="B82" s="262"/>
      <c r="C82" s="228"/>
      <c r="D82" s="263"/>
      <c r="E82" s="263"/>
      <c r="F82" s="263"/>
      <c r="G82" s="264"/>
      <c r="H82" s="228"/>
      <c r="I82" s="227"/>
      <c r="J82" s="227"/>
      <c r="K82" s="227"/>
      <c r="L82" s="227"/>
      <c r="M82" s="227"/>
      <c r="N82" s="227"/>
      <c r="O82" s="227"/>
      <c r="P82" s="227"/>
      <c r="Q82" s="227"/>
      <c r="R82" s="227"/>
      <c r="S82" s="227"/>
      <c r="T82" s="227"/>
      <c r="U82" s="227"/>
      <c r="V82" s="228"/>
      <c r="W82" s="228"/>
      <c r="X82" s="228"/>
      <c r="Y82" s="228"/>
      <c r="Z82" s="228"/>
    </row>
    <row r="83" spans="1:26" ht="15.75" customHeight="1">
      <c r="A83" s="228"/>
      <c r="B83" s="262"/>
      <c r="C83" s="228"/>
      <c r="D83" s="263"/>
      <c r="E83" s="263"/>
      <c r="F83" s="263"/>
      <c r="G83" s="264"/>
      <c r="H83" s="228"/>
      <c r="I83" s="227"/>
      <c r="J83" s="227"/>
      <c r="K83" s="227"/>
      <c r="L83" s="227"/>
      <c r="M83" s="227"/>
      <c r="N83" s="227"/>
      <c r="O83" s="227"/>
      <c r="P83" s="227"/>
      <c r="Q83" s="227"/>
      <c r="R83" s="227"/>
      <c r="S83" s="227"/>
      <c r="T83" s="227"/>
      <c r="U83" s="227"/>
      <c r="V83" s="228"/>
      <c r="W83" s="228"/>
      <c r="X83" s="228"/>
      <c r="Y83" s="228"/>
      <c r="Z83" s="228"/>
    </row>
    <row r="84" spans="1:26" ht="15.75" customHeight="1">
      <c r="A84" s="228"/>
      <c r="B84" s="262"/>
      <c r="C84" s="228"/>
      <c r="D84" s="263"/>
      <c r="E84" s="263"/>
      <c r="F84" s="263"/>
      <c r="G84" s="264"/>
      <c r="H84" s="228"/>
      <c r="I84" s="227"/>
      <c r="J84" s="227"/>
      <c r="K84" s="227"/>
      <c r="L84" s="227"/>
      <c r="M84" s="227"/>
      <c r="N84" s="227"/>
      <c r="O84" s="227"/>
      <c r="P84" s="227"/>
      <c r="Q84" s="227"/>
      <c r="R84" s="227"/>
      <c r="S84" s="227"/>
      <c r="T84" s="227"/>
      <c r="U84" s="227"/>
      <c r="V84" s="228"/>
      <c r="W84" s="228"/>
      <c r="X84" s="228"/>
      <c r="Y84" s="228"/>
      <c r="Z84" s="228"/>
    </row>
    <row r="85" spans="1:26" ht="15.75" customHeight="1">
      <c r="A85" s="228"/>
      <c r="B85" s="262"/>
      <c r="C85" s="228"/>
      <c r="D85" s="263"/>
      <c r="E85" s="263"/>
      <c r="F85" s="263"/>
      <c r="G85" s="264"/>
      <c r="H85" s="228"/>
      <c r="I85" s="227"/>
      <c r="J85" s="227"/>
      <c r="K85" s="227"/>
      <c r="L85" s="227"/>
      <c r="M85" s="227"/>
      <c r="N85" s="227"/>
      <c r="O85" s="227"/>
      <c r="P85" s="227"/>
      <c r="Q85" s="227"/>
      <c r="R85" s="227"/>
      <c r="S85" s="227"/>
      <c r="T85" s="227"/>
      <c r="U85" s="227"/>
      <c r="V85" s="228"/>
      <c r="W85" s="228"/>
      <c r="X85" s="228"/>
      <c r="Y85" s="228"/>
      <c r="Z85" s="228"/>
    </row>
    <row r="86" spans="1:26" ht="15.75" customHeight="1">
      <c r="A86" s="228"/>
      <c r="B86" s="262"/>
      <c r="C86" s="228"/>
      <c r="D86" s="263"/>
      <c r="E86" s="263"/>
      <c r="F86" s="263"/>
      <c r="G86" s="264"/>
      <c r="H86" s="228"/>
      <c r="I86" s="227"/>
      <c r="J86" s="227"/>
      <c r="K86" s="227"/>
      <c r="L86" s="227"/>
      <c r="M86" s="227"/>
      <c r="N86" s="227"/>
      <c r="O86" s="227"/>
      <c r="P86" s="227"/>
      <c r="Q86" s="227"/>
      <c r="R86" s="227"/>
      <c r="S86" s="227"/>
      <c r="T86" s="227"/>
      <c r="U86" s="227"/>
      <c r="V86" s="228"/>
      <c r="W86" s="228"/>
      <c r="X86" s="228"/>
      <c r="Y86" s="228"/>
      <c r="Z86" s="228"/>
    </row>
    <row r="87" spans="1:26" ht="15.75" customHeight="1">
      <c r="A87" s="228"/>
      <c r="B87" s="262"/>
      <c r="C87" s="228"/>
      <c r="D87" s="263"/>
      <c r="E87" s="263"/>
      <c r="F87" s="263"/>
      <c r="G87" s="264"/>
      <c r="H87" s="228"/>
      <c r="I87" s="227"/>
      <c r="J87" s="227"/>
      <c r="K87" s="227"/>
      <c r="L87" s="227"/>
      <c r="M87" s="227"/>
      <c r="N87" s="227"/>
      <c r="O87" s="227"/>
      <c r="P87" s="227"/>
      <c r="Q87" s="227"/>
      <c r="R87" s="227"/>
      <c r="S87" s="227"/>
      <c r="T87" s="227"/>
      <c r="U87" s="227"/>
      <c r="V87" s="228"/>
      <c r="W87" s="228"/>
      <c r="X87" s="228"/>
      <c r="Y87" s="228"/>
      <c r="Z87" s="228"/>
    </row>
    <row r="88" spans="1:26" ht="15.75" customHeight="1">
      <c r="A88" s="228"/>
      <c r="B88" s="262"/>
      <c r="C88" s="228"/>
      <c r="D88" s="263"/>
      <c r="E88" s="263"/>
      <c r="F88" s="263"/>
      <c r="G88" s="264"/>
      <c r="H88" s="228"/>
      <c r="I88" s="227"/>
      <c r="J88" s="227"/>
      <c r="K88" s="227"/>
      <c r="L88" s="227"/>
      <c r="M88" s="227"/>
      <c r="N88" s="227"/>
      <c r="O88" s="227"/>
      <c r="P88" s="227"/>
      <c r="Q88" s="227"/>
      <c r="R88" s="227"/>
      <c r="S88" s="227"/>
      <c r="T88" s="227"/>
      <c r="U88" s="227"/>
      <c r="V88" s="228"/>
      <c r="W88" s="228"/>
      <c r="X88" s="228"/>
      <c r="Y88" s="228"/>
      <c r="Z88" s="228"/>
    </row>
    <row r="89" spans="1:26" ht="15.75" customHeight="1">
      <c r="A89" s="228"/>
      <c r="B89" s="262"/>
      <c r="C89" s="228"/>
      <c r="D89" s="263"/>
      <c r="E89" s="263"/>
      <c r="F89" s="263"/>
      <c r="G89" s="264"/>
      <c r="H89" s="228"/>
      <c r="I89" s="227"/>
      <c r="J89" s="227"/>
      <c r="K89" s="227"/>
      <c r="L89" s="227"/>
      <c r="M89" s="227"/>
      <c r="N89" s="227"/>
      <c r="O89" s="227"/>
      <c r="P89" s="227"/>
      <c r="Q89" s="227"/>
      <c r="R89" s="227"/>
      <c r="S89" s="227"/>
      <c r="T89" s="227"/>
      <c r="U89" s="227"/>
      <c r="V89" s="228"/>
      <c r="W89" s="228"/>
      <c r="X89" s="228"/>
      <c r="Y89" s="228"/>
      <c r="Z89" s="228"/>
    </row>
    <row r="90" spans="1:26" ht="15.75" customHeight="1">
      <c r="A90" s="228"/>
      <c r="B90" s="262"/>
      <c r="C90" s="228"/>
      <c r="D90" s="263"/>
      <c r="E90" s="263"/>
      <c r="F90" s="263"/>
      <c r="G90" s="264"/>
      <c r="H90" s="228"/>
      <c r="I90" s="227"/>
      <c r="J90" s="227"/>
      <c r="K90" s="227"/>
      <c r="L90" s="227"/>
      <c r="M90" s="227"/>
      <c r="N90" s="227"/>
      <c r="O90" s="227"/>
      <c r="P90" s="227"/>
      <c r="Q90" s="227"/>
      <c r="R90" s="227"/>
      <c r="S90" s="227"/>
      <c r="T90" s="227"/>
      <c r="U90" s="227"/>
      <c r="V90" s="228"/>
      <c r="W90" s="228"/>
      <c r="X90" s="228"/>
      <c r="Y90" s="228"/>
      <c r="Z90" s="228"/>
    </row>
    <row r="91" spans="1:26" ht="15.75" customHeight="1">
      <c r="A91" s="228"/>
      <c r="B91" s="262"/>
      <c r="C91" s="228"/>
      <c r="D91" s="263"/>
      <c r="E91" s="263"/>
      <c r="F91" s="263"/>
      <c r="G91" s="264"/>
      <c r="H91" s="228"/>
      <c r="I91" s="227"/>
      <c r="J91" s="227"/>
      <c r="K91" s="227"/>
      <c r="L91" s="227"/>
      <c r="M91" s="227"/>
      <c r="N91" s="227"/>
      <c r="O91" s="227"/>
      <c r="P91" s="227"/>
      <c r="Q91" s="227"/>
      <c r="R91" s="227"/>
      <c r="S91" s="227"/>
      <c r="T91" s="227"/>
      <c r="U91" s="227"/>
      <c r="V91" s="228"/>
      <c r="W91" s="228"/>
      <c r="X91" s="228"/>
      <c r="Y91" s="228"/>
      <c r="Z91" s="228"/>
    </row>
    <row r="92" spans="1:26" ht="15.75" customHeight="1">
      <c r="A92" s="228"/>
      <c r="B92" s="262"/>
      <c r="C92" s="228"/>
      <c r="D92" s="263"/>
      <c r="E92" s="263"/>
      <c r="F92" s="263"/>
      <c r="G92" s="264"/>
      <c r="H92" s="228"/>
      <c r="I92" s="227"/>
      <c r="J92" s="227"/>
      <c r="K92" s="227"/>
      <c r="L92" s="227"/>
      <c r="M92" s="227"/>
      <c r="N92" s="227"/>
      <c r="O92" s="227"/>
      <c r="P92" s="227"/>
      <c r="Q92" s="227"/>
      <c r="R92" s="227"/>
      <c r="S92" s="227"/>
      <c r="T92" s="227"/>
      <c r="U92" s="227"/>
      <c r="V92" s="228"/>
      <c r="W92" s="228"/>
      <c r="X92" s="228"/>
      <c r="Y92" s="228"/>
      <c r="Z92" s="228"/>
    </row>
    <row r="93" spans="1:26" ht="15.75" customHeight="1">
      <c r="A93" s="228"/>
      <c r="B93" s="262"/>
      <c r="C93" s="228"/>
      <c r="D93" s="263"/>
      <c r="E93" s="263"/>
      <c r="F93" s="263"/>
      <c r="G93" s="264"/>
      <c r="H93" s="228"/>
      <c r="I93" s="227"/>
      <c r="J93" s="227"/>
      <c r="K93" s="227"/>
      <c r="L93" s="227"/>
      <c r="M93" s="227"/>
      <c r="N93" s="227"/>
      <c r="O93" s="227"/>
      <c r="P93" s="227"/>
      <c r="Q93" s="227"/>
      <c r="R93" s="227"/>
      <c r="S93" s="227"/>
      <c r="T93" s="227"/>
      <c r="U93" s="227"/>
      <c r="V93" s="228"/>
      <c r="W93" s="228"/>
      <c r="X93" s="228"/>
      <c r="Y93" s="228"/>
      <c r="Z93" s="228"/>
    </row>
    <row r="94" spans="1:26" ht="15.75" customHeight="1">
      <c r="A94" s="228"/>
      <c r="B94" s="262"/>
      <c r="C94" s="228"/>
      <c r="D94" s="263"/>
      <c r="E94" s="263"/>
      <c r="F94" s="263"/>
      <c r="G94" s="264"/>
      <c r="H94" s="228"/>
      <c r="I94" s="227"/>
      <c r="J94" s="227"/>
      <c r="K94" s="227"/>
      <c r="L94" s="227"/>
      <c r="M94" s="227"/>
      <c r="N94" s="227"/>
      <c r="O94" s="227"/>
      <c r="P94" s="227"/>
      <c r="Q94" s="227"/>
      <c r="R94" s="227"/>
      <c r="S94" s="227"/>
      <c r="T94" s="227"/>
      <c r="U94" s="227"/>
      <c r="V94" s="228"/>
      <c r="W94" s="228"/>
      <c r="X94" s="228"/>
      <c r="Y94" s="228"/>
      <c r="Z94" s="228"/>
    </row>
    <row r="95" spans="1:26" ht="15.75" customHeight="1">
      <c r="A95" s="228"/>
      <c r="B95" s="262"/>
      <c r="C95" s="228"/>
      <c r="D95" s="263"/>
      <c r="E95" s="263"/>
      <c r="F95" s="263"/>
      <c r="G95" s="264"/>
      <c r="H95" s="228"/>
      <c r="I95" s="227"/>
      <c r="J95" s="227"/>
      <c r="K95" s="227"/>
      <c r="L95" s="227"/>
      <c r="M95" s="227"/>
      <c r="N95" s="227"/>
      <c r="O95" s="227"/>
      <c r="P95" s="227"/>
      <c r="Q95" s="227"/>
      <c r="R95" s="227"/>
      <c r="S95" s="227"/>
      <c r="T95" s="227"/>
      <c r="U95" s="227"/>
      <c r="V95" s="228"/>
      <c r="W95" s="228"/>
      <c r="X95" s="228"/>
      <c r="Y95" s="228"/>
      <c r="Z95" s="228"/>
    </row>
    <row r="96" spans="1:26" ht="15.75" customHeight="1">
      <c r="A96" s="228"/>
      <c r="B96" s="262"/>
      <c r="C96" s="228"/>
      <c r="D96" s="263"/>
      <c r="E96" s="263"/>
      <c r="F96" s="263"/>
      <c r="G96" s="264"/>
      <c r="H96" s="228"/>
      <c r="I96" s="227"/>
      <c r="J96" s="227"/>
      <c r="K96" s="227"/>
      <c r="L96" s="227"/>
      <c r="M96" s="227"/>
      <c r="N96" s="227"/>
      <c r="O96" s="227"/>
      <c r="P96" s="227"/>
      <c r="Q96" s="227"/>
      <c r="R96" s="227"/>
      <c r="S96" s="227"/>
      <c r="T96" s="227"/>
      <c r="U96" s="227"/>
      <c r="V96" s="228"/>
      <c r="W96" s="228"/>
      <c r="X96" s="228"/>
      <c r="Y96" s="228"/>
      <c r="Z96" s="228"/>
    </row>
    <row r="97" spans="1:26" ht="15.75" customHeight="1">
      <c r="A97" s="228"/>
      <c r="B97" s="262"/>
      <c r="C97" s="228"/>
      <c r="D97" s="263"/>
      <c r="E97" s="263"/>
      <c r="F97" s="263"/>
      <c r="G97" s="264"/>
      <c r="H97" s="228"/>
      <c r="I97" s="227"/>
      <c r="J97" s="227"/>
      <c r="K97" s="227"/>
      <c r="L97" s="227"/>
      <c r="M97" s="227"/>
      <c r="N97" s="227"/>
      <c r="O97" s="227"/>
      <c r="P97" s="227"/>
      <c r="Q97" s="227"/>
      <c r="R97" s="227"/>
      <c r="S97" s="227"/>
      <c r="T97" s="227"/>
      <c r="U97" s="227"/>
      <c r="V97" s="228"/>
      <c r="W97" s="228"/>
      <c r="X97" s="228"/>
      <c r="Y97" s="228"/>
      <c r="Z97" s="228"/>
    </row>
    <row r="98" spans="1:26" ht="15.75" customHeight="1">
      <c r="A98" s="228"/>
      <c r="B98" s="262"/>
      <c r="C98" s="228"/>
      <c r="D98" s="263"/>
      <c r="E98" s="263"/>
      <c r="F98" s="263"/>
      <c r="G98" s="264"/>
      <c r="H98" s="228"/>
      <c r="I98" s="227"/>
      <c r="J98" s="227"/>
      <c r="K98" s="227"/>
      <c r="L98" s="227"/>
      <c r="M98" s="227"/>
      <c r="N98" s="227"/>
      <c r="O98" s="227"/>
      <c r="P98" s="227"/>
      <c r="Q98" s="227"/>
      <c r="R98" s="227"/>
      <c r="S98" s="227"/>
      <c r="T98" s="227"/>
      <c r="U98" s="227"/>
      <c r="V98" s="228"/>
      <c r="W98" s="228"/>
      <c r="X98" s="228"/>
      <c r="Y98" s="228"/>
      <c r="Z98" s="228"/>
    </row>
    <row r="99" spans="1:26" ht="15.75" customHeight="1">
      <c r="A99" s="228"/>
      <c r="B99" s="262"/>
      <c r="C99" s="228"/>
      <c r="D99" s="263"/>
      <c r="E99" s="263"/>
      <c r="F99" s="263"/>
      <c r="G99" s="264"/>
      <c r="H99" s="228"/>
      <c r="I99" s="227"/>
      <c r="J99" s="227"/>
      <c r="K99" s="227"/>
      <c r="L99" s="227"/>
      <c r="M99" s="227"/>
      <c r="N99" s="227"/>
      <c r="O99" s="227"/>
      <c r="P99" s="227"/>
      <c r="Q99" s="227"/>
      <c r="R99" s="227"/>
      <c r="S99" s="227"/>
      <c r="T99" s="227"/>
      <c r="U99" s="227"/>
      <c r="V99" s="228"/>
      <c r="W99" s="228"/>
      <c r="X99" s="228"/>
      <c r="Y99" s="228"/>
      <c r="Z99" s="228"/>
    </row>
    <row r="100" spans="1:26" ht="15.75" customHeight="1">
      <c r="A100" s="228"/>
      <c r="B100" s="262"/>
      <c r="C100" s="228"/>
      <c r="D100" s="263"/>
      <c r="E100" s="263"/>
      <c r="F100" s="263"/>
      <c r="G100" s="264"/>
      <c r="H100" s="228"/>
      <c r="I100" s="227"/>
      <c r="J100" s="227"/>
      <c r="K100" s="227"/>
      <c r="L100" s="227"/>
      <c r="M100" s="227"/>
      <c r="N100" s="227"/>
      <c r="O100" s="227"/>
      <c r="P100" s="227"/>
      <c r="Q100" s="227"/>
      <c r="R100" s="227"/>
      <c r="S100" s="227"/>
      <c r="T100" s="227"/>
      <c r="U100" s="227"/>
      <c r="V100" s="228"/>
      <c r="W100" s="228"/>
      <c r="X100" s="228"/>
      <c r="Y100" s="228"/>
      <c r="Z100" s="228"/>
    </row>
    <row r="101" spans="1:26" ht="15.75" customHeight="1">
      <c r="A101" s="228"/>
      <c r="B101" s="262"/>
      <c r="C101" s="228"/>
      <c r="D101" s="263"/>
      <c r="E101" s="263"/>
      <c r="F101" s="263"/>
      <c r="G101" s="264"/>
      <c r="H101" s="228"/>
      <c r="I101" s="227"/>
      <c r="J101" s="227"/>
      <c r="K101" s="227"/>
      <c r="L101" s="227"/>
      <c r="M101" s="227"/>
      <c r="N101" s="227"/>
      <c r="O101" s="227"/>
      <c r="P101" s="227"/>
      <c r="Q101" s="227"/>
      <c r="R101" s="227"/>
      <c r="S101" s="227"/>
      <c r="T101" s="227"/>
      <c r="U101" s="227"/>
      <c r="V101" s="228"/>
      <c r="W101" s="228"/>
      <c r="X101" s="228"/>
      <c r="Y101" s="228"/>
      <c r="Z101" s="228"/>
    </row>
    <row r="102" spans="1:26" ht="15.75" customHeight="1">
      <c r="A102" s="228"/>
      <c r="B102" s="262"/>
      <c r="C102" s="228"/>
      <c r="D102" s="263"/>
      <c r="E102" s="263"/>
      <c r="F102" s="263"/>
      <c r="G102" s="264"/>
      <c r="H102" s="228"/>
      <c r="I102" s="227"/>
      <c r="J102" s="227"/>
      <c r="K102" s="227"/>
      <c r="L102" s="227"/>
      <c r="M102" s="227"/>
      <c r="N102" s="227"/>
      <c r="O102" s="227"/>
      <c r="P102" s="227"/>
      <c r="Q102" s="227"/>
      <c r="R102" s="227"/>
      <c r="S102" s="227"/>
      <c r="T102" s="227"/>
      <c r="U102" s="227"/>
      <c r="V102" s="228"/>
      <c r="W102" s="228"/>
      <c r="X102" s="228"/>
      <c r="Y102" s="228"/>
      <c r="Z102" s="228"/>
    </row>
    <row r="103" spans="1:26" ht="15.75" customHeight="1">
      <c r="A103" s="228"/>
      <c r="B103" s="262"/>
      <c r="C103" s="228"/>
      <c r="D103" s="263"/>
      <c r="E103" s="263"/>
      <c r="F103" s="263"/>
      <c r="G103" s="264"/>
      <c r="H103" s="228"/>
      <c r="I103" s="227"/>
      <c r="J103" s="227"/>
      <c r="K103" s="227"/>
      <c r="L103" s="227"/>
      <c r="M103" s="227"/>
      <c r="N103" s="227"/>
      <c r="O103" s="227"/>
      <c r="P103" s="227"/>
      <c r="Q103" s="227"/>
      <c r="R103" s="227"/>
      <c r="S103" s="227"/>
      <c r="T103" s="227"/>
      <c r="U103" s="227"/>
      <c r="V103" s="228"/>
      <c r="W103" s="228"/>
      <c r="X103" s="228"/>
      <c r="Y103" s="228"/>
      <c r="Z103" s="228"/>
    </row>
    <row r="104" spans="1:26" ht="15.75" customHeight="1">
      <c r="A104" s="228"/>
      <c r="B104" s="262"/>
      <c r="C104" s="228"/>
      <c r="D104" s="263"/>
      <c r="E104" s="263"/>
      <c r="F104" s="263"/>
      <c r="G104" s="264"/>
      <c r="H104" s="228"/>
      <c r="I104" s="227"/>
      <c r="J104" s="227"/>
      <c r="K104" s="227"/>
      <c r="L104" s="227"/>
      <c r="M104" s="227"/>
      <c r="N104" s="227"/>
      <c r="O104" s="227"/>
      <c r="P104" s="227"/>
      <c r="Q104" s="227"/>
      <c r="R104" s="227"/>
      <c r="S104" s="227"/>
      <c r="T104" s="227"/>
      <c r="U104" s="227"/>
      <c r="V104" s="228"/>
      <c r="W104" s="228"/>
      <c r="X104" s="228"/>
      <c r="Y104" s="228"/>
      <c r="Z104" s="228"/>
    </row>
    <row r="105" spans="1:26" ht="15.75" customHeight="1">
      <c r="A105" s="228"/>
      <c r="B105" s="262"/>
      <c r="C105" s="228"/>
      <c r="D105" s="263"/>
      <c r="E105" s="263"/>
      <c r="F105" s="263"/>
      <c r="G105" s="264"/>
      <c r="H105" s="228"/>
      <c r="I105" s="227"/>
      <c r="J105" s="227"/>
      <c r="K105" s="227"/>
      <c r="L105" s="227"/>
      <c r="M105" s="227"/>
      <c r="N105" s="227"/>
      <c r="O105" s="227"/>
      <c r="P105" s="227"/>
      <c r="Q105" s="227"/>
      <c r="R105" s="227"/>
      <c r="S105" s="227"/>
      <c r="T105" s="227"/>
      <c r="U105" s="227"/>
      <c r="V105" s="228"/>
      <c r="W105" s="228"/>
      <c r="X105" s="228"/>
      <c r="Y105" s="228"/>
      <c r="Z105" s="228"/>
    </row>
    <row r="106" spans="1:26" ht="15.75" customHeight="1">
      <c r="A106" s="228"/>
      <c r="B106" s="262"/>
      <c r="C106" s="228"/>
      <c r="D106" s="263"/>
      <c r="E106" s="263"/>
      <c r="F106" s="263"/>
      <c r="G106" s="264"/>
      <c r="H106" s="228"/>
      <c r="I106" s="227"/>
      <c r="J106" s="227"/>
      <c r="K106" s="227"/>
      <c r="L106" s="227"/>
      <c r="M106" s="227"/>
      <c r="N106" s="227"/>
      <c r="O106" s="227"/>
      <c r="P106" s="227"/>
      <c r="Q106" s="227"/>
      <c r="R106" s="227"/>
      <c r="S106" s="227"/>
      <c r="T106" s="227"/>
      <c r="U106" s="227"/>
      <c r="V106" s="228"/>
      <c r="W106" s="228"/>
      <c r="X106" s="228"/>
      <c r="Y106" s="228"/>
      <c r="Z106" s="228"/>
    </row>
    <row r="107" spans="1:26" ht="15.75" customHeight="1">
      <c r="A107" s="228"/>
      <c r="B107" s="262"/>
      <c r="C107" s="228"/>
      <c r="D107" s="263"/>
      <c r="E107" s="263"/>
      <c r="F107" s="263"/>
      <c r="G107" s="264"/>
      <c r="H107" s="228"/>
      <c r="I107" s="227"/>
      <c r="J107" s="227"/>
      <c r="K107" s="227"/>
      <c r="L107" s="227"/>
      <c r="M107" s="227"/>
      <c r="N107" s="227"/>
      <c r="O107" s="227"/>
      <c r="P107" s="227"/>
      <c r="Q107" s="227"/>
      <c r="R107" s="227"/>
      <c r="S107" s="227"/>
      <c r="T107" s="227"/>
      <c r="U107" s="227"/>
      <c r="V107" s="228"/>
      <c r="W107" s="228"/>
      <c r="X107" s="228"/>
      <c r="Y107" s="228"/>
      <c r="Z107" s="228"/>
    </row>
    <row r="108" spans="1:26" ht="15.75" customHeight="1">
      <c r="A108" s="228"/>
      <c r="B108" s="262"/>
      <c r="C108" s="228"/>
      <c r="D108" s="263"/>
      <c r="E108" s="263"/>
      <c r="F108" s="263"/>
      <c r="G108" s="264"/>
      <c r="H108" s="228"/>
      <c r="I108" s="227"/>
      <c r="J108" s="227"/>
      <c r="K108" s="227"/>
      <c r="L108" s="227"/>
      <c r="M108" s="227"/>
      <c r="N108" s="227"/>
      <c r="O108" s="227"/>
      <c r="P108" s="227"/>
      <c r="Q108" s="227"/>
      <c r="R108" s="227"/>
      <c r="S108" s="227"/>
      <c r="T108" s="227"/>
      <c r="U108" s="227"/>
      <c r="V108" s="228"/>
      <c r="W108" s="228"/>
      <c r="X108" s="228"/>
      <c r="Y108" s="228"/>
      <c r="Z108" s="228"/>
    </row>
    <row r="109" spans="1:26" ht="15.75" customHeight="1">
      <c r="A109" s="228"/>
      <c r="B109" s="262"/>
      <c r="C109" s="228"/>
      <c r="D109" s="263"/>
      <c r="E109" s="263"/>
      <c r="F109" s="263"/>
      <c r="G109" s="264"/>
      <c r="H109" s="228"/>
      <c r="I109" s="227"/>
      <c r="J109" s="227"/>
      <c r="K109" s="227"/>
      <c r="L109" s="227"/>
      <c r="M109" s="227"/>
      <c r="N109" s="227"/>
      <c r="O109" s="227"/>
      <c r="P109" s="227"/>
      <c r="Q109" s="227"/>
      <c r="R109" s="227"/>
      <c r="S109" s="227"/>
      <c r="T109" s="227"/>
      <c r="U109" s="227"/>
      <c r="V109" s="228"/>
      <c r="W109" s="228"/>
      <c r="X109" s="228"/>
      <c r="Y109" s="228"/>
      <c r="Z109" s="228"/>
    </row>
    <row r="110" spans="1:26" ht="15.75" customHeight="1">
      <c r="A110" s="228"/>
      <c r="B110" s="262"/>
      <c r="C110" s="228"/>
      <c r="D110" s="263"/>
      <c r="E110" s="263"/>
      <c r="F110" s="263"/>
      <c r="G110" s="264"/>
      <c r="H110" s="228"/>
      <c r="I110" s="227"/>
      <c r="J110" s="227"/>
      <c r="K110" s="227"/>
      <c r="L110" s="227"/>
      <c r="M110" s="227"/>
      <c r="N110" s="227"/>
      <c r="O110" s="227"/>
      <c r="P110" s="227"/>
      <c r="Q110" s="227"/>
      <c r="R110" s="227"/>
      <c r="S110" s="227"/>
      <c r="T110" s="227"/>
      <c r="U110" s="227"/>
      <c r="V110" s="228"/>
      <c r="W110" s="228"/>
      <c r="X110" s="228"/>
      <c r="Y110" s="228"/>
      <c r="Z110" s="228"/>
    </row>
    <row r="111" spans="1:26" ht="15.75" customHeight="1">
      <c r="A111" s="228"/>
      <c r="B111" s="262"/>
      <c r="C111" s="228"/>
      <c r="D111" s="263"/>
      <c r="E111" s="263"/>
      <c r="F111" s="263"/>
      <c r="G111" s="264"/>
      <c r="H111" s="228"/>
      <c r="I111" s="227"/>
      <c r="J111" s="227"/>
      <c r="K111" s="227"/>
      <c r="L111" s="227"/>
      <c r="M111" s="227"/>
      <c r="N111" s="227"/>
      <c r="O111" s="227"/>
      <c r="P111" s="227"/>
      <c r="Q111" s="227"/>
      <c r="R111" s="227"/>
      <c r="S111" s="227"/>
      <c r="T111" s="227"/>
      <c r="U111" s="227"/>
      <c r="V111" s="228"/>
      <c r="W111" s="228"/>
      <c r="X111" s="228"/>
      <c r="Y111" s="228"/>
      <c r="Z111" s="228"/>
    </row>
    <row r="112" spans="1:26" ht="15.75" customHeight="1">
      <c r="A112" s="228"/>
      <c r="B112" s="262"/>
      <c r="C112" s="228"/>
      <c r="D112" s="263"/>
      <c r="E112" s="263"/>
      <c r="F112" s="263"/>
      <c r="G112" s="264"/>
      <c r="H112" s="228"/>
      <c r="I112" s="227"/>
      <c r="J112" s="227"/>
      <c r="K112" s="227"/>
      <c r="L112" s="227"/>
      <c r="M112" s="227"/>
      <c r="N112" s="227"/>
      <c r="O112" s="227"/>
      <c r="P112" s="227"/>
      <c r="Q112" s="227"/>
      <c r="R112" s="227"/>
      <c r="S112" s="227"/>
      <c r="T112" s="227"/>
      <c r="U112" s="227"/>
      <c r="V112" s="228"/>
      <c r="W112" s="228"/>
      <c r="X112" s="228"/>
      <c r="Y112" s="228"/>
      <c r="Z112" s="228"/>
    </row>
    <row r="113" spans="1:26" ht="15.75" customHeight="1">
      <c r="A113" s="228"/>
      <c r="B113" s="262"/>
      <c r="C113" s="228"/>
      <c r="D113" s="263"/>
      <c r="E113" s="263"/>
      <c r="F113" s="263"/>
      <c r="G113" s="264"/>
      <c r="H113" s="228"/>
      <c r="I113" s="227"/>
      <c r="J113" s="227"/>
      <c r="K113" s="227"/>
      <c r="L113" s="227"/>
      <c r="M113" s="227"/>
      <c r="N113" s="227"/>
      <c r="O113" s="227"/>
      <c r="P113" s="227"/>
      <c r="Q113" s="227"/>
      <c r="R113" s="227"/>
      <c r="S113" s="227"/>
      <c r="T113" s="227"/>
      <c r="U113" s="227"/>
      <c r="V113" s="228"/>
      <c r="W113" s="228"/>
      <c r="X113" s="228"/>
      <c r="Y113" s="228"/>
      <c r="Z113" s="228"/>
    </row>
    <row r="114" spans="1:26" ht="15.75" customHeight="1">
      <c r="A114" s="228"/>
      <c r="B114" s="262"/>
      <c r="C114" s="228"/>
      <c r="D114" s="263"/>
      <c r="E114" s="263"/>
      <c r="F114" s="263"/>
      <c r="G114" s="264"/>
      <c r="H114" s="228"/>
      <c r="I114" s="227"/>
      <c r="J114" s="227"/>
      <c r="K114" s="227"/>
      <c r="L114" s="227"/>
      <c r="M114" s="227"/>
      <c r="N114" s="227"/>
      <c r="O114" s="227"/>
      <c r="P114" s="227"/>
      <c r="Q114" s="227"/>
      <c r="R114" s="227"/>
      <c r="S114" s="227"/>
      <c r="T114" s="227"/>
      <c r="U114" s="227"/>
      <c r="V114" s="228"/>
      <c r="W114" s="228"/>
      <c r="X114" s="228"/>
      <c r="Y114" s="228"/>
      <c r="Z114" s="228"/>
    </row>
    <row r="115" spans="1:26" ht="15.75" customHeight="1">
      <c r="A115" s="228"/>
      <c r="B115" s="262"/>
      <c r="C115" s="228"/>
      <c r="D115" s="263"/>
      <c r="E115" s="263"/>
      <c r="F115" s="263"/>
      <c r="G115" s="264"/>
      <c r="H115" s="228"/>
      <c r="I115" s="227"/>
      <c r="J115" s="227"/>
      <c r="K115" s="227"/>
      <c r="L115" s="227"/>
      <c r="M115" s="227"/>
      <c r="N115" s="227"/>
      <c r="O115" s="227"/>
      <c r="P115" s="227"/>
      <c r="Q115" s="227"/>
      <c r="R115" s="227"/>
      <c r="S115" s="227"/>
      <c r="T115" s="227"/>
      <c r="U115" s="227"/>
      <c r="V115" s="228"/>
      <c r="W115" s="228"/>
      <c r="X115" s="228"/>
      <c r="Y115" s="228"/>
      <c r="Z115" s="228"/>
    </row>
    <row r="116" spans="1:26" ht="15.75" customHeight="1">
      <c r="A116" s="228"/>
      <c r="B116" s="262"/>
      <c r="C116" s="228"/>
      <c r="D116" s="263"/>
      <c r="E116" s="263"/>
      <c r="F116" s="263"/>
      <c r="G116" s="264"/>
      <c r="H116" s="228"/>
      <c r="I116" s="227"/>
      <c r="J116" s="227"/>
      <c r="K116" s="227"/>
      <c r="L116" s="227"/>
      <c r="M116" s="227"/>
      <c r="N116" s="227"/>
      <c r="O116" s="227"/>
      <c r="P116" s="227"/>
      <c r="Q116" s="227"/>
      <c r="R116" s="227"/>
      <c r="S116" s="227"/>
      <c r="T116" s="227"/>
      <c r="U116" s="227"/>
      <c r="V116" s="228"/>
      <c r="W116" s="228"/>
      <c r="X116" s="228"/>
      <c r="Y116" s="228"/>
      <c r="Z116" s="228"/>
    </row>
    <row r="117" spans="1:26" ht="15.75" customHeight="1">
      <c r="A117" s="228"/>
      <c r="B117" s="262"/>
      <c r="C117" s="228"/>
      <c r="D117" s="263"/>
      <c r="E117" s="263"/>
      <c r="F117" s="263"/>
      <c r="G117" s="264"/>
      <c r="H117" s="228"/>
      <c r="I117" s="227"/>
      <c r="J117" s="227"/>
      <c r="K117" s="227"/>
      <c r="L117" s="227"/>
      <c r="M117" s="227"/>
      <c r="N117" s="227"/>
      <c r="O117" s="227"/>
      <c r="P117" s="227"/>
      <c r="Q117" s="227"/>
      <c r="R117" s="227"/>
      <c r="S117" s="227"/>
      <c r="T117" s="227"/>
      <c r="U117" s="227"/>
      <c r="V117" s="228"/>
      <c r="W117" s="228"/>
      <c r="X117" s="228"/>
      <c r="Y117" s="228"/>
      <c r="Z117" s="228"/>
    </row>
    <row r="118" spans="1:26" ht="15.75" customHeight="1">
      <c r="A118" s="228"/>
      <c r="B118" s="262"/>
      <c r="C118" s="228"/>
      <c r="D118" s="263"/>
      <c r="E118" s="263"/>
      <c r="F118" s="263"/>
      <c r="G118" s="264"/>
      <c r="H118" s="228"/>
      <c r="I118" s="227"/>
      <c r="J118" s="227"/>
      <c r="K118" s="227"/>
      <c r="L118" s="227"/>
      <c r="M118" s="227"/>
      <c r="N118" s="227"/>
      <c r="O118" s="227"/>
      <c r="P118" s="227"/>
      <c r="Q118" s="227"/>
      <c r="R118" s="227"/>
      <c r="S118" s="227"/>
      <c r="T118" s="227"/>
      <c r="U118" s="227"/>
      <c r="V118" s="228"/>
      <c r="W118" s="228"/>
      <c r="X118" s="228"/>
      <c r="Y118" s="228"/>
      <c r="Z118" s="228"/>
    </row>
    <row r="119" spans="1:26" ht="15.75" customHeight="1">
      <c r="A119" s="228"/>
      <c r="B119" s="262"/>
      <c r="C119" s="228"/>
      <c r="D119" s="263"/>
      <c r="E119" s="263"/>
      <c r="F119" s="263"/>
      <c r="G119" s="264"/>
      <c r="H119" s="228"/>
      <c r="I119" s="227"/>
      <c r="J119" s="227"/>
      <c r="K119" s="227"/>
      <c r="L119" s="227"/>
      <c r="M119" s="227"/>
      <c r="N119" s="227"/>
      <c r="O119" s="227"/>
      <c r="P119" s="227"/>
      <c r="Q119" s="227"/>
      <c r="R119" s="227"/>
      <c r="S119" s="227"/>
      <c r="T119" s="227"/>
      <c r="U119" s="227"/>
      <c r="V119" s="228"/>
      <c r="W119" s="228"/>
      <c r="X119" s="228"/>
      <c r="Y119" s="228"/>
      <c r="Z119" s="228"/>
    </row>
    <row r="120" spans="1:26" ht="15.75" customHeight="1">
      <c r="A120" s="228"/>
      <c r="B120" s="262"/>
      <c r="C120" s="228"/>
      <c r="D120" s="263"/>
      <c r="E120" s="263"/>
      <c r="F120" s="263"/>
      <c r="G120" s="264"/>
      <c r="H120" s="228"/>
      <c r="I120" s="227"/>
      <c r="J120" s="227"/>
      <c r="K120" s="227"/>
      <c r="L120" s="227"/>
      <c r="M120" s="227"/>
      <c r="N120" s="227"/>
      <c r="O120" s="227"/>
      <c r="P120" s="227"/>
      <c r="Q120" s="227"/>
      <c r="R120" s="227"/>
      <c r="S120" s="227"/>
      <c r="T120" s="227"/>
      <c r="U120" s="227"/>
      <c r="V120" s="228"/>
      <c r="W120" s="228"/>
      <c r="X120" s="228"/>
      <c r="Y120" s="228"/>
      <c r="Z120" s="228"/>
    </row>
    <row r="121" spans="1:26" ht="15.75" customHeight="1">
      <c r="A121" s="228"/>
      <c r="B121" s="262"/>
      <c r="C121" s="228"/>
      <c r="D121" s="263"/>
      <c r="E121" s="263"/>
      <c r="F121" s="263"/>
      <c r="G121" s="264"/>
      <c r="H121" s="228"/>
      <c r="I121" s="227"/>
      <c r="J121" s="227"/>
      <c r="K121" s="227"/>
      <c r="L121" s="227"/>
      <c r="M121" s="227"/>
      <c r="N121" s="227"/>
      <c r="O121" s="227"/>
      <c r="P121" s="227"/>
      <c r="Q121" s="227"/>
      <c r="R121" s="227"/>
      <c r="S121" s="227"/>
      <c r="T121" s="227"/>
      <c r="U121" s="227"/>
      <c r="V121" s="228"/>
      <c r="W121" s="228"/>
      <c r="X121" s="228"/>
      <c r="Y121" s="228"/>
      <c r="Z121" s="228"/>
    </row>
    <row r="122" spans="1:26" ht="15.75" customHeight="1">
      <c r="A122" s="228"/>
      <c r="B122" s="262"/>
      <c r="C122" s="228"/>
      <c r="D122" s="263"/>
      <c r="E122" s="263"/>
      <c r="F122" s="263"/>
      <c r="G122" s="264"/>
      <c r="H122" s="228"/>
      <c r="I122" s="227"/>
      <c r="J122" s="227"/>
      <c r="K122" s="227"/>
      <c r="L122" s="227"/>
      <c r="M122" s="227"/>
      <c r="N122" s="227"/>
      <c r="O122" s="227"/>
      <c r="P122" s="227"/>
      <c r="Q122" s="227"/>
      <c r="R122" s="227"/>
      <c r="S122" s="227"/>
      <c r="T122" s="227"/>
      <c r="U122" s="227"/>
      <c r="V122" s="228"/>
      <c r="W122" s="228"/>
      <c r="X122" s="228"/>
      <c r="Y122" s="228"/>
      <c r="Z122" s="228"/>
    </row>
    <row r="123" spans="1:26" ht="15.75" customHeight="1">
      <c r="A123" s="228"/>
      <c r="B123" s="262"/>
      <c r="C123" s="228"/>
      <c r="D123" s="263"/>
      <c r="E123" s="263"/>
      <c r="F123" s="263"/>
      <c r="G123" s="264"/>
      <c r="H123" s="228"/>
      <c r="I123" s="227"/>
      <c r="J123" s="227"/>
      <c r="K123" s="227"/>
      <c r="L123" s="227"/>
      <c r="M123" s="227"/>
      <c r="N123" s="227"/>
      <c r="O123" s="227"/>
      <c r="P123" s="227"/>
      <c r="Q123" s="227"/>
      <c r="R123" s="227"/>
      <c r="S123" s="227"/>
      <c r="T123" s="227"/>
      <c r="U123" s="227"/>
      <c r="V123" s="228"/>
      <c r="W123" s="228"/>
      <c r="X123" s="228"/>
      <c r="Y123" s="228"/>
      <c r="Z123" s="228"/>
    </row>
    <row r="124" spans="1:26" ht="15.75" customHeight="1">
      <c r="A124" s="228"/>
      <c r="B124" s="262"/>
      <c r="C124" s="228"/>
      <c r="D124" s="263"/>
      <c r="E124" s="263"/>
      <c r="F124" s="263"/>
      <c r="G124" s="264"/>
      <c r="H124" s="228"/>
      <c r="I124" s="227"/>
      <c r="J124" s="227"/>
      <c r="K124" s="227"/>
      <c r="L124" s="227"/>
      <c r="M124" s="227"/>
      <c r="N124" s="227"/>
      <c r="O124" s="227"/>
      <c r="P124" s="227"/>
      <c r="Q124" s="227"/>
      <c r="R124" s="227"/>
      <c r="S124" s="227"/>
      <c r="T124" s="227"/>
      <c r="U124" s="227"/>
      <c r="V124" s="228"/>
      <c r="W124" s="228"/>
      <c r="X124" s="228"/>
      <c r="Y124" s="228"/>
      <c r="Z124" s="228"/>
    </row>
    <row r="125" spans="1:26" ht="15.75" customHeight="1">
      <c r="A125" s="228"/>
      <c r="B125" s="262"/>
      <c r="C125" s="228"/>
      <c r="D125" s="263"/>
      <c r="E125" s="263"/>
      <c r="F125" s="263"/>
      <c r="G125" s="264"/>
      <c r="H125" s="228"/>
      <c r="I125" s="227"/>
      <c r="J125" s="227"/>
      <c r="K125" s="227"/>
      <c r="L125" s="227"/>
      <c r="M125" s="227"/>
      <c r="N125" s="227"/>
      <c r="O125" s="227"/>
      <c r="P125" s="227"/>
      <c r="Q125" s="227"/>
      <c r="R125" s="227"/>
      <c r="S125" s="227"/>
      <c r="T125" s="227"/>
      <c r="U125" s="227"/>
      <c r="V125" s="228"/>
      <c r="W125" s="228"/>
      <c r="X125" s="228"/>
      <c r="Y125" s="228"/>
      <c r="Z125" s="228"/>
    </row>
    <row r="126" spans="1:26" ht="15.75" customHeight="1">
      <c r="A126" s="228"/>
      <c r="B126" s="262"/>
      <c r="C126" s="228"/>
      <c r="D126" s="263"/>
      <c r="E126" s="263"/>
      <c r="F126" s="263"/>
      <c r="G126" s="264"/>
      <c r="H126" s="228"/>
      <c r="I126" s="227"/>
      <c r="J126" s="227"/>
      <c r="K126" s="227"/>
      <c r="L126" s="227"/>
      <c r="M126" s="227"/>
      <c r="N126" s="227"/>
      <c r="O126" s="227"/>
      <c r="P126" s="227"/>
      <c r="Q126" s="227"/>
      <c r="R126" s="227"/>
      <c r="S126" s="227"/>
      <c r="T126" s="227"/>
      <c r="U126" s="227"/>
      <c r="V126" s="228"/>
      <c r="W126" s="228"/>
      <c r="X126" s="228"/>
      <c r="Y126" s="228"/>
      <c r="Z126" s="228"/>
    </row>
    <row r="127" spans="1:26" ht="15.75" customHeight="1">
      <c r="A127" s="228"/>
      <c r="B127" s="262"/>
      <c r="C127" s="228"/>
      <c r="D127" s="263"/>
      <c r="E127" s="263"/>
      <c r="F127" s="263"/>
      <c r="G127" s="264"/>
      <c r="H127" s="228"/>
      <c r="I127" s="227"/>
      <c r="J127" s="227"/>
      <c r="K127" s="227"/>
      <c r="L127" s="227"/>
      <c r="M127" s="227"/>
      <c r="N127" s="227"/>
      <c r="O127" s="227"/>
      <c r="P127" s="227"/>
      <c r="Q127" s="227"/>
      <c r="R127" s="227"/>
      <c r="S127" s="227"/>
      <c r="T127" s="227"/>
      <c r="U127" s="227"/>
      <c r="V127" s="228"/>
      <c r="W127" s="228"/>
      <c r="X127" s="228"/>
      <c r="Y127" s="228"/>
      <c r="Z127" s="228"/>
    </row>
    <row r="128" spans="1:26" ht="15.75" customHeight="1">
      <c r="A128" s="228"/>
      <c r="B128" s="262"/>
      <c r="C128" s="228"/>
      <c r="D128" s="263"/>
      <c r="E128" s="263"/>
      <c r="F128" s="263"/>
      <c r="G128" s="264"/>
      <c r="H128" s="228"/>
      <c r="I128" s="227"/>
      <c r="J128" s="227"/>
      <c r="K128" s="227"/>
      <c r="L128" s="227"/>
      <c r="M128" s="227"/>
      <c r="N128" s="227"/>
      <c r="O128" s="227"/>
      <c r="P128" s="227"/>
      <c r="Q128" s="227"/>
      <c r="R128" s="227"/>
      <c r="S128" s="227"/>
      <c r="T128" s="227"/>
      <c r="U128" s="227"/>
      <c r="V128" s="228"/>
      <c r="W128" s="228"/>
      <c r="X128" s="228"/>
      <c r="Y128" s="228"/>
      <c r="Z128" s="228"/>
    </row>
    <row r="129" spans="1:26" ht="15.75" customHeight="1">
      <c r="A129" s="228"/>
      <c r="B129" s="262"/>
      <c r="C129" s="228"/>
      <c r="D129" s="263"/>
      <c r="E129" s="263"/>
      <c r="F129" s="263"/>
      <c r="G129" s="264"/>
      <c r="H129" s="228"/>
      <c r="I129" s="227"/>
      <c r="J129" s="227"/>
      <c r="K129" s="227"/>
      <c r="L129" s="227"/>
      <c r="M129" s="227"/>
      <c r="N129" s="227"/>
      <c r="O129" s="227"/>
      <c r="P129" s="227"/>
      <c r="Q129" s="227"/>
      <c r="R129" s="227"/>
      <c r="S129" s="227"/>
      <c r="T129" s="227"/>
      <c r="U129" s="227"/>
      <c r="V129" s="228"/>
      <c r="W129" s="228"/>
      <c r="X129" s="228"/>
      <c r="Y129" s="228"/>
      <c r="Z129" s="228"/>
    </row>
    <row r="130" spans="1:26" ht="15.75" customHeight="1">
      <c r="A130" s="228"/>
      <c r="B130" s="262"/>
      <c r="C130" s="228"/>
      <c r="D130" s="263"/>
      <c r="E130" s="263"/>
      <c r="F130" s="263"/>
      <c r="G130" s="264"/>
      <c r="H130" s="228"/>
      <c r="I130" s="227"/>
      <c r="J130" s="227"/>
      <c r="K130" s="227"/>
      <c r="L130" s="227"/>
      <c r="M130" s="227"/>
      <c r="N130" s="227"/>
      <c r="O130" s="227"/>
      <c r="P130" s="227"/>
      <c r="Q130" s="227"/>
      <c r="R130" s="227"/>
      <c r="S130" s="227"/>
      <c r="T130" s="227"/>
      <c r="U130" s="227"/>
      <c r="V130" s="228"/>
      <c r="W130" s="228"/>
      <c r="X130" s="228"/>
      <c r="Y130" s="228"/>
      <c r="Z130" s="228"/>
    </row>
    <row r="131" spans="1:26" ht="15.75" customHeight="1">
      <c r="A131" s="228"/>
      <c r="B131" s="262"/>
      <c r="C131" s="228"/>
      <c r="D131" s="263"/>
      <c r="E131" s="263"/>
      <c r="F131" s="263"/>
      <c r="G131" s="264"/>
      <c r="H131" s="228"/>
      <c r="I131" s="227"/>
      <c r="J131" s="227"/>
      <c r="K131" s="227"/>
      <c r="L131" s="227"/>
      <c r="M131" s="227"/>
      <c r="N131" s="227"/>
      <c r="O131" s="227"/>
      <c r="P131" s="227"/>
      <c r="Q131" s="227"/>
      <c r="R131" s="227"/>
      <c r="S131" s="227"/>
      <c r="T131" s="227"/>
      <c r="U131" s="227"/>
      <c r="V131" s="228"/>
      <c r="W131" s="228"/>
      <c r="X131" s="228"/>
      <c r="Y131" s="228"/>
      <c r="Z131" s="228"/>
    </row>
    <row r="132" spans="1:26" ht="15.75" customHeight="1">
      <c r="A132" s="228"/>
      <c r="B132" s="262"/>
      <c r="C132" s="228"/>
      <c r="D132" s="263"/>
      <c r="E132" s="263"/>
      <c r="F132" s="263"/>
      <c r="G132" s="264"/>
      <c r="H132" s="228"/>
      <c r="I132" s="227"/>
      <c r="J132" s="227"/>
      <c r="K132" s="227"/>
      <c r="L132" s="227"/>
      <c r="M132" s="227"/>
      <c r="N132" s="227"/>
      <c r="O132" s="227"/>
      <c r="P132" s="227"/>
      <c r="Q132" s="227"/>
      <c r="R132" s="227"/>
      <c r="S132" s="227"/>
      <c r="T132" s="227"/>
      <c r="U132" s="227"/>
      <c r="V132" s="228"/>
      <c r="W132" s="228"/>
      <c r="X132" s="228"/>
      <c r="Y132" s="228"/>
      <c r="Z132" s="228"/>
    </row>
    <row r="133" spans="1:26" ht="15.75" customHeight="1">
      <c r="A133" s="228"/>
      <c r="B133" s="262"/>
      <c r="C133" s="228"/>
      <c r="D133" s="263"/>
      <c r="E133" s="263"/>
      <c r="F133" s="263"/>
      <c r="G133" s="264"/>
      <c r="H133" s="228"/>
      <c r="I133" s="227"/>
      <c r="J133" s="227"/>
      <c r="K133" s="227"/>
      <c r="L133" s="227"/>
      <c r="M133" s="227"/>
      <c r="N133" s="227"/>
      <c r="O133" s="227"/>
      <c r="P133" s="227"/>
      <c r="Q133" s="227"/>
      <c r="R133" s="227"/>
      <c r="S133" s="227"/>
      <c r="T133" s="227"/>
      <c r="U133" s="227"/>
      <c r="V133" s="228"/>
      <c r="W133" s="228"/>
      <c r="X133" s="228"/>
      <c r="Y133" s="228"/>
      <c r="Z133" s="228"/>
    </row>
    <row r="134" spans="1:26" ht="15.75" customHeight="1">
      <c r="A134" s="228"/>
      <c r="B134" s="262"/>
      <c r="C134" s="228"/>
      <c r="D134" s="263"/>
      <c r="E134" s="263"/>
      <c r="F134" s="263"/>
      <c r="G134" s="264"/>
      <c r="H134" s="228"/>
      <c r="I134" s="227"/>
      <c r="J134" s="227"/>
      <c r="K134" s="227"/>
      <c r="L134" s="227"/>
      <c r="M134" s="227"/>
      <c r="N134" s="227"/>
      <c r="O134" s="227"/>
      <c r="P134" s="227"/>
      <c r="Q134" s="227"/>
      <c r="R134" s="227"/>
      <c r="S134" s="227"/>
      <c r="T134" s="227"/>
      <c r="U134" s="227"/>
      <c r="V134" s="228"/>
      <c r="W134" s="228"/>
      <c r="X134" s="228"/>
      <c r="Y134" s="228"/>
      <c r="Z134" s="228"/>
    </row>
    <row r="135" spans="1:26" ht="15.75" customHeight="1">
      <c r="A135" s="228"/>
      <c r="B135" s="262"/>
      <c r="C135" s="228"/>
      <c r="D135" s="263"/>
      <c r="E135" s="263"/>
      <c r="F135" s="263"/>
      <c r="G135" s="264"/>
      <c r="H135" s="228"/>
      <c r="I135" s="227"/>
      <c r="J135" s="227"/>
      <c r="K135" s="227"/>
      <c r="L135" s="227"/>
      <c r="M135" s="227"/>
      <c r="N135" s="227"/>
      <c r="O135" s="227"/>
      <c r="P135" s="227"/>
      <c r="Q135" s="227"/>
      <c r="R135" s="227"/>
      <c r="S135" s="227"/>
      <c r="T135" s="227"/>
      <c r="U135" s="227"/>
      <c r="V135" s="228"/>
      <c r="W135" s="228"/>
      <c r="X135" s="228"/>
      <c r="Y135" s="228"/>
      <c r="Z135" s="228"/>
    </row>
    <row r="136" spans="1:26" ht="15.75" customHeight="1">
      <c r="A136" s="228"/>
      <c r="B136" s="262"/>
      <c r="C136" s="228"/>
      <c r="D136" s="263"/>
      <c r="E136" s="263"/>
      <c r="F136" s="263"/>
      <c r="G136" s="264"/>
      <c r="H136" s="228"/>
      <c r="I136" s="227"/>
      <c r="J136" s="227"/>
      <c r="K136" s="227"/>
      <c r="L136" s="227"/>
      <c r="M136" s="227"/>
      <c r="N136" s="227"/>
      <c r="O136" s="227"/>
      <c r="P136" s="227"/>
      <c r="Q136" s="227"/>
      <c r="R136" s="227"/>
      <c r="S136" s="227"/>
      <c r="T136" s="227"/>
      <c r="U136" s="227"/>
      <c r="V136" s="228"/>
      <c r="W136" s="228"/>
      <c r="X136" s="228"/>
      <c r="Y136" s="228"/>
      <c r="Z136" s="228"/>
    </row>
    <row r="137" spans="1:26" ht="15.75" customHeight="1">
      <c r="A137" s="228"/>
      <c r="B137" s="262"/>
      <c r="C137" s="228"/>
      <c r="D137" s="263"/>
      <c r="E137" s="263"/>
      <c r="F137" s="263"/>
      <c r="G137" s="264"/>
      <c r="H137" s="228"/>
      <c r="I137" s="227"/>
      <c r="J137" s="227"/>
      <c r="K137" s="227"/>
      <c r="L137" s="227"/>
      <c r="M137" s="227"/>
      <c r="N137" s="227"/>
      <c r="O137" s="227"/>
      <c r="P137" s="227"/>
      <c r="Q137" s="227"/>
      <c r="R137" s="227"/>
      <c r="S137" s="227"/>
      <c r="T137" s="227"/>
      <c r="U137" s="227"/>
      <c r="V137" s="228"/>
      <c r="W137" s="228"/>
      <c r="X137" s="228"/>
      <c r="Y137" s="228"/>
      <c r="Z137" s="228"/>
    </row>
    <row r="138" spans="1:26" ht="15.75" customHeight="1">
      <c r="A138" s="228"/>
      <c r="B138" s="262"/>
      <c r="C138" s="228"/>
      <c r="D138" s="263"/>
      <c r="E138" s="263"/>
      <c r="F138" s="263"/>
      <c r="G138" s="264"/>
      <c r="H138" s="228"/>
      <c r="I138" s="227"/>
      <c r="J138" s="227"/>
      <c r="K138" s="227"/>
      <c r="L138" s="227"/>
      <c r="M138" s="227"/>
      <c r="N138" s="227"/>
      <c r="O138" s="227"/>
      <c r="P138" s="227"/>
      <c r="Q138" s="227"/>
      <c r="R138" s="227"/>
      <c r="S138" s="227"/>
      <c r="T138" s="227"/>
      <c r="U138" s="227"/>
      <c r="V138" s="228"/>
      <c r="W138" s="228"/>
      <c r="X138" s="228"/>
      <c r="Y138" s="228"/>
      <c r="Z138" s="228"/>
    </row>
    <row r="139" spans="1:26" ht="15.75" customHeight="1">
      <c r="A139" s="228"/>
      <c r="B139" s="262"/>
      <c r="C139" s="228"/>
      <c r="D139" s="263"/>
      <c r="E139" s="263"/>
      <c r="F139" s="263"/>
      <c r="G139" s="264"/>
      <c r="H139" s="228"/>
      <c r="I139" s="227"/>
      <c r="J139" s="227"/>
      <c r="K139" s="227"/>
      <c r="L139" s="227"/>
      <c r="M139" s="227"/>
      <c r="N139" s="227"/>
      <c r="O139" s="227"/>
      <c r="P139" s="227"/>
      <c r="Q139" s="227"/>
      <c r="R139" s="227"/>
      <c r="S139" s="227"/>
      <c r="T139" s="227"/>
      <c r="U139" s="227"/>
      <c r="V139" s="228"/>
      <c r="W139" s="228"/>
      <c r="X139" s="228"/>
      <c r="Y139" s="228"/>
      <c r="Z139" s="228"/>
    </row>
    <row r="140" spans="1:26" ht="15.75" customHeight="1">
      <c r="A140" s="228"/>
      <c r="B140" s="262"/>
      <c r="C140" s="228"/>
      <c r="D140" s="263"/>
      <c r="E140" s="263"/>
      <c r="F140" s="263"/>
      <c r="G140" s="264"/>
      <c r="H140" s="228"/>
      <c r="I140" s="227"/>
      <c r="J140" s="227"/>
      <c r="K140" s="227"/>
      <c r="L140" s="227"/>
      <c r="M140" s="227"/>
      <c r="N140" s="227"/>
      <c r="O140" s="227"/>
      <c r="P140" s="227"/>
      <c r="Q140" s="227"/>
      <c r="R140" s="227"/>
      <c r="S140" s="227"/>
      <c r="T140" s="227"/>
      <c r="U140" s="227"/>
      <c r="V140" s="228"/>
      <c r="W140" s="228"/>
      <c r="X140" s="228"/>
      <c r="Y140" s="228"/>
      <c r="Z140" s="228"/>
    </row>
    <row r="141" spans="1:26" ht="15.75" customHeight="1">
      <c r="A141" s="228"/>
      <c r="B141" s="262"/>
      <c r="C141" s="228"/>
      <c r="D141" s="263"/>
      <c r="E141" s="263"/>
      <c r="F141" s="263"/>
      <c r="G141" s="264"/>
      <c r="H141" s="228"/>
      <c r="I141" s="227"/>
      <c r="J141" s="227"/>
      <c r="K141" s="227"/>
      <c r="L141" s="227"/>
      <c r="M141" s="227"/>
      <c r="N141" s="227"/>
      <c r="O141" s="227"/>
      <c r="P141" s="227"/>
      <c r="Q141" s="227"/>
      <c r="R141" s="227"/>
      <c r="S141" s="227"/>
      <c r="T141" s="227"/>
      <c r="U141" s="227"/>
      <c r="V141" s="228"/>
      <c r="W141" s="228"/>
      <c r="X141" s="228"/>
      <c r="Y141" s="228"/>
      <c r="Z141" s="228"/>
    </row>
    <row r="142" spans="1:26" ht="15.75" customHeight="1">
      <c r="A142" s="228"/>
      <c r="B142" s="262"/>
      <c r="C142" s="228"/>
      <c r="D142" s="263"/>
      <c r="E142" s="263"/>
      <c r="F142" s="263"/>
      <c r="G142" s="264"/>
      <c r="H142" s="228"/>
      <c r="I142" s="227"/>
      <c r="J142" s="227"/>
      <c r="K142" s="227"/>
      <c r="L142" s="227"/>
      <c r="M142" s="227"/>
      <c r="N142" s="227"/>
      <c r="O142" s="227"/>
      <c r="P142" s="227"/>
      <c r="Q142" s="227"/>
      <c r="R142" s="227"/>
      <c r="S142" s="227"/>
      <c r="T142" s="227"/>
      <c r="U142" s="227"/>
      <c r="V142" s="228"/>
      <c r="W142" s="228"/>
      <c r="X142" s="228"/>
      <c r="Y142" s="228"/>
      <c r="Z142" s="228"/>
    </row>
    <row r="143" spans="1:26" ht="15.75" customHeight="1">
      <c r="A143" s="228"/>
      <c r="B143" s="262"/>
      <c r="C143" s="228"/>
      <c r="D143" s="263"/>
      <c r="E143" s="263"/>
      <c r="F143" s="263"/>
      <c r="G143" s="264"/>
      <c r="H143" s="228"/>
      <c r="I143" s="227"/>
      <c r="J143" s="227"/>
      <c r="K143" s="227"/>
      <c r="L143" s="227"/>
      <c r="M143" s="227"/>
      <c r="N143" s="227"/>
      <c r="O143" s="227"/>
      <c r="P143" s="227"/>
      <c r="Q143" s="227"/>
      <c r="R143" s="227"/>
      <c r="S143" s="227"/>
      <c r="T143" s="227"/>
      <c r="U143" s="227"/>
      <c r="V143" s="228"/>
      <c r="W143" s="228"/>
      <c r="X143" s="228"/>
      <c r="Y143" s="228"/>
      <c r="Z143" s="228"/>
    </row>
    <row r="144" spans="1:26" ht="15.75" customHeight="1">
      <c r="A144" s="228"/>
      <c r="B144" s="262"/>
      <c r="C144" s="228"/>
      <c r="D144" s="263"/>
      <c r="E144" s="263"/>
      <c r="F144" s="263"/>
      <c r="G144" s="264"/>
      <c r="H144" s="228"/>
      <c r="I144" s="227"/>
      <c r="J144" s="227"/>
      <c r="K144" s="227"/>
      <c r="L144" s="227"/>
      <c r="M144" s="227"/>
      <c r="N144" s="227"/>
      <c r="O144" s="227"/>
      <c r="P144" s="227"/>
      <c r="Q144" s="227"/>
      <c r="R144" s="227"/>
      <c r="S144" s="227"/>
      <c r="T144" s="227"/>
      <c r="U144" s="227"/>
      <c r="V144" s="228"/>
      <c r="W144" s="228"/>
      <c r="X144" s="228"/>
      <c r="Y144" s="228"/>
      <c r="Z144" s="228"/>
    </row>
    <row r="145" spans="1:26" ht="15.75" customHeight="1">
      <c r="A145" s="228"/>
      <c r="B145" s="262"/>
      <c r="C145" s="228"/>
      <c r="D145" s="263"/>
      <c r="E145" s="263"/>
      <c r="F145" s="263"/>
      <c r="G145" s="264"/>
      <c r="H145" s="228"/>
      <c r="I145" s="227"/>
      <c r="J145" s="227"/>
      <c r="K145" s="227"/>
      <c r="L145" s="227"/>
      <c r="M145" s="227"/>
      <c r="N145" s="227"/>
      <c r="O145" s="227"/>
      <c r="P145" s="227"/>
      <c r="Q145" s="227"/>
      <c r="R145" s="227"/>
      <c r="S145" s="227"/>
      <c r="T145" s="227"/>
      <c r="U145" s="227"/>
      <c r="V145" s="228"/>
      <c r="W145" s="228"/>
      <c r="X145" s="228"/>
      <c r="Y145" s="228"/>
      <c r="Z145" s="228"/>
    </row>
    <row r="146" spans="1:26" ht="15.75" customHeight="1">
      <c r="A146" s="228"/>
      <c r="B146" s="262"/>
      <c r="C146" s="228"/>
      <c r="D146" s="263"/>
      <c r="E146" s="263"/>
      <c r="F146" s="263"/>
      <c r="G146" s="264"/>
      <c r="H146" s="228"/>
      <c r="I146" s="227"/>
      <c r="J146" s="227"/>
      <c r="K146" s="227"/>
      <c r="L146" s="227"/>
      <c r="M146" s="227"/>
      <c r="N146" s="227"/>
      <c r="O146" s="227"/>
      <c r="P146" s="227"/>
      <c r="Q146" s="227"/>
      <c r="R146" s="227"/>
      <c r="S146" s="227"/>
      <c r="T146" s="227"/>
      <c r="U146" s="227"/>
      <c r="V146" s="228"/>
      <c r="W146" s="228"/>
      <c r="X146" s="228"/>
      <c r="Y146" s="228"/>
      <c r="Z146" s="228"/>
    </row>
    <row r="147" spans="1:26" ht="15.75" customHeight="1">
      <c r="A147" s="228"/>
      <c r="B147" s="262"/>
      <c r="C147" s="228"/>
      <c r="D147" s="263"/>
      <c r="E147" s="263"/>
      <c r="F147" s="263"/>
      <c r="G147" s="264"/>
      <c r="H147" s="228"/>
      <c r="I147" s="227"/>
      <c r="J147" s="227"/>
      <c r="K147" s="227"/>
      <c r="L147" s="227"/>
      <c r="M147" s="227"/>
      <c r="N147" s="227"/>
      <c r="O147" s="227"/>
      <c r="P147" s="227"/>
      <c r="Q147" s="227"/>
      <c r="R147" s="227"/>
      <c r="S147" s="227"/>
      <c r="T147" s="227"/>
      <c r="U147" s="227"/>
      <c r="V147" s="228"/>
      <c r="W147" s="228"/>
      <c r="X147" s="228"/>
      <c r="Y147" s="228"/>
      <c r="Z147" s="228"/>
    </row>
    <row r="148" spans="1:26" ht="15.75" customHeight="1">
      <c r="A148" s="228"/>
      <c r="B148" s="262"/>
      <c r="C148" s="228"/>
      <c r="D148" s="263"/>
      <c r="E148" s="263"/>
      <c r="F148" s="263"/>
      <c r="G148" s="264"/>
      <c r="H148" s="228"/>
      <c r="I148" s="227"/>
      <c r="J148" s="227"/>
      <c r="K148" s="227"/>
      <c r="L148" s="227"/>
      <c r="M148" s="227"/>
      <c r="N148" s="227"/>
      <c r="O148" s="227"/>
      <c r="P148" s="227"/>
      <c r="Q148" s="227"/>
      <c r="R148" s="227"/>
      <c r="S148" s="227"/>
      <c r="T148" s="227"/>
      <c r="U148" s="227"/>
      <c r="V148" s="228"/>
      <c r="W148" s="228"/>
      <c r="X148" s="228"/>
      <c r="Y148" s="228"/>
      <c r="Z148" s="228"/>
    </row>
    <row r="149" spans="1:26" ht="15.75" customHeight="1">
      <c r="A149" s="228"/>
      <c r="B149" s="262"/>
      <c r="C149" s="228"/>
      <c r="D149" s="263"/>
      <c r="E149" s="263"/>
      <c r="F149" s="263"/>
      <c r="G149" s="264"/>
      <c r="H149" s="228"/>
      <c r="I149" s="227"/>
      <c r="J149" s="227"/>
      <c r="K149" s="227"/>
      <c r="L149" s="227"/>
      <c r="M149" s="227"/>
      <c r="N149" s="227"/>
      <c r="O149" s="227"/>
      <c r="P149" s="227"/>
      <c r="Q149" s="227"/>
      <c r="R149" s="227"/>
      <c r="S149" s="227"/>
      <c r="T149" s="227"/>
      <c r="U149" s="227"/>
      <c r="V149" s="228"/>
      <c r="W149" s="228"/>
      <c r="X149" s="228"/>
      <c r="Y149" s="228"/>
      <c r="Z149" s="228"/>
    </row>
    <row r="150" spans="1:26" ht="15.75" customHeight="1">
      <c r="A150" s="228"/>
      <c r="B150" s="262"/>
      <c r="C150" s="228"/>
      <c r="D150" s="263"/>
      <c r="E150" s="263"/>
      <c r="F150" s="263"/>
      <c r="G150" s="264"/>
      <c r="H150" s="228"/>
      <c r="I150" s="227"/>
      <c r="J150" s="227"/>
      <c r="K150" s="227"/>
      <c r="L150" s="227"/>
      <c r="M150" s="227"/>
      <c r="N150" s="227"/>
      <c r="O150" s="227"/>
      <c r="P150" s="227"/>
      <c r="Q150" s="227"/>
      <c r="R150" s="227"/>
      <c r="S150" s="227"/>
      <c r="T150" s="227"/>
      <c r="U150" s="227"/>
      <c r="V150" s="228"/>
      <c r="W150" s="228"/>
      <c r="X150" s="228"/>
      <c r="Y150" s="228"/>
      <c r="Z150" s="228"/>
    </row>
    <row r="151" spans="1:26" ht="15.75" customHeight="1">
      <c r="A151" s="228"/>
      <c r="B151" s="262"/>
      <c r="C151" s="228"/>
      <c r="D151" s="263"/>
      <c r="E151" s="263"/>
      <c r="F151" s="263"/>
      <c r="G151" s="264"/>
      <c r="H151" s="228"/>
      <c r="I151" s="227"/>
      <c r="J151" s="227"/>
      <c r="K151" s="227"/>
      <c r="L151" s="227"/>
      <c r="M151" s="227"/>
      <c r="N151" s="227"/>
      <c r="O151" s="227"/>
      <c r="P151" s="227"/>
      <c r="Q151" s="227"/>
      <c r="R151" s="227"/>
      <c r="S151" s="227"/>
      <c r="T151" s="227"/>
      <c r="U151" s="227"/>
      <c r="V151" s="228"/>
      <c r="W151" s="228"/>
      <c r="X151" s="228"/>
      <c r="Y151" s="228"/>
      <c r="Z151" s="228"/>
    </row>
    <row r="152" spans="1:26" ht="15.75" customHeight="1">
      <c r="A152" s="228"/>
      <c r="B152" s="262"/>
      <c r="C152" s="228"/>
      <c r="D152" s="263"/>
      <c r="E152" s="263"/>
      <c r="F152" s="263"/>
      <c r="G152" s="264"/>
      <c r="H152" s="228"/>
      <c r="I152" s="227"/>
      <c r="J152" s="227"/>
      <c r="K152" s="227"/>
      <c r="L152" s="227"/>
      <c r="M152" s="227"/>
      <c r="N152" s="227"/>
      <c r="O152" s="227"/>
      <c r="P152" s="227"/>
      <c r="Q152" s="227"/>
      <c r="R152" s="227"/>
      <c r="S152" s="227"/>
      <c r="T152" s="227"/>
      <c r="U152" s="227"/>
      <c r="V152" s="228"/>
      <c r="W152" s="228"/>
      <c r="X152" s="228"/>
      <c r="Y152" s="228"/>
      <c r="Z152" s="228"/>
    </row>
    <row r="153" spans="1:26" ht="15.75" customHeight="1">
      <c r="A153" s="228"/>
      <c r="B153" s="262"/>
      <c r="C153" s="228"/>
      <c r="D153" s="263"/>
      <c r="E153" s="263"/>
      <c r="F153" s="263"/>
      <c r="G153" s="264"/>
      <c r="H153" s="228"/>
      <c r="I153" s="227"/>
      <c r="J153" s="227"/>
      <c r="K153" s="227"/>
      <c r="L153" s="227"/>
      <c r="M153" s="227"/>
      <c r="N153" s="227"/>
      <c r="O153" s="227"/>
      <c r="P153" s="227"/>
      <c r="Q153" s="227"/>
      <c r="R153" s="227"/>
      <c r="S153" s="227"/>
      <c r="T153" s="227"/>
      <c r="U153" s="227"/>
      <c r="V153" s="228"/>
      <c r="W153" s="228"/>
      <c r="X153" s="228"/>
      <c r="Y153" s="228"/>
      <c r="Z153" s="228"/>
    </row>
    <row r="154" spans="1:26" ht="15.75" customHeight="1">
      <c r="A154" s="228"/>
      <c r="B154" s="262"/>
      <c r="C154" s="228"/>
      <c r="D154" s="263"/>
      <c r="E154" s="263"/>
      <c r="F154" s="263"/>
      <c r="G154" s="264"/>
      <c r="H154" s="228"/>
      <c r="I154" s="227"/>
      <c r="J154" s="227"/>
      <c r="K154" s="227"/>
      <c r="L154" s="227"/>
      <c r="M154" s="227"/>
      <c r="N154" s="227"/>
      <c r="O154" s="227"/>
      <c r="P154" s="227"/>
      <c r="Q154" s="227"/>
      <c r="R154" s="227"/>
      <c r="S154" s="227"/>
      <c r="T154" s="227"/>
      <c r="U154" s="227"/>
      <c r="V154" s="228"/>
      <c r="W154" s="228"/>
      <c r="X154" s="228"/>
      <c r="Y154" s="228"/>
      <c r="Z154" s="228"/>
    </row>
    <row r="155" spans="1:26" ht="15.75" customHeight="1">
      <c r="A155" s="228"/>
      <c r="B155" s="262"/>
      <c r="C155" s="228"/>
      <c r="D155" s="263"/>
      <c r="E155" s="263"/>
      <c r="F155" s="263"/>
      <c r="G155" s="264"/>
      <c r="H155" s="228"/>
      <c r="I155" s="227"/>
      <c r="J155" s="227"/>
      <c r="K155" s="227"/>
      <c r="L155" s="227"/>
      <c r="M155" s="227"/>
      <c r="N155" s="227"/>
      <c r="O155" s="227"/>
      <c r="P155" s="227"/>
      <c r="Q155" s="227"/>
      <c r="R155" s="227"/>
      <c r="S155" s="227"/>
      <c r="T155" s="227"/>
      <c r="U155" s="227"/>
      <c r="V155" s="228"/>
      <c r="W155" s="228"/>
      <c r="X155" s="228"/>
      <c r="Y155" s="228"/>
      <c r="Z155" s="228"/>
    </row>
    <row r="156" spans="1:26" ht="15.75" customHeight="1">
      <c r="A156" s="228"/>
      <c r="B156" s="262"/>
      <c r="C156" s="228"/>
      <c r="D156" s="263"/>
      <c r="E156" s="263"/>
      <c r="F156" s="263"/>
      <c r="G156" s="264"/>
      <c r="H156" s="228"/>
      <c r="I156" s="227"/>
      <c r="J156" s="227"/>
      <c r="K156" s="227"/>
      <c r="L156" s="227"/>
      <c r="M156" s="227"/>
      <c r="N156" s="227"/>
      <c r="O156" s="227"/>
      <c r="P156" s="227"/>
      <c r="Q156" s="227"/>
      <c r="R156" s="227"/>
      <c r="S156" s="227"/>
      <c r="T156" s="227"/>
      <c r="U156" s="227"/>
      <c r="V156" s="228"/>
      <c r="W156" s="228"/>
      <c r="X156" s="228"/>
      <c r="Y156" s="228"/>
      <c r="Z156" s="228"/>
    </row>
    <row r="157" spans="1:26" ht="15.75" customHeight="1">
      <c r="A157" s="228"/>
      <c r="B157" s="262"/>
      <c r="C157" s="228"/>
      <c r="D157" s="263"/>
      <c r="E157" s="263"/>
      <c r="F157" s="263"/>
      <c r="G157" s="264"/>
      <c r="H157" s="228"/>
      <c r="I157" s="227"/>
      <c r="J157" s="227"/>
      <c r="K157" s="227"/>
      <c r="L157" s="227"/>
      <c r="M157" s="227"/>
      <c r="N157" s="227"/>
      <c r="O157" s="227"/>
      <c r="P157" s="227"/>
      <c r="Q157" s="227"/>
      <c r="R157" s="227"/>
      <c r="S157" s="227"/>
      <c r="T157" s="227"/>
      <c r="U157" s="227"/>
      <c r="V157" s="228"/>
      <c r="W157" s="228"/>
      <c r="X157" s="228"/>
      <c r="Y157" s="228"/>
      <c r="Z157" s="228"/>
    </row>
    <row r="158" spans="1:26" ht="15.75" customHeight="1">
      <c r="A158" s="228"/>
      <c r="B158" s="262"/>
      <c r="C158" s="228"/>
      <c r="D158" s="263"/>
      <c r="E158" s="263"/>
      <c r="F158" s="263"/>
      <c r="G158" s="264"/>
      <c r="H158" s="228"/>
      <c r="I158" s="227"/>
      <c r="J158" s="227"/>
      <c r="K158" s="227"/>
      <c r="L158" s="227"/>
      <c r="M158" s="227"/>
      <c r="N158" s="227"/>
      <c r="O158" s="227"/>
      <c r="P158" s="227"/>
      <c r="Q158" s="227"/>
      <c r="R158" s="227"/>
      <c r="S158" s="227"/>
      <c r="T158" s="227"/>
      <c r="U158" s="227"/>
      <c r="V158" s="228"/>
      <c r="W158" s="228"/>
      <c r="X158" s="228"/>
      <c r="Y158" s="228"/>
      <c r="Z158" s="228"/>
    </row>
    <row r="159" spans="1:26" ht="15.75" customHeight="1">
      <c r="A159" s="228"/>
      <c r="B159" s="262"/>
      <c r="C159" s="228"/>
      <c r="D159" s="263"/>
      <c r="E159" s="263"/>
      <c r="F159" s="263"/>
      <c r="G159" s="264"/>
      <c r="H159" s="228"/>
      <c r="I159" s="227"/>
      <c r="J159" s="227"/>
      <c r="K159" s="227"/>
      <c r="L159" s="227"/>
      <c r="M159" s="227"/>
      <c r="N159" s="227"/>
      <c r="O159" s="227"/>
      <c r="P159" s="227"/>
      <c r="Q159" s="227"/>
      <c r="R159" s="227"/>
      <c r="S159" s="227"/>
      <c r="T159" s="227"/>
      <c r="U159" s="227"/>
      <c r="V159" s="228"/>
      <c r="W159" s="228"/>
      <c r="X159" s="228"/>
      <c r="Y159" s="228"/>
      <c r="Z159" s="228"/>
    </row>
    <row r="160" spans="1:26" ht="15.75" customHeight="1">
      <c r="A160" s="228"/>
      <c r="B160" s="262"/>
      <c r="C160" s="228"/>
      <c r="D160" s="263"/>
      <c r="E160" s="263"/>
      <c r="F160" s="263"/>
      <c r="G160" s="264"/>
      <c r="H160" s="228"/>
      <c r="I160" s="227"/>
      <c r="J160" s="227"/>
      <c r="K160" s="227"/>
      <c r="L160" s="227"/>
      <c r="M160" s="227"/>
      <c r="N160" s="227"/>
      <c r="O160" s="227"/>
      <c r="P160" s="227"/>
      <c r="Q160" s="227"/>
      <c r="R160" s="227"/>
      <c r="S160" s="227"/>
      <c r="T160" s="227"/>
      <c r="U160" s="227"/>
      <c r="V160" s="228"/>
      <c r="W160" s="228"/>
      <c r="X160" s="228"/>
      <c r="Y160" s="228"/>
      <c r="Z160" s="228"/>
    </row>
    <row r="161" spans="1:26" ht="15.75" customHeight="1">
      <c r="A161" s="228"/>
      <c r="B161" s="262"/>
      <c r="C161" s="228"/>
      <c r="D161" s="263"/>
      <c r="E161" s="263"/>
      <c r="F161" s="263"/>
      <c r="G161" s="264"/>
      <c r="H161" s="228"/>
      <c r="I161" s="227"/>
      <c r="J161" s="227"/>
      <c r="K161" s="227"/>
      <c r="L161" s="227"/>
      <c r="M161" s="227"/>
      <c r="N161" s="227"/>
      <c r="O161" s="227"/>
      <c r="P161" s="227"/>
      <c r="Q161" s="227"/>
      <c r="R161" s="227"/>
      <c r="S161" s="227"/>
      <c r="T161" s="227"/>
      <c r="U161" s="227"/>
      <c r="V161" s="228"/>
      <c r="W161" s="228"/>
      <c r="X161" s="228"/>
      <c r="Y161" s="228"/>
      <c r="Z161" s="228"/>
    </row>
    <row r="162" spans="1:26" ht="15.75" customHeight="1">
      <c r="A162" s="228"/>
      <c r="B162" s="262"/>
      <c r="C162" s="228"/>
      <c r="D162" s="263"/>
      <c r="E162" s="263"/>
      <c r="F162" s="263"/>
      <c r="G162" s="264"/>
      <c r="H162" s="228"/>
      <c r="I162" s="227"/>
      <c r="J162" s="227"/>
      <c r="K162" s="227"/>
      <c r="L162" s="227"/>
      <c r="M162" s="227"/>
      <c r="N162" s="227"/>
      <c r="O162" s="227"/>
      <c r="P162" s="227"/>
      <c r="Q162" s="227"/>
      <c r="R162" s="227"/>
      <c r="S162" s="227"/>
      <c r="T162" s="227"/>
      <c r="U162" s="227"/>
      <c r="V162" s="228"/>
      <c r="W162" s="228"/>
      <c r="X162" s="228"/>
      <c r="Y162" s="228"/>
      <c r="Z162" s="228"/>
    </row>
    <row r="163" spans="1:26" ht="15.75" customHeight="1">
      <c r="A163" s="228"/>
      <c r="B163" s="262"/>
      <c r="C163" s="228"/>
      <c r="D163" s="263"/>
      <c r="E163" s="263"/>
      <c r="F163" s="263"/>
      <c r="G163" s="264"/>
      <c r="H163" s="228"/>
      <c r="I163" s="227"/>
      <c r="J163" s="227"/>
      <c r="K163" s="227"/>
      <c r="L163" s="227"/>
      <c r="M163" s="227"/>
      <c r="N163" s="227"/>
      <c r="O163" s="227"/>
      <c r="P163" s="227"/>
      <c r="Q163" s="227"/>
      <c r="R163" s="227"/>
      <c r="S163" s="227"/>
      <c r="T163" s="227"/>
      <c r="U163" s="227"/>
      <c r="V163" s="228"/>
      <c r="W163" s="228"/>
      <c r="X163" s="228"/>
      <c r="Y163" s="228"/>
      <c r="Z163" s="228"/>
    </row>
    <row r="164" spans="1:26" ht="15.75" customHeight="1">
      <c r="A164" s="228"/>
      <c r="B164" s="262"/>
      <c r="C164" s="228"/>
      <c r="D164" s="263"/>
      <c r="E164" s="263"/>
      <c r="F164" s="263"/>
      <c r="G164" s="264"/>
      <c r="H164" s="228"/>
      <c r="I164" s="227"/>
      <c r="J164" s="227"/>
      <c r="K164" s="227"/>
      <c r="L164" s="227"/>
      <c r="M164" s="227"/>
      <c r="N164" s="227"/>
      <c r="O164" s="227"/>
      <c r="P164" s="227"/>
      <c r="Q164" s="227"/>
      <c r="R164" s="227"/>
      <c r="S164" s="227"/>
      <c r="T164" s="227"/>
      <c r="U164" s="227"/>
      <c r="V164" s="228"/>
      <c r="W164" s="228"/>
      <c r="X164" s="228"/>
      <c r="Y164" s="228"/>
      <c r="Z164" s="228"/>
    </row>
    <row r="165" spans="1:26" ht="15.75" customHeight="1">
      <c r="A165" s="228"/>
      <c r="B165" s="262"/>
      <c r="C165" s="228"/>
      <c r="D165" s="263"/>
      <c r="E165" s="263"/>
      <c r="F165" s="263"/>
      <c r="G165" s="264"/>
      <c r="H165" s="228"/>
      <c r="I165" s="227"/>
      <c r="J165" s="227"/>
      <c r="K165" s="227"/>
      <c r="L165" s="227"/>
      <c r="M165" s="227"/>
      <c r="N165" s="227"/>
      <c r="O165" s="227"/>
      <c r="P165" s="227"/>
      <c r="Q165" s="227"/>
      <c r="R165" s="227"/>
      <c r="S165" s="227"/>
      <c r="T165" s="227"/>
      <c r="U165" s="227"/>
      <c r="V165" s="228"/>
      <c r="W165" s="228"/>
      <c r="X165" s="228"/>
      <c r="Y165" s="228"/>
      <c r="Z165" s="228"/>
    </row>
    <row r="166" spans="1:26" ht="15.75" customHeight="1">
      <c r="A166" s="228"/>
      <c r="B166" s="262"/>
      <c r="C166" s="228"/>
      <c r="D166" s="263"/>
      <c r="E166" s="263"/>
      <c r="F166" s="263"/>
      <c r="G166" s="264"/>
      <c r="H166" s="228"/>
      <c r="I166" s="227"/>
      <c r="J166" s="227"/>
      <c r="K166" s="227"/>
      <c r="L166" s="227"/>
      <c r="M166" s="227"/>
      <c r="N166" s="227"/>
      <c r="O166" s="227"/>
      <c r="P166" s="227"/>
      <c r="Q166" s="227"/>
      <c r="R166" s="227"/>
      <c r="S166" s="227"/>
      <c r="T166" s="227"/>
      <c r="U166" s="227"/>
      <c r="V166" s="228"/>
      <c r="W166" s="228"/>
      <c r="X166" s="228"/>
      <c r="Y166" s="228"/>
      <c r="Z166" s="228"/>
    </row>
    <row r="167" spans="1:26" ht="15.75" customHeight="1">
      <c r="A167" s="228"/>
      <c r="B167" s="262"/>
      <c r="C167" s="228"/>
      <c r="D167" s="263"/>
      <c r="E167" s="263"/>
      <c r="F167" s="263"/>
      <c r="G167" s="264"/>
      <c r="H167" s="228"/>
      <c r="I167" s="227"/>
      <c r="J167" s="227"/>
      <c r="K167" s="227"/>
      <c r="L167" s="227"/>
      <c r="M167" s="227"/>
      <c r="N167" s="227"/>
      <c r="O167" s="227"/>
      <c r="P167" s="227"/>
      <c r="Q167" s="227"/>
      <c r="R167" s="227"/>
      <c r="S167" s="227"/>
      <c r="T167" s="227"/>
      <c r="U167" s="227"/>
      <c r="V167" s="228"/>
      <c r="W167" s="228"/>
      <c r="X167" s="228"/>
      <c r="Y167" s="228"/>
      <c r="Z167" s="228"/>
    </row>
    <row r="168" spans="1:26" ht="15.75" customHeight="1">
      <c r="A168" s="228"/>
      <c r="B168" s="262"/>
      <c r="C168" s="228"/>
      <c r="D168" s="263"/>
      <c r="E168" s="263"/>
      <c r="F168" s="263"/>
      <c r="G168" s="264"/>
      <c r="H168" s="228"/>
      <c r="I168" s="227"/>
      <c r="J168" s="227"/>
      <c r="K168" s="227"/>
      <c r="L168" s="227"/>
      <c r="M168" s="227"/>
      <c r="N168" s="227"/>
      <c r="O168" s="227"/>
      <c r="P168" s="227"/>
      <c r="Q168" s="227"/>
      <c r="R168" s="227"/>
      <c r="S168" s="227"/>
      <c r="T168" s="227"/>
      <c r="U168" s="227"/>
      <c r="V168" s="228"/>
      <c r="W168" s="228"/>
      <c r="X168" s="228"/>
      <c r="Y168" s="228"/>
      <c r="Z168" s="228"/>
    </row>
    <row r="169" spans="1:26" ht="15.75" customHeight="1">
      <c r="A169" s="228"/>
      <c r="B169" s="262"/>
      <c r="C169" s="228"/>
      <c r="D169" s="263"/>
      <c r="E169" s="263"/>
      <c r="F169" s="263"/>
      <c r="G169" s="264"/>
      <c r="H169" s="228"/>
      <c r="I169" s="227"/>
      <c r="J169" s="227"/>
      <c r="K169" s="227"/>
      <c r="L169" s="227"/>
      <c r="M169" s="227"/>
      <c r="N169" s="227"/>
      <c r="O169" s="227"/>
      <c r="P169" s="227"/>
      <c r="Q169" s="227"/>
      <c r="R169" s="227"/>
      <c r="S169" s="227"/>
      <c r="T169" s="227"/>
      <c r="U169" s="227"/>
      <c r="V169" s="228"/>
      <c r="W169" s="228"/>
      <c r="X169" s="228"/>
      <c r="Y169" s="228"/>
      <c r="Z169" s="228"/>
    </row>
    <row r="170" spans="1:26" ht="15.75" customHeight="1">
      <c r="A170" s="228"/>
      <c r="B170" s="262"/>
      <c r="C170" s="228"/>
      <c r="D170" s="263"/>
      <c r="E170" s="263"/>
      <c r="F170" s="263"/>
      <c r="G170" s="264"/>
      <c r="H170" s="228"/>
      <c r="I170" s="227"/>
      <c r="J170" s="227"/>
      <c r="K170" s="227"/>
      <c r="L170" s="227"/>
      <c r="M170" s="227"/>
      <c r="N170" s="227"/>
      <c r="O170" s="227"/>
      <c r="P170" s="227"/>
      <c r="Q170" s="227"/>
      <c r="R170" s="227"/>
      <c r="S170" s="227"/>
      <c r="T170" s="227"/>
      <c r="U170" s="227"/>
      <c r="V170" s="228"/>
      <c r="W170" s="228"/>
      <c r="X170" s="228"/>
      <c r="Y170" s="228"/>
      <c r="Z170" s="228"/>
    </row>
    <row r="171" spans="1:26" ht="15.75" customHeight="1">
      <c r="A171" s="228"/>
      <c r="B171" s="262"/>
      <c r="C171" s="228"/>
      <c r="D171" s="263"/>
      <c r="E171" s="263"/>
      <c r="F171" s="263"/>
      <c r="G171" s="264"/>
      <c r="H171" s="228"/>
      <c r="I171" s="227"/>
      <c r="J171" s="227"/>
      <c r="K171" s="227"/>
      <c r="L171" s="227"/>
      <c r="M171" s="227"/>
      <c r="N171" s="227"/>
      <c r="O171" s="227"/>
      <c r="P171" s="227"/>
      <c r="Q171" s="227"/>
      <c r="R171" s="227"/>
      <c r="S171" s="227"/>
      <c r="T171" s="227"/>
      <c r="U171" s="227"/>
      <c r="V171" s="228"/>
      <c r="W171" s="228"/>
      <c r="X171" s="228"/>
      <c r="Y171" s="228"/>
      <c r="Z171" s="228"/>
    </row>
    <row r="172" spans="1:26" ht="15.75" customHeight="1">
      <c r="A172" s="228"/>
      <c r="B172" s="262"/>
      <c r="C172" s="228"/>
      <c r="D172" s="263"/>
      <c r="E172" s="263"/>
      <c r="F172" s="263"/>
      <c r="G172" s="264"/>
      <c r="H172" s="228"/>
      <c r="I172" s="227"/>
      <c r="J172" s="227"/>
      <c r="K172" s="227"/>
      <c r="L172" s="227"/>
      <c r="M172" s="227"/>
      <c r="N172" s="227"/>
      <c r="O172" s="227"/>
      <c r="P172" s="227"/>
      <c r="Q172" s="227"/>
      <c r="R172" s="227"/>
      <c r="S172" s="227"/>
      <c r="T172" s="227"/>
      <c r="U172" s="227"/>
      <c r="V172" s="228"/>
      <c r="W172" s="228"/>
      <c r="X172" s="228"/>
      <c r="Y172" s="228"/>
      <c r="Z172" s="228"/>
    </row>
    <row r="173" spans="1:26" ht="15.75" customHeight="1">
      <c r="A173" s="228"/>
      <c r="B173" s="262"/>
      <c r="C173" s="228"/>
      <c r="D173" s="263"/>
      <c r="E173" s="263"/>
      <c r="F173" s="263"/>
      <c r="G173" s="264"/>
      <c r="H173" s="228"/>
      <c r="I173" s="227"/>
      <c r="J173" s="227"/>
      <c r="K173" s="227"/>
      <c r="L173" s="227"/>
      <c r="M173" s="227"/>
      <c r="N173" s="227"/>
      <c r="O173" s="227"/>
      <c r="P173" s="227"/>
      <c r="Q173" s="227"/>
      <c r="R173" s="227"/>
      <c r="S173" s="227"/>
      <c r="T173" s="227"/>
      <c r="U173" s="227"/>
      <c r="V173" s="228"/>
      <c r="W173" s="228"/>
      <c r="X173" s="228"/>
      <c r="Y173" s="228"/>
      <c r="Z173" s="228"/>
    </row>
    <row r="174" spans="1:26" ht="15.75" customHeight="1">
      <c r="A174" s="228"/>
      <c r="B174" s="262"/>
      <c r="C174" s="228"/>
      <c r="D174" s="263"/>
      <c r="E174" s="263"/>
      <c r="F174" s="263"/>
      <c r="G174" s="264"/>
      <c r="H174" s="228"/>
      <c r="I174" s="227"/>
      <c r="J174" s="227"/>
      <c r="K174" s="227"/>
      <c r="L174" s="227"/>
      <c r="M174" s="227"/>
      <c r="N174" s="227"/>
      <c r="O174" s="227"/>
      <c r="P174" s="227"/>
      <c r="Q174" s="227"/>
      <c r="R174" s="227"/>
      <c r="S174" s="227"/>
      <c r="T174" s="227"/>
      <c r="U174" s="227"/>
      <c r="V174" s="228"/>
      <c r="W174" s="228"/>
      <c r="X174" s="228"/>
      <c r="Y174" s="228"/>
      <c r="Z174" s="228"/>
    </row>
    <row r="175" spans="1:26" ht="15.75" customHeight="1">
      <c r="A175" s="228"/>
      <c r="B175" s="262"/>
      <c r="C175" s="228"/>
      <c r="D175" s="263"/>
      <c r="E175" s="263"/>
      <c r="F175" s="263"/>
      <c r="G175" s="264"/>
      <c r="H175" s="228"/>
      <c r="I175" s="227"/>
      <c r="J175" s="227"/>
      <c r="K175" s="227"/>
      <c r="L175" s="227"/>
      <c r="M175" s="227"/>
      <c r="N175" s="227"/>
      <c r="O175" s="227"/>
      <c r="P175" s="227"/>
      <c r="Q175" s="227"/>
      <c r="R175" s="227"/>
      <c r="S175" s="227"/>
      <c r="T175" s="227"/>
      <c r="U175" s="227"/>
      <c r="V175" s="228"/>
      <c r="W175" s="228"/>
      <c r="X175" s="228"/>
      <c r="Y175" s="228"/>
      <c r="Z175" s="228"/>
    </row>
    <row r="176" spans="1:26" ht="15.75" customHeight="1">
      <c r="A176" s="228"/>
      <c r="B176" s="262"/>
      <c r="C176" s="228"/>
      <c r="D176" s="263"/>
      <c r="E176" s="263"/>
      <c r="F176" s="263"/>
      <c r="G176" s="264"/>
      <c r="H176" s="228"/>
      <c r="I176" s="227"/>
      <c r="J176" s="227"/>
      <c r="K176" s="227"/>
      <c r="L176" s="227"/>
      <c r="M176" s="227"/>
      <c r="N176" s="227"/>
      <c r="O176" s="227"/>
      <c r="P176" s="227"/>
      <c r="Q176" s="227"/>
      <c r="R176" s="227"/>
      <c r="S176" s="227"/>
      <c r="T176" s="227"/>
      <c r="U176" s="227"/>
      <c r="V176" s="228"/>
      <c r="W176" s="228"/>
      <c r="X176" s="228"/>
      <c r="Y176" s="228"/>
      <c r="Z176" s="228"/>
    </row>
    <row r="177" spans="1:26" ht="15.75" customHeight="1">
      <c r="A177" s="228"/>
      <c r="B177" s="262"/>
      <c r="C177" s="228"/>
      <c r="D177" s="263"/>
      <c r="E177" s="263"/>
      <c r="F177" s="263"/>
      <c r="G177" s="264"/>
      <c r="H177" s="228"/>
      <c r="I177" s="227"/>
      <c r="J177" s="227"/>
      <c r="K177" s="227"/>
      <c r="L177" s="227"/>
      <c r="M177" s="227"/>
      <c r="N177" s="227"/>
      <c r="O177" s="227"/>
      <c r="P177" s="227"/>
      <c r="Q177" s="227"/>
      <c r="R177" s="227"/>
      <c r="S177" s="227"/>
      <c r="T177" s="227"/>
      <c r="U177" s="227"/>
      <c r="V177" s="228"/>
      <c r="W177" s="228"/>
      <c r="X177" s="228"/>
      <c r="Y177" s="228"/>
      <c r="Z177" s="228"/>
    </row>
    <row r="178" spans="1:26" ht="15.75" customHeight="1">
      <c r="A178" s="228"/>
      <c r="B178" s="262"/>
      <c r="C178" s="228"/>
      <c r="D178" s="263"/>
      <c r="E178" s="263"/>
      <c r="F178" s="263"/>
      <c r="G178" s="264"/>
      <c r="H178" s="228"/>
      <c r="I178" s="227"/>
      <c r="J178" s="227"/>
      <c r="K178" s="227"/>
      <c r="L178" s="227"/>
      <c r="M178" s="227"/>
      <c r="N178" s="227"/>
      <c r="O178" s="227"/>
      <c r="P178" s="227"/>
      <c r="Q178" s="227"/>
      <c r="R178" s="227"/>
      <c r="S178" s="227"/>
      <c r="T178" s="227"/>
      <c r="U178" s="227"/>
      <c r="V178" s="228"/>
      <c r="W178" s="228"/>
      <c r="X178" s="228"/>
      <c r="Y178" s="228"/>
      <c r="Z178" s="228"/>
    </row>
    <row r="179" spans="1:26" ht="15.75" customHeight="1">
      <c r="A179" s="228"/>
      <c r="B179" s="262"/>
      <c r="C179" s="228"/>
      <c r="D179" s="263"/>
      <c r="E179" s="263"/>
      <c r="F179" s="263"/>
      <c r="G179" s="264"/>
      <c r="H179" s="228"/>
      <c r="I179" s="227"/>
      <c r="J179" s="227"/>
      <c r="K179" s="227"/>
      <c r="L179" s="227"/>
      <c r="M179" s="227"/>
      <c r="N179" s="227"/>
      <c r="O179" s="227"/>
      <c r="P179" s="227"/>
      <c r="Q179" s="227"/>
      <c r="R179" s="227"/>
      <c r="S179" s="227"/>
      <c r="T179" s="227"/>
      <c r="U179" s="227"/>
      <c r="V179" s="228"/>
      <c r="W179" s="228"/>
      <c r="X179" s="228"/>
      <c r="Y179" s="228"/>
      <c r="Z179" s="228"/>
    </row>
    <row r="180" spans="1:26" ht="15.75" customHeight="1">
      <c r="A180" s="228"/>
      <c r="B180" s="262"/>
      <c r="C180" s="228"/>
      <c r="D180" s="263"/>
      <c r="E180" s="263"/>
      <c r="F180" s="263"/>
      <c r="G180" s="264"/>
      <c r="H180" s="228"/>
      <c r="I180" s="227"/>
      <c r="J180" s="227"/>
      <c r="K180" s="227"/>
      <c r="L180" s="227"/>
      <c r="M180" s="227"/>
      <c r="N180" s="227"/>
      <c r="O180" s="227"/>
      <c r="P180" s="227"/>
      <c r="Q180" s="227"/>
      <c r="R180" s="227"/>
      <c r="S180" s="227"/>
      <c r="T180" s="227"/>
      <c r="U180" s="227"/>
      <c r="V180" s="228"/>
      <c r="W180" s="228"/>
      <c r="X180" s="228"/>
      <c r="Y180" s="228"/>
      <c r="Z180" s="228"/>
    </row>
    <row r="181" spans="1:26" ht="15.75" customHeight="1">
      <c r="A181" s="228"/>
      <c r="B181" s="262"/>
      <c r="C181" s="228"/>
      <c r="D181" s="263"/>
      <c r="E181" s="263"/>
      <c r="F181" s="263"/>
      <c r="G181" s="264"/>
      <c r="H181" s="228"/>
      <c r="I181" s="227"/>
      <c r="J181" s="227"/>
      <c r="K181" s="227"/>
      <c r="L181" s="227"/>
      <c r="M181" s="227"/>
      <c r="N181" s="227"/>
      <c r="O181" s="227"/>
      <c r="P181" s="227"/>
      <c r="Q181" s="227"/>
      <c r="R181" s="227"/>
      <c r="S181" s="227"/>
      <c r="T181" s="227"/>
      <c r="U181" s="227"/>
      <c r="V181" s="228"/>
      <c r="W181" s="228"/>
      <c r="X181" s="228"/>
      <c r="Y181" s="228"/>
      <c r="Z181" s="228"/>
    </row>
    <row r="182" spans="1:26" ht="15.75" customHeight="1">
      <c r="A182" s="228"/>
      <c r="B182" s="262"/>
      <c r="C182" s="228"/>
      <c r="D182" s="263"/>
      <c r="E182" s="263"/>
      <c r="F182" s="263"/>
      <c r="G182" s="264"/>
      <c r="H182" s="228"/>
      <c r="I182" s="227"/>
      <c r="J182" s="227"/>
      <c r="K182" s="227"/>
      <c r="L182" s="227"/>
      <c r="M182" s="227"/>
      <c r="N182" s="227"/>
      <c r="O182" s="227"/>
      <c r="P182" s="227"/>
      <c r="Q182" s="227"/>
      <c r="R182" s="227"/>
      <c r="S182" s="227"/>
      <c r="T182" s="227"/>
      <c r="U182" s="227"/>
      <c r="V182" s="228"/>
      <c r="W182" s="228"/>
      <c r="X182" s="228"/>
      <c r="Y182" s="228"/>
      <c r="Z182" s="228"/>
    </row>
    <row r="183" spans="1:26" ht="15.75" customHeight="1">
      <c r="A183" s="228"/>
      <c r="B183" s="262"/>
      <c r="C183" s="228"/>
      <c r="D183" s="263"/>
      <c r="E183" s="263"/>
      <c r="F183" s="263"/>
      <c r="G183" s="264"/>
      <c r="H183" s="228"/>
      <c r="I183" s="227"/>
      <c r="J183" s="227"/>
      <c r="K183" s="227"/>
      <c r="L183" s="227"/>
      <c r="M183" s="227"/>
      <c r="N183" s="227"/>
      <c r="O183" s="227"/>
      <c r="P183" s="227"/>
      <c r="Q183" s="227"/>
      <c r="R183" s="227"/>
      <c r="S183" s="227"/>
      <c r="T183" s="227"/>
      <c r="U183" s="227"/>
      <c r="V183" s="228"/>
      <c r="W183" s="228"/>
      <c r="X183" s="228"/>
      <c r="Y183" s="228"/>
      <c r="Z183" s="228"/>
    </row>
    <row r="184" spans="1:26" ht="15.75" customHeight="1">
      <c r="A184" s="228"/>
      <c r="B184" s="262"/>
      <c r="C184" s="228"/>
      <c r="D184" s="263"/>
      <c r="E184" s="263"/>
      <c r="F184" s="263"/>
      <c r="G184" s="264"/>
      <c r="H184" s="228"/>
      <c r="I184" s="227"/>
      <c r="J184" s="227"/>
      <c r="K184" s="227"/>
      <c r="L184" s="227"/>
      <c r="M184" s="227"/>
      <c r="N184" s="227"/>
      <c r="O184" s="227"/>
      <c r="P184" s="227"/>
      <c r="Q184" s="227"/>
      <c r="R184" s="227"/>
      <c r="S184" s="227"/>
      <c r="T184" s="227"/>
      <c r="U184" s="227"/>
      <c r="V184" s="228"/>
      <c r="W184" s="228"/>
      <c r="X184" s="228"/>
      <c r="Y184" s="228"/>
      <c r="Z184" s="228"/>
    </row>
    <row r="185" spans="1:26" ht="15.75" customHeight="1">
      <c r="A185" s="228"/>
      <c r="B185" s="262"/>
      <c r="C185" s="228"/>
      <c r="D185" s="263"/>
      <c r="E185" s="263"/>
      <c r="F185" s="263"/>
      <c r="G185" s="264"/>
      <c r="H185" s="228"/>
      <c r="I185" s="227"/>
      <c r="J185" s="227"/>
      <c r="K185" s="227"/>
      <c r="L185" s="227"/>
      <c r="M185" s="227"/>
      <c r="N185" s="227"/>
      <c r="O185" s="227"/>
      <c r="P185" s="227"/>
      <c r="Q185" s="227"/>
      <c r="R185" s="227"/>
      <c r="S185" s="227"/>
      <c r="T185" s="227"/>
      <c r="U185" s="227"/>
      <c r="V185" s="228"/>
      <c r="W185" s="228"/>
      <c r="X185" s="228"/>
      <c r="Y185" s="228"/>
      <c r="Z185" s="228"/>
    </row>
    <row r="186" spans="1:26" ht="15.75" customHeight="1">
      <c r="A186" s="228"/>
      <c r="B186" s="262"/>
      <c r="C186" s="228"/>
      <c r="D186" s="263"/>
      <c r="E186" s="263"/>
      <c r="F186" s="263"/>
      <c r="G186" s="264"/>
      <c r="H186" s="228"/>
      <c r="I186" s="227"/>
      <c r="J186" s="227"/>
      <c r="K186" s="227"/>
      <c r="L186" s="227"/>
      <c r="M186" s="227"/>
      <c r="N186" s="227"/>
      <c r="O186" s="227"/>
      <c r="P186" s="227"/>
      <c r="Q186" s="227"/>
      <c r="R186" s="227"/>
      <c r="S186" s="227"/>
      <c r="T186" s="227"/>
      <c r="U186" s="227"/>
      <c r="V186" s="228"/>
      <c r="W186" s="228"/>
      <c r="X186" s="228"/>
      <c r="Y186" s="228"/>
      <c r="Z186" s="228"/>
    </row>
    <row r="187" spans="1:26" ht="15.75" customHeight="1">
      <c r="A187" s="228"/>
      <c r="B187" s="262"/>
      <c r="C187" s="228"/>
      <c r="D187" s="263"/>
      <c r="E187" s="263"/>
      <c r="F187" s="263"/>
      <c r="G187" s="264"/>
      <c r="H187" s="228"/>
      <c r="I187" s="227"/>
      <c r="J187" s="227"/>
      <c r="K187" s="227"/>
      <c r="L187" s="227"/>
      <c r="M187" s="227"/>
      <c r="N187" s="227"/>
      <c r="O187" s="227"/>
      <c r="P187" s="227"/>
      <c r="Q187" s="227"/>
      <c r="R187" s="227"/>
      <c r="S187" s="227"/>
      <c r="T187" s="227"/>
      <c r="U187" s="227"/>
      <c r="V187" s="228"/>
      <c r="W187" s="228"/>
      <c r="X187" s="228"/>
      <c r="Y187" s="228"/>
      <c r="Z187" s="228"/>
    </row>
    <row r="188" spans="1:26" ht="15.75" customHeight="1">
      <c r="A188" s="228"/>
      <c r="B188" s="262"/>
      <c r="C188" s="228"/>
      <c r="D188" s="263"/>
      <c r="E188" s="263"/>
      <c r="F188" s="263"/>
      <c r="G188" s="264"/>
      <c r="H188" s="228"/>
      <c r="I188" s="227"/>
      <c r="J188" s="227"/>
      <c r="K188" s="227"/>
      <c r="L188" s="227"/>
      <c r="M188" s="227"/>
      <c r="N188" s="227"/>
      <c r="O188" s="227"/>
      <c r="P188" s="227"/>
      <c r="Q188" s="227"/>
      <c r="R188" s="227"/>
      <c r="S188" s="227"/>
      <c r="T188" s="227"/>
      <c r="U188" s="227"/>
      <c r="V188" s="228"/>
      <c r="W188" s="228"/>
      <c r="X188" s="228"/>
      <c r="Y188" s="228"/>
      <c r="Z188" s="228"/>
    </row>
    <row r="189" spans="1:26" ht="15.75" customHeight="1">
      <c r="A189" s="228"/>
      <c r="B189" s="262"/>
      <c r="C189" s="228"/>
      <c r="D189" s="263"/>
      <c r="E189" s="263"/>
      <c r="F189" s="263"/>
      <c r="G189" s="264"/>
      <c r="H189" s="228"/>
      <c r="I189" s="227"/>
      <c r="J189" s="227"/>
      <c r="K189" s="227"/>
      <c r="L189" s="227"/>
      <c r="M189" s="227"/>
      <c r="N189" s="227"/>
      <c r="O189" s="227"/>
      <c r="P189" s="227"/>
      <c r="Q189" s="227"/>
      <c r="R189" s="227"/>
      <c r="S189" s="227"/>
      <c r="T189" s="227"/>
      <c r="U189" s="227"/>
      <c r="V189" s="228"/>
      <c r="W189" s="228"/>
      <c r="X189" s="228"/>
      <c r="Y189" s="228"/>
      <c r="Z189" s="228"/>
    </row>
    <row r="190" spans="1:26" ht="15.75" customHeight="1">
      <c r="A190" s="228"/>
      <c r="B190" s="262"/>
      <c r="C190" s="228"/>
      <c r="D190" s="263"/>
      <c r="E190" s="263"/>
      <c r="F190" s="263"/>
      <c r="G190" s="264"/>
      <c r="H190" s="228"/>
      <c r="I190" s="227"/>
      <c r="J190" s="227"/>
      <c r="K190" s="227"/>
      <c r="L190" s="227"/>
      <c r="M190" s="227"/>
      <c r="N190" s="227"/>
      <c r="O190" s="227"/>
      <c r="P190" s="227"/>
      <c r="Q190" s="227"/>
      <c r="R190" s="227"/>
      <c r="S190" s="227"/>
      <c r="T190" s="227"/>
      <c r="U190" s="227"/>
      <c r="V190" s="228"/>
      <c r="W190" s="228"/>
      <c r="X190" s="228"/>
      <c r="Y190" s="228"/>
      <c r="Z190" s="228"/>
    </row>
    <row r="191" spans="1:26" ht="15.75" customHeight="1">
      <c r="A191" s="228"/>
      <c r="B191" s="262"/>
      <c r="C191" s="228"/>
      <c r="D191" s="263"/>
      <c r="E191" s="263"/>
      <c r="F191" s="263"/>
      <c r="G191" s="264"/>
      <c r="H191" s="228"/>
      <c r="I191" s="227"/>
      <c r="J191" s="227"/>
      <c r="K191" s="227"/>
      <c r="L191" s="227"/>
      <c r="M191" s="227"/>
      <c r="N191" s="227"/>
      <c r="O191" s="227"/>
      <c r="P191" s="227"/>
      <c r="Q191" s="227"/>
      <c r="R191" s="227"/>
      <c r="S191" s="227"/>
      <c r="T191" s="227"/>
      <c r="U191" s="227"/>
      <c r="V191" s="228"/>
      <c r="W191" s="228"/>
      <c r="X191" s="228"/>
      <c r="Y191" s="228"/>
      <c r="Z191" s="228"/>
    </row>
    <row r="192" spans="1:26" ht="15.75" customHeight="1">
      <c r="A192" s="228"/>
      <c r="B192" s="262"/>
      <c r="C192" s="228"/>
      <c r="D192" s="263"/>
      <c r="E192" s="263"/>
      <c r="F192" s="263"/>
      <c r="G192" s="264"/>
      <c r="H192" s="228"/>
      <c r="I192" s="227"/>
      <c r="J192" s="227"/>
      <c r="K192" s="227"/>
      <c r="L192" s="227"/>
      <c r="M192" s="227"/>
      <c r="N192" s="227"/>
      <c r="O192" s="227"/>
      <c r="P192" s="227"/>
      <c r="Q192" s="227"/>
      <c r="R192" s="227"/>
      <c r="S192" s="227"/>
      <c r="T192" s="227"/>
      <c r="U192" s="227"/>
      <c r="V192" s="228"/>
      <c r="W192" s="228"/>
      <c r="X192" s="228"/>
      <c r="Y192" s="228"/>
      <c r="Z192" s="228"/>
    </row>
    <row r="193" spans="1:26" ht="15.75" customHeight="1">
      <c r="A193" s="228"/>
      <c r="B193" s="262"/>
      <c r="C193" s="228"/>
      <c r="D193" s="263"/>
      <c r="E193" s="263"/>
      <c r="F193" s="263"/>
      <c r="G193" s="264"/>
      <c r="H193" s="228"/>
      <c r="I193" s="227"/>
      <c r="J193" s="227"/>
      <c r="K193" s="227"/>
      <c r="L193" s="227"/>
      <c r="M193" s="227"/>
      <c r="N193" s="227"/>
      <c r="O193" s="227"/>
      <c r="P193" s="227"/>
      <c r="Q193" s="227"/>
      <c r="R193" s="227"/>
      <c r="S193" s="227"/>
      <c r="T193" s="227"/>
      <c r="U193" s="227"/>
      <c r="V193" s="228"/>
      <c r="W193" s="228"/>
      <c r="X193" s="228"/>
      <c r="Y193" s="228"/>
      <c r="Z193" s="228"/>
    </row>
    <row r="194" spans="1:26" ht="15.75" customHeight="1">
      <c r="A194" s="228"/>
      <c r="B194" s="262"/>
      <c r="C194" s="228"/>
      <c r="D194" s="263"/>
      <c r="E194" s="263"/>
      <c r="F194" s="263"/>
      <c r="G194" s="264"/>
      <c r="H194" s="228"/>
      <c r="I194" s="227"/>
      <c r="J194" s="227"/>
      <c r="K194" s="227"/>
      <c r="L194" s="227"/>
      <c r="M194" s="227"/>
      <c r="N194" s="227"/>
      <c r="O194" s="227"/>
      <c r="P194" s="227"/>
      <c r="Q194" s="227"/>
      <c r="R194" s="227"/>
      <c r="S194" s="227"/>
      <c r="T194" s="227"/>
      <c r="U194" s="227"/>
      <c r="V194" s="228"/>
      <c r="W194" s="228"/>
      <c r="X194" s="228"/>
      <c r="Y194" s="228"/>
      <c r="Z194" s="228"/>
    </row>
    <row r="195" spans="1:26" ht="15.75" customHeight="1">
      <c r="A195" s="228"/>
      <c r="B195" s="262"/>
      <c r="C195" s="228"/>
      <c r="D195" s="263"/>
      <c r="E195" s="263"/>
      <c r="F195" s="263"/>
      <c r="G195" s="264"/>
      <c r="H195" s="228"/>
      <c r="I195" s="227"/>
      <c r="J195" s="227"/>
      <c r="K195" s="227"/>
      <c r="L195" s="227"/>
      <c r="M195" s="227"/>
      <c r="N195" s="227"/>
      <c r="O195" s="227"/>
      <c r="P195" s="227"/>
      <c r="Q195" s="227"/>
      <c r="R195" s="227"/>
      <c r="S195" s="227"/>
      <c r="T195" s="227"/>
      <c r="U195" s="227"/>
      <c r="V195" s="228"/>
      <c r="W195" s="228"/>
      <c r="X195" s="228"/>
      <c r="Y195" s="228"/>
      <c r="Z195" s="228"/>
    </row>
    <row r="196" spans="1:26" ht="15.75" customHeight="1">
      <c r="A196" s="228"/>
      <c r="B196" s="262"/>
      <c r="C196" s="228"/>
      <c r="D196" s="263"/>
      <c r="E196" s="263"/>
      <c r="F196" s="263"/>
      <c r="G196" s="264"/>
      <c r="H196" s="228"/>
      <c r="I196" s="227"/>
      <c r="J196" s="227"/>
      <c r="K196" s="227"/>
      <c r="L196" s="227"/>
      <c r="M196" s="227"/>
      <c r="N196" s="227"/>
      <c r="O196" s="227"/>
      <c r="P196" s="227"/>
      <c r="Q196" s="227"/>
      <c r="R196" s="227"/>
      <c r="S196" s="227"/>
      <c r="T196" s="227"/>
      <c r="U196" s="227"/>
      <c r="V196" s="228"/>
      <c r="W196" s="228"/>
      <c r="X196" s="228"/>
      <c r="Y196" s="228"/>
      <c r="Z196" s="228"/>
    </row>
    <row r="197" spans="1:26" ht="15.75" customHeight="1">
      <c r="A197" s="228"/>
      <c r="B197" s="262"/>
      <c r="C197" s="228"/>
      <c r="D197" s="263"/>
      <c r="E197" s="263"/>
      <c r="F197" s="263"/>
      <c r="G197" s="264"/>
      <c r="H197" s="228"/>
      <c r="I197" s="227"/>
      <c r="J197" s="227"/>
      <c r="K197" s="227"/>
      <c r="L197" s="227"/>
      <c r="M197" s="227"/>
      <c r="N197" s="227"/>
      <c r="O197" s="227"/>
      <c r="P197" s="227"/>
      <c r="Q197" s="227"/>
      <c r="R197" s="227"/>
      <c r="S197" s="227"/>
      <c r="T197" s="227"/>
      <c r="U197" s="227"/>
      <c r="V197" s="228"/>
      <c r="W197" s="228"/>
      <c r="X197" s="228"/>
      <c r="Y197" s="228"/>
      <c r="Z197" s="228"/>
    </row>
    <row r="198" spans="1:26" ht="15.75" customHeight="1">
      <c r="A198" s="228"/>
      <c r="B198" s="262"/>
      <c r="C198" s="228"/>
      <c r="D198" s="263"/>
      <c r="E198" s="263"/>
      <c r="F198" s="263"/>
      <c r="G198" s="264"/>
      <c r="H198" s="228"/>
      <c r="I198" s="227"/>
      <c r="J198" s="227"/>
      <c r="K198" s="227"/>
      <c r="L198" s="227"/>
      <c r="M198" s="227"/>
      <c r="N198" s="227"/>
      <c r="O198" s="227"/>
      <c r="P198" s="227"/>
      <c r="Q198" s="227"/>
      <c r="R198" s="227"/>
      <c r="S198" s="227"/>
      <c r="T198" s="227"/>
      <c r="U198" s="227"/>
      <c r="V198" s="228"/>
      <c r="W198" s="228"/>
      <c r="X198" s="228"/>
      <c r="Y198" s="228"/>
      <c r="Z198" s="228"/>
    </row>
    <row r="199" spans="1:26" ht="15.75" customHeight="1">
      <c r="A199" s="228"/>
      <c r="B199" s="262"/>
      <c r="C199" s="228"/>
      <c r="D199" s="263"/>
      <c r="E199" s="263"/>
      <c r="F199" s="263"/>
      <c r="G199" s="264"/>
      <c r="H199" s="228"/>
      <c r="I199" s="227"/>
      <c r="J199" s="227"/>
      <c r="K199" s="227"/>
      <c r="L199" s="227"/>
      <c r="M199" s="227"/>
      <c r="N199" s="227"/>
      <c r="O199" s="227"/>
      <c r="P199" s="227"/>
      <c r="Q199" s="227"/>
      <c r="R199" s="227"/>
      <c r="S199" s="227"/>
      <c r="T199" s="227"/>
      <c r="U199" s="227"/>
      <c r="V199" s="228"/>
      <c r="W199" s="228"/>
      <c r="X199" s="228"/>
      <c r="Y199" s="228"/>
      <c r="Z199" s="228"/>
    </row>
    <row r="200" spans="1:26" ht="15.75" customHeight="1">
      <c r="A200" s="228"/>
      <c r="B200" s="262"/>
      <c r="C200" s="228"/>
      <c r="D200" s="263"/>
      <c r="E200" s="263"/>
      <c r="F200" s="263"/>
      <c r="G200" s="264"/>
      <c r="H200" s="228"/>
      <c r="I200" s="227"/>
      <c r="J200" s="227"/>
      <c r="K200" s="227"/>
      <c r="L200" s="227"/>
      <c r="M200" s="227"/>
      <c r="N200" s="227"/>
      <c r="O200" s="227"/>
      <c r="P200" s="227"/>
      <c r="Q200" s="227"/>
      <c r="R200" s="227"/>
      <c r="S200" s="227"/>
      <c r="T200" s="227"/>
      <c r="U200" s="227"/>
      <c r="V200" s="228"/>
      <c r="W200" s="228"/>
      <c r="X200" s="228"/>
      <c r="Y200" s="228"/>
      <c r="Z200" s="228"/>
    </row>
    <row r="201" spans="1:26" ht="15.75" customHeight="1">
      <c r="A201" s="228"/>
      <c r="B201" s="262"/>
      <c r="C201" s="228"/>
      <c r="D201" s="263"/>
      <c r="E201" s="263"/>
      <c r="F201" s="263"/>
      <c r="G201" s="264"/>
      <c r="H201" s="228"/>
      <c r="I201" s="227"/>
      <c r="J201" s="227"/>
      <c r="K201" s="227"/>
      <c r="L201" s="227"/>
      <c r="M201" s="227"/>
      <c r="N201" s="227"/>
      <c r="O201" s="227"/>
      <c r="P201" s="227"/>
      <c r="Q201" s="227"/>
      <c r="R201" s="227"/>
      <c r="S201" s="227"/>
      <c r="T201" s="227"/>
      <c r="U201" s="227"/>
      <c r="V201" s="228"/>
      <c r="W201" s="228"/>
      <c r="X201" s="228"/>
      <c r="Y201" s="228"/>
      <c r="Z201" s="228"/>
    </row>
    <row r="202" spans="1:26" ht="15.75" customHeight="1">
      <c r="A202" s="228"/>
      <c r="B202" s="262"/>
      <c r="C202" s="228"/>
      <c r="D202" s="263"/>
      <c r="E202" s="263"/>
      <c r="F202" s="263"/>
      <c r="G202" s="264"/>
      <c r="H202" s="228"/>
      <c r="I202" s="227"/>
      <c r="J202" s="227"/>
      <c r="K202" s="227"/>
      <c r="L202" s="227"/>
      <c r="M202" s="227"/>
      <c r="N202" s="227"/>
      <c r="O202" s="227"/>
      <c r="P202" s="227"/>
      <c r="Q202" s="227"/>
      <c r="R202" s="227"/>
      <c r="S202" s="227"/>
      <c r="T202" s="227"/>
      <c r="U202" s="227"/>
      <c r="V202" s="228"/>
      <c r="W202" s="228"/>
      <c r="X202" s="228"/>
      <c r="Y202" s="228"/>
      <c r="Z202" s="228"/>
    </row>
    <row r="203" spans="1:26" ht="15.75" customHeight="1">
      <c r="A203" s="228"/>
      <c r="B203" s="262"/>
      <c r="C203" s="228"/>
      <c r="D203" s="263"/>
      <c r="E203" s="263"/>
      <c r="F203" s="263"/>
      <c r="G203" s="264"/>
      <c r="H203" s="228"/>
      <c r="I203" s="227"/>
      <c r="J203" s="227"/>
      <c r="K203" s="227"/>
      <c r="L203" s="227"/>
      <c r="M203" s="227"/>
      <c r="N203" s="227"/>
      <c r="O203" s="227"/>
      <c r="P203" s="227"/>
      <c r="Q203" s="227"/>
      <c r="R203" s="227"/>
      <c r="S203" s="227"/>
      <c r="T203" s="227"/>
      <c r="U203" s="227"/>
      <c r="V203" s="228"/>
      <c r="W203" s="228"/>
      <c r="X203" s="228"/>
      <c r="Y203" s="228"/>
      <c r="Z203" s="228"/>
    </row>
    <row r="204" spans="1:26" ht="15.75" customHeight="1">
      <c r="A204" s="228"/>
      <c r="B204" s="262"/>
      <c r="C204" s="228"/>
      <c r="D204" s="263"/>
      <c r="E204" s="263"/>
      <c r="F204" s="263"/>
      <c r="G204" s="264"/>
      <c r="H204" s="228"/>
      <c r="I204" s="227"/>
      <c r="J204" s="227"/>
      <c r="K204" s="227"/>
      <c r="L204" s="227"/>
      <c r="M204" s="227"/>
      <c r="N204" s="227"/>
      <c r="O204" s="227"/>
      <c r="P204" s="227"/>
      <c r="Q204" s="227"/>
      <c r="R204" s="227"/>
      <c r="S204" s="227"/>
      <c r="T204" s="227"/>
      <c r="U204" s="227"/>
      <c r="V204" s="228"/>
      <c r="W204" s="228"/>
      <c r="X204" s="228"/>
      <c r="Y204" s="228"/>
      <c r="Z204" s="228"/>
    </row>
    <row r="205" spans="1:26" ht="15.75" customHeight="1">
      <c r="A205" s="228"/>
      <c r="B205" s="262"/>
      <c r="C205" s="228"/>
      <c r="D205" s="263"/>
      <c r="E205" s="263"/>
      <c r="F205" s="263"/>
      <c r="G205" s="264"/>
      <c r="H205" s="228"/>
      <c r="I205" s="227"/>
      <c r="J205" s="227"/>
      <c r="K205" s="227"/>
      <c r="L205" s="227"/>
      <c r="M205" s="227"/>
      <c r="N205" s="227"/>
      <c r="O205" s="227"/>
      <c r="P205" s="227"/>
      <c r="Q205" s="227"/>
      <c r="R205" s="227"/>
      <c r="S205" s="227"/>
      <c r="T205" s="227"/>
      <c r="U205" s="227"/>
      <c r="V205" s="228"/>
      <c r="W205" s="228"/>
      <c r="X205" s="228"/>
      <c r="Y205" s="228"/>
      <c r="Z205" s="228"/>
    </row>
    <row r="206" spans="1:26" ht="15.75" customHeight="1">
      <c r="A206" s="228"/>
      <c r="B206" s="262"/>
      <c r="C206" s="228"/>
      <c r="D206" s="263"/>
      <c r="E206" s="263"/>
      <c r="F206" s="263"/>
      <c r="G206" s="264"/>
      <c r="H206" s="228"/>
      <c r="I206" s="227"/>
      <c r="J206" s="227"/>
      <c r="K206" s="227"/>
      <c r="L206" s="227"/>
      <c r="M206" s="227"/>
      <c r="N206" s="227"/>
      <c r="O206" s="227"/>
      <c r="P206" s="227"/>
      <c r="Q206" s="227"/>
      <c r="R206" s="227"/>
      <c r="S206" s="227"/>
      <c r="T206" s="227"/>
      <c r="U206" s="227"/>
      <c r="V206" s="228"/>
      <c r="W206" s="228"/>
      <c r="X206" s="228"/>
      <c r="Y206" s="228"/>
      <c r="Z206" s="228"/>
    </row>
    <row r="207" spans="1:26" ht="15.75" customHeight="1">
      <c r="A207" s="228"/>
      <c r="B207" s="262"/>
      <c r="C207" s="228"/>
      <c r="D207" s="263"/>
      <c r="E207" s="263"/>
      <c r="F207" s="263"/>
      <c r="G207" s="264"/>
      <c r="H207" s="228"/>
      <c r="I207" s="227"/>
      <c r="J207" s="227"/>
      <c r="K207" s="227"/>
      <c r="L207" s="227"/>
      <c r="M207" s="227"/>
      <c r="N207" s="227"/>
      <c r="O207" s="227"/>
      <c r="P207" s="227"/>
      <c r="Q207" s="227"/>
      <c r="R207" s="227"/>
      <c r="S207" s="227"/>
      <c r="T207" s="227"/>
      <c r="U207" s="227"/>
      <c r="V207" s="228"/>
      <c r="W207" s="228"/>
      <c r="X207" s="228"/>
      <c r="Y207" s="228"/>
      <c r="Z207" s="228"/>
    </row>
    <row r="208" spans="1:26" ht="15.75" customHeight="1">
      <c r="A208" s="228"/>
      <c r="B208" s="262"/>
      <c r="C208" s="228"/>
      <c r="D208" s="263"/>
      <c r="E208" s="263"/>
      <c r="F208" s="263"/>
      <c r="G208" s="264"/>
      <c r="H208" s="228"/>
      <c r="I208" s="227"/>
      <c r="J208" s="227"/>
      <c r="K208" s="227"/>
      <c r="L208" s="227"/>
      <c r="M208" s="227"/>
      <c r="N208" s="227"/>
      <c r="O208" s="227"/>
      <c r="P208" s="227"/>
      <c r="Q208" s="227"/>
      <c r="R208" s="227"/>
      <c r="S208" s="227"/>
      <c r="T208" s="227"/>
      <c r="U208" s="227"/>
      <c r="V208" s="228"/>
      <c r="W208" s="228"/>
      <c r="X208" s="228"/>
      <c r="Y208" s="228"/>
      <c r="Z208" s="228"/>
    </row>
    <row r="209" spans="1:26" ht="15.75" customHeight="1">
      <c r="A209" s="228"/>
      <c r="B209" s="262"/>
      <c r="C209" s="228"/>
      <c r="D209" s="263"/>
      <c r="E209" s="263"/>
      <c r="F209" s="263"/>
      <c r="G209" s="264"/>
      <c r="H209" s="228"/>
      <c r="I209" s="227"/>
      <c r="J209" s="227"/>
      <c r="K209" s="227"/>
      <c r="L209" s="227"/>
      <c r="M209" s="227"/>
      <c r="N209" s="227"/>
      <c r="O209" s="227"/>
      <c r="P209" s="227"/>
      <c r="Q209" s="227"/>
      <c r="R209" s="227"/>
      <c r="S209" s="227"/>
      <c r="T209" s="227"/>
      <c r="U209" s="227"/>
      <c r="V209" s="228"/>
      <c r="W209" s="228"/>
      <c r="X209" s="228"/>
      <c r="Y209" s="228"/>
      <c r="Z209" s="228"/>
    </row>
    <row r="210" spans="1:26" ht="15.75" customHeight="1">
      <c r="A210" s="228"/>
      <c r="B210" s="262"/>
      <c r="C210" s="228"/>
      <c r="D210" s="263"/>
      <c r="E210" s="263"/>
      <c r="F210" s="263"/>
      <c r="G210" s="264"/>
      <c r="H210" s="228"/>
      <c r="I210" s="227"/>
      <c r="J210" s="227"/>
      <c r="K210" s="227"/>
      <c r="L210" s="227"/>
      <c r="M210" s="227"/>
      <c r="N210" s="227"/>
      <c r="O210" s="227"/>
      <c r="P210" s="227"/>
      <c r="Q210" s="227"/>
      <c r="R210" s="227"/>
      <c r="S210" s="227"/>
      <c r="T210" s="227"/>
      <c r="U210" s="227"/>
      <c r="V210" s="228"/>
      <c r="W210" s="228"/>
      <c r="X210" s="228"/>
      <c r="Y210" s="228"/>
      <c r="Z210" s="228"/>
    </row>
    <row r="211" spans="1:26" ht="15.75" customHeight="1">
      <c r="A211" s="228"/>
      <c r="B211" s="262"/>
      <c r="C211" s="228"/>
      <c r="D211" s="263"/>
      <c r="E211" s="263"/>
      <c r="F211" s="263"/>
      <c r="G211" s="264"/>
      <c r="H211" s="228"/>
      <c r="I211" s="227"/>
      <c r="J211" s="227"/>
      <c r="K211" s="227"/>
      <c r="L211" s="227"/>
      <c r="M211" s="227"/>
      <c r="N211" s="227"/>
      <c r="O211" s="227"/>
      <c r="P211" s="227"/>
      <c r="Q211" s="227"/>
      <c r="R211" s="227"/>
      <c r="S211" s="227"/>
      <c r="T211" s="227"/>
      <c r="U211" s="227"/>
      <c r="V211" s="228"/>
      <c r="W211" s="228"/>
      <c r="X211" s="228"/>
      <c r="Y211" s="228"/>
      <c r="Z211" s="228"/>
    </row>
    <row r="212" spans="1:26" ht="15.75" customHeight="1">
      <c r="A212" s="228"/>
      <c r="B212" s="262"/>
      <c r="C212" s="228"/>
      <c r="D212" s="263"/>
      <c r="E212" s="263"/>
      <c r="F212" s="263"/>
      <c r="G212" s="264"/>
      <c r="H212" s="228"/>
      <c r="I212" s="227"/>
      <c r="J212" s="227"/>
      <c r="K212" s="227"/>
      <c r="L212" s="227"/>
      <c r="M212" s="227"/>
      <c r="N212" s="227"/>
      <c r="O212" s="227"/>
      <c r="P212" s="227"/>
      <c r="Q212" s="227"/>
      <c r="R212" s="227"/>
      <c r="S212" s="227"/>
      <c r="T212" s="227"/>
      <c r="U212" s="227"/>
      <c r="V212" s="228"/>
      <c r="W212" s="228"/>
      <c r="X212" s="228"/>
      <c r="Y212" s="228"/>
      <c r="Z212" s="228"/>
    </row>
    <row r="213" spans="1:26" ht="15.75" customHeight="1">
      <c r="A213" s="228"/>
      <c r="B213" s="262"/>
      <c r="C213" s="228"/>
      <c r="D213" s="263"/>
      <c r="E213" s="263"/>
      <c r="F213" s="263"/>
      <c r="G213" s="264"/>
      <c r="H213" s="228"/>
      <c r="I213" s="227"/>
      <c r="J213" s="227"/>
      <c r="K213" s="227"/>
      <c r="L213" s="227"/>
      <c r="M213" s="227"/>
      <c r="N213" s="227"/>
      <c r="O213" s="227"/>
      <c r="P213" s="227"/>
      <c r="Q213" s="227"/>
      <c r="R213" s="227"/>
      <c r="S213" s="227"/>
      <c r="T213" s="227"/>
      <c r="U213" s="227"/>
      <c r="V213" s="228"/>
      <c r="W213" s="228"/>
      <c r="X213" s="228"/>
      <c r="Y213" s="228"/>
      <c r="Z213" s="228"/>
    </row>
    <row r="214" spans="1:26" ht="15.75" customHeight="1">
      <c r="A214" s="228"/>
      <c r="B214" s="262"/>
      <c r="C214" s="228"/>
      <c r="D214" s="263"/>
      <c r="E214" s="263"/>
      <c r="F214" s="263"/>
      <c r="G214" s="264"/>
      <c r="H214" s="228"/>
      <c r="I214" s="227"/>
      <c r="J214" s="227"/>
      <c r="K214" s="227"/>
      <c r="L214" s="227"/>
      <c r="M214" s="227"/>
      <c r="N214" s="227"/>
      <c r="O214" s="227"/>
      <c r="P214" s="227"/>
      <c r="Q214" s="227"/>
      <c r="R214" s="227"/>
      <c r="S214" s="227"/>
      <c r="T214" s="227"/>
      <c r="U214" s="227"/>
      <c r="V214" s="228"/>
      <c r="W214" s="228"/>
      <c r="X214" s="228"/>
      <c r="Y214" s="228"/>
      <c r="Z214" s="228"/>
    </row>
    <row r="215" spans="1:26" ht="15.75" customHeight="1">
      <c r="A215" s="228"/>
      <c r="B215" s="262"/>
      <c r="C215" s="228"/>
      <c r="D215" s="263"/>
      <c r="E215" s="263"/>
      <c r="F215" s="263"/>
      <c r="G215" s="264"/>
      <c r="H215" s="228"/>
      <c r="I215" s="227"/>
      <c r="J215" s="227"/>
      <c r="K215" s="227"/>
      <c r="L215" s="227"/>
      <c r="M215" s="227"/>
      <c r="N215" s="227"/>
      <c r="O215" s="227"/>
      <c r="P215" s="227"/>
      <c r="Q215" s="227"/>
      <c r="R215" s="227"/>
      <c r="S215" s="227"/>
      <c r="T215" s="227"/>
      <c r="U215" s="227"/>
      <c r="V215" s="228"/>
      <c r="W215" s="228"/>
      <c r="X215" s="228"/>
      <c r="Y215" s="228"/>
      <c r="Z215" s="228"/>
    </row>
    <row r="216" spans="1:26" ht="15.75" customHeight="1">
      <c r="A216" s="228"/>
      <c r="B216" s="262"/>
      <c r="C216" s="228"/>
      <c r="D216" s="263"/>
      <c r="E216" s="263"/>
      <c r="F216" s="263"/>
      <c r="G216" s="264"/>
      <c r="H216" s="228"/>
      <c r="I216" s="227"/>
      <c r="J216" s="227"/>
      <c r="K216" s="227"/>
      <c r="L216" s="227"/>
      <c r="M216" s="227"/>
      <c r="N216" s="227"/>
      <c r="O216" s="227"/>
      <c r="P216" s="227"/>
      <c r="Q216" s="227"/>
      <c r="R216" s="227"/>
      <c r="S216" s="227"/>
      <c r="T216" s="227"/>
      <c r="U216" s="227"/>
      <c r="V216" s="228"/>
      <c r="W216" s="228"/>
      <c r="X216" s="228"/>
      <c r="Y216" s="228"/>
      <c r="Z216" s="228"/>
    </row>
    <row r="217" spans="1:26" ht="15.75" customHeight="1">
      <c r="A217" s="228"/>
      <c r="B217" s="262"/>
      <c r="C217" s="228"/>
      <c r="D217" s="263"/>
      <c r="E217" s="263"/>
      <c r="F217" s="263"/>
      <c r="G217" s="264"/>
      <c r="H217" s="228"/>
      <c r="I217" s="227"/>
      <c r="J217" s="227"/>
      <c r="K217" s="227"/>
      <c r="L217" s="227"/>
      <c r="M217" s="227"/>
      <c r="N217" s="227"/>
      <c r="O217" s="227"/>
      <c r="P217" s="227"/>
      <c r="Q217" s="227"/>
      <c r="R217" s="227"/>
      <c r="S217" s="227"/>
      <c r="T217" s="227"/>
      <c r="U217" s="227"/>
      <c r="V217" s="228"/>
      <c r="W217" s="228"/>
      <c r="X217" s="228"/>
      <c r="Y217" s="228"/>
      <c r="Z217" s="228"/>
    </row>
    <row r="218" spans="1:26" ht="15.75" customHeight="1">
      <c r="A218" s="228"/>
      <c r="B218" s="262"/>
      <c r="C218" s="228"/>
      <c r="D218" s="263"/>
      <c r="E218" s="263"/>
      <c r="F218" s="263"/>
      <c r="G218" s="264"/>
      <c r="H218" s="228"/>
      <c r="I218" s="227"/>
      <c r="J218" s="227"/>
      <c r="K218" s="227"/>
      <c r="L218" s="227"/>
      <c r="M218" s="227"/>
      <c r="N218" s="227"/>
      <c r="O218" s="227"/>
      <c r="P218" s="227"/>
      <c r="Q218" s="227"/>
      <c r="R218" s="227"/>
      <c r="S218" s="227"/>
      <c r="T218" s="227"/>
      <c r="U218" s="227"/>
      <c r="V218" s="228"/>
      <c r="W218" s="228"/>
      <c r="X218" s="228"/>
      <c r="Y218" s="228"/>
      <c r="Z218" s="228"/>
    </row>
    <row r="219" spans="1:26" ht="15.75" customHeight="1">
      <c r="A219" s="228"/>
      <c r="B219" s="262"/>
      <c r="C219" s="228"/>
      <c r="D219" s="263"/>
      <c r="E219" s="263"/>
      <c r="F219" s="263"/>
      <c r="G219" s="264"/>
      <c r="H219" s="228"/>
      <c r="I219" s="227"/>
      <c r="J219" s="227"/>
      <c r="K219" s="227"/>
      <c r="L219" s="227"/>
      <c r="M219" s="227"/>
      <c r="N219" s="227"/>
      <c r="O219" s="227"/>
      <c r="P219" s="227"/>
      <c r="Q219" s="227"/>
      <c r="R219" s="227"/>
      <c r="S219" s="227"/>
      <c r="T219" s="227"/>
      <c r="U219" s="227"/>
      <c r="V219" s="228"/>
      <c r="W219" s="228"/>
      <c r="X219" s="228"/>
      <c r="Y219" s="228"/>
      <c r="Z219" s="228"/>
    </row>
    <row r="220" spans="1:26" ht="15.75" customHeight="1">
      <c r="A220" s="228"/>
      <c r="B220" s="262"/>
      <c r="C220" s="228"/>
      <c r="D220" s="263"/>
      <c r="E220" s="263"/>
      <c r="F220" s="263"/>
      <c r="G220" s="264"/>
      <c r="H220" s="228"/>
      <c r="I220" s="227"/>
      <c r="J220" s="227"/>
      <c r="K220" s="227"/>
      <c r="L220" s="227"/>
      <c r="M220" s="227"/>
      <c r="N220" s="227"/>
      <c r="O220" s="227"/>
      <c r="P220" s="227"/>
      <c r="Q220" s="227"/>
      <c r="R220" s="227"/>
      <c r="S220" s="227"/>
      <c r="T220" s="227"/>
      <c r="U220" s="227"/>
      <c r="V220" s="228"/>
      <c r="W220" s="228"/>
      <c r="X220" s="228"/>
      <c r="Y220" s="228"/>
      <c r="Z220" s="228"/>
    </row>
    <row r="221" spans="1:26" ht="15.75" customHeight="1">
      <c r="A221" s="228"/>
      <c r="B221" s="262"/>
      <c r="C221" s="228"/>
      <c r="D221" s="263"/>
      <c r="E221" s="263"/>
      <c r="F221" s="263"/>
      <c r="G221" s="264"/>
      <c r="H221" s="228"/>
      <c r="I221" s="227"/>
      <c r="J221" s="227"/>
      <c r="K221" s="227"/>
      <c r="L221" s="227"/>
      <c r="M221" s="227"/>
      <c r="N221" s="227"/>
      <c r="O221" s="227"/>
      <c r="P221" s="227"/>
      <c r="Q221" s="227"/>
      <c r="R221" s="227"/>
      <c r="S221" s="227"/>
      <c r="T221" s="227"/>
      <c r="U221" s="227"/>
      <c r="V221" s="228"/>
      <c r="W221" s="228"/>
      <c r="X221" s="228"/>
      <c r="Y221" s="228"/>
      <c r="Z221" s="228"/>
    </row>
    <row r="222" spans="1:26" ht="15.75" customHeight="1">
      <c r="A222" s="228"/>
      <c r="B222" s="262"/>
      <c r="C222" s="228"/>
      <c r="D222" s="263"/>
      <c r="E222" s="263"/>
      <c r="F222" s="263"/>
      <c r="G222" s="264"/>
      <c r="H222" s="228"/>
      <c r="I222" s="227"/>
      <c r="J222" s="227"/>
      <c r="K222" s="227"/>
      <c r="L222" s="227"/>
      <c r="M222" s="227"/>
      <c r="N222" s="227"/>
      <c r="O222" s="227"/>
      <c r="P222" s="227"/>
      <c r="Q222" s="227"/>
      <c r="R222" s="227"/>
      <c r="S222" s="227"/>
      <c r="T222" s="227"/>
      <c r="U222" s="227"/>
      <c r="V222" s="228"/>
      <c r="W222" s="228"/>
      <c r="X222" s="228"/>
      <c r="Y222" s="228"/>
      <c r="Z222" s="228"/>
    </row>
    <row r="223" spans="1:26" ht="15.75" customHeight="1">
      <c r="A223" s="228"/>
      <c r="B223" s="262"/>
      <c r="C223" s="228"/>
      <c r="D223" s="263"/>
      <c r="E223" s="263"/>
      <c r="F223" s="263"/>
      <c r="G223" s="264"/>
      <c r="H223" s="228"/>
      <c r="I223" s="227"/>
      <c r="J223" s="227"/>
      <c r="K223" s="227"/>
      <c r="L223" s="227"/>
      <c r="M223" s="227"/>
      <c r="N223" s="227"/>
      <c r="O223" s="227"/>
      <c r="P223" s="227"/>
      <c r="Q223" s="227"/>
      <c r="R223" s="227"/>
      <c r="S223" s="227"/>
      <c r="T223" s="227"/>
      <c r="U223" s="227"/>
      <c r="V223" s="228"/>
      <c r="W223" s="228"/>
      <c r="X223" s="228"/>
      <c r="Y223" s="228"/>
      <c r="Z223" s="228"/>
    </row>
    <row r="224" spans="1:26" ht="15.75" customHeight="1">
      <c r="A224" s="228"/>
      <c r="B224" s="262"/>
      <c r="C224" s="228"/>
      <c r="D224" s="263"/>
      <c r="E224" s="263"/>
      <c r="F224" s="263"/>
      <c r="G224" s="264"/>
      <c r="H224" s="228"/>
      <c r="I224" s="227"/>
      <c r="J224" s="227"/>
      <c r="K224" s="227"/>
      <c r="L224" s="227"/>
      <c r="M224" s="227"/>
      <c r="N224" s="227"/>
      <c r="O224" s="227"/>
      <c r="P224" s="227"/>
      <c r="Q224" s="227"/>
      <c r="R224" s="227"/>
      <c r="S224" s="227"/>
      <c r="T224" s="227"/>
      <c r="U224" s="227"/>
      <c r="V224" s="228"/>
      <c r="W224" s="228"/>
      <c r="X224" s="228"/>
      <c r="Y224" s="228"/>
      <c r="Z224" s="228"/>
    </row>
    <row r="225" spans="1:26" ht="15.75" customHeight="1">
      <c r="A225" s="228"/>
      <c r="B225" s="262"/>
      <c r="C225" s="228"/>
      <c r="D225" s="263"/>
      <c r="E225" s="263"/>
      <c r="F225" s="263"/>
      <c r="G225" s="264"/>
      <c r="H225" s="228"/>
      <c r="I225" s="227"/>
      <c r="J225" s="227"/>
      <c r="K225" s="227"/>
      <c r="L225" s="227"/>
      <c r="M225" s="227"/>
      <c r="N225" s="227"/>
      <c r="O225" s="227"/>
      <c r="P225" s="227"/>
      <c r="Q225" s="227"/>
      <c r="R225" s="227"/>
      <c r="S225" s="227"/>
      <c r="T225" s="227"/>
      <c r="U225" s="227"/>
      <c r="V225" s="228"/>
      <c r="W225" s="228"/>
      <c r="X225" s="228"/>
      <c r="Y225" s="228"/>
      <c r="Z225" s="228"/>
    </row>
    <row r="226" spans="1:26" ht="15.75" customHeight="1">
      <c r="A226" s="228"/>
      <c r="B226" s="262"/>
      <c r="C226" s="228"/>
      <c r="D226" s="263"/>
      <c r="E226" s="263"/>
      <c r="F226" s="263"/>
      <c r="G226" s="264"/>
      <c r="H226" s="228"/>
      <c r="I226" s="227"/>
      <c r="J226" s="227"/>
      <c r="K226" s="227"/>
      <c r="L226" s="227"/>
      <c r="M226" s="227"/>
      <c r="N226" s="227"/>
      <c r="O226" s="227"/>
      <c r="P226" s="227"/>
      <c r="Q226" s="227"/>
      <c r="R226" s="227"/>
      <c r="S226" s="227"/>
      <c r="T226" s="227"/>
      <c r="U226" s="227"/>
      <c r="V226" s="228"/>
      <c r="W226" s="228"/>
      <c r="X226" s="228"/>
      <c r="Y226" s="228"/>
      <c r="Z226" s="228"/>
    </row>
    <row r="227" spans="1:26" ht="15.75" customHeight="1">
      <c r="A227" s="228"/>
      <c r="B227" s="262"/>
      <c r="C227" s="228"/>
      <c r="D227" s="263"/>
      <c r="E227" s="263"/>
      <c r="F227" s="263"/>
      <c r="G227" s="264"/>
      <c r="H227" s="228"/>
      <c r="I227" s="227"/>
      <c r="J227" s="227"/>
      <c r="K227" s="227"/>
      <c r="L227" s="227"/>
      <c r="M227" s="227"/>
      <c r="N227" s="227"/>
      <c r="O227" s="227"/>
      <c r="P227" s="227"/>
      <c r="Q227" s="227"/>
      <c r="R227" s="227"/>
      <c r="S227" s="227"/>
      <c r="T227" s="227"/>
      <c r="U227" s="227"/>
      <c r="V227" s="228"/>
      <c r="W227" s="228"/>
      <c r="X227" s="228"/>
      <c r="Y227" s="228"/>
      <c r="Z227" s="228"/>
    </row>
    <row r="228" spans="1:26" ht="15.75" customHeight="1">
      <c r="A228" s="228"/>
      <c r="B228" s="262"/>
      <c r="C228" s="228"/>
      <c r="D228" s="263"/>
      <c r="E228" s="263"/>
      <c r="F228" s="263"/>
      <c r="G228" s="264"/>
      <c r="H228" s="228"/>
      <c r="I228" s="227"/>
      <c r="J228" s="227"/>
      <c r="K228" s="227"/>
      <c r="L228" s="227"/>
      <c r="M228" s="227"/>
      <c r="N228" s="227"/>
      <c r="O228" s="227"/>
      <c r="P228" s="227"/>
      <c r="Q228" s="227"/>
      <c r="R228" s="227"/>
      <c r="S228" s="227"/>
      <c r="T228" s="227"/>
      <c r="U228" s="227"/>
      <c r="V228" s="228"/>
      <c r="W228" s="228"/>
      <c r="X228" s="228"/>
      <c r="Y228" s="228"/>
      <c r="Z228" s="228"/>
    </row>
    <row r="229" spans="1:26" ht="15.75" customHeight="1">
      <c r="A229" s="228"/>
      <c r="B229" s="262"/>
      <c r="C229" s="228"/>
      <c r="D229" s="263"/>
      <c r="E229" s="263"/>
      <c r="F229" s="263"/>
      <c r="G229" s="264"/>
      <c r="H229" s="228"/>
      <c r="I229" s="227"/>
      <c r="J229" s="227"/>
      <c r="K229" s="227"/>
      <c r="L229" s="227"/>
      <c r="M229" s="227"/>
      <c r="N229" s="227"/>
      <c r="O229" s="227"/>
      <c r="P229" s="227"/>
      <c r="Q229" s="227"/>
      <c r="R229" s="227"/>
      <c r="S229" s="227"/>
      <c r="T229" s="227"/>
      <c r="U229" s="227"/>
      <c r="V229" s="228"/>
      <c r="W229" s="228"/>
      <c r="X229" s="228"/>
      <c r="Y229" s="228"/>
      <c r="Z229" s="228"/>
    </row>
    <row r="230" spans="1:26" ht="15.75" customHeight="1">
      <c r="A230" s="228"/>
      <c r="B230" s="262"/>
      <c r="C230" s="228"/>
      <c r="D230" s="263"/>
      <c r="E230" s="263"/>
      <c r="F230" s="263"/>
      <c r="G230" s="264"/>
      <c r="H230" s="228"/>
      <c r="I230" s="227"/>
      <c r="J230" s="227"/>
      <c r="K230" s="227"/>
      <c r="L230" s="227"/>
      <c r="M230" s="227"/>
      <c r="N230" s="227"/>
      <c r="O230" s="227"/>
      <c r="P230" s="227"/>
      <c r="Q230" s="227"/>
      <c r="R230" s="227"/>
      <c r="S230" s="227"/>
      <c r="T230" s="227"/>
      <c r="U230" s="227"/>
      <c r="V230" s="228"/>
      <c r="W230" s="228"/>
      <c r="X230" s="228"/>
      <c r="Y230" s="228"/>
      <c r="Z230" s="228"/>
    </row>
    <row r="231" spans="1:26" ht="15.75" customHeight="1">
      <c r="A231" s="228"/>
      <c r="B231" s="262"/>
      <c r="C231" s="228"/>
      <c r="D231" s="263"/>
      <c r="E231" s="263"/>
      <c r="F231" s="263"/>
      <c r="G231" s="264"/>
      <c r="H231" s="228"/>
      <c r="I231" s="227"/>
      <c r="J231" s="227"/>
      <c r="K231" s="227"/>
      <c r="L231" s="227"/>
      <c r="M231" s="227"/>
      <c r="N231" s="227"/>
      <c r="O231" s="227"/>
      <c r="P231" s="227"/>
      <c r="Q231" s="227"/>
      <c r="R231" s="227"/>
      <c r="S231" s="227"/>
      <c r="T231" s="227"/>
      <c r="U231" s="227"/>
      <c r="V231" s="228"/>
      <c r="W231" s="228"/>
      <c r="X231" s="228"/>
      <c r="Y231" s="228"/>
      <c r="Z231" s="228"/>
    </row>
    <row r="232" spans="1:26" ht="15.75" customHeight="1">
      <c r="A232" s="228"/>
      <c r="B232" s="262"/>
      <c r="C232" s="228"/>
      <c r="D232" s="263"/>
      <c r="E232" s="263"/>
      <c r="F232" s="263"/>
      <c r="G232" s="264"/>
      <c r="H232" s="228"/>
      <c r="I232" s="227"/>
      <c r="J232" s="227"/>
      <c r="K232" s="227"/>
      <c r="L232" s="227"/>
      <c r="M232" s="227"/>
      <c r="N232" s="227"/>
      <c r="O232" s="227"/>
      <c r="P232" s="227"/>
      <c r="Q232" s="227"/>
      <c r="R232" s="227"/>
      <c r="S232" s="227"/>
      <c r="T232" s="227"/>
      <c r="U232" s="227"/>
      <c r="V232" s="228"/>
      <c r="W232" s="228"/>
      <c r="X232" s="228"/>
      <c r="Y232" s="228"/>
      <c r="Z232" s="228"/>
    </row>
    <row r="233" spans="1:26" ht="15.75" customHeight="1">
      <c r="A233" s="228"/>
      <c r="B233" s="262"/>
      <c r="C233" s="228"/>
      <c r="D233" s="263"/>
      <c r="E233" s="263"/>
      <c r="F233" s="263"/>
      <c r="G233" s="264"/>
      <c r="H233" s="228"/>
      <c r="I233" s="227"/>
      <c r="J233" s="227"/>
      <c r="K233" s="227"/>
      <c r="L233" s="227"/>
      <c r="M233" s="227"/>
      <c r="N233" s="227"/>
      <c r="O233" s="227"/>
      <c r="P233" s="227"/>
      <c r="Q233" s="227"/>
      <c r="R233" s="227"/>
      <c r="S233" s="227"/>
      <c r="T233" s="227"/>
      <c r="U233" s="227"/>
      <c r="V233" s="228"/>
      <c r="W233" s="228"/>
      <c r="X233" s="228"/>
      <c r="Y233" s="228"/>
      <c r="Z233" s="228"/>
    </row>
    <row r="234" spans="1:26" ht="15.75" customHeight="1">
      <c r="A234" s="228"/>
      <c r="B234" s="262"/>
      <c r="C234" s="228"/>
      <c r="D234" s="263"/>
      <c r="E234" s="263"/>
      <c r="F234" s="263"/>
      <c r="G234" s="264"/>
      <c r="H234" s="228"/>
      <c r="I234" s="227"/>
      <c r="J234" s="227"/>
      <c r="K234" s="227"/>
      <c r="L234" s="227"/>
      <c r="M234" s="227"/>
      <c r="N234" s="227"/>
      <c r="O234" s="227"/>
      <c r="P234" s="227"/>
      <c r="Q234" s="227"/>
      <c r="R234" s="227"/>
      <c r="S234" s="227"/>
      <c r="T234" s="227"/>
      <c r="U234" s="227"/>
      <c r="V234" s="228"/>
      <c r="W234" s="228"/>
      <c r="X234" s="228"/>
      <c r="Y234" s="228"/>
      <c r="Z234" s="228"/>
    </row>
    <row r="235" spans="1:26" ht="15.75" customHeight="1">
      <c r="A235" s="228"/>
      <c r="B235" s="262"/>
      <c r="C235" s="228"/>
      <c r="D235" s="263"/>
      <c r="E235" s="263"/>
      <c r="F235" s="263"/>
      <c r="G235" s="264"/>
      <c r="H235" s="228"/>
      <c r="I235" s="227"/>
      <c r="J235" s="227"/>
      <c r="K235" s="227"/>
      <c r="L235" s="227"/>
      <c r="M235" s="227"/>
      <c r="N235" s="227"/>
      <c r="O235" s="227"/>
      <c r="P235" s="227"/>
      <c r="Q235" s="227"/>
      <c r="R235" s="227"/>
      <c r="S235" s="227"/>
      <c r="T235" s="227"/>
      <c r="U235" s="227"/>
      <c r="V235" s="228"/>
      <c r="W235" s="228"/>
      <c r="X235" s="228"/>
      <c r="Y235" s="228"/>
      <c r="Z235" s="228"/>
    </row>
    <row r="236" spans="1:26" ht="15.75" customHeight="1">
      <c r="A236" s="228"/>
      <c r="B236" s="262"/>
      <c r="C236" s="228"/>
      <c r="D236" s="263"/>
      <c r="E236" s="263"/>
      <c r="F236" s="263"/>
      <c r="G236" s="264"/>
      <c r="H236" s="228"/>
      <c r="I236" s="227"/>
      <c r="J236" s="227"/>
      <c r="K236" s="227"/>
      <c r="L236" s="227"/>
      <c r="M236" s="227"/>
      <c r="N236" s="227"/>
      <c r="O236" s="227"/>
      <c r="P236" s="227"/>
      <c r="Q236" s="227"/>
      <c r="R236" s="227"/>
      <c r="S236" s="227"/>
      <c r="T236" s="227"/>
      <c r="U236" s="227"/>
      <c r="V236" s="228"/>
      <c r="W236" s="228"/>
      <c r="X236" s="228"/>
      <c r="Y236" s="228"/>
      <c r="Z236" s="228"/>
    </row>
    <row r="237" spans="1:26" ht="15.75" customHeight="1">
      <c r="A237" s="228"/>
      <c r="B237" s="262"/>
      <c r="C237" s="228"/>
      <c r="D237" s="263"/>
      <c r="E237" s="263"/>
      <c r="F237" s="263"/>
      <c r="G237" s="264"/>
      <c r="H237" s="228"/>
      <c r="I237" s="227"/>
      <c r="J237" s="227"/>
      <c r="K237" s="227"/>
      <c r="L237" s="227"/>
      <c r="M237" s="227"/>
      <c r="N237" s="227"/>
      <c r="O237" s="227"/>
      <c r="P237" s="227"/>
      <c r="Q237" s="227"/>
      <c r="R237" s="227"/>
      <c r="S237" s="227"/>
      <c r="T237" s="227"/>
      <c r="U237" s="227"/>
      <c r="V237" s="228"/>
      <c r="W237" s="228"/>
      <c r="X237" s="228"/>
      <c r="Y237" s="228"/>
      <c r="Z237" s="228"/>
    </row>
    <row r="238" spans="1:26" ht="15.75" customHeight="1">
      <c r="A238" s="228"/>
      <c r="B238" s="262"/>
      <c r="C238" s="228"/>
      <c r="D238" s="263"/>
      <c r="E238" s="263"/>
      <c r="F238" s="263"/>
      <c r="G238" s="264"/>
      <c r="H238" s="228"/>
      <c r="I238" s="227"/>
      <c r="J238" s="227"/>
      <c r="K238" s="227"/>
      <c r="L238" s="227"/>
      <c r="M238" s="227"/>
      <c r="N238" s="227"/>
      <c r="O238" s="227"/>
      <c r="P238" s="227"/>
      <c r="Q238" s="227"/>
      <c r="R238" s="227"/>
      <c r="S238" s="227"/>
      <c r="T238" s="227"/>
      <c r="U238" s="227"/>
      <c r="V238" s="228"/>
      <c r="W238" s="228"/>
      <c r="X238" s="228"/>
      <c r="Y238" s="228"/>
      <c r="Z238" s="228"/>
    </row>
    <row r="239" spans="1:26" ht="15.75" customHeight="1">
      <c r="A239" s="228"/>
      <c r="B239" s="262"/>
      <c r="C239" s="228"/>
      <c r="D239" s="263"/>
      <c r="E239" s="263"/>
      <c r="F239" s="263"/>
      <c r="G239" s="264"/>
      <c r="H239" s="228"/>
      <c r="I239" s="227"/>
      <c r="J239" s="227"/>
      <c r="K239" s="227"/>
      <c r="L239" s="227"/>
      <c r="M239" s="227"/>
      <c r="N239" s="227"/>
      <c r="O239" s="227"/>
      <c r="P239" s="227"/>
      <c r="Q239" s="227"/>
      <c r="R239" s="227"/>
      <c r="S239" s="227"/>
      <c r="T239" s="227"/>
      <c r="U239" s="227"/>
      <c r="V239" s="228"/>
      <c r="W239" s="228"/>
      <c r="X239" s="228"/>
      <c r="Y239" s="228"/>
      <c r="Z239" s="228"/>
    </row>
    <row r="240" spans="1:26" ht="15.75" customHeight="1">
      <c r="A240" s="228"/>
      <c r="B240" s="262"/>
      <c r="C240" s="228"/>
      <c r="D240" s="263"/>
      <c r="E240" s="263"/>
      <c r="F240" s="263"/>
      <c r="G240" s="264"/>
      <c r="H240" s="228"/>
      <c r="I240" s="227"/>
      <c r="J240" s="227"/>
      <c r="K240" s="227"/>
      <c r="L240" s="227"/>
      <c r="M240" s="227"/>
      <c r="N240" s="227"/>
      <c r="O240" s="227"/>
      <c r="P240" s="227"/>
      <c r="Q240" s="227"/>
      <c r="R240" s="227"/>
      <c r="S240" s="227"/>
      <c r="T240" s="227"/>
      <c r="U240" s="227"/>
      <c r="V240" s="228"/>
      <c r="W240" s="228"/>
      <c r="X240" s="228"/>
      <c r="Y240" s="228"/>
      <c r="Z240" s="228"/>
    </row>
    <row r="241" spans="1:26" ht="15.75" customHeight="1">
      <c r="A241" s="228"/>
      <c r="B241" s="262"/>
      <c r="C241" s="228"/>
      <c r="D241" s="263"/>
      <c r="E241" s="263"/>
      <c r="F241" s="263"/>
      <c r="G241" s="264"/>
      <c r="H241" s="228"/>
      <c r="I241" s="227"/>
      <c r="J241" s="227"/>
      <c r="K241" s="227"/>
      <c r="L241" s="227"/>
      <c r="M241" s="227"/>
      <c r="N241" s="227"/>
      <c r="O241" s="227"/>
      <c r="P241" s="227"/>
      <c r="Q241" s="227"/>
      <c r="R241" s="227"/>
      <c r="S241" s="227"/>
      <c r="T241" s="227"/>
      <c r="U241" s="227"/>
      <c r="V241" s="228"/>
      <c r="W241" s="228"/>
      <c r="X241" s="228"/>
      <c r="Y241" s="228"/>
      <c r="Z241" s="228"/>
    </row>
    <row r="242" spans="1:26" ht="15.75" customHeight="1">
      <c r="A242" s="228"/>
      <c r="B242" s="262"/>
      <c r="C242" s="228"/>
      <c r="D242" s="263"/>
      <c r="E242" s="263"/>
      <c r="F242" s="263"/>
      <c r="G242" s="264"/>
      <c r="H242" s="228"/>
      <c r="I242" s="227"/>
      <c r="J242" s="227"/>
      <c r="K242" s="227"/>
      <c r="L242" s="227"/>
      <c r="M242" s="227"/>
      <c r="N242" s="227"/>
      <c r="O242" s="227"/>
      <c r="P242" s="227"/>
      <c r="Q242" s="227"/>
      <c r="R242" s="227"/>
      <c r="S242" s="227"/>
      <c r="T242" s="227"/>
      <c r="U242" s="227"/>
      <c r="V242" s="228"/>
      <c r="W242" s="228"/>
      <c r="X242" s="228"/>
      <c r="Y242" s="228"/>
      <c r="Z242" s="228"/>
    </row>
    <row r="243" spans="1:26" ht="15.75" customHeight="1">
      <c r="A243" s="228"/>
      <c r="B243" s="262"/>
      <c r="C243" s="228"/>
      <c r="D243" s="263"/>
      <c r="E243" s="263"/>
      <c r="F243" s="263"/>
      <c r="G243" s="264"/>
      <c r="H243" s="228"/>
      <c r="I243" s="227"/>
      <c r="J243" s="227"/>
      <c r="K243" s="227"/>
      <c r="L243" s="227"/>
      <c r="M243" s="227"/>
      <c r="N243" s="227"/>
      <c r="O243" s="227"/>
      <c r="P243" s="227"/>
      <c r="Q243" s="227"/>
      <c r="R243" s="227"/>
      <c r="S243" s="227"/>
      <c r="T243" s="227"/>
      <c r="U243" s="227"/>
      <c r="V243" s="228"/>
      <c r="W243" s="228"/>
      <c r="X243" s="228"/>
      <c r="Y243" s="228"/>
      <c r="Z243" s="228"/>
    </row>
    <row r="244" spans="1:26" ht="15.75" customHeight="1">
      <c r="A244" s="228"/>
      <c r="B244" s="262"/>
      <c r="C244" s="228"/>
      <c r="D244" s="263"/>
      <c r="E244" s="263"/>
      <c r="F244" s="263"/>
      <c r="G244" s="264"/>
      <c r="H244" s="228"/>
      <c r="I244" s="227"/>
      <c r="J244" s="227"/>
      <c r="K244" s="227"/>
      <c r="L244" s="227"/>
      <c r="M244" s="227"/>
      <c r="N244" s="227"/>
      <c r="O244" s="227"/>
      <c r="P244" s="227"/>
      <c r="Q244" s="227"/>
      <c r="R244" s="227"/>
      <c r="S244" s="227"/>
      <c r="T244" s="227"/>
      <c r="U244" s="227"/>
      <c r="V244" s="228"/>
      <c r="W244" s="228"/>
      <c r="X244" s="228"/>
      <c r="Y244" s="228"/>
      <c r="Z244" s="228"/>
    </row>
    <row r="245" spans="1:26" ht="15.75" customHeight="1">
      <c r="A245" s="228"/>
      <c r="B245" s="262"/>
      <c r="C245" s="228"/>
      <c r="D245" s="263"/>
      <c r="E245" s="263"/>
      <c r="F245" s="263"/>
      <c r="G245" s="264"/>
      <c r="H245" s="228"/>
      <c r="I245" s="227"/>
      <c r="J245" s="227"/>
      <c r="K245" s="227"/>
      <c r="L245" s="227"/>
      <c r="M245" s="227"/>
      <c r="N245" s="227"/>
      <c r="O245" s="227"/>
      <c r="P245" s="227"/>
      <c r="Q245" s="227"/>
      <c r="R245" s="227"/>
      <c r="S245" s="227"/>
      <c r="T245" s="227"/>
      <c r="U245" s="227"/>
      <c r="V245" s="228"/>
      <c r="W245" s="228"/>
      <c r="X245" s="228"/>
      <c r="Y245" s="228"/>
      <c r="Z245" s="228"/>
    </row>
    <row r="246" spans="1:26" ht="15.75" customHeight="1">
      <c r="A246" s="228"/>
      <c r="B246" s="262"/>
      <c r="C246" s="228"/>
      <c r="D246" s="263"/>
      <c r="E246" s="263"/>
      <c r="F246" s="263"/>
      <c r="G246" s="264"/>
      <c r="H246" s="228"/>
      <c r="I246" s="227"/>
      <c r="J246" s="227"/>
      <c r="K246" s="227"/>
      <c r="L246" s="227"/>
      <c r="M246" s="227"/>
      <c r="N246" s="227"/>
      <c r="O246" s="227"/>
      <c r="P246" s="227"/>
      <c r="Q246" s="227"/>
      <c r="R246" s="227"/>
      <c r="S246" s="227"/>
      <c r="T246" s="227"/>
      <c r="U246" s="227"/>
      <c r="V246" s="228"/>
      <c r="W246" s="228"/>
      <c r="X246" s="228"/>
      <c r="Y246" s="228"/>
      <c r="Z246" s="228"/>
    </row>
    <row r="247" spans="1:26" ht="15.75" customHeight="1">
      <c r="A247" s="228"/>
      <c r="B247" s="262"/>
      <c r="C247" s="228"/>
      <c r="D247" s="263"/>
      <c r="E247" s="263"/>
      <c r="F247" s="263"/>
      <c r="G247" s="264"/>
      <c r="H247" s="228"/>
      <c r="I247" s="227"/>
      <c r="J247" s="227"/>
      <c r="K247" s="227"/>
      <c r="L247" s="227"/>
      <c r="M247" s="227"/>
      <c r="N247" s="227"/>
      <c r="O247" s="227"/>
      <c r="P247" s="227"/>
      <c r="Q247" s="227"/>
      <c r="R247" s="227"/>
      <c r="S247" s="227"/>
      <c r="T247" s="227"/>
      <c r="U247" s="227"/>
      <c r="V247" s="228"/>
      <c r="W247" s="228"/>
      <c r="X247" s="228"/>
      <c r="Y247" s="228"/>
      <c r="Z247" s="228"/>
    </row>
    <row r="248" spans="1:26" ht="15.75" customHeight="1">
      <c r="A248" s="228"/>
      <c r="B248" s="262"/>
      <c r="C248" s="228"/>
      <c r="D248" s="263"/>
      <c r="E248" s="263"/>
      <c r="F248" s="263"/>
      <c r="G248" s="264"/>
      <c r="H248" s="228"/>
      <c r="I248" s="227"/>
      <c r="J248" s="227"/>
      <c r="K248" s="227"/>
      <c r="L248" s="227"/>
      <c r="M248" s="227"/>
      <c r="N248" s="227"/>
      <c r="O248" s="227"/>
      <c r="P248" s="227"/>
      <c r="Q248" s="227"/>
      <c r="R248" s="227"/>
      <c r="S248" s="227"/>
      <c r="T248" s="227"/>
      <c r="U248" s="227"/>
      <c r="V248" s="228"/>
      <c r="W248" s="228"/>
      <c r="X248" s="228"/>
      <c r="Y248" s="228"/>
      <c r="Z248" s="228"/>
    </row>
    <row r="249" spans="1:26" ht="15.75" customHeight="1">
      <c r="A249" s="228"/>
      <c r="B249" s="262"/>
      <c r="C249" s="228"/>
      <c r="D249" s="263"/>
      <c r="E249" s="263"/>
      <c r="F249" s="263"/>
      <c r="G249" s="264"/>
      <c r="H249" s="228"/>
      <c r="I249" s="227"/>
      <c r="J249" s="227"/>
      <c r="K249" s="227"/>
      <c r="L249" s="227"/>
      <c r="M249" s="227"/>
      <c r="N249" s="227"/>
      <c r="O249" s="227"/>
      <c r="P249" s="227"/>
      <c r="Q249" s="227"/>
      <c r="R249" s="227"/>
      <c r="S249" s="227"/>
      <c r="T249" s="227"/>
      <c r="U249" s="227"/>
      <c r="V249" s="228"/>
      <c r="W249" s="228"/>
      <c r="X249" s="228"/>
      <c r="Y249" s="228"/>
      <c r="Z249" s="228"/>
    </row>
    <row r="250" spans="1:26" ht="15.75" customHeight="1">
      <c r="A250" s="228"/>
      <c r="B250" s="262"/>
      <c r="C250" s="228"/>
      <c r="D250" s="263"/>
      <c r="E250" s="263"/>
      <c r="F250" s="263"/>
      <c r="G250" s="264"/>
      <c r="H250" s="228"/>
      <c r="I250" s="227"/>
      <c r="J250" s="227"/>
      <c r="K250" s="227"/>
      <c r="L250" s="227"/>
      <c r="M250" s="227"/>
      <c r="N250" s="227"/>
      <c r="O250" s="227"/>
      <c r="P250" s="227"/>
      <c r="Q250" s="227"/>
      <c r="R250" s="227"/>
      <c r="S250" s="227"/>
      <c r="T250" s="227"/>
      <c r="U250" s="227"/>
      <c r="V250" s="228"/>
      <c r="W250" s="228"/>
      <c r="X250" s="228"/>
      <c r="Y250" s="228"/>
      <c r="Z250" s="228"/>
    </row>
    <row r="251" spans="1:26" ht="15.75" customHeight="1">
      <c r="A251" s="228"/>
      <c r="B251" s="262"/>
      <c r="C251" s="228"/>
      <c r="D251" s="263"/>
      <c r="E251" s="263"/>
      <c r="F251" s="263"/>
      <c r="G251" s="264"/>
      <c r="H251" s="228"/>
      <c r="I251" s="227"/>
      <c r="J251" s="227"/>
      <c r="K251" s="227"/>
      <c r="L251" s="227"/>
      <c r="M251" s="227"/>
      <c r="N251" s="227"/>
      <c r="O251" s="227"/>
      <c r="P251" s="227"/>
      <c r="Q251" s="227"/>
      <c r="R251" s="227"/>
      <c r="S251" s="227"/>
      <c r="T251" s="227"/>
      <c r="U251" s="227"/>
      <c r="V251" s="228"/>
      <c r="W251" s="228"/>
      <c r="X251" s="228"/>
      <c r="Y251" s="228"/>
      <c r="Z251" s="228"/>
    </row>
    <row r="252" spans="1:26" ht="15.75" customHeight="1">
      <c r="A252" s="228"/>
      <c r="B252" s="262"/>
      <c r="C252" s="228"/>
      <c r="D252" s="263"/>
      <c r="E252" s="263"/>
      <c r="F252" s="263"/>
      <c r="G252" s="264"/>
      <c r="H252" s="228"/>
      <c r="I252" s="227"/>
      <c r="J252" s="227"/>
      <c r="K252" s="227"/>
      <c r="L252" s="227"/>
      <c r="M252" s="227"/>
      <c r="N252" s="227"/>
      <c r="O252" s="227"/>
      <c r="P252" s="227"/>
      <c r="Q252" s="227"/>
      <c r="R252" s="227"/>
      <c r="S252" s="227"/>
      <c r="T252" s="227"/>
      <c r="U252" s="227"/>
      <c r="V252" s="228"/>
      <c r="W252" s="228"/>
      <c r="X252" s="228"/>
      <c r="Y252" s="228"/>
      <c r="Z252" s="228"/>
    </row>
    <row r="253" spans="1:26" ht="15.75" customHeight="1">
      <c r="A253" s="228"/>
      <c r="B253" s="262"/>
      <c r="C253" s="228"/>
      <c r="D253" s="263"/>
      <c r="E253" s="263"/>
      <c r="F253" s="263"/>
      <c r="G253" s="264"/>
      <c r="H253" s="228"/>
      <c r="I253" s="227"/>
      <c r="J253" s="227"/>
      <c r="K253" s="227"/>
      <c r="L253" s="227"/>
      <c r="M253" s="227"/>
      <c r="N253" s="227"/>
      <c r="O253" s="227"/>
      <c r="P253" s="227"/>
      <c r="Q253" s="227"/>
      <c r="R253" s="227"/>
      <c r="S253" s="227"/>
      <c r="T253" s="227"/>
      <c r="U253" s="227"/>
      <c r="V253" s="228"/>
      <c r="W253" s="228"/>
      <c r="X253" s="228"/>
      <c r="Y253" s="228"/>
      <c r="Z253" s="228"/>
    </row>
    <row r="254" spans="1:26" ht="15.75" customHeight="1">
      <c r="A254" s="228"/>
      <c r="B254" s="262"/>
      <c r="C254" s="228"/>
      <c r="D254" s="263"/>
      <c r="E254" s="263"/>
      <c r="F254" s="263"/>
      <c r="G254" s="264"/>
      <c r="H254" s="228"/>
      <c r="I254" s="227"/>
      <c r="J254" s="227"/>
      <c r="K254" s="227"/>
      <c r="L254" s="227"/>
      <c r="M254" s="227"/>
      <c r="N254" s="227"/>
      <c r="O254" s="227"/>
      <c r="P254" s="227"/>
      <c r="Q254" s="227"/>
      <c r="R254" s="227"/>
      <c r="S254" s="227"/>
      <c r="T254" s="227"/>
      <c r="U254" s="227"/>
      <c r="V254" s="228"/>
      <c r="W254" s="228"/>
      <c r="X254" s="228"/>
      <c r="Y254" s="228"/>
      <c r="Z254" s="228"/>
    </row>
    <row r="255" spans="1:26" ht="15.75" customHeight="1">
      <c r="A255" s="228"/>
      <c r="B255" s="262"/>
      <c r="C255" s="228"/>
      <c r="D255" s="263"/>
      <c r="E255" s="263"/>
      <c r="F255" s="263"/>
      <c r="G255" s="264"/>
      <c r="H255" s="228"/>
      <c r="I255" s="227"/>
      <c r="J255" s="227"/>
      <c r="K255" s="227"/>
      <c r="L255" s="227"/>
      <c r="M255" s="227"/>
      <c r="N255" s="227"/>
      <c r="O255" s="227"/>
      <c r="P255" s="227"/>
      <c r="Q255" s="227"/>
      <c r="R255" s="227"/>
      <c r="S255" s="227"/>
      <c r="T255" s="227"/>
      <c r="U255" s="227"/>
      <c r="V255" s="228"/>
      <c r="W255" s="228"/>
      <c r="X255" s="228"/>
      <c r="Y255" s="228"/>
      <c r="Z255" s="228"/>
    </row>
    <row r="256" spans="1:26" ht="15.75" customHeight="1">
      <c r="A256" s="228"/>
      <c r="B256" s="262"/>
      <c r="C256" s="228"/>
      <c r="D256" s="263"/>
      <c r="E256" s="263"/>
      <c r="F256" s="263"/>
      <c r="G256" s="264"/>
      <c r="H256" s="228"/>
      <c r="I256" s="227"/>
      <c r="J256" s="227"/>
      <c r="K256" s="227"/>
      <c r="L256" s="227"/>
      <c r="M256" s="227"/>
      <c r="N256" s="227"/>
      <c r="O256" s="227"/>
      <c r="P256" s="227"/>
      <c r="Q256" s="227"/>
      <c r="R256" s="227"/>
      <c r="S256" s="227"/>
      <c r="T256" s="227"/>
      <c r="U256" s="227"/>
      <c r="V256" s="228"/>
      <c r="W256" s="228"/>
      <c r="X256" s="228"/>
      <c r="Y256" s="228"/>
      <c r="Z256" s="228"/>
    </row>
    <row r="257" spans="1:26" ht="15.75" customHeight="1">
      <c r="A257" s="228"/>
      <c r="B257" s="262"/>
      <c r="C257" s="228"/>
      <c r="D257" s="263"/>
      <c r="E257" s="263"/>
      <c r="F257" s="263"/>
      <c r="G257" s="264"/>
      <c r="H257" s="228"/>
      <c r="I257" s="227"/>
      <c r="J257" s="227"/>
      <c r="K257" s="227"/>
      <c r="L257" s="227"/>
      <c r="M257" s="227"/>
      <c r="N257" s="227"/>
      <c r="O257" s="227"/>
      <c r="P257" s="227"/>
      <c r="Q257" s="227"/>
      <c r="R257" s="227"/>
      <c r="S257" s="227"/>
      <c r="T257" s="227"/>
      <c r="U257" s="227"/>
      <c r="V257" s="228"/>
      <c r="W257" s="228"/>
      <c r="X257" s="228"/>
      <c r="Y257" s="228"/>
      <c r="Z257" s="228"/>
    </row>
    <row r="258" spans="1:26" ht="15.75" customHeight="1">
      <c r="A258" s="228"/>
      <c r="B258" s="262"/>
      <c r="C258" s="228"/>
      <c r="D258" s="263"/>
      <c r="E258" s="263"/>
      <c r="F258" s="263"/>
      <c r="G258" s="264"/>
      <c r="H258" s="228"/>
      <c r="I258" s="227"/>
      <c r="J258" s="227"/>
      <c r="K258" s="227"/>
      <c r="L258" s="227"/>
      <c r="M258" s="227"/>
      <c r="N258" s="227"/>
      <c r="O258" s="227"/>
      <c r="P258" s="227"/>
      <c r="Q258" s="227"/>
      <c r="R258" s="227"/>
      <c r="S258" s="227"/>
      <c r="T258" s="227"/>
      <c r="U258" s="227"/>
      <c r="V258" s="228"/>
      <c r="W258" s="228"/>
      <c r="X258" s="228"/>
      <c r="Y258" s="228"/>
      <c r="Z258" s="228"/>
    </row>
    <row r="259" spans="1:26" ht="15.75" customHeight="1">
      <c r="A259" s="228"/>
      <c r="B259" s="262"/>
      <c r="C259" s="228"/>
      <c r="D259" s="263"/>
      <c r="E259" s="263"/>
      <c r="F259" s="263"/>
      <c r="G259" s="264"/>
      <c r="H259" s="228"/>
      <c r="I259" s="227"/>
      <c r="J259" s="227"/>
      <c r="K259" s="227"/>
      <c r="L259" s="227"/>
      <c r="M259" s="227"/>
      <c r="N259" s="227"/>
      <c r="O259" s="227"/>
      <c r="P259" s="227"/>
      <c r="Q259" s="227"/>
      <c r="R259" s="227"/>
      <c r="S259" s="227"/>
      <c r="T259" s="227"/>
      <c r="U259" s="227"/>
      <c r="V259" s="228"/>
      <c r="W259" s="228"/>
      <c r="X259" s="228"/>
      <c r="Y259" s="228"/>
      <c r="Z259" s="228"/>
    </row>
    <row r="260" spans="1:26" ht="15.75" customHeight="1">
      <c r="A260" s="228"/>
      <c r="B260" s="262"/>
      <c r="C260" s="228"/>
      <c r="D260" s="263"/>
      <c r="E260" s="263"/>
      <c r="F260" s="263"/>
      <c r="G260" s="264"/>
      <c r="H260" s="228"/>
      <c r="I260" s="227"/>
      <c r="J260" s="227"/>
      <c r="K260" s="227"/>
      <c r="L260" s="227"/>
      <c r="M260" s="227"/>
      <c r="N260" s="227"/>
      <c r="O260" s="227"/>
      <c r="P260" s="227"/>
      <c r="Q260" s="227"/>
      <c r="R260" s="227"/>
      <c r="S260" s="227"/>
      <c r="T260" s="227"/>
      <c r="U260" s="227"/>
      <c r="V260" s="228"/>
      <c r="W260" s="228"/>
      <c r="X260" s="228"/>
      <c r="Y260" s="228"/>
      <c r="Z260" s="228"/>
    </row>
    <row r="261" spans="1:26" ht="15.75" customHeight="1">
      <c r="A261" s="228"/>
      <c r="B261" s="262"/>
      <c r="C261" s="228"/>
      <c r="D261" s="263"/>
      <c r="E261" s="263"/>
      <c r="F261" s="263"/>
      <c r="G261" s="264"/>
      <c r="H261" s="228"/>
      <c r="I261" s="227"/>
      <c r="J261" s="227"/>
      <c r="K261" s="227"/>
      <c r="L261" s="227"/>
      <c r="M261" s="227"/>
      <c r="N261" s="227"/>
      <c r="O261" s="227"/>
      <c r="P261" s="227"/>
      <c r="Q261" s="227"/>
      <c r="R261" s="227"/>
      <c r="S261" s="227"/>
      <c r="T261" s="227"/>
      <c r="U261" s="227"/>
      <c r="V261" s="228"/>
      <c r="W261" s="228"/>
      <c r="X261" s="228"/>
      <c r="Y261" s="228"/>
      <c r="Z261" s="228"/>
    </row>
    <row r="262" spans="1:26" ht="15.75" customHeight="1">
      <c r="A262" s="228"/>
      <c r="B262" s="262"/>
      <c r="C262" s="228"/>
      <c r="D262" s="263"/>
      <c r="E262" s="263"/>
      <c r="F262" s="263"/>
      <c r="G262" s="264"/>
      <c r="H262" s="228"/>
      <c r="I262" s="227"/>
      <c r="J262" s="227"/>
      <c r="K262" s="227"/>
      <c r="L262" s="227"/>
      <c r="M262" s="227"/>
      <c r="N262" s="227"/>
      <c r="O262" s="227"/>
      <c r="P262" s="227"/>
      <c r="Q262" s="227"/>
      <c r="R262" s="227"/>
      <c r="S262" s="227"/>
      <c r="T262" s="227"/>
      <c r="U262" s="227"/>
      <c r="V262" s="228"/>
      <c r="W262" s="228"/>
      <c r="X262" s="228"/>
      <c r="Y262" s="228"/>
      <c r="Z262" s="228"/>
    </row>
    <row r="263" spans="1:26" ht="15.75" customHeight="1">
      <c r="A263" s="228"/>
      <c r="B263" s="262"/>
      <c r="C263" s="228"/>
      <c r="D263" s="263"/>
      <c r="E263" s="263"/>
      <c r="F263" s="263"/>
      <c r="G263" s="264"/>
      <c r="H263" s="228"/>
      <c r="I263" s="227"/>
      <c r="J263" s="227"/>
      <c r="K263" s="227"/>
      <c r="L263" s="227"/>
      <c r="M263" s="227"/>
      <c r="N263" s="227"/>
      <c r="O263" s="227"/>
      <c r="P263" s="227"/>
      <c r="Q263" s="227"/>
      <c r="R263" s="227"/>
      <c r="S263" s="227"/>
      <c r="T263" s="227"/>
      <c r="U263" s="227"/>
      <c r="V263" s="228"/>
      <c r="W263" s="228"/>
      <c r="X263" s="228"/>
      <c r="Y263" s="228"/>
      <c r="Z263" s="228"/>
    </row>
    <row r="264" spans="1:26" ht="15.75" customHeight="1">
      <c r="A264" s="228"/>
      <c r="B264" s="262"/>
      <c r="C264" s="228"/>
      <c r="D264" s="263"/>
      <c r="E264" s="263"/>
      <c r="F264" s="263"/>
      <c r="G264" s="264"/>
      <c r="H264" s="228"/>
      <c r="I264" s="227"/>
      <c r="J264" s="227"/>
      <c r="K264" s="227"/>
      <c r="L264" s="227"/>
      <c r="M264" s="227"/>
      <c r="N264" s="227"/>
      <c r="O264" s="227"/>
      <c r="P264" s="227"/>
      <c r="Q264" s="227"/>
      <c r="R264" s="227"/>
      <c r="S264" s="227"/>
      <c r="T264" s="227"/>
      <c r="U264" s="227"/>
      <c r="V264" s="228"/>
      <c r="W264" s="228"/>
      <c r="X264" s="228"/>
      <c r="Y264" s="228"/>
      <c r="Z264" s="228"/>
    </row>
    <row r="265" spans="1:26" ht="15.75" customHeight="1">
      <c r="A265" s="228"/>
      <c r="B265" s="262"/>
      <c r="C265" s="228"/>
      <c r="D265" s="263"/>
      <c r="E265" s="263"/>
      <c r="F265" s="263"/>
      <c r="G265" s="264"/>
      <c r="H265" s="228"/>
      <c r="I265" s="227"/>
      <c r="J265" s="227"/>
      <c r="K265" s="227"/>
      <c r="L265" s="227"/>
      <c r="M265" s="227"/>
      <c r="N265" s="227"/>
      <c r="O265" s="227"/>
      <c r="P265" s="227"/>
      <c r="Q265" s="227"/>
      <c r="R265" s="227"/>
      <c r="S265" s="227"/>
      <c r="T265" s="227"/>
      <c r="U265" s="227"/>
      <c r="V265" s="228"/>
      <c r="W265" s="228"/>
      <c r="X265" s="228"/>
      <c r="Y265" s="228"/>
      <c r="Z265" s="228"/>
    </row>
    <row r="266" spans="1:26" ht="15.75" customHeight="1">
      <c r="A266" s="228"/>
      <c r="B266" s="262"/>
      <c r="C266" s="228"/>
      <c r="D266" s="263"/>
      <c r="E266" s="263"/>
      <c r="F266" s="263"/>
      <c r="G266" s="264"/>
      <c r="H266" s="228"/>
      <c r="I266" s="227"/>
      <c r="J266" s="227"/>
      <c r="K266" s="227"/>
      <c r="L266" s="227"/>
      <c r="M266" s="227"/>
      <c r="N266" s="227"/>
      <c r="O266" s="227"/>
      <c r="P266" s="227"/>
      <c r="Q266" s="227"/>
      <c r="R266" s="227"/>
      <c r="S266" s="227"/>
      <c r="T266" s="227"/>
      <c r="U266" s="227"/>
      <c r="V266" s="228"/>
      <c r="W266" s="228"/>
      <c r="X266" s="228"/>
      <c r="Y266" s="228"/>
      <c r="Z266" s="228"/>
    </row>
    <row r="267" spans="1:26" ht="15.75" customHeight="1">
      <c r="A267" s="228"/>
      <c r="B267" s="262"/>
      <c r="C267" s="228"/>
      <c r="D267" s="263"/>
      <c r="E267" s="263"/>
      <c r="F267" s="263"/>
      <c r="G267" s="264"/>
      <c r="H267" s="228"/>
      <c r="I267" s="227"/>
      <c r="J267" s="227"/>
      <c r="K267" s="227"/>
      <c r="L267" s="227"/>
      <c r="M267" s="227"/>
      <c r="N267" s="227"/>
      <c r="O267" s="227"/>
      <c r="P267" s="227"/>
      <c r="Q267" s="227"/>
      <c r="R267" s="227"/>
      <c r="S267" s="227"/>
      <c r="T267" s="227"/>
      <c r="U267" s="227"/>
      <c r="V267" s="228"/>
      <c r="W267" s="228"/>
      <c r="X267" s="228"/>
      <c r="Y267" s="228"/>
      <c r="Z267" s="228"/>
    </row>
    <row r="268" spans="1:26" ht="15.75" customHeight="1">
      <c r="A268" s="228"/>
      <c r="B268" s="262"/>
      <c r="C268" s="228"/>
      <c r="D268" s="263"/>
      <c r="E268" s="263"/>
      <c r="F268" s="263"/>
      <c r="G268" s="264"/>
      <c r="H268" s="228"/>
      <c r="I268" s="227"/>
      <c r="J268" s="227"/>
      <c r="K268" s="227"/>
      <c r="L268" s="227"/>
      <c r="M268" s="227"/>
      <c r="N268" s="227"/>
      <c r="O268" s="227"/>
      <c r="P268" s="227"/>
      <c r="Q268" s="227"/>
      <c r="R268" s="227"/>
      <c r="S268" s="227"/>
      <c r="T268" s="227"/>
      <c r="U268" s="227"/>
      <c r="V268" s="228"/>
      <c r="W268" s="228"/>
      <c r="X268" s="228"/>
      <c r="Y268" s="228"/>
      <c r="Z268" s="228"/>
    </row>
    <row r="269" spans="1:26" ht="15.75" customHeight="1">
      <c r="A269" s="228"/>
      <c r="B269" s="262"/>
      <c r="C269" s="228"/>
      <c r="D269" s="263"/>
      <c r="E269" s="263"/>
      <c r="F269" s="263"/>
      <c r="G269" s="264"/>
      <c r="H269" s="228"/>
      <c r="I269" s="227"/>
      <c r="J269" s="227"/>
      <c r="K269" s="227"/>
      <c r="L269" s="227"/>
      <c r="M269" s="227"/>
      <c r="N269" s="227"/>
      <c r="O269" s="227"/>
      <c r="P269" s="227"/>
      <c r="Q269" s="227"/>
      <c r="R269" s="227"/>
      <c r="S269" s="227"/>
      <c r="T269" s="227"/>
      <c r="U269" s="227"/>
      <c r="V269" s="228"/>
      <c r="W269" s="228"/>
      <c r="X269" s="228"/>
      <c r="Y269" s="228"/>
      <c r="Z269" s="228"/>
    </row>
    <row r="270" spans="1:26" ht="15.75" customHeight="1">
      <c r="A270" s="228"/>
      <c r="B270" s="262"/>
      <c r="C270" s="228"/>
      <c r="D270" s="263"/>
      <c r="E270" s="263"/>
      <c r="F270" s="263"/>
      <c r="G270" s="264"/>
      <c r="H270" s="228"/>
      <c r="I270" s="227"/>
      <c r="J270" s="227"/>
      <c r="K270" s="227"/>
      <c r="L270" s="227"/>
      <c r="M270" s="227"/>
      <c r="N270" s="227"/>
      <c r="O270" s="227"/>
      <c r="P270" s="227"/>
      <c r="Q270" s="227"/>
      <c r="R270" s="227"/>
      <c r="S270" s="227"/>
      <c r="T270" s="227"/>
      <c r="U270" s="227"/>
      <c r="V270" s="228"/>
      <c r="W270" s="228"/>
      <c r="X270" s="228"/>
      <c r="Y270" s="228"/>
      <c r="Z270" s="228"/>
    </row>
    <row r="271" spans="1:26" ht="15.75" customHeight="1">
      <c r="A271" s="228"/>
      <c r="B271" s="262"/>
      <c r="C271" s="228"/>
      <c r="D271" s="263"/>
      <c r="E271" s="263"/>
      <c r="F271" s="263"/>
      <c r="G271" s="264"/>
      <c r="H271" s="228"/>
      <c r="I271" s="227"/>
      <c r="J271" s="227"/>
      <c r="K271" s="227"/>
      <c r="L271" s="227"/>
      <c r="M271" s="227"/>
      <c r="N271" s="227"/>
      <c r="O271" s="227"/>
      <c r="P271" s="227"/>
      <c r="Q271" s="227"/>
      <c r="R271" s="227"/>
      <c r="S271" s="227"/>
      <c r="T271" s="227"/>
      <c r="U271" s="227"/>
      <c r="V271" s="228"/>
      <c r="W271" s="228"/>
      <c r="X271" s="228"/>
      <c r="Y271" s="228"/>
      <c r="Z271" s="228"/>
    </row>
    <row r="272" spans="1:26" ht="15.75" customHeight="1">
      <c r="A272" s="228"/>
      <c r="B272" s="262"/>
      <c r="C272" s="228"/>
      <c r="D272" s="263"/>
      <c r="E272" s="263"/>
      <c r="F272" s="263"/>
      <c r="G272" s="264"/>
      <c r="H272" s="228"/>
      <c r="I272" s="227"/>
      <c r="J272" s="227"/>
      <c r="K272" s="227"/>
      <c r="L272" s="227"/>
      <c r="M272" s="227"/>
      <c r="N272" s="227"/>
      <c r="O272" s="227"/>
      <c r="P272" s="227"/>
      <c r="Q272" s="227"/>
      <c r="R272" s="227"/>
      <c r="S272" s="227"/>
      <c r="T272" s="227"/>
      <c r="U272" s="227"/>
      <c r="V272" s="228"/>
      <c r="W272" s="228"/>
      <c r="X272" s="228"/>
      <c r="Y272" s="228"/>
      <c r="Z272" s="228"/>
    </row>
    <row r="273" spans="1:26" ht="15.75" customHeight="1">
      <c r="A273" s="228"/>
      <c r="B273" s="262"/>
      <c r="C273" s="228"/>
      <c r="D273" s="263"/>
      <c r="E273" s="263"/>
      <c r="F273" s="263"/>
      <c r="G273" s="264"/>
      <c r="H273" s="228"/>
      <c r="I273" s="227"/>
      <c r="J273" s="227"/>
      <c r="K273" s="227"/>
      <c r="L273" s="227"/>
      <c r="M273" s="227"/>
      <c r="N273" s="227"/>
      <c r="O273" s="227"/>
      <c r="P273" s="227"/>
      <c r="Q273" s="227"/>
      <c r="R273" s="227"/>
      <c r="S273" s="227"/>
      <c r="T273" s="227"/>
      <c r="U273" s="227"/>
      <c r="V273" s="228"/>
      <c r="W273" s="228"/>
      <c r="X273" s="228"/>
      <c r="Y273" s="228"/>
      <c r="Z273" s="228"/>
    </row>
    <row r="274" spans="1:26" ht="15.75" customHeight="1">
      <c r="A274" s="228"/>
      <c r="B274" s="262"/>
      <c r="C274" s="228"/>
      <c r="D274" s="263"/>
      <c r="E274" s="263"/>
      <c r="F274" s="263"/>
      <c r="G274" s="264"/>
      <c r="H274" s="228"/>
      <c r="I274" s="227"/>
      <c r="J274" s="227"/>
      <c r="K274" s="227"/>
      <c r="L274" s="227"/>
      <c r="M274" s="227"/>
      <c r="N274" s="227"/>
      <c r="O274" s="227"/>
      <c r="P274" s="227"/>
      <c r="Q274" s="227"/>
      <c r="R274" s="227"/>
      <c r="S274" s="227"/>
      <c r="T274" s="227"/>
      <c r="U274" s="227"/>
      <c r="V274" s="228"/>
      <c r="W274" s="228"/>
      <c r="X274" s="228"/>
      <c r="Y274" s="228"/>
      <c r="Z274" s="228"/>
    </row>
    <row r="275" spans="1:26" ht="15.75" customHeight="1">
      <c r="A275" s="228"/>
      <c r="B275" s="262"/>
      <c r="C275" s="228"/>
      <c r="D275" s="263"/>
      <c r="E275" s="263"/>
      <c r="F275" s="263"/>
      <c r="G275" s="264"/>
      <c r="H275" s="228"/>
      <c r="I275" s="227"/>
      <c r="J275" s="227"/>
      <c r="K275" s="227"/>
      <c r="L275" s="227"/>
      <c r="M275" s="227"/>
      <c r="N275" s="227"/>
      <c r="O275" s="227"/>
      <c r="P275" s="227"/>
      <c r="Q275" s="227"/>
      <c r="R275" s="227"/>
      <c r="S275" s="227"/>
      <c r="T275" s="227"/>
      <c r="U275" s="227"/>
      <c r="V275" s="228"/>
      <c r="W275" s="228"/>
      <c r="X275" s="228"/>
      <c r="Y275" s="228"/>
      <c r="Z275" s="228"/>
    </row>
    <row r="276" spans="1:26" ht="15.75" customHeight="1">
      <c r="A276" s="228"/>
      <c r="B276" s="262"/>
      <c r="C276" s="228"/>
      <c r="D276" s="263"/>
      <c r="E276" s="263"/>
      <c r="F276" s="263"/>
      <c r="G276" s="264"/>
      <c r="H276" s="228"/>
      <c r="I276" s="227"/>
      <c r="J276" s="227"/>
      <c r="K276" s="227"/>
      <c r="L276" s="227"/>
      <c r="M276" s="227"/>
      <c r="N276" s="227"/>
      <c r="O276" s="227"/>
      <c r="P276" s="227"/>
      <c r="Q276" s="227"/>
      <c r="R276" s="227"/>
      <c r="S276" s="227"/>
      <c r="T276" s="227"/>
      <c r="U276" s="227"/>
      <c r="V276" s="228"/>
      <c r="W276" s="228"/>
      <c r="X276" s="228"/>
      <c r="Y276" s="228"/>
      <c r="Z276" s="228"/>
    </row>
    <row r="277" spans="1:26" ht="15.75" customHeight="1">
      <c r="A277" s="228"/>
      <c r="B277" s="262"/>
      <c r="C277" s="228"/>
      <c r="D277" s="263"/>
      <c r="E277" s="263"/>
      <c r="F277" s="263"/>
      <c r="G277" s="264"/>
      <c r="H277" s="228"/>
      <c r="I277" s="227"/>
      <c r="J277" s="227"/>
      <c r="K277" s="227"/>
      <c r="L277" s="227"/>
      <c r="M277" s="227"/>
      <c r="N277" s="227"/>
      <c r="O277" s="227"/>
      <c r="P277" s="227"/>
      <c r="Q277" s="227"/>
      <c r="R277" s="227"/>
      <c r="S277" s="227"/>
      <c r="T277" s="227"/>
      <c r="U277" s="227"/>
      <c r="V277" s="228"/>
      <c r="W277" s="228"/>
      <c r="X277" s="228"/>
      <c r="Y277" s="228"/>
      <c r="Z277" s="228"/>
    </row>
    <row r="278" spans="1:26" ht="15.75" customHeight="1">
      <c r="A278" s="228"/>
      <c r="B278" s="262"/>
      <c r="C278" s="228"/>
      <c r="D278" s="263"/>
      <c r="E278" s="263"/>
      <c r="F278" s="263"/>
      <c r="G278" s="264"/>
      <c r="H278" s="228"/>
      <c r="I278" s="227"/>
      <c r="J278" s="227"/>
      <c r="K278" s="227"/>
      <c r="L278" s="227"/>
      <c r="M278" s="227"/>
      <c r="N278" s="227"/>
      <c r="O278" s="227"/>
      <c r="P278" s="227"/>
      <c r="Q278" s="227"/>
      <c r="R278" s="227"/>
      <c r="S278" s="227"/>
      <c r="T278" s="227"/>
      <c r="U278" s="227"/>
      <c r="V278" s="228"/>
      <c r="W278" s="228"/>
      <c r="X278" s="228"/>
      <c r="Y278" s="228"/>
      <c r="Z278" s="228"/>
    </row>
    <row r="279" spans="1:26" ht="15.75" customHeight="1">
      <c r="A279" s="228"/>
      <c r="B279" s="262"/>
      <c r="C279" s="228"/>
      <c r="D279" s="263"/>
      <c r="E279" s="263"/>
      <c r="F279" s="263"/>
      <c r="G279" s="264"/>
      <c r="H279" s="228"/>
      <c r="I279" s="227"/>
      <c r="J279" s="227"/>
      <c r="K279" s="227"/>
      <c r="L279" s="227"/>
      <c r="M279" s="227"/>
      <c r="N279" s="227"/>
      <c r="O279" s="227"/>
      <c r="P279" s="227"/>
      <c r="Q279" s="227"/>
      <c r="R279" s="227"/>
      <c r="S279" s="227"/>
      <c r="T279" s="227"/>
      <c r="U279" s="227"/>
      <c r="V279" s="228"/>
      <c r="W279" s="228"/>
      <c r="X279" s="228"/>
      <c r="Y279" s="228"/>
      <c r="Z279" s="228"/>
    </row>
    <row r="280" spans="1:26" ht="15.75" customHeight="1">
      <c r="A280" s="228"/>
      <c r="B280" s="262"/>
      <c r="C280" s="228"/>
      <c r="D280" s="263"/>
      <c r="E280" s="263"/>
      <c r="F280" s="263"/>
      <c r="G280" s="264"/>
      <c r="H280" s="228"/>
      <c r="I280" s="227"/>
      <c r="J280" s="227"/>
      <c r="K280" s="227"/>
      <c r="L280" s="227"/>
      <c r="M280" s="227"/>
      <c r="N280" s="227"/>
      <c r="O280" s="227"/>
      <c r="P280" s="227"/>
      <c r="Q280" s="227"/>
      <c r="R280" s="227"/>
      <c r="S280" s="227"/>
      <c r="T280" s="227"/>
      <c r="U280" s="227"/>
      <c r="V280" s="228"/>
      <c r="W280" s="228"/>
      <c r="X280" s="228"/>
      <c r="Y280" s="228"/>
      <c r="Z280" s="228"/>
    </row>
    <row r="281" spans="1:26" ht="15.75" customHeight="1">
      <c r="A281" s="228"/>
      <c r="B281" s="262"/>
      <c r="C281" s="228"/>
      <c r="D281" s="263"/>
      <c r="E281" s="263"/>
      <c r="F281" s="263"/>
      <c r="G281" s="264"/>
      <c r="H281" s="228"/>
      <c r="I281" s="227"/>
      <c r="J281" s="227"/>
      <c r="K281" s="227"/>
      <c r="L281" s="227"/>
      <c r="M281" s="227"/>
      <c r="N281" s="227"/>
      <c r="O281" s="227"/>
      <c r="P281" s="227"/>
      <c r="Q281" s="227"/>
      <c r="R281" s="227"/>
      <c r="S281" s="227"/>
      <c r="T281" s="227"/>
      <c r="U281" s="227"/>
      <c r="V281" s="228"/>
      <c r="W281" s="228"/>
      <c r="X281" s="228"/>
      <c r="Y281" s="228"/>
      <c r="Z281" s="228"/>
    </row>
    <row r="282" spans="1:26" ht="15.75" customHeight="1">
      <c r="A282" s="228"/>
      <c r="B282" s="262"/>
      <c r="C282" s="228"/>
      <c r="D282" s="263"/>
      <c r="E282" s="263"/>
      <c r="F282" s="263"/>
      <c r="G282" s="264"/>
      <c r="H282" s="228"/>
      <c r="I282" s="227"/>
      <c r="J282" s="227"/>
      <c r="K282" s="227"/>
      <c r="L282" s="227"/>
      <c r="M282" s="227"/>
      <c r="N282" s="227"/>
      <c r="O282" s="227"/>
      <c r="P282" s="227"/>
      <c r="Q282" s="227"/>
      <c r="R282" s="227"/>
      <c r="S282" s="227"/>
      <c r="T282" s="227"/>
      <c r="U282" s="227"/>
      <c r="V282" s="228"/>
      <c r="W282" s="228"/>
      <c r="X282" s="228"/>
      <c r="Y282" s="228"/>
      <c r="Z282" s="228"/>
    </row>
    <row r="283" spans="1:26" ht="15.75" customHeight="1">
      <c r="A283" s="228"/>
      <c r="B283" s="262"/>
      <c r="C283" s="228"/>
      <c r="D283" s="263"/>
      <c r="E283" s="263"/>
      <c r="F283" s="263"/>
      <c r="G283" s="264"/>
      <c r="H283" s="228"/>
      <c r="I283" s="227"/>
      <c r="J283" s="227"/>
      <c r="K283" s="227"/>
      <c r="L283" s="227"/>
      <c r="M283" s="227"/>
      <c r="N283" s="227"/>
      <c r="O283" s="227"/>
      <c r="P283" s="227"/>
      <c r="Q283" s="227"/>
      <c r="R283" s="227"/>
      <c r="S283" s="227"/>
      <c r="T283" s="227"/>
      <c r="U283" s="227"/>
      <c r="V283" s="228"/>
      <c r="W283" s="228"/>
      <c r="X283" s="228"/>
      <c r="Y283" s="228"/>
      <c r="Z283" s="228"/>
    </row>
    <row r="284" spans="1:26" ht="15.75" customHeight="1">
      <c r="A284" s="228"/>
      <c r="B284" s="262"/>
      <c r="C284" s="228"/>
      <c r="D284" s="263"/>
      <c r="E284" s="263"/>
      <c r="F284" s="263"/>
      <c r="G284" s="264"/>
      <c r="H284" s="228"/>
      <c r="I284" s="227"/>
      <c r="J284" s="227"/>
      <c r="K284" s="227"/>
      <c r="L284" s="227"/>
      <c r="M284" s="227"/>
      <c r="N284" s="227"/>
      <c r="O284" s="227"/>
      <c r="P284" s="227"/>
      <c r="Q284" s="227"/>
      <c r="R284" s="227"/>
      <c r="S284" s="227"/>
      <c r="T284" s="227"/>
      <c r="U284" s="227"/>
      <c r="V284" s="228"/>
      <c r="W284" s="228"/>
      <c r="X284" s="228"/>
      <c r="Y284" s="228"/>
      <c r="Z284" s="228"/>
    </row>
    <row r="285" spans="1:26" ht="15.75" customHeight="1">
      <c r="A285" s="228"/>
      <c r="B285" s="262"/>
      <c r="C285" s="228"/>
      <c r="D285" s="263"/>
      <c r="E285" s="263"/>
      <c r="F285" s="263"/>
      <c r="G285" s="264"/>
      <c r="H285" s="228"/>
      <c r="I285" s="227"/>
      <c r="J285" s="227"/>
      <c r="K285" s="227"/>
      <c r="L285" s="227"/>
      <c r="M285" s="227"/>
      <c r="N285" s="227"/>
      <c r="O285" s="227"/>
      <c r="P285" s="227"/>
      <c r="Q285" s="227"/>
      <c r="R285" s="227"/>
      <c r="S285" s="227"/>
      <c r="T285" s="227"/>
      <c r="U285" s="227"/>
      <c r="V285" s="228"/>
      <c r="W285" s="228"/>
      <c r="X285" s="228"/>
      <c r="Y285" s="228"/>
      <c r="Z285" s="228"/>
    </row>
    <row r="286" spans="1:26" ht="15.75" customHeight="1">
      <c r="A286" s="228"/>
      <c r="B286" s="262"/>
      <c r="C286" s="228"/>
      <c r="D286" s="263"/>
      <c r="E286" s="263"/>
      <c r="F286" s="263"/>
      <c r="G286" s="264"/>
      <c r="H286" s="228"/>
      <c r="I286" s="227"/>
      <c r="J286" s="227"/>
      <c r="K286" s="227"/>
      <c r="L286" s="227"/>
      <c r="M286" s="227"/>
      <c r="N286" s="227"/>
      <c r="O286" s="227"/>
      <c r="P286" s="227"/>
      <c r="Q286" s="227"/>
      <c r="R286" s="227"/>
      <c r="S286" s="227"/>
      <c r="T286" s="227"/>
      <c r="U286" s="227"/>
      <c r="V286" s="228"/>
      <c r="W286" s="228"/>
      <c r="X286" s="228"/>
      <c r="Y286" s="228"/>
      <c r="Z286" s="228"/>
    </row>
    <row r="287" spans="1:26" ht="15.75" customHeight="1">
      <c r="A287" s="228"/>
      <c r="B287" s="262"/>
      <c r="C287" s="228"/>
      <c r="D287" s="263"/>
      <c r="E287" s="263"/>
      <c r="F287" s="263"/>
      <c r="G287" s="264"/>
      <c r="H287" s="228"/>
      <c r="I287" s="227"/>
      <c r="J287" s="227"/>
      <c r="K287" s="227"/>
      <c r="L287" s="227"/>
      <c r="M287" s="227"/>
      <c r="N287" s="227"/>
      <c r="O287" s="227"/>
      <c r="P287" s="227"/>
      <c r="Q287" s="227"/>
      <c r="R287" s="227"/>
      <c r="S287" s="227"/>
      <c r="T287" s="227"/>
      <c r="U287" s="227"/>
      <c r="V287" s="228"/>
      <c r="W287" s="228"/>
      <c r="X287" s="228"/>
      <c r="Y287" s="228"/>
      <c r="Z287" s="228"/>
    </row>
    <row r="288" spans="1:26" ht="15.75" customHeight="1">
      <c r="A288" s="228"/>
      <c r="B288" s="262"/>
      <c r="C288" s="228"/>
      <c r="D288" s="263"/>
      <c r="E288" s="263"/>
      <c r="F288" s="263"/>
      <c r="G288" s="264"/>
      <c r="H288" s="228"/>
      <c r="I288" s="227"/>
      <c r="J288" s="227"/>
      <c r="K288" s="227"/>
      <c r="L288" s="227"/>
      <c r="M288" s="227"/>
      <c r="N288" s="227"/>
      <c r="O288" s="227"/>
      <c r="P288" s="227"/>
      <c r="Q288" s="227"/>
      <c r="R288" s="227"/>
      <c r="S288" s="227"/>
      <c r="T288" s="227"/>
      <c r="U288" s="227"/>
      <c r="V288" s="228"/>
      <c r="W288" s="228"/>
      <c r="X288" s="228"/>
      <c r="Y288" s="228"/>
      <c r="Z288" s="228"/>
    </row>
    <row r="289" spans="1:26" ht="15.75" customHeight="1">
      <c r="A289" s="228"/>
      <c r="B289" s="262"/>
      <c r="C289" s="228"/>
      <c r="D289" s="263"/>
      <c r="E289" s="263"/>
      <c r="F289" s="263"/>
      <c r="G289" s="264"/>
      <c r="H289" s="228"/>
      <c r="I289" s="227"/>
      <c r="J289" s="227"/>
      <c r="K289" s="227"/>
      <c r="L289" s="227"/>
      <c r="M289" s="227"/>
      <c r="N289" s="227"/>
      <c r="O289" s="227"/>
      <c r="P289" s="227"/>
      <c r="Q289" s="227"/>
      <c r="R289" s="227"/>
      <c r="S289" s="227"/>
      <c r="T289" s="227"/>
      <c r="U289" s="227"/>
      <c r="V289" s="228"/>
      <c r="W289" s="228"/>
      <c r="X289" s="228"/>
      <c r="Y289" s="228"/>
      <c r="Z289" s="228"/>
    </row>
    <row r="290" spans="1:26" ht="15.75" customHeight="1">
      <c r="A290" s="228"/>
      <c r="B290" s="262"/>
      <c r="C290" s="228"/>
      <c r="D290" s="263"/>
      <c r="E290" s="263"/>
      <c r="F290" s="263"/>
      <c r="G290" s="264"/>
      <c r="H290" s="228"/>
      <c r="I290" s="227"/>
      <c r="J290" s="227"/>
      <c r="K290" s="227"/>
      <c r="L290" s="227"/>
      <c r="M290" s="227"/>
      <c r="N290" s="227"/>
      <c r="O290" s="227"/>
      <c r="P290" s="227"/>
      <c r="Q290" s="227"/>
      <c r="R290" s="227"/>
      <c r="S290" s="227"/>
      <c r="T290" s="227"/>
      <c r="U290" s="227"/>
      <c r="V290" s="228"/>
      <c r="W290" s="228"/>
      <c r="X290" s="228"/>
      <c r="Y290" s="228"/>
      <c r="Z290" s="228"/>
    </row>
    <row r="291" spans="1:26" ht="15.75" customHeight="1">
      <c r="A291" s="228"/>
      <c r="B291" s="262"/>
      <c r="C291" s="228"/>
      <c r="D291" s="263"/>
      <c r="E291" s="263"/>
      <c r="F291" s="263"/>
      <c r="G291" s="264"/>
      <c r="H291" s="228"/>
      <c r="I291" s="227"/>
      <c r="J291" s="227"/>
      <c r="K291" s="227"/>
      <c r="L291" s="227"/>
      <c r="M291" s="227"/>
      <c r="N291" s="227"/>
      <c r="O291" s="227"/>
      <c r="P291" s="227"/>
      <c r="Q291" s="227"/>
      <c r="R291" s="227"/>
      <c r="S291" s="227"/>
      <c r="T291" s="227"/>
      <c r="U291" s="227"/>
      <c r="V291" s="228"/>
      <c r="W291" s="228"/>
      <c r="X291" s="228"/>
      <c r="Y291" s="228"/>
      <c r="Z291" s="228"/>
    </row>
    <row r="292" spans="1:26" ht="15.75" customHeight="1">
      <c r="A292" s="228"/>
      <c r="B292" s="262"/>
      <c r="C292" s="228"/>
      <c r="D292" s="263"/>
      <c r="E292" s="263"/>
      <c r="F292" s="263"/>
      <c r="G292" s="264"/>
      <c r="H292" s="228"/>
      <c r="I292" s="227"/>
      <c r="J292" s="227"/>
      <c r="K292" s="227"/>
      <c r="L292" s="227"/>
      <c r="M292" s="227"/>
      <c r="N292" s="227"/>
      <c r="O292" s="227"/>
      <c r="P292" s="227"/>
      <c r="Q292" s="227"/>
      <c r="R292" s="227"/>
      <c r="S292" s="227"/>
      <c r="T292" s="227"/>
      <c r="U292" s="227"/>
      <c r="V292" s="228"/>
      <c r="W292" s="228"/>
      <c r="X292" s="228"/>
      <c r="Y292" s="228"/>
      <c r="Z292" s="228"/>
    </row>
    <row r="293" spans="1:26" ht="15.75" customHeight="1">
      <c r="A293" s="228"/>
      <c r="B293" s="262"/>
      <c r="C293" s="228"/>
      <c r="D293" s="263"/>
      <c r="E293" s="263"/>
      <c r="F293" s="263"/>
      <c r="G293" s="264"/>
      <c r="H293" s="228"/>
      <c r="I293" s="227"/>
      <c r="J293" s="227"/>
      <c r="K293" s="227"/>
      <c r="L293" s="227"/>
      <c r="M293" s="227"/>
      <c r="N293" s="227"/>
      <c r="O293" s="227"/>
      <c r="P293" s="227"/>
      <c r="Q293" s="227"/>
      <c r="R293" s="227"/>
      <c r="S293" s="227"/>
      <c r="T293" s="227"/>
      <c r="U293" s="227"/>
      <c r="V293" s="228"/>
      <c r="W293" s="228"/>
      <c r="X293" s="228"/>
      <c r="Y293" s="228"/>
      <c r="Z293" s="228"/>
    </row>
    <row r="294" spans="1:26" ht="15.75" customHeight="1">
      <c r="A294" s="228"/>
      <c r="B294" s="262"/>
      <c r="C294" s="228"/>
      <c r="D294" s="263"/>
      <c r="E294" s="263"/>
      <c r="F294" s="263"/>
      <c r="G294" s="264"/>
      <c r="H294" s="228"/>
      <c r="I294" s="227"/>
      <c r="J294" s="227"/>
      <c r="K294" s="227"/>
      <c r="L294" s="227"/>
      <c r="M294" s="227"/>
      <c r="N294" s="227"/>
      <c r="O294" s="227"/>
      <c r="P294" s="227"/>
      <c r="Q294" s="227"/>
      <c r="R294" s="227"/>
      <c r="S294" s="227"/>
      <c r="T294" s="227"/>
      <c r="U294" s="227"/>
      <c r="V294" s="228"/>
      <c r="W294" s="228"/>
      <c r="X294" s="228"/>
      <c r="Y294" s="228"/>
      <c r="Z294" s="228"/>
    </row>
    <row r="295" spans="1:26" ht="15.75" customHeight="1">
      <c r="A295" s="228"/>
      <c r="B295" s="262"/>
      <c r="C295" s="228"/>
      <c r="D295" s="263"/>
      <c r="E295" s="263"/>
      <c r="F295" s="263"/>
      <c r="G295" s="264"/>
      <c r="H295" s="228"/>
      <c r="I295" s="227"/>
      <c r="J295" s="227"/>
      <c r="K295" s="227"/>
      <c r="L295" s="227"/>
      <c r="M295" s="227"/>
      <c r="N295" s="227"/>
      <c r="O295" s="227"/>
      <c r="P295" s="227"/>
      <c r="Q295" s="227"/>
      <c r="R295" s="227"/>
      <c r="S295" s="227"/>
      <c r="T295" s="227"/>
      <c r="U295" s="227"/>
      <c r="V295" s="228"/>
      <c r="W295" s="228"/>
      <c r="X295" s="228"/>
      <c r="Y295" s="228"/>
      <c r="Z295" s="228"/>
    </row>
    <row r="296" spans="1:26" ht="15.75" customHeight="1">
      <c r="A296" s="228"/>
      <c r="B296" s="262"/>
      <c r="C296" s="228"/>
      <c r="D296" s="263"/>
      <c r="E296" s="263"/>
      <c r="F296" s="263"/>
      <c r="G296" s="264"/>
      <c r="H296" s="228"/>
      <c r="I296" s="227"/>
      <c r="J296" s="227"/>
      <c r="K296" s="227"/>
      <c r="L296" s="227"/>
      <c r="M296" s="227"/>
      <c r="N296" s="227"/>
      <c r="O296" s="227"/>
      <c r="P296" s="227"/>
      <c r="Q296" s="227"/>
      <c r="R296" s="227"/>
      <c r="S296" s="227"/>
      <c r="T296" s="227"/>
      <c r="U296" s="227"/>
      <c r="V296" s="228"/>
      <c r="W296" s="228"/>
      <c r="X296" s="228"/>
      <c r="Y296" s="228"/>
      <c r="Z296" s="228"/>
    </row>
    <row r="297" spans="1:26" ht="15.75" customHeight="1">
      <c r="A297" s="228"/>
      <c r="B297" s="262"/>
      <c r="C297" s="228"/>
      <c r="D297" s="263"/>
      <c r="E297" s="263"/>
      <c r="F297" s="263"/>
      <c r="G297" s="264"/>
      <c r="H297" s="228"/>
      <c r="I297" s="227"/>
      <c r="J297" s="227"/>
      <c r="K297" s="227"/>
      <c r="L297" s="227"/>
      <c r="M297" s="227"/>
      <c r="N297" s="227"/>
      <c r="O297" s="227"/>
      <c r="P297" s="227"/>
      <c r="Q297" s="227"/>
      <c r="R297" s="227"/>
      <c r="S297" s="227"/>
      <c r="T297" s="227"/>
      <c r="U297" s="227"/>
      <c r="V297" s="228"/>
      <c r="W297" s="228"/>
      <c r="X297" s="228"/>
      <c r="Y297" s="228"/>
      <c r="Z297" s="228"/>
    </row>
    <row r="298" spans="1:26" ht="15.75" customHeight="1">
      <c r="A298" s="228"/>
      <c r="B298" s="262"/>
      <c r="C298" s="228"/>
      <c r="D298" s="263"/>
      <c r="E298" s="263"/>
      <c r="F298" s="263"/>
      <c r="G298" s="264"/>
      <c r="H298" s="228"/>
      <c r="I298" s="227"/>
      <c r="J298" s="227"/>
      <c r="K298" s="227"/>
      <c r="L298" s="227"/>
      <c r="M298" s="227"/>
      <c r="N298" s="227"/>
      <c r="O298" s="227"/>
      <c r="P298" s="227"/>
      <c r="Q298" s="227"/>
      <c r="R298" s="227"/>
      <c r="S298" s="227"/>
      <c r="T298" s="227"/>
      <c r="U298" s="227"/>
      <c r="V298" s="228"/>
      <c r="W298" s="228"/>
      <c r="X298" s="228"/>
      <c r="Y298" s="228"/>
      <c r="Z298" s="228"/>
    </row>
    <row r="299" spans="1:26" ht="15.75" customHeight="1">
      <c r="A299" s="228"/>
      <c r="B299" s="262"/>
      <c r="C299" s="228"/>
      <c r="D299" s="263"/>
      <c r="E299" s="263"/>
      <c r="F299" s="263"/>
      <c r="G299" s="264"/>
      <c r="H299" s="228"/>
      <c r="I299" s="227"/>
      <c r="J299" s="227"/>
      <c r="K299" s="227"/>
      <c r="L299" s="227"/>
      <c r="M299" s="227"/>
      <c r="N299" s="227"/>
      <c r="O299" s="227"/>
      <c r="P299" s="227"/>
      <c r="Q299" s="227"/>
      <c r="R299" s="227"/>
      <c r="S299" s="227"/>
      <c r="T299" s="227"/>
      <c r="U299" s="227"/>
      <c r="V299" s="228"/>
      <c r="W299" s="228"/>
      <c r="X299" s="228"/>
      <c r="Y299" s="228"/>
      <c r="Z299" s="228"/>
    </row>
    <row r="300" spans="1:26" ht="15.75" customHeight="1">
      <c r="A300" s="228"/>
      <c r="B300" s="262"/>
      <c r="C300" s="228"/>
      <c r="D300" s="263"/>
      <c r="E300" s="263"/>
      <c r="F300" s="263"/>
      <c r="G300" s="264"/>
      <c r="H300" s="228"/>
      <c r="I300" s="227"/>
      <c r="J300" s="227"/>
      <c r="K300" s="227"/>
      <c r="L300" s="227"/>
      <c r="M300" s="227"/>
      <c r="N300" s="227"/>
      <c r="O300" s="227"/>
      <c r="P300" s="227"/>
      <c r="Q300" s="227"/>
      <c r="R300" s="227"/>
      <c r="S300" s="227"/>
      <c r="T300" s="227"/>
      <c r="U300" s="227"/>
      <c r="V300" s="228"/>
      <c r="W300" s="228"/>
      <c r="X300" s="228"/>
      <c r="Y300" s="228"/>
      <c r="Z300" s="228"/>
    </row>
    <row r="301" spans="1:26" ht="15.75" customHeight="1">
      <c r="A301" s="228"/>
      <c r="B301" s="262"/>
      <c r="C301" s="228"/>
      <c r="D301" s="263"/>
      <c r="E301" s="263"/>
      <c r="F301" s="263"/>
      <c r="G301" s="264"/>
      <c r="H301" s="228"/>
      <c r="I301" s="227"/>
      <c r="J301" s="227"/>
      <c r="K301" s="227"/>
      <c r="L301" s="227"/>
      <c r="M301" s="227"/>
      <c r="N301" s="227"/>
      <c r="O301" s="227"/>
      <c r="P301" s="227"/>
      <c r="Q301" s="227"/>
      <c r="R301" s="227"/>
      <c r="S301" s="227"/>
      <c r="T301" s="227"/>
      <c r="U301" s="227"/>
      <c r="V301" s="228"/>
      <c r="W301" s="228"/>
      <c r="X301" s="228"/>
      <c r="Y301" s="228"/>
      <c r="Z301" s="228"/>
    </row>
    <row r="302" spans="1:26" ht="15.75" customHeight="1">
      <c r="A302" s="228"/>
      <c r="B302" s="262"/>
      <c r="C302" s="228"/>
      <c r="D302" s="263"/>
      <c r="E302" s="263"/>
      <c r="F302" s="263"/>
      <c r="G302" s="264"/>
      <c r="H302" s="228"/>
      <c r="I302" s="227"/>
      <c r="J302" s="227"/>
      <c r="K302" s="227"/>
      <c r="L302" s="227"/>
      <c r="M302" s="227"/>
      <c r="N302" s="227"/>
      <c r="O302" s="227"/>
      <c r="P302" s="227"/>
      <c r="Q302" s="227"/>
      <c r="R302" s="227"/>
      <c r="S302" s="227"/>
      <c r="T302" s="227"/>
      <c r="U302" s="227"/>
      <c r="V302" s="228"/>
      <c r="W302" s="228"/>
      <c r="X302" s="228"/>
      <c r="Y302" s="228"/>
      <c r="Z302" s="228"/>
    </row>
    <row r="303" spans="1:26" ht="15.75" customHeight="1">
      <c r="A303" s="228"/>
      <c r="B303" s="262"/>
      <c r="C303" s="228"/>
      <c r="D303" s="263"/>
      <c r="E303" s="263"/>
      <c r="F303" s="263"/>
      <c r="G303" s="264"/>
      <c r="H303" s="228"/>
      <c r="I303" s="227"/>
      <c r="J303" s="227"/>
      <c r="K303" s="227"/>
      <c r="L303" s="227"/>
      <c r="M303" s="227"/>
      <c r="N303" s="227"/>
      <c r="O303" s="227"/>
      <c r="P303" s="227"/>
      <c r="Q303" s="227"/>
      <c r="R303" s="227"/>
      <c r="S303" s="227"/>
      <c r="T303" s="227"/>
      <c r="U303" s="227"/>
      <c r="V303" s="228"/>
      <c r="W303" s="228"/>
      <c r="X303" s="228"/>
      <c r="Y303" s="228"/>
      <c r="Z303" s="228"/>
    </row>
    <row r="304" spans="1:26" ht="15.75" customHeight="1">
      <c r="A304" s="228"/>
      <c r="B304" s="262"/>
      <c r="C304" s="228"/>
      <c r="D304" s="263"/>
      <c r="E304" s="263"/>
      <c r="F304" s="263"/>
      <c r="G304" s="264"/>
      <c r="H304" s="228"/>
      <c r="I304" s="227"/>
      <c r="J304" s="227"/>
      <c r="K304" s="227"/>
      <c r="L304" s="227"/>
      <c r="M304" s="227"/>
      <c r="N304" s="227"/>
      <c r="O304" s="227"/>
      <c r="P304" s="227"/>
      <c r="Q304" s="227"/>
      <c r="R304" s="227"/>
      <c r="S304" s="227"/>
      <c r="T304" s="227"/>
      <c r="U304" s="227"/>
      <c r="V304" s="228"/>
      <c r="W304" s="228"/>
      <c r="X304" s="228"/>
      <c r="Y304" s="228"/>
      <c r="Z304" s="228"/>
    </row>
    <row r="305" spans="1:26" ht="15.75" customHeight="1">
      <c r="A305" s="228"/>
      <c r="B305" s="262"/>
      <c r="C305" s="228"/>
      <c r="D305" s="263"/>
      <c r="E305" s="263"/>
      <c r="F305" s="263"/>
      <c r="G305" s="264"/>
      <c r="H305" s="228"/>
      <c r="I305" s="227"/>
      <c r="J305" s="227"/>
      <c r="K305" s="227"/>
      <c r="L305" s="227"/>
      <c r="M305" s="227"/>
      <c r="N305" s="227"/>
      <c r="O305" s="227"/>
      <c r="P305" s="227"/>
      <c r="Q305" s="227"/>
      <c r="R305" s="227"/>
      <c r="S305" s="227"/>
      <c r="T305" s="227"/>
      <c r="U305" s="227"/>
      <c r="V305" s="228"/>
      <c r="W305" s="228"/>
      <c r="X305" s="228"/>
      <c r="Y305" s="228"/>
      <c r="Z305" s="228"/>
    </row>
    <row r="306" spans="1:26" ht="15.75" customHeight="1">
      <c r="A306" s="228"/>
      <c r="B306" s="262"/>
      <c r="C306" s="228"/>
      <c r="D306" s="263"/>
      <c r="E306" s="263"/>
      <c r="F306" s="263"/>
      <c r="G306" s="264"/>
      <c r="H306" s="228"/>
      <c r="I306" s="227"/>
      <c r="J306" s="227"/>
      <c r="K306" s="227"/>
      <c r="L306" s="227"/>
      <c r="M306" s="227"/>
      <c r="N306" s="227"/>
      <c r="O306" s="227"/>
      <c r="P306" s="227"/>
      <c r="Q306" s="227"/>
      <c r="R306" s="227"/>
      <c r="S306" s="227"/>
      <c r="T306" s="227"/>
      <c r="U306" s="227"/>
      <c r="V306" s="228"/>
      <c r="W306" s="228"/>
      <c r="X306" s="228"/>
      <c r="Y306" s="228"/>
      <c r="Z306" s="228"/>
    </row>
    <row r="307" spans="1:26" ht="15.75" customHeight="1">
      <c r="A307" s="228"/>
      <c r="B307" s="262"/>
      <c r="C307" s="228"/>
      <c r="D307" s="263"/>
      <c r="E307" s="263"/>
      <c r="F307" s="263"/>
      <c r="G307" s="264"/>
      <c r="H307" s="228"/>
      <c r="I307" s="227"/>
      <c r="J307" s="227"/>
      <c r="K307" s="227"/>
      <c r="L307" s="227"/>
      <c r="M307" s="227"/>
      <c r="N307" s="227"/>
      <c r="O307" s="227"/>
      <c r="P307" s="227"/>
      <c r="Q307" s="227"/>
      <c r="R307" s="227"/>
      <c r="S307" s="227"/>
      <c r="T307" s="227"/>
      <c r="U307" s="227"/>
      <c r="V307" s="228"/>
      <c r="W307" s="228"/>
      <c r="X307" s="228"/>
      <c r="Y307" s="228"/>
      <c r="Z307" s="228"/>
    </row>
    <row r="308" spans="1:26" ht="15.75" customHeight="1">
      <c r="A308" s="228"/>
      <c r="B308" s="262"/>
      <c r="C308" s="228"/>
      <c r="D308" s="263"/>
      <c r="E308" s="263"/>
      <c r="F308" s="263"/>
      <c r="G308" s="264"/>
      <c r="H308" s="228"/>
      <c r="I308" s="227"/>
      <c r="J308" s="227"/>
      <c r="K308" s="227"/>
      <c r="L308" s="227"/>
      <c r="M308" s="227"/>
      <c r="N308" s="227"/>
      <c r="O308" s="227"/>
      <c r="P308" s="227"/>
      <c r="Q308" s="227"/>
      <c r="R308" s="227"/>
      <c r="S308" s="227"/>
      <c r="T308" s="227"/>
      <c r="U308" s="227"/>
      <c r="V308" s="228"/>
      <c r="W308" s="228"/>
      <c r="X308" s="228"/>
      <c r="Y308" s="228"/>
      <c r="Z308" s="228"/>
    </row>
    <row r="309" spans="1:26" ht="15.75" customHeight="1">
      <c r="A309" s="228"/>
      <c r="B309" s="262"/>
      <c r="C309" s="228"/>
      <c r="D309" s="263"/>
      <c r="E309" s="263"/>
      <c r="F309" s="263"/>
      <c r="G309" s="264"/>
      <c r="H309" s="228"/>
      <c r="I309" s="227"/>
      <c r="J309" s="227"/>
      <c r="K309" s="227"/>
      <c r="L309" s="227"/>
      <c r="M309" s="227"/>
      <c r="N309" s="227"/>
      <c r="O309" s="227"/>
      <c r="P309" s="227"/>
      <c r="Q309" s="227"/>
      <c r="R309" s="227"/>
      <c r="S309" s="227"/>
      <c r="T309" s="227"/>
      <c r="U309" s="227"/>
      <c r="V309" s="228"/>
      <c r="W309" s="228"/>
      <c r="X309" s="228"/>
      <c r="Y309" s="228"/>
      <c r="Z309" s="228"/>
    </row>
    <row r="310" spans="1:26" ht="15.75" customHeight="1">
      <c r="A310" s="228"/>
      <c r="B310" s="262"/>
      <c r="C310" s="228"/>
      <c r="D310" s="263"/>
      <c r="E310" s="263"/>
      <c r="F310" s="263"/>
      <c r="G310" s="264"/>
      <c r="H310" s="228"/>
      <c r="I310" s="227"/>
      <c r="J310" s="227"/>
      <c r="K310" s="227"/>
      <c r="L310" s="227"/>
      <c r="M310" s="227"/>
      <c r="N310" s="227"/>
      <c r="O310" s="227"/>
      <c r="P310" s="227"/>
      <c r="Q310" s="227"/>
      <c r="R310" s="227"/>
      <c r="S310" s="227"/>
      <c r="T310" s="227"/>
      <c r="U310" s="227"/>
      <c r="V310" s="228"/>
      <c r="W310" s="228"/>
      <c r="X310" s="228"/>
      <c r="Y310" s="228"/>
      <c r="Z310" s="228"/>
    </row>
    <row r="311" spans="1:26" ht="15.75" customHeight="1">
      <c r="A311" s="228"/>
      <c r="B311" s="262"/>
      <c r="C311" s="228"/>
      <c r="D311" s="263"/>
      <c r="E311" s="263"/>
      <c r="F311" s="263"/>
      <c r="G311" s="264"/>
      <c r="H311" s="228"/>
      <c r="I311" s="227"/>
      <c r="J311" s="227"/>
      <c r="K311" s="227"/>
      <c r="L311" s="227"/>
      <c r="M311" s="227"/>
      <c r="N311" s="227"/>
      <c r="O311" s="227"/>
      <c r="P311" s="227"/>
      <c r="Q311" s="227"/>
      <c r="R311" s="227"/>
      <c r="S311" s="227"/>
      <c r="T311" s="227"/>
      <c r="U311" s="227"/>
      <c r="V311" s="228"/>
      <c r="W311" s="228"/>
      <c r="X311" s="228"/>
      <c r="Y311" s="228"/>
      <c r="Z311" s="228"/>
    </row>
    <row r="312" spans="1:26" ht="15.75" customHeight="1">
      <c r="A312" s="228"/>
      <c r="B312" s="262"/>
      <c r="C312" s="228"/>
      <c r="D312" s="263"/>
      <c r="E312" s="263"/>
      <c r="F312" s="263"/>
      <c r="G312" s="264"/>
      <c r="H312" s="228"/>
      <c r="I312" s="227"/>
      <c r="J312" s="227"/>
      <c r="K312" s="227"/>
      <c r="L312" s="227"/>
      <c r="M312" s="227"/>
      <c r="N312" s="227"/>
      <c r="O312" s="227"/>
      <c r="P312" s="227"/>
      <c r="Q312" s="227"/>
      <c r="R312" s="227"/>
      <c r="S312" s="227"/>
      <c r="T312" s="227"/>
      <c r="U312" s="227"/>
      <c r="V312" s="228"/>
      <c r="W312" s="228"/>
      <c r="X312" s="228"/>
      <c r="Y312" s="228"/>
      <c r="Z312" s="228"/>
    </row>
    <row r="313" spans="1:26" ht="15.75" customHeight="1">
      <c r="A313" s="228"/>
      <c r="B313" s="262"/>
      <c r="C313" s="228"/>
      <c r="D313" s="263"/>
      <c r="E313" s="263"/>
      <c r="F313" s="263"/>
      <c r="G313" s="264"/>
      <c r="H313" s="228"/>
      <c r="I313" s="227"/>
      <c r="J313" s="227"/>
      <c r="K313" s="227"/>
      <c r="L313" s="227"/>
      <c r="M313" s="227"/>
      <c r="N313" s="227"/>
      <c r="O313" s="227"/>
      <c r="P313" s="227"/>
      <c r="Q313" s="227"/>
      <c r="R313" s="227"/>
      <c r="S313" s="227"/>
      <c r="T313" s="227"/>
      <c r="U313" s="227"/>
      <c r="V313" s="228"/>
      <c r="W313" s="228"/>
      <c r="X313" s="228"/>
      <c r="Y313" s="228"/>
      <c r="Z313" s="228"/>
    </row>
    <row r="314" spans="1:26" ht="15.75" customHeight="1">
      <c r="A314" s="228"/>
      <c r="B314" s="262"/>
      <c r="C314" s="228"/>
      <c r="D314" s="263"/>
      <c r="E314" s="263"/>
      <c r="F314" s="263"/>
      <c r="G314" s="264"/>
      <c r="H314" s="228"/>
      <c r="I314" s="227"/>
      <c r="J314" s="227"/>
      <c r="K314" s="227"/>
      <c r="L314" s="227"/>
      <c r="M314" s="227"/>
      <c r="N314" s="227"/>
      <c r="O314" s="227"/>
      <c r="P314" s="227"/>
      <c r="Q314" s="227"/>
      <c r="R314" s="227"/>
      <c r="S314" s="227"/>
      <c r="T314" s="227"/>
      <c r="U314" s="227"/>
      <c r="V314" s="228"/>
      <c r="W314" s="228"/>
      <c r="X314" s="228"/>
      <c r="Y314" s="228"/>
      <c r="Z314" s="228"/>
    </row>
    <row r="315" spans="1:26" ht="15.75" customHeight="1">
      <c r="A315" s="228"/>
      <c r="B315" s="262"/>
      <c r="C315" s="228"/>
      <c r="D315" s="263"/>
      <c r="E315" s="263"/>
      <c r="F315" s="263"/>
      <c r="G315" s="264"/>
      <c r="H315" s="228"/>
      <c r="I315" s="227"/>
      <c r="J315" s="227"/>
      <c r="K315" s="227"/>
      <c r="L315" s="227"/>
      <c r="M315" s="227"/>
      <c r="N315" s="227"/>
      <c r="O315" s="227"/>
      <c r="P315" s="227"/>
      <c r="Q315" s="227"/>
      <c r="R315" s="227"/>
      <c r="S315" s="227"/>
      <c r="T315" s="227"/>
      <c r="U315" s="227"/>
      <c r="V315" s="228"/>
      <c r="W315" s="228"/>
      <c r="X315" s="228"/>
      <c r="Y315" s="228"/>
      <c r="Z315" s="228"/>
    </row>
    <row r="316" spans="1:26" ht="15.75" customHeight="1">
      <c r="A316" s="228"/>
      <c r="B316" s="262"/>
      <c r="C316" s="228"/>
      <c r="D316" s="263"/>
      <c r="E316" s="263"/>
      <c r="F316" s="263"/>
      <c r="G316" s="264"/>
      <c r="H316" s="228"/>
      <c r="I316" s="227"/>
      <c r="J316" s="227"/>
      <c r="K316" s="227"/>
      <c r="L316" s="227"/>
      <c r="M316" s="227"/>
      <c r="N316" s="227"/>
      <c r="O316" s="227"/>
      <c r="P316" s="227"/>
      <c r="Q316" s="227"/>
      <c r="R316" s="227"/>
      <c r="S316" s="227"/>
      <c r="T316" s="227"/>
      <c r="U316" s="227"/>
      <c r="V316" s="228"/>
      <c r="W316" s="228"/>
      <c r="X316" s="228"/>
      <c r="Y316" s="228"/>
      <c r="Z316" s="228"/>
    </row>
    <row r="317" spans="1:26" ht="15.75" customHeight="1">
      <c r="A317" s="228"/>
      <c r="B317" s="262"/>
      <c r="C317" s="228"/>
      <c r="D317" s="263"/>
      <c r="E317" s="263"/>
      <c r="F317" s="263"/>
      <c r="G317" s="264"/>
      <c r="H317" s="228"/>
      <c r="I317" s="227"/>
      <c r="J317" s="227"/>
      <c r="K317" s="227"/>
      <c r="L317" s="227"/>
      <c r="M317" s="227"/>
      <c r="N317" s="227"/>
      <c r="O317" s="227"/>
      <c r="P317" s="227"/>
      <c r="Q317" s="227"/>
      <c r="R317" s="227"/>
      <c r="S317" s="227"/>
      <c r="T317" s="227"/>
      <c r="U317" s="227"/>
      <c r="V317" s="228"/>
      <c r="W317" s="228"/>
      <c r="X317" s="228"/>
      <c r="Y317" s="228"/>
      <c r="Z317" s="228"/>
    </row>
    <row r="318" spans="1:26" ht="15.75" customHeight="1">
      <c r="A318" s="228"/>
      <c r="B318" s="262"/>
      <c r="C318" s="228"/>
      <c r="D318" s="263"/>
      <c r="E318" s="263"/>
      <c r="F318" s="263"/>
      <c r="G318" s="264"/>
      <c r="H318" s="228"/>
      <c r="I318" s="227"/>
      <c r="J318" s="227"/>
      <c r="K318" s="227"/>
      <c r="L318" s="227"/>
      <c r="M318" s="227"/>
      <c r="N318" s="227"/>
      <c r="O318" s="227"/>
      <c r="P318" s="227"/>
      <c r="Q318" s="227"/>
      <c r="R318" s="227"/>
      <c r="S318" s="227"/>
      <c r="T318" s="227"/>
      <c r="U318" s="227"/>
      <c r="V318" s="228"/>
      <c r="W318" s="228"/>
      <c r="X318" s="228"/>
      <c r="Y318" s="228"/>
      <c r="Z318" s="228"/>
    </row>
    <row r="319" spans="1:26" ht="15.75" customHeight="1">
      <c r="A319" s="228"/>
      <c r="B319" s="262"/>
      <c r="C319" s="228"/>
      <c r="D319" s="263"/>
      <c r="E319" s="263"/>
      <c r="F319" s="263"/>
      <c r="G319" s="264"/>
      <c r="H319" s="228"/>
      <c r="I319" s="227"/>
      <c r="J319" s="227"/>
      <c r="K319" s="227"/>
      <c r="L319" s="227"/>
      <c r="M319" s="227"/>
      <c r="N319" s="227"/>
      <c r="O319" s="227"/>
      <c r="P319" s="227"/>
      <c r="Q319" s="227"/>
      <c r="R319" s="227"/>
      <c r="S319" s="227"/>
      <c r="T319" s="227"/>
      <c r="U319" s="227"/>
      <c r="V319" s="228"/>
      <c r="W319" s="228"/>
      <c r="X319" s="228"/>
      <c r="Y319" s="228"/>
      <c r="Z319" s="228"/>
    </row>
    <row r="320" spans="1:26" ht="15.75" customHeight="1">
      <c r="A320" s="228"/>
      <c r="B320" s="262"/>
      <c r="C320" s="228"/>
      <c r="D320" s="263"/>
      <c r="E320" s="263"/>
      <c r="F320" s="263"/>
      <c r="G320" s="264"/>
      <c r="H320" s="228"/>
      <c r="I320" s="227"/>
      <c r="J320" s="227"/>
      <c r="K320" s="227"/>
      <c r="L320" s="227"/>
      <c r="M320" s="227"/>
      <c r="N320" s="227"/>
      <c r="O320" s="227"/>
      <c r="P320" s="227"/>
      <c r="Q320" s="227"/>
      <c r="R320" s="227"/>
      <c r="S320" s="227"/>
      <c r="T320" s="227"/>
      <c r="U320" s="227"/>
      <c r="V320" s="228"/>
      <c r="W320" s="228"/>
      <c r="X320" s="228"/>
      <c r="Y320" s="228"/>
      <c r="Z320" s="228"/>
    </row>
    <row r="321" spans="1:26" ht="15.75" customHeight="1">
      <c r="A321" s="228"/>
      <c r="B321" s="262"/>
      <c r="C321" s="228"/>
      <c r="D321" s="263"/>
      <c r="E321" s="263"/>
      <c r="F321" s="263"/>
      <c r="G321" s="264"/>
      <c r="H321" s="228"/>
      <c r="I321" s="227"/>
      <c r="J321" s="227"/>
      <c r="K321" s="227"/>
      <c r="L321" s="227"/>
      <c r="M321" s="227"/>
      <c r="N321" s="227"/>
      <c r="O321" s="227"/>
      <c r="P321" s="227"/>
      <c r="Q321" s="227"/>
      <c r="R321" s="227"/>
      <c r="S321" s="227"/>
      <c r="T321" s="227"/>
      <c r="U321" s="227"/>
      <c r="V321" s="228"/>
      <c r="W321" s="228"/>
      <c r="X321" s="228"/>
      <c r="Y321" s="228"/>
      <c r="Z321" s="228"/>
    </row>
    <row r="322" spans="1:26" ht="15.75" customHeight="1">
      <c r="A322" s="228"/>
      <c r="B322" s="262"/>
      <c r="C322" s="228"/>
      <c r="D322" s="263"/>
      <c r="E322" s="263"/>
      <c r="F322" s="263"/>
      <c r="G322" s="264"/>
      <c r="H322" s="228"/>
      <c r="I322" s="227"/>
      <c r="J322" s="227"/>
      <c r="K322" s="227"/>
      <c r="L322" s="227"/>
      <c r="M322" s="227"/>
      <c r="N322" s="227"/>
      <c r="O322" s="227"/>
      <c r="P322" s="227"/>
      <c r="Q322" s="227"/>
      <c r="R322" s="227"/>
      <c r="S322" s="227"/>
      <c r="T322" s="227"/>
      <c r="U322" s="227"/>
      <c r="V322" s="228"/>
      <c r="W322" s="228"/>
      <c r="X322" s="228"/>
      <c r="Y322" s="228"/>
      <c r="Z322" s="228"/>
    </row>
    <row r="323" spans="1:26" ht="15.75" customHeight="1">
      <c r="A323" s="228"/>
      <c r="B323" s="262"/>
      <c r="C323" s="228"/>
      <c r="D323" s="263"/>
      <c r="E323" s="263"/>
      <c r="F323" s="263"/>
      <c r="G323" s="264"/>
      <c r="H323" s="228"/>
      <c r="I323" s="227"/>
      <c r="J323" s="227"/>
      <c r="K323" s="227"/>
      <c r="L323" s="227"/>
      <c r="M323" s="227"/>
      <c r="N323" s="227"/>
      <c r="O323" s="227"/>
      <c r="P323" s="227"/>
      <c r="Q323" s="227"/>
      <c r="R323" s="227"/>
      <c r="S323" s="227"/>
      <c r="T323" s="227"/>
      <c r="U323" s="227"/>
      <c r="V323" s="228"/>
      <c r="W323" s="228"/>
      <c r="X323" s="228"/>
      <c r="Y323" s="228"/>
      <c r="Z323" s="228"/>
    </row>
    <row r="324" spans="1:26" ht="15.75" customHeight="1">
      <c r="A324" s="228"/>
      <c r="B324" s="262"/>
      <c r="C324" s="228"/>
      <c r="D324" s="263"/>
      <c r="E324" s="263"/>
      <c r="F324" s="263"/>
      <c r="G324" s="264"/>
      <c r="H324" s="228"/>
      <c r="I324" s="227"/>
      <c r="J324" s="227"/>
      <c r="K324" s="227"/>
      <c r="L324" s="227"/>
      <c r="M324" s="227"/>
      <c r="N324" s="227"/>
      <c r="O324" s="227"/>
      <c r="P324" s="227"/>
      <c r="Q324" s="227"/>
      <c r="R324" s="227"/>
      <c r="S324" s="227"/>
      <c r="T324" s="227"/>
      <c r="U324" s="227"/>
      <c r="V324" s="228"/>
      <c r="W324" s="228"/>
      <c r="X324" s="228"/>
      <c r="Y324" s="228"/>
      <c r="Z324" s="228"/>
    </row>
    <row r="325" spans="1:26" ht="15.75" customHeight="1">
      <c r="A325" s="228"/>
      <c r="B325" s="262"/>
      <c r="C325" s="228"/>
      <c r="D325" s="263"/>
      <c r="E325" s="263"/>
      <c r="F325" s="263"/>
      <c r="G325" s="264"/>
      <c r="H325" s="228"/>
      <c r="I325" s="227"/>
      <c r="J325" s="227"/>
      <c r="K325" s="227"/>
      <c r="L325" s="227"/>
      <c r="M325" s="227"/>
      <c r="N325" s="227"/>
      <c r="O325" s="227"/>
      <c r="P325" s="227"/>
      <c r="Q325" s="227"/>
      <c r="R325" s="227"/>
      <c r="S325" s="227"/>
      <c r="T325" s="227"/>
      <c r="U325" s="227"/>
      <c r="V325" s="228"/>
      <c r="W325" s="228"/>
      <c r="X325" s="228"/>
      <c r="Y325" s="228"/>
      <c r="Z325" s="228"/>
    </row>
    <row r="326" spans="1:26" ht="15.75" customHeight="1">
      <c r="A326" s="228"/>
      <c r="B326" s="262"/>
      <c r="C326" s="228"/>
      <c r="D326" s="263"/>
      <c r="E326" s="263"/>
      <c r="F326" s="263"/>
      <c r="G326" s="264"/>
      <c r="H326" s="228"/>
      <c r="I326" s="227"/>
      <c r="J326" s="227"/>
      <c r="K326" s="227"/>
      <c r="L326" s="227"/>
      <c r="M326" s="227"/>
      <c r="N326" s="227"/>
      <c r="O326" s="227"/>
      <c r="P326" s="227"/>
      <c r="Q326" s="227"/>
      <c r="R326" s="227"/>
      <c r="S326" s="227"/>
      <c r="T326" s="227"/>
      <c r="U326" s="227"/>
      <c r="V326" s="228"/>
      <c r="W326" s="228"/>
      <c r="X326" s="228"/>
      <c r="Y326" s="228"/>
      <c r="Z326" s="228"/>
    </row>
    <row r="327" spans="1:26" ht="15.75" customHeight="1">
      <c r="A327" s="228"/>
      <c r="B327" s="262"/>
      <c r="C327" s="228"/>
      <c r="D327" s="263"/>
      <c r="E327" s="263"/>
      <c r="F327" s="263"/>
      <c r="G327" s="264"/>
      <c r="H327" s="228"/>
      <c r="I327" s="227"/>
      <c r="J327" s="227"/>
      <c r="K327" s="227"/>
      <c r="L327" s="227"/>
      <c r="M327" s="227"/>
      <c r="N327" s="227"/>
      <c r="O327" s="227"/>
      <c r="P327" s="227"/>
      <c r="Q327" s="227"/>
      <c r="R327" s="227"/>
      <c r="S327" s="227"/>
      <c r="T327" s="227"/>
      <c r="U327" s="227"/>
      <c r="V327" s="228"/>
      <c r="W327" s="228"/>
      <c r="X327" s="228"/>
      <c r="Y327" s="228"/>
      <c r="Z327" s="228"/>
    </row>
    <row r="328" spans="1:26" ht="15.75" customHeight="1">
      <c r="A328" s="228"/>
      <c r="B328" s="262"/>
      <c r="C328" s="228"/>
      <c r="D328" s="263"/>
      <c r="E328" s="263"/>
      <c r="F328" s="263"/>
      <c r="G328" s="264"/>
      <c r="H328" s="228"/>
      <c r="I328" s="227"/>
      <c r="J328" s="227"/>
      <c r="K328" s="227"/>
      <c r="L328" s="227"/>
      <c r="M328" s="227"/>
      <c r="N328" s="227"/>
      <c r="O328" s="227"/>
      <c r="P328" s="227"/>
      <c r="Q328" s="227"/>
      <c r="R328" s="227"/>
      <c r="S328" s="227"/>
      <c r="T328" s="227"/>
      <c r="U328" s="227"/>
      <c r="V328" s="228"/>
      <c r="W328" s="228"/>
      <c r="X328" s="228"/>
      <c r="Y328" s="228"/>
      <c r="Z328" s="228"/>
    </row>
    <row r="329" spans="1:26" ht="15.75" customHeight="1">
      <c r="A329" s="228"/>
      <c r="B329" s="262"/>
      <c r="C329" s="228"/>
      <c r="D329" s="263"/>
      <c r="E329" s="263"/>
      <c r="F329" s="263"/>
      <c r="G329" s="264"/>
      <c r="H329" s="228"/>
      <c r="I329" s="227"/>
      <c r="J329" s="227"/>
      <c r="K329" s="227"/>
      <c r="L329" s="227"/>
      <c r="M329" s="227"/>
      <c r="N329" s="227"/>
      <c r="O329" s="227"/>
      <c r="P329" s="227"/>
      <c r="Q329" s="227"/>
      <c r="R329" s="227"/>
      <c r="S329" s="227"/>
      <c r="T329" s="227"/>
      <c r="U329" s="227"/>
      <c r="V329" s="228"/>
      <c r="W329" s="228"/>
      <c r="X329" s="228"/>
      <c r="Y329" s="228"/>
      <c r="Z329" s="228"/>
    </row>
    <row r="330" spans="1:26" ht="15.75" customHeight="1">
      <c r="A330" s="228"/>
      <c r="B330" s="262"/>
      <c r="C330" s="228"/>
      <c r="D330" s="263"/>
      <c r="E330" s="263"/>
      <c r="F330" s="263"/>
      <c r="G330" s="264"/>
      <c r="H330" s="228"/>
      <c r="I330" s="227"/>
      <c r="J330" s="227"/>
      <c r="K330" s="227"/>
      <c r="L330" s="227"/>
      <c r="M330" s="227"/>
      <c r="N330" s="227"/>
      <c r="O330" s="227"/>
      <c r="P330" s="227"/>
      <c r="Q330" s="227"/>
      <c r="R330" s="227"/>
      <c r="S330" s="227"/>
      <c r="T330" s="227"/>
      <c r="U330" s="227"/>
      <c r="V330" s="228"/>
      <c r="W330" s="228"/>
      <c r="X330" s="228"/>
      <c r="Y330" s="228"/>
      <c r="Z330" s="228"/>
    </row>
    <row r="331" spans="1:26" ht="15.75" customHeight="1">
      <c r="A331" s="228"/>
      <c r="B331" s="262"/>
      <c r="C331" s="228"/>
      <c r="D331" s="263"/>
      <c r="E331" s="263"/>
      <c r="F331" s="263"/>
      <c r="G331" s="264"/>
      <c r="H331" s="228"/>
      <c r="I331" s="227"/>
      <c r="J331" s="227"/>
      <c r="K331" s="227"/>
      <c r="L331" s="227"/>
      <c r="M331" s="227"/>
      <c r="N331" s="227"/>
      <c r="O331" s="227"/>
      <c r="P331" s="227"/>
      <c r="Q331" s="227"/>
      <c r="R331" s="227"/>
      <c r="S331" s="227"/>
      <c r="T331" s="227"/>
      <c r="U331" s="227"/>
      <c r="V331" s="228"/>
      <c r="W331" s="228"/>
      <c r="X331" s="228"/>
      <c r="Y331" s="228"/>
      <c r="Z331" s="228"/>
    </row>
    <row r="332" spans="1:26" ht="15.75" customHeight="1">
      <c r="A332" s="228"/>
      <c r="B332" s="262"/>
      <c r="C332" s="228"/>
      <c r="D332" s="263"/>
      <c r="E332" s="263"/>
      <c r="F332" s="263"/>
      <c r="G332" s="264"/>
      <c r="H332" s="228"/>
      <c r="I332" s="227"/>
      <c r="J332" s="227"/>
      <c r="K332" s="227"/>
      <c r="L332" s="227"/>
      <c r="M332" s="227"/>
      <c r="N332" s="227"/>
      <c r="O332" s="227"/>
      <c r="P332" s="227"/>
      <c r="Q332" s="227"/>
      <c r="R332" s="227"/>
      <c r="S332" s="227"/>
      <c r="T332" s="227"/>
      <c r="U332" s="227"/>
      <c r="V332" s="228"/>
      <c r="W332" s="228"/>
      <c r="X332" s="228"/>
      <c r="Y332" s="228"/>
      <c r="Z332" s="228"/>
    </row>
    <row r="333" spans="1:26" ht="15.75" customHeight="1">
      <c r="A333" s="228"/>
      <c r="B333" s="262"/>
      <c r="C333" s="228"/>
      <c r="D333" s="263"/>
      <c r="E333" s="263"/>
      <c r="F333" s="263"/>
      <c r="G333" s="264"/>
      <c r="H333" s="228"/>
      <c r="I333" s="227"/>
      <c r="J333" s="227"/>
      <c r="K333" s="227"/>
      <c r="L333" s="227"/>
      <c r="M333" s="227"/>
      <c r="N333" s="227"/>
      <c r="O333" s="227"/>
      <c r="P333" s="227"/>
      <c r="Q333" s="227"/>
      <c r="R333" s="227"/>
      <c r="S333" s="227"/>
      <c r="T333" s="227"/>
      <c r="U333" s="227"/>
      <c r="V333" s="228"/>
      <c r="W333" s="228"/>
      <c r="X333" s="228"/>
      <c r="Y333" s="228"/>
      <c r="Z333" s="228"/>
    </row>
    <row r="334" spans="1:26" ht="15.75" customHeight="1">
      <c r="A334" s="228"/>
      <c r="B334" s="262"/>
      <c r="C334" s="228"/>
      <c r="D334" s="263"/>
      <c r="E334" s="263"/>
      <c r="F334" s="263"/>
      <c r="G334" s="264"/>
      <c r="H334" s="228"/>
      <c r="I334" s="227"/>
      <c r="J334" s="227"/>
      <c r="K334" s="227"/>
      <c r="L334" s="227"/>
      <c r="M334" s="227"/>
      <c r="N334" s="227"/>
      <c r="O334" s="227"/>
      <c r="P334" s="227"/>
      <c r="Q334" s="227"/>
      <c r="R334" s="227"/>
      <c r="S334" s="227"/>
      <c r="T334" s="227"/>
      <c r="U334" s="227"/>
      <c r="V334" s="228"/>
      <c r="W334" s="228"/>
      <c r="X334" s="228"/>
      <c r="Y334" s="228"/>
      <c r="Z334" s="228"/>
    </row>
    <row r="335" spans="1:26" ht="15.75" customHeight="1">
      <c r="A335" s="228"/>
      <c r="B335" s="262"/>
      <c r="C335" s="228"/>
      <c r="D335" s="263"/>
      <c r="E335" s="263"/>
      <c r="F335" s="263"/>
      <c r="G335" s="264"/>
      <c r="H335" s="228"/>
      <c r="I335" s="227"/>
      <c r="J335" s="227"/>
      <c r="K335" s="227"/>
      <c r="L335" s="227"/>
      <c r="M335" s="227"/>
      <c r="N335" s="227"/>
      <c r="O335" s="227"/>
      <c r="P335" s="227"/>
      <c r="Q335" s="227"/>
      <c r="R335" s="227"/>
      <c r="S335" s="227"/>
      <c r="T335" s="227"/>
      <c r="U335" s="227"/>
      <c r="V335" s="228"/>
      <c r="W335" s="228"/>
      <c r="X335" s="228"/>
      <c r="Y335" s="228"/>
      <c r="Z335" s="228"/>
    </row>
    <row r="336" spans="1:26" ht="15.75" customHeight="1">
      <c r="A336" s="228"/>
      <c r="B336" s="262"/>
      <c r="C336" s="228"/>
      <c r="D336" s="263"/>
      <c r="E336" s="263"/>
      <c r="F336" s="263"/>
      <c r="G336" s="264"/>
      <c r="H336" s="228"/>
      <c r="I336" s="227"/>
      <c r="J336" s="227"/>
      <c r="K336" s="227"/>
      <c r="L336" s="227"/>
      <c r="M336" s="227"/>
      <c r="N336" s="227"/>
      <c r="O336" s="227"/>
      <c r="P336" s="227"/>
      <c r="Q336" s="227"/>
      <c r="R336" s="227"/>
      <c r="S336" s="227"/>
      <c r="T336" s="227"/>
      <c r="U336" s="227"/>
      <c r="V336" s="228"/>
      <c r="W336" s="228"/>
      <c r="X336" s="228"/>
      <c r="Y336" s="228"/>
      <c r="Z336" s="228"/>
    </row>
    <row r="337" spans="1:26" ht="15.75" customHeight="1">
      <c r="A337" s="228"/>
      <c r="B337" s="262"/>
      <c r="C337" s="228"/>
      <c r="D337" s="263"/>
      <c r="E337" s="263"/>
      <c r="F337" s="263"/>
      <c r="G337" s="264"/>
      <c r="H337" s="228"/>
      <c r="I337" s="227"/>
      <c r="J337" s="227"/>
      <c r="K337" s="227"/>
      <c r="L337" s="227"/>
      <c r="M337" s="227"/>
      <c r="N337" s="227"/>
      <c r="O337" s="227"/>
      <c r="P337" s="227"/>
      <c r="Q337" s="227"/>
      <c r="R337" s="227"/>
      <c r="S337" s="227"/>
      <c r="T337" s="227"/>
      <c r="U337" s="227"/>
      <c r="V337" s="228"/>
      <c r="W337" s="228"/>
      <c r="X337" s="228"/>
      <c r="Y337" s="228"/>
      <c r="Z337" s="228"/>
    </row>
    <row r="338" spans="1:26" ht="15.75" customHeight="1">
      <c r="A338" s="228"/>
      <c r="B338" s="262"/>
      <c r="C338" s="228"/>
      <c r="D338" s="263"/>
      <c r="E338" s="263"/>
      <c r="F338" s="263"/>
      <c r="G338" s="264"/>
      <c r="H338" s="228"/>
      <c r="I338" s="227"/>
      <c r="J338" s="227"/>
      <c r="K338" s="227"/>
      <c r="L338" s="227"/>
      <c r="M338" s="227"/>
      <c r="N338" s="227"/>
      <c r="O338" s="227"/>
      <c r="P338" s="227"/>
      <c r="Q338" s="227"/>
      <c r="R338" s="227"/>
      <c r="S338" s="227"/>
      <c r="T338" s="227"/>
      <c r="U338" s="227"/>
      <c r="V338" s="228"/>
      <c r="W338" s="228"/>
      <c r="X338" s="228"/>
      <c r="Y338" s="228"/>
      <c r="Z338" s="228"/>
    </row>
    <row r="339" spans="1:26" ht="15.75" customHeight="1">
      <c r="A339" s="228"/>
      <c r="B339" s="262"/>
      <c r="C339" s="228"/>
      <c r="D339" s="263"/>
      <c r="E339" s="263"/>
      <c r="F339" s="263"/>
      <c r="G339" s="264"/>
      <c r="H339" s="228"/>
      <c r="I339" s="227"/>
      <c r="J339" s="227"/>
      <c r="K339" s="227"/>
      <c r="L339" s="227"/>
      <c r="M339" s="227"/>
      <c r="N339" s="227"/>
      <c r="O339" s="227"/>
      <c r="P339" s="227"/>
      <c r="Q339" s="227"/>
      <c r="R339" s="227"/>
      <c r="S339" s="227"/>
      <c r="T339" s="227"/>
      <c r="U339" s="227"/>
      <c r="V339" s="228"/>
      <c r="W339" s="228"/>
      <c r="X339" s="228"/>
      <c r="Y339" s="228"/>
      <c r="Z339" s="228"/>
    </row>
    <row r="340" spans="1:26" ht="15.75" customHeight="1">
      <c r="A340" s="228"/>
      <c r="B340" s="262"/>
      <c r="C340" s="228"/>
      <c r="D340" s="263"/>
      <c r="E340" s="263"/>
      <c r="F340" s="263"/>
      <c r="G340" s="264"/>
      <c r="H340" s="228"/>
      <c r="I340" s="227"/>
      <c r="J340" s="227"/>
      <c r="K340" s="227"/>
      <c r="L340" s="227"/>
      <c r="M340" s="227"/>
      <c r="N340" s="227"/>
      <c r="O340" s="227"/>
      <c r="P340" s="227"/>
      <c r="Q340" s="227"/>
      <c r="R340" s="227"/>
      <c r="S340" s="227"/>
      <c r="T340" s="227"/>
      <c r="U340" s="227"/>
      <c r="V340" s="228"/>
      <c r="W340" s="228"/>
      <c r="X340" s="228"/>
      <c r="Y340" s="228"/>
      <c r="Z340" s="228"/>
    </row>
    <row r="341" spans="1:26" ht="15.75" customHeight="1">
      <c r="A341" s="228"/>
      <c r="B341" s="262"/>
      <c r="C341" s="228"/>
      <c r="D341" s="263"/>
      <c r="E341" s="263"/>
      <c r="F341" s="263"/>
      <c r="G341" s="264"/>
      <c r="H341" s="228"/>
      <c r="I341" s="227"/>
      <c r="J341" s="227"/>
      <c r="K341" s="227"/>
      <c r="L341" s="227"/>
      <c r="M341" s="227"/>
      <c r="N341" s="227"/>
      <c r="O341" s="227"/>
      <c r="P341" s="227"/>
      <c r="Q341" s="227"/>
      <c r="R341" s="227"/>
      <c r="S341" s="227"/>
      <c r="T341" s="227"/>
      <c r="U341" s="227"/>
      <c r="V341" s="228"/>
      <c r="W341" s="228"/>
      <c r="X341" s="228"/>
      <c r="Y341" s="228"/>
      <c r="Z341" s="228"/>
    </row>
    <row r="342" spans="1:26" ht="15.75" customHeight="1">
      <c r="A342" s="228"/>
      <c r="B342" s="262"/>
      <c r="C342" s="228"/>
      <c r="D342" s="263"/>
      <c r="E342" s="263"/>
      <c r="F342" s="263"/>
      <c r="G342" s="264"/>
      <c r="H342" s="228"/>
      <c r="I342" s="227"/>
      <c r="J342" s="227"/>
      <c r="K342" s="227"/>
      <c r="L342" s="227"/>
      <c r="M342" s="227"/>
      <c r="N342" s="227"/>
      <c r="O342" s="227"/>
      <c r="P342" s="227"/>
      <c r="Q342" s="227"/>
      <c r="R342" s="227"/>
      <c r="S342" s="227"/>
      <c r="T342" s="227"/>
      <c r="U342" s="227"/>
      <c r="V342" s="228"/>
      <c r="W342" s="228"/>
      <c r="X342" s="228"/>
      <c r="Y342" s="228"/>
      <c r="Z342" s="228"/>
    </row>
    <row r="343" spans="1:26" ht="15.75" customHeight="1">
      <c r="A343" s="228"/>
      <c r="B343" s="262"/>
      <c r="C343" s="228"/>
      <c r="D343" s="263"/>
      <c r="E343" s="263"/>
      <c r="F343" s="263"/>
      <c r="G343" s="264"/>
      <c r="H343" s="228"/>
      <c r="I343" s="227"/>
      <c r="J343" s="227"/>
      <c r="K343" s="227"/>
      <c r="L343" s="227"/>
      <c r="M343" s="227"/>
      <c r="N343" s="227"/>
      <c r="O343" s="227"/>
      <c r="P343" s="227"/>
      <c r="Q343" s="227"/>
      <c r="R343" s="227"/>
      <c r="S343" s="227"/>
      <c r="T343" s="227"/>
      <c r="U343" s="227"/>
      <c r="V343" s="228"/>
      <c r="W343" s="228"/>
      <c r="X343" s="228"/>
      <c r="Y343" s="228"/>
      <c r="Z343" s="228"/>
    </row>
    <row r="344" spans="1:26" ht="15.75" customHeight="1">
      <c r="A344" s="228"/>
      <c r="B344" s="262"/>
      <c r="C344" s="228"/>
      <c r="D344" s="263"/>
      <c r="E344" s="263"/>
      <c r="F344" s="263"/>
      <c r="G344" s="264"/>
      <c r="H344" s="228"/>
      <c r="I344" s="227"/>
      <c r="J344" s="227"/>
      <c r="K344" s="227"/>
      <c r="L344" s="227"/>
      <c r="M344" s="227"/>
      <c r="N344" s="227"/>
      <c r="O344" s="227"/>
      <c r="P344" s="227"/>
      <c r="Q344" s="227"/>
      <c r="R344" s="227"/>
      <c r="S344" s="227"/>
      <c r="T344" s="227"/>
      <c r="U344" s="227"/>
      <c r="V344" s="228"/>
      <c r="W344" s="228"/>
      <c r="X344" s="228"/>
      <c r="Y344" s="228"/>
      <c r="Z344" s="228"/>
    </row>
    <row r="345" spans="1:26" ht="15.75" customHeight="1">
      <c r="A345" s="228"/>
      <c r="B345" s="262"/>
      <c r="C345" s="228"/>
      <c r="D345" s="263"/>
      <c r="E345" s="263"/>
      <c r="F345" s="263"/>
      <c r="G345" s="264"/>
      <c r="H345" s="228"/>
      <c r="I345" s="227"/>
      <c r="J345" s="227"/>
      <c r="K345" s="227"/>
      <c r="L345" s="227"/>
      <c r="M345" s="227"/>
      <c r="N345" s="227"/>
      <c r="O345" s="227"/>
      <c r="P345" s="227"/>
      <c r="Q345" s="227"/>
      <c r="R345" s="227"/>
      <c r="S345" s="227"/>
      <c r="T345" s="227"/>
      <c r="U345" s="227"/>
      <c r="V345" s="228"/>
      <c r="W345" s="228"/>
      <c r="X345" s="228"/>
      <c r="Y345" s="228"/>
      <c r="Z345" s="228"/>
    </row>
    <row r="346" spans="1:26" ht="15.75" customHeight="1">
      <c r="A346" s="228"/>
      <c r="B346" s="262"/>
      <c r="C346" s="228"/>
      <c r="D346" s="263"/>
      <c r="E346" s="263"/>
      <c r="F346" s="263"/>
      <c r="G346" s="264"/>
      <c r="H346" s="228"/>
      <c r="I346" s="227"/>
      <c r="J346" s="227"/>
      <c r="K346" s="227"/>
      <c r="L346" s="227"/>
      <c r="M346" s="227"/>
      <c r="N346" s="227"/>
      <c r="O346" s="227"/>
      <c r="P346" s="227"/>
      <c r="Q346" s="227"/>
      <c r="R346" s="227"/>
      <c r="S346" s="227"/>
      <c r="T346" s="227"/>
      <c r="U346" s="227"/>
      <c r="V346" s="228"/>
      <c r="W346" s="228"/>
      <c r="X346" s="228"/>
      <c r="Y346" s="228"/>
      <c r="Z346" s="228"/>
    </row>
    <row r="347" spans="1:26" ht="15.75" customHeight="1">
      <c r="A347" s="228"/>
      <c r="B347" s="262"/>
      <c r="C347" s="228"/>
      <c r="D347" s="263"/>
      <c r="E347" s="263"/>
      <c r="F347" s="263"/>
      <c r="G347" s="264"/>
      <c r="H347" s="228"/>
      <c r="I347" s="227"/>
      <c r="J347" s="227"/>
      <c r="K347" s="227"/>
      <c r="L347" s="227"/>
      <c r="M347" s="227"/>
      <c r="N347" s="227"/>
      <c r="O347" s="227"/>
      <c r="P347" s="227"/>
      <c r="Q347" s="227"/>
      <c r="R347" s="227"/>
      <c r="S347" s="227"/>
      <c r="T347" s="227"/>
      <c r="U347" s="227"/>
      <c r="V347" s="228"/>
      <c r="W347" s="228"/>
      <c r="X347" s="228"/>
      <c r="Y347" s="228"/>
      <c r="Z347" s="228"/>
    </row>
    <row r="348" spans="1:26" ht="15.75" customHeight="1">
      <c r="A348" s="228"/>
      <c r="B348" s="262"/>
      <c r="C348" s="228"/>
      <c r="D348" s="263"/>
      <c r="E348" s="263"/>
      <c r="F348" s="263"/>
      <c r="G348" s="264"/>
      <c r="H348" s="228"/>
      <c r="I348" s="227"/>
      <c r="J348" s="227"/>
      <c r="K348" s="227"/>
      <c r="L348" s="227"/>
      <c r="M348" s="227"/>
      <c r="N348" s="227"/>
      <c r="O348" s="227"/>
      <c r="P348" s="227"/>
      <c r="Q348" s="227"/>
      <c r="R348" s="227"/>
      <c r="S348" s="227"/>
      <c r="T348" s="227"/>
      <c r="U348" s="227"/>
      <c r="V348" s="228"/>
      <c r="W348" s="228"/>
      <c r="X348" s="228"/>
      <c r="Y348" s="228"/>
      <c r="Z348" s="228"/>
    </row>
    <row r="349" spans="1:26" ht="15.75" customHeight="1">
      <c r="A349" s="228"/>
      <c r="B349" s="262"/>
      <c r="C349" s="228"/>
      <c r="D349" s="263"/>
      <c r="E349" s="263"/>
      <c r="F349" s="263"/>
      <c r="G349" s="264"/>
      <c r="H349" s="228"/>
      <c r="I349" s="227"/>
      <c r="J349" s="227"/>
      <c r="K349" s="227"/>
      <c r="L349" s="227"/>
      <c r="M349" s="227"/>
      <c r="N349" s="227"/>
      <c r="O349" s="227"/>
      <c r="P349" s="227"/>
      <c r="Q349" s="227"/>
      <c r="R349" s="227"/>
      <c r="S349" s="227"/>
      <c r="T349" s="227"/>
      <c r="U349" s="227"/>
      <c r="V349" s="228"/>
      <c r="W349" s="228"/>
      <c r="X349" s="228"/>
      <c r="Y349" s="228"/>
      <c r="Z349" s="228"/>
    </row>
    <row r="350" spans="1:26" ht="15.75" customHeight="1">
      <c r="A350" s="228"/>
      <c r="B350" s="262"/>
      <c r="C350" s="228"/>
      <c r="D350" s="263"/>
      <c r="E350" s="263"/>
      <c r="F350" s="263"/>
      <c r="G350" s="264"/>
      <c r="H350" s="228"/>
      <c r="I350" s="227"/>
      <c r="J350" s="227"/>
      <c r="K350" s="227"/>
      <c r="L350" s="227"/>
      <c r="M350" s="227"/>
      <c r="N350" s="227"/>
      <c r="O350" s="227"/>
      <c r="P350" s="227"/>
      <c r="Q350" s="227"/>
      <c r="R350" s="227"/>
      <c r="S350" s="227"/>
      <c r="T350" s="227"/>
      <c r="U350" s="227"/>
      <c r="V350" s="228"/>
      <c r="W350" s="228"/>
      <c r="X350" s="228"/>
      <c r="Y350" s="228"/>
      <c r="Z350" s="228"/>
    </row>
    <row r="351" spans="1:26" ht="15.75" customHeight="1">
      <c r="A351" s="228"/>
      <c r="B351" s="262"/>
      <c r="C351" s="228"/>
      <c r="D351" s="263"/>
      <c r="E351" s="263"/>
      <c r="F351" s="263"/>
      <c r="G351" s="264"/>
      <c r="H351" s="228"/>
      <c r="I351" s="227"/>
      <c r="J351" s="227"/>
      <c r="K351" s="227"/>
      <c r="L351" s="227"/>
      <c r="M351" s="227"/>
      <c r="N351" s="227"/>
      <c r="O351" s="227"/>
      <c r="P351" s="227"/>
      <c r="Q351" s="227"/>
      <c r="R351" s="227"/>
      <c r="S351" s="227"/>
      <c r="T351" s="227"/>
      <c r="U351" s="227"/>
      <c r="V351" s="228"/>
      <c r="W351" s="228"/>
      <c r="X351" s="228"/>
      <c r="Y351" s="228"/>
      <c r="Z351" s="228"/>
    </row>
    <row r="352" spans="1:26" ht="15.75" customHeight="1">
      <c r="A352" s="228"/>
      <c r="B352" s="262"/>
      <c r="C352" s="228"/>
      <c r="D352" s="263"/>
      <c r="E352" s="263"/>
      <c r="F352" s="263"/>
      <c r="G352" s="264"/>
      <c r="H352" s="228"/>
      <c r="I352" s="227"/>
      <c r="J352" s="227"/>
      <c r="K352" s="227"/>
      <c r="L352" s="227"/>
      <c r="M352" s="227"/>
      <c r="N352" s="227"/>
      <c r="O352" s="227"/>
      <c r="P352" s="227"/>
      <c r="Q352" s="227"/>
      <c r="R352" s="227"/>
      <c r="S352" s="227"/>
      <c r="T352" s="227"/>
      <c r="U352" s="227"/>
      <c r="V352" s="228"/>
      <c r="W352" s="228"/>
      <c r="X352" s="228"/>
      <c r="Y352" s="228"/>
      <c r="Z352" s="228"/>
    </row>
    <row r="353" spans="1:26" ht="15.75" customHeight="1">
      <c r="A353" s="228"/>
      <c r="B353" s="262"/>
      <c r="C353" s="228"/>
      <c r="D353" s="263"/>
      <c r="E353" s="263"/>
      <c r="F353" s="263"/>
      <c r="G353" s="264"/>
      <c r="H353" s="228"/>
      <c r="I353" s="227"/>
      <c r="J353" s="227"/>
      <c r="K353" s="227"/>
      <c r="L353" s="227"/>
      <c r="M353" s="227"/>
      <c r="N353" s="227"/>
      <c r="O353" s="227"/>
      <c r="P353" s="227"/>
      <c r="Q353" s="227"/>
      <c r="R353" s="227"/>
      <c r="S353" s="227"/>
      <c r="T353" s="227"/>
      <c r="U353" s="227"/>
      <c r="V353" s="228"/>
      <c r="W353" s="228"/>
      <c r="X353" s="228"/>
      <c r="Y353" s="228"/>
      <c r="Z353" s="228"/>
    </row>
    <row r="354" spans="1:26" ht="15.75" customHeight="1">
      <c r="A354" s="228"/>
      <c r="B354" s="262"/>
      <c r="C354" s="228"/>
      <c r="D354" s="263"/>
      <c r="E354" s="263"/>
      <c r="F354" s="263"/>
      <c r="G354" s="264"/>
      <c r="H354" s="228"/>
      <c r="I354" s="227"/>
      <c r="J354" s="227"/>
      <c r="K354" s="227"/>
      <c r="L354" s="227"/>
      <c r="M354" s="227"/>
      <c r="N354" s="227"/>
      <c r="O354" s="227"/>
      <c r="P354" s="227"/>
      <c r="Q354" s="227"/>
      <c r="R354" s="227"/>
      <c r="S354" s="227"/>
      <c r="T354" s="227"/>
      <c r="U354" s="227"/>
      <c r="V354" s="228"/>
      <c r="W354" s="228"/>
      <c r="X354" s="228"/>
      <c r="Y354" s="228"/>
      <c r="Z354" s="228"/>
    </row>
    <row r="355" spans="1:26" ht="15.75" customHeight="1">
      <c r="A355" s="228"/>
      <c r="B355" s="262"/>
      <c r="C355" s="228"/>
      <c r="D355" s="263"/>
      <c r="E355" s="263"/>
      <c r="F355" s="263"/>
      <c r="G355" s="264"/>
      <c r="H355" s="228"/>
      <c r="I355" s="227"/>
      <c r="J355" s="227"/>
      <c r="K355" s="227"/>
      <c r="L355" s="227"/>
      <c r="M355" s="227"/>
      <c r="N355" s="227"/>
      <c r="O355" s="227"/>
      <c r="P355" s="227"/>
      <c r="Q355" s="227"/>
      <c r="R355" s="227"/>
      <c r="S355" s="227"/>
      <c r="T355" s="227"/>
      <c r="U355" s="227"/>
      <c r="V355" s="228"/>
      <c r="W355" s="228"/>
      <c r="X355" s="228"/>
      <c r="Y355" s="228"/>
      <c r="Z355" s="228"/>
    </row>
    <row r="356" spans="1:26" ht="15.75" customHeight="1">
      <c r="A356" s="228"/>
      <c r="B356" s="262"/>
      <c r="C356" s="228"/>
      <c r="D356" s="263"/>
      <c r="E356" s="263"/>
      <c r="F356" s="263"/>
      <c r="G356" s="264"/>
      <c r="H356" s="228"/>
      <c r="I356" s="227"/>
      <c r="J356" s="227"/>
      <c r="K356" s="227"/>
      <c r="L356" s="227"/>
      <c r="M356" s="227"/>
      <c r="N356" s="227"/>
      <c r="O356" s="227"/>
      <c r="P356" s="227"/>
      <c r="Q356" s="227"/>
      <c r="R356" s="227"/>
      <c r="S356" s="227"/>
      <c r="T356" s="227"/>
      <c r="U356" s="227"/>
      <c r="V356" s="228"/>
      <c r="W356" s="228"/>
      <c r="X356" s="228"/>
      <c r="Y356" s="228"/>
      <c r="Z356" s="228"/>
    </row>
    <row r="357" spans="1:26" ht="15.75" customHeight="1">
      <c r="A357" s="228"/>
      <c r="B357" s="262"/>
      <c r="C357" s="228"/>
      <c r="D357" s="263"/>
      <c r="E357" s="263"/>
      <c r="F357" s="263"/>
      <c r="G357" s="264"/>
      <c r="H357" s="228"/>
      <c r="I357" s="227"/>
      <c r="J357" s="227"/>
      <c r="K357" s="227"/>
      <c r="L357" s="227"/>
      <c r="M357" s="227"/>
      <c r="N357" s="227"/>
      <c r="O357" s="227"/>
      <c r="P357" s="227"/>
      <c r="Q357" s="227"/>
      <c r="R357" s="227"/>
      <c r="S357" s="227"/>
      <c r="T357" s="227"/>
      <c r="U357" s="227"/>
      <c r="V357" s="228"/>
      <c r="W357" s="228"/>
      <c r="X357" s="228"/>
      <c r="Y357" s="228"/>
      <c r="Z357" s="228"/>
    </row>
    <row r="358" spans="1:26" ht="15.75" customHeight="1">
      <c r="A358" s="228"/>
      <c r="B358" s="262"/>
      <c r="C358" s="228"/>
      <c r="D358" s="263"/>
      <c r="E358" s="263"/>
      <c r="F358" s="263"/>
      <c r="G358" s="264"/>
      <c r="H358" s="228"/>
      <c r="I358" s="227"/>
      <c r="J358" s="227"/>
      <c r="K358" s="227"/>
      <c r="L358" s="227"/>
      <c r="M358" s="227"/>
      <c r="N358" s="227"/>
      <c r="O358" s="227"/>
      <c r="P358" s="227"/>
      <c r="Q358" s="227"/>
      <c r="R358" s="227"/>
      <c r="S358" s="227"/>
      <c r="T358" s="227"/>
      <c r="U358" s="227"/>
      <c r="V358" s="228"/>
      <c r="W358" s="228"/>
      <c r="X358" s="228"/>
      <c r="Y358" s="228"/>
      <c r="Z358" s="228"/>
    </row>
    <row r="359" spans="1:26" ht="15.75" customHeight="1">
      <c r="A359" s="228"/>
      <c r="B359" s="262"/>
      <c r="C359" s="228"/>
      <c r="D359" s="263"/>
      <c r="E359" s="263"/>
      <c r="F359" s="263"/>
      <c r="G359" s="264"/>
      <c r="H359" s="228"/>
      <c r="I359" s="227"/>
      <c r="J359" s="227"/>
      <c r="K359" s="227"/>
      <c r="L359" s="227"/>
      <c r="M359" s="227"/>
      <c r="N359" s="227"/>
      <c r="O359" s="227"/>
      <c r="P359" s="227"/>
      <c r="Q359" s="227"/>
      <c r="R359" s="227"/>
      <c r="S359" s="227"/>
      <c r="T359" s="227"/>
      <c r="U359" s="227"/>
      <c r="V359" s="228"/>
      <c r="W359" s="228"/>
      <c r="X359" s="228"/>
      <c r="Y359" s="228"/>
      <c r="Z359" s="228"/>
    </row>
    <row r="360" spans="1:26" ht="15.75" customHeight="1">
      <c r="A360" s="228"/>
      <c r="B360" s="262"/>
      <c r="C360" s="228"/>
      <c r="D360" s="263"/>
      <c r="E360" s="263"/>
      <c r="F360" s="263"/>
      <c r="G360" s="264"/>
      <c r="H360" s="228"/>
      <c r="I360" s="227"/>
      <c r="J360" s="227"/>
      <c r="K360" s="227"/>
      <c r="L360" s="227"/>
      <c r="M360" s="227"/>
      <c r="N360" s="227"/>
      <c r="O360" s="227"/>
      <c r="P360" s="227"/>
      <c r="Q360" s="227"/>
      <c r="R360" s="227"/>
      <c r="S360" s="227"/>
      <c r="T360" s="227"/>
      <c r="U360" s="227"/>
      <c r="V360" s="228"/>
      <c r="W360" s="228"/>
      <c r="X360" s="228"/>
      <c r="Y360" s="228"/>
      <c r="Z360" s="228"/>
    </row>
    <row r="361" spans="1:26" ht="15.75" customHeight="1">
      <c r="A361" s="228"/>
      <c r="B361" s="262"/>
      <c r="C361" s="228"/>
      <c r="D361" s="263"/>
      <c r="E361" s="263"/>
      <c r="F361" s="263"/>
      <c r="G361" s="264"/>
      <c r="H361" s="228"/>
      <c r="I361" s="227"/>
      <c r="J361" s="227"/>
      <c r="K361" s="227"/>
      <c r="L361" s="227"/>
      <c r="M361" s="227"/>
      <c r="N361" s="227"/>
      <c r="O361" s="227"/>
      <c r="P361" s="227"/>
      <c r="Q361" s="227"/>
      <c r="R361" s="227"/>
      <c r="S361" s="227"/>
      <c r="T361" s="227"/>
      <c r="U361" s="227"/>
      <c r="V361" s="228"/>
      <c r="W361" s="228"/>
      <c r="X361" s="228"/>
      <c r="Y361" s="228"/>
      <c r="Z361" s="228"/>
    </row>
    <row r="362" spans="1:26" ht="15.75" customHeight="1">
      <c r="A362" s="228"/>
      <c r="B362" s="262"/>
      <c r="C362" s="228"/>
      <c r="D362" s="263"/>
      <c r="E362" s="263"/>
      <c r="F362" s="263"/>
      <c r="G362" s="264"/>
      <c r="H362" s="228"/>
      <c r="I362" s="227"/>
      <c r="J362" s="227"/>
      <c r="K362" s="227"/>
      <c r="L362" s="227"/>
      <c r="M362" s="227"/>
      <c r="N362" s="227"/>
      <c r="O362" s="227"/>
      <c r="P362" s="227"/>
      <c r="Q362" s="227"/>
      <c r="R362" s="227"/>
      <c r="S362" s="227"/>
      <c r="T362" s="227"/>
      <c r="U362" s="227"/>
      <c r="V362" s="228"/>
      <c r="W362" s="228"/>
      <c r="X362" s="228"/>
      <c r="Y362" s="228"/>
      <c r="Z362" s="228"/>
    </row>
    <row r="363" spans="1:26" ht="15.75" customHeight="1">
      <c r="A363" s="228"/>
      <c r="B363" s="262"/>
      <c r="C363" s="228"/>
      <c r="D363" s="263"/>
      <c r="E363" s="263"/>
      <c r="F363" s="263"/>
      <c r="G363" s="264"/>
      <c r="H363" s="228"/>
      <c r="I363" s="227"/>
      <c r="J363" s="227"/>
      <c r="K363" s="227"/>
      <c r="L363" s="227"/>
      <c r="M363" s="227"/>
      <c r="N363" s="227"/>
      <c r="O363" s="227"/>
      <c r="P363" s="227"/>
      <c r="Q363" s="227"/>
      <c r="R363" s="227"/>
      <c r="S363" s="227"/>
      <c r="T363" s="227"/>
      <c r="U363" s="227"/>
      <c r="V363" s="228"/>
      <c r="W363" s="228"/>
      <c r="X363" s="228"/>
      <c r="Y363" s="228"/>
      <c r="Z363" s="228"/>
    </row>
    <row r="364" spans="1:26" ht="15.75" customHeight="1">
      <c r="A364" s="228"/>
      <c r="B364" s="262"/>
      <c r="C364" s="228"/>
      <c r="D364" s="263"/>
      <c r="E364" s="263"/>
      <c r="F364" s="263"/>
      <c r="G364" s="264"/>
      <c r="H364" s="228"/>
      <c r="I364" s="227"/>
      <c r="J364" s="227"/>
      <c r="K364" s="227"/>
      <c r="L364" s="227"/>
      <c r="M364" s="227"/>
      <c r="N364" s="227"/>
      <c r="O364" s="227"/>
      <c r="P364" s="227"/>
      <c r="Q364" s="227"/>
      <c r="R364" s="227"/>
      <c r="S364" s="227"/>
      <c r="T364" s="227"/>
      <c r="U364" s="227"/>
      <c r="V364" s="228"/>
      <c r="W364" s="228"/>
      <c r="X364" s="228"/>
      <c r="Y364" s="228"/>
      <c r="Z364" s="228"/>
    </row>
    <row r="365" spans="1:26" ht="15.75" customHeight="1">
      <c r="A365" s="228"/>
      <c r="B365" s="262"/>
      <c r="C365" s="228"/>
      <c r="D365" s="263"/>
      <c r="E365" s="263"/>
      <c r="F365" s="263"/>
      <c r="G365" s="264"/>
      <c r="H365" s="228"/>
      <c r="I365" s="227"/>
      <c r="J365" s="227"/>
      <c r="K365" s="227"/>
      <c r="L365" s="227"/>
      <c r="M365" s="227"/>
      <c r="N365" s="227"/>
      <c r="O365" s="227"/>
      <c r="P365" s="227"/>
      <c r="Q365" s="227"/>
      <c r="R365" s="227"/>
      <c r="S365" s="227"/>
      <c r="T365" s="227"/>
      <c r="U365" s="227"/>
      <c r="V365" s="228"/>
      <c r="W365" s="228"/>
      <c r="X365" s="228"/>
      <c r="Y365" s="228"/>
      <c r="Z365" s="228"/>
    </row>
    <row r="366" spans="1:26" ht="15.75" customHeight="1">
      <c r="A366" s="228"/>
      <c r="B366" s="262"/>
      <c r="C366" s="228"/>
      <c r="D366" s="263"/>
      <c r="E366" s="263"/>
      <c r="F366" s="263"/>
      <c r="G366" s="264"/>
      <c r="H366" s="228"/>
      <c r="I366" s="227"/>
      <c r="J366" s="227"/>
      <c r="K366" s="227"/>
      <c r="L366" s="227"/>
      <c r="M366" s="227"/>
      <c r="N366" s="227"/>
      <c r="O366" s="227"/>
      <c r="P366" s="227"/>
      <c r="Q366" s="227"/>
      <c r="R366" s="227"/>
      <c r="S366" s="227"/>
      <c r="T366" s="227"/>
      <c r="U366" s="227"/>
      <c r="V366" s="228"/>
      <c r="W366" s="228"/>
      <c r="X366" s="228"/>
      <c r="Y366" s="228"/>
      <c r="Z366" s="228"/>
    </row>
    <row r="367" spans="1:26" ht="15.75" customHeight="1">
      <c r="A367" s="228"/>
      <c r="B367" s="262"/>
      <c r="C367" s="228"/>
      <c r="D367" s="263"/>
      <c r="E367" s="263"/>
      <c r="F367" s="263"/>
      <c r="G367" s="264"/>
      <c r="H367" s="228"/>
      <c r="I367" s="227"/>
      <c r="J367" s="227"/>
      <c r="K367" s="227"/>
      <c r="L367" s="227"/>
      <c r="M367" s="227"/>
      <c r="N367" s="227"/>
      <c r="O367" s="227"/>
      <c r="P367" s="227"/>
      <c r="Q367" s="227"/>
      <c r="R367" s="227"/>
      <c r="S367" s="227"/>
      <c r="T367" s="227"/>
      <c r="U367" s="227"/>
      <c r="V367" s="228"/>
      <c r="W367" s="228"/>
      <c r="X367" s="228"/>
      <c r="Y367" s="228"/>
      <c r="Z367" s="228"/>
    </row>
    <row r="368" spans="1:26" ht="15.75" customHeight="1">
      <c r="A368" s="228"/>
      <c r="B368" s="262"/>
      <c r="C368" s="228"/>
      <c r="D368" s="263"/>
      <c r="E368" s="263"/>
      <c r="F368" s="263"/>
      <c r="G368" s="264"/>
      <c r="H368" s="228"/>
      <c r="I368" s="227"/>
      <c r="J368" s="227"/>
      <c r="K368" s="227"/>
      <c r="L368" s="227"/>
      <c r="M368" s="227"/>
      <c r="N368" s="227"/>
      <c r="O368" s="227"/>
      <c r="P368" s="227"/>
      <c r="Q368" s="227"/>
      <c r="R368" s="227"/>
      <c r="S368" s="227"/>
      <c r="T368" s="227"/>
      <c r="U368" s="227"/>
      <c r="V368" s="228"/>
      <c r="W368" s="228"/>
      <c r="X368" s="228"/>
      <c r="Y368" s="228"/>
      <c r="Z368" s="228"/>
    </row>
    <row r="369" spans="1:26" ht="15.75" customHeight="1">
      <c r="A369" s="228"/>
      <c r="B369" s="262"/>
      <c r="C369" s="228"/>
      <c r="D369" s="263"/>
      <c r="E369" s="263"/>
      <c r="F369" s="263"/>
      <c r="G369" s="264"/>
      <c r="H369" s="228"/>
      <c r="I369" s="227"/>
      <c r="J369" s="227"/>
      <c r="K369" s="227"/>
      <c r="L369" s="227"/>
      <c r="M369" s="227"/>
      <c r="N369" s="227"/>
      <c r="O369" s="227"/>
      <c r="P369" s="227"/>
      <c r="Q369" s="227"/>
      <c r="R369" s="227"/>
      <c r="S369" s="227"/>
      <c r="T369" s="227"/>
      <c r="U369" s="227"/>
      <c r="V369" s="228"/>
      <c r="W369" s="228"/>
      <c r="X369" s="228"/>
      <c r="Y369" s="228"/>
      <c r="Z369" s="228"/>
    </row>
    <row r="370" spans="1:26" ht="15.75" customHeight="1">
      <c r="A370" s="228"/>
      <c r="B370" s="262"/>
      <c r="C370" s="228"/>
      <c r="D370" s="263"/>
      <c r="E370" s="263"/>
      <c r="F370" s="263"/>
      <c r="G370" s="264"/>
      <c r="H370" s="228"/>
      <c r="I370" s="227"/>
      <c r="J370" s="227"/>
      <c r="K370" s="227"/>
      <c r="L370" s="227"/>
      <c r="M370" s="227"/>
      <c r="N370" s="227"/>
      <c r="O370" s="227"/>
      <c r="P370" s="227"/>
      <c r="Q370" s="227"/>
      <c r="R370" s="227"/>
      <c r="S370" s="227"/>
      <c r="T370" s="227"/>
      <c r="U370" s="227"/>
      <c r="V370" s="228"/>
      <c r="W370" s="228"/>
      <c r="X370" s="228"/>
      <c r="Y370" s="228"/>
      <c r="Z370" s="228"/>
    </row>
    <row r="371" spans="1:26" ht="15.75" customHeight="1">
      <c r="A371" s="228"/>
      <c r="B371" s="262"/>
      <c r="C371" s="228"/>
      <c r="D371" s="263"/>
      <c r="E371" s="263"/>
      <c r="F371" s="263"/>
      <c r="G371" s="264"/>
      <c r="H371" s="228"/>
      <c r="I371" s="227"/>
      <c r="J371" s="227"/>
      <c r="K371" s="227"/>
      <c r="L371" s="227"/>
      <c r="M371" s="227"/>
      <c r="N371" s="227"/>
      <c r="O371" s="227"/>
      <c r="P371" s="227"/>
      <c r="Q371" s="227"/>
      <c r="R371" s="227"/>
      <c r="S371" s="227"/>
      <c r="T371" s="227"/>
      <c r="U371" s="227"/>
      <c r="V371" s="228"/>
      <c r="W371" s="228"/>
      <c r="X371" s="228"/>
      <c r="Y371" s="228"/>
      <c r="Z371" s="228"/>
    </row>
    <row r="372" spans="1:26" ht="15.75" customHeight="1">
      <c r="A372" s="228"/>
      <c r="B372" s="262"/>
      <c r="C372" s="228"/>
      <c r="D372" s="263"/>
      <c r="E372" s="263"/>
      <c r="F372" s="263"/>
      <c r="G372" s="264"/>
      <c r="H372" s="228"/>
      <c r="I372" s="227"/>
      <c r="J372" s="227"/>
      <c r="K372" s="227"/>
      <c r="L372" s="227"/>
      <c r="M372" s="227"/>
      <c r="N372" s="227"/>
      <c r="O372" s="227"/>
      <c r="P372" s="227"/>
      <c r="Q372" s="227"/>
      <c r="R372" s="227"/>
      <c r="S372" s="227"/>
      <c r="T372" s="227"/>
      <c r="U372" s="227"/>
      <c r="V372" s="228"/>
      <c r="W372" s="228"/>
      <c r="X372" s="228"/>
      <c r="Y372" s="228"/>
      <c r="Z372" s="228"/>
    </row>
    <row r="373" spans="1:26" ht="15.75" customHeight="1">
      <c r="A373" s="228"/>
      <c r="B373" s="262"/>
      <c r="C373" s="228"/>
      <c r="D373" s="263"/>
      <c r="E373" s="263"/>
      <c r="F373" s="263"/>
      <c r="G373" s="264"/>
      <c r="H373" s="228"/>
      <c r="I373" s="227"/>
      <c r="J373" s="227"/>
      <c r="K373" s="227"/>
      <c r="L373" s="227"/>
      <c r="M373" s="227"/>
      <c r="N373" s="227"/>
      <c r="O373" s="227"/>
      <c r="P373" s="227"/>
      <c r="Q373" s="227"/>
      <c r="R373" s="227"/>
      <c r="S373" s="227"/>
      <c r="T373" s="227"/>
      <c r="U373" s="227"/>
      <c r="V373" s="228"/>
      <c r="W373" s="228"/>
      <c r="X373" s="228"/>
      <c r="Y373" s="228"/>
      <c r="Z373" s="228"/>
    </row>
    <row r="374" spans="1:26" ht="15.75" customHeight="1">
      <c r="A374" s="228"/>
      <c r="B374" s="262"/>
      <c r="C374" s="228"/>
      <c r="D374" s="263"/>
      <c r="E374" s="263"/>
      <c r="F374" s="263"/>
      <c r="G374" s="264"/>
      <c r="H374" s="228"/>
      <c r="I374" s="227"/>
      <c r="J374" s="227"/>
      <c r="K374" s="227"/>
      <c r="L374" s="227"/>
      <c r="M374" s="227"/>
      <c r="N374" s="227"/>
      <c r="O374" s="227"/>
      <c r="P374" s="227"/>
      <c r="Q374" s="227"/>
      <c r="R374" s="227"/>
      <c r="S374" s="227"/>
      <c r="T374" s="227"/>
      <c r="U374" s="227"/>
      <c r="V374" s="228"/>
      <c r="W374" s="228"/>
      <c r="X374" s="228"/>
      <c r="Y374" s="228"/>
      <c r="Z374" s="228"/>
    </row>
    <row r="375" spans="1:26" ht="15.75" customHeight="1">
      <c r="A375" s="228"/>
      <c r="B375" s="262"/>
      <c r="C375" s="228"/>
      <c r="D375" s="263"/>
      <c r="E375" s="263"/>
      <c r="F375" s="263"/>
      <c r="G375" s="264"/>
      <c r="H375" s="228"/>
      <c r="I375" s="227"/>
      <c r="J375" s="227"/>
      <c r="K375" s="227"/>
      <c r="L375" s="227"/>
      <c r="M375" s="227"/>
      <c r="N375" s="227"/>
      <c r="O375" s="227"/>
      <c r="P375" s="227"/>
      <c r="Q375" s="227"/>
      <c r="R375" s="227"/>
      <c r="S375" s="227"/>
      <c r="T375" s="227"/>
      <c r="U375" s="227"/>
      <c r="V375" s="228"/>
      <c r="W375" s="228"/>
      <c r="X375" s="228"/>
      <c r="Y375" s="228"/>
      <c r="Z375" s="228"/>
    </row>
    <row r="376" spans="1:26" ht="15.75" customHeight="1">
      <c r="A376" s="228"/>
      <c r="B376" s="262"/>
      <c r="C376" s="228"/>
      <c r="D376" s="263"/>
      <c r="E376" s="263"/>
      <c r="F376" s="263"/>
      <c r="G376" s="264"/>
      <c r="H376" s="228"/>
      <c r="I376" s="227"/>
      <c r="J376" s="227"/>
      <c r="K376" s="227"/>
      <c r="L376" s="227"/>
      <c r="M376" s="227"/>
      <c r="N376" s="227"/>
      <c r="O376" s="227"/>
      <c r="P376" s="227"/>
      <c r="Q376" s="227"/>
      <c r="R376" s="227"/>
      <c r="S376" s="227"/>
      <c r="T376" s="227"/>
      <c r="U376" s="227"/>
      <c r="V376" s="228"/>
      <c r="W376" s="228"/>
      <c r="X376" s="228"/>
      <c r="Y376" s="228"/>
      <c r="Z376" s="228"/>
    </row>
    <row r="377" spans="1:26" ht="15.75" customHeight="1">
      <c r="A377" s="228"/>
      <c r="B377" s="262"/>
      <c r="C377" s="228"/>
      <c r="D377" s="263"/>
      <c r="E377" s="263"/>
      <c r="F377" s="263"/>
      <c r="G377" s="264"/>
      <c r="H377" s="228"/>
      <c r="I377" s="227"/>
      <c r="J377" s="227"/>
      <c r="K377" s="227"/>
      <c r="L377" s="227"/>
      <c r="M377" s="227"/>
      <c r="N377" s="227"/>
      <c r="O377" s="227"/>
      <c r="P377" s="227"/>
      <c r="Q377" s="227"/>
      <c r="R377" s="227"/>
      <c r="S377" s="227"/>
      <c r="T377" s="227"/>
      <c r="U377" s="227"/>
      <c r="V377" s="228"/>
      <c r="W377" s="228"/>
      <c r="X377" s="228"/>
      <c r="Y377" s="228"/>
      <c r="Z377" s="228"/>
    </row>
    <row r="378" spans="1:26" ht="15.75" customHeight="1">
      <c r="A378" s="228"/>
      <c r="B378" s="262"/>
      <c r="C378" s="228"/>
      <c r="D378" s="263"/>
      <c r="E378" s="263"/>
      <c r="F378" s="263"/>
      <c r="G378" s="264"/>
      <c r="H378" s="228"/>
      <c r="I378" s="227"/>
      <c r="J378" s="227"/>
      <c r="K378" s="227"/>
      <c r="L378" s="227"/>
      <c r="M378" s="227"/>
      <c r="N378" s="227"/>
      <c r="O378" s="227"/>
      <c r="P378" s="227"/>
      <c r="Q378" s="227"/>
      <c r="R378" s="227"/>
      <c r="S378" s="227"/>
      <c r="T378" s="227"/>
      <c r="U378" s="227"/>
      <c r="V378" s="228"/>
      <c r="W378" s="228"/>
      <c r="X378" s="228"/>
      <c r="Y378" s="228"/>
      <c r="Z378" s="228"/>
    </row>
    <row r="379" spans="1:26" ht="15.75" customHeight="1">
      <c r="A379" s="228"/>
      <c r="B379" s="262"/>
      <c r="C379" s="228"/>
      <c r="D379" s="263"/>
      <c r="E379" s="263"/>
      <c r="F379" s="263"/>
      <c r="G379" s="264"/>
      <c r="H379" s="228"/>
      <c r="I379" s="227"/>
      <c r="J379" s="227"/>
      <c r="K379" s="227"/>
      <c r="L379" s="227"/>
      <c r="M379" s="227"/>
      <c r="N379" s="227"/>
      <c r="O379" s="227"/>
      <c r="P379" s="227"/>
      <c r="Q379" s="227"/>
      <c r="R379" s="227"/>
      <c r="S379" s="227"/>
      <c r="T379" s="227"/>
      <c r="U379" s="227"/>
      <c r="V379" s="228"/>
      <c r="W379" s="228"/>
      <c r="X379" s="228"/>
      <c r="Y379" s="228"/>
      <c r="Z379" s="228"/>
    </row>
    <row r="380" spans="1:26" ht="15.75" customHeight="1">
      <c r="A380" s="228"/>
      <c r="B380" s="262"/>
      <c r="C380" s="228"/>
      <c r="D380" s="263"/>
      <c r="E380" s="263"/>
      <c r="F380" s="263"/>
      <c r="G380" s="264"/>
      <c r="H380" s="228"/>
      <c r="I380" s="227"/>
      <c r="J380" s="227"/>
      <c r="K380" s="227"/>
      <c r="L380" s="227"/>
      <c r="M380" s="227"/>
      <c r="N380" s="227"/>
      <c r="O380" s="227"/>
      <c r="P380" s="227"/>
      <c r="Q380" s="227"/>
      <c r="R380" s="227"/>
      <c r="S380" s="227"/>
      <c r="T380" s="227"/>
      <c r="U380" s="227"/>
      <c r="V380" s="228"/>
      <c r="W380" s="228"/>
      <c r="X380" s="228"/>
      <c r="Y380" s="228"/>
      <c r="Z380" s="228"/>
    </row>
    <row r="381" spans="1:26" ht="15.75" customHeight="1">
      <c r="A381" s="228"/>
      <c r="B381" s="262"/>
      <c r="C381" s="228"/>
      <c r="D381" s="263"/>
      <c r="E381" s="263"/>
      <c r="F381" s="263"/>
      <c r="G381" s="264"/>
      <c r="H381" s="228"/>
      <c r="I381" s="227"/>
      <c r="J381" s="227"/>
      <c r="K381" s="227"/>
      <c r="L381" s="227"/>
      <c r="M381" s="227"/>
      <c r="N381" s="227"/>
      <c r="O381" s="227"/>
      <c r="P381" s="227"/>
      <c r="Q381" s="227"/>
      <c r="R381" s="227"/>
      <c r="S381" s="227"/>
      <c r="T381" s="227"/>
      <c r="U381" s="227"/>
      <c r="V381" s="228"/>
      <c r="W381" s="228"/>
      <c r="X381" s="228"/>
      <c r="Y381" s="228"/>
      <c r="Z381" s="228"/>
    </row>
    <row r="382" spans="1:26" ht="15.75" customHeight="1">
      <c r="A382" s="228"/>
      <c r="B382" s="262"/>
      <c r="C382" s="228"/>
      <c r="D382" s="263"/>
      <c r="E382" s="263"/>
      <c r="F382" s="263"/>
      <c r="G382" s="264"/>
      <c r="H382" s="228"/>
      <c r="I382" s="227"/>
      <c r="J382" s="227"/>
      <c r="K382" s="227"/>
      <c r="L382" s="227"/>
      <c r="M382" s="227"/>
      <c r="N382" s="227"/>
      <c r="O382" s="227"/>
      <c r="P382" s="227"/>
      <c r="Q382" s="227"/>
      <c r="R382" s="227"/>
      <c r="S382" s="227"/>
      <c r="T382" s="227"/>
      <c r="U382" s="227"/>
      <c r="V382" s="228"/>
      <c r="W382" s="228"/>
      <c r="X382" s="228"/>
      <c r="Y382" s="228"/>
      <c r="Z382" s="228"/>
    </row>
    <row r="383" spans="1:26" ht="15.75" customHeight="1">
      <c r="A383" s="228"/>
      <c r="B383" s="262"/>
      <c r="C383" s="228"/>
      <c r="D383" s="263"/>
      <c r="E383" s="263"/>
      <c r="F383" s="263"/>
      <c r="G383" s="264"/>
      <c r="H383" s="228"/>
      <c r="I383" s="227"/>
      <c r="J383" s="227"/>
      <c r="K383" s="227"/>
      <c r="L383" s="227"/>
      <c r="M383" s="227"/>
      <c r="N383" s="227"/>
      <c r="O383" s="227"/>
      <c r="P383" s="227"/>
      <c r="Q383" s="227"/>
      <c r="R383" s="227"/>
      <c r="S383" s="227"/>
      <c r="T383" s="227"/>
      <c r="U383" s="227"/>
      <c r="V383" s="228"/>
      <c r="W383" s="228"/>
      <c r="X383" s="228"/>
      <c r="Y383" s="228"/>
      <c r="Z383" s="228"/>
    </row>
    <row r="384" spans="1:26" ht="15.75" customHeight="1">
      <c r="A384" s="228"/>
      <c r="B384" s="262"/>
      <c r="C384" s="228"/>
      <c r="D384" s="263"/>
      <c r="E384" s="263"/>
      <c r="F384" s="263"/>
      <c r="G384" s="264"/>
      <c r="H384" s="228"/>
      <c r="I384" s="227"/>
      <c r="J384" s="227"/>
      <c r="K384" s="227"/>
      <c r="L384" s="227"/>
      <c r="M384" s="227"/>
      <c r="N384" s="227"/>
      <c r="O384" s="227"/>
      <c r="P384" s="227"/>
      <c r="Q384" s="227"/>
      <c r="R384" s="227"/>
      <c r="S384" s="227"/>
      <c r="T384" s="227"/>
      <c r="U384" s="227"/>
      <c r="V384" s="228"/>
      <c r="W384" s="228"/>
      <c r="X384" s="228"/>
      <c r="Y384" s="228"/>
      <c r="Z384" s="228"/>
    </row>
    <row r="385" spans="1:26" ht="15.75" customHeight="1">
      <c r="A385" s="228"/>
      <c r="B385" s="262"/>
      <c r="C385" s="228"/>
      <c r="D385" s="263"/>
      <c r="E385" s="263"/>
      <c r="F385" s="263"/>
      <c r="G385" s="264"/>
      <c r="H385" s="228"/>
      <c r="I385" s="227"/>
      <c r="J385" s="227"/>
      <c r="K385" s="227"/>
      <c r="L385" s="227"/>
      <c r="M385" s="227"/>
      <c r="N385" s="227"/>
      <c r="O385" s="227"/>
      <c r="P385" s="227"/>
      <c r="Q385" s="227"/>
      <c r="R385" s="227"/>
      <c r="S385" s="227"/>
      <c r="T385" s="227"/>
      <c r="U385" s="227"/>
      <c r="V385" s="228"/>
      <c r="W385" s="228"/>
      <c r="X385" s="228"/>
      <c r="Y385" s="228"/>
      <c r="Z385" s="228"/>
    </row>
    <row r="386" spans="1:26" ht="15.75" customHeight="1">
      <c r="A386" s="228"/>
      <c r="B386" s="262"/>
      <c r="C386" s="228"/>
      <c r="D386" s="263"/>
      <c r="E386" s="263"/>
      <c r="F386" s="263"/>
      <c r="G386" s="264"/>
      <c r="H386" s="228"/>
      <c r="I386" s="227"/>
      <c r="J386" s="227"/>
      <c r="K386" s="227"/>
      <c r="L386" s="227"/>
      <c r="M386" s="227"/>
      <c r="N386" s="227"/>
      <c r="O386" s="227"/>
      <c r="P386" s="227"/>
      <c r="Q386" s="227"/>
      <c r="R386" s="227"/>
      <c r="S386" s="227"/>
      <c r="T386" s="227"/>
      <c r="U386" s="227"/>
      <c r="V386" s="228"/>
      <c r="W386" s="228"/>
      <c r="X386" s="228"/>
      <c r="Y386" s="228"/>
      <c r="Z386" s="228"/>
    </row>
    <row r="387" spans="1:26" ht="15.75" customHeight="1">
      <c r="A387" s="228"/>
      <c r="B387" s="262"/>
      <c r="C387" s="228"/>
      <c r="D387" s="263"/>
      <c r="E387" s="263"/>
      <c r="F387" s="263"/>
      <c r="G387" s="264"/>
      <c r="H387" s="228"/>
      <c r="I387" s="227"/>
      <c r="J387" s="227"/>
      <c r="K387" s="227"/>
      <c r="L387" s="227"/>
      <c r="M387" s="227"/>
      <c r="N387" s="227"/>
      <c r="O387" s="227"/>
      <c r="P387" s="227"/>
      <c r="Q387" s="227"/>
      <c r="R387" s="227"/>
      <c r="S387" s="227"/>
      <c r="T387" s="227"/>
      <c r="U387" s="227"/>
      <c r="V387" s="228"/>
      <c r="W387" s="228"/>
      <c r="X387" s="228"/>
      <c r="Y387" s="228"/>
      <c r="Z387" s="228"/>
    </row>
    <row r="388" spans="1:26" ht="15.75" customHeight="1">
      <c r="A388" s="228"/>
      <c r="B388" s="262"/>
      <c r="C388" s="228"/>
      <c r="D388" s="263"/>
      <c r="E388" s="263"/>
      <c r="F388" s="263"/>
      <c r="G388" s="264"/>
      <c r="H388" s="228"/>
      <c r="I388" s="227"/>
      <c r="J388" s="227"/>
      <c r="K388" s="227"/>
      <c r="L388" s="227"/>
      <c r="M388" s="227"/>
      <c r="N388" s="227"/>
      <c r="O388" s="227"/>
      <c r="P388" s="227"/>
      <c r="Q388" s="227"/>
      <c r="R388" s="227"/>
      <c r="S388" s="227"/>
      <c r="T388" s="227"/>
      <c r="U388" s="227"/>
      <c r="V388" s="228"/>
      <c r="W388" s="228"/>
      <c r="X388" s="228"/>
      <c r="Y388" s="228"/>
      <c r="Z388" s="228"/>
    </row>
    <row r="389" spans="1:26" ht="15.75" customHeight="1">
      <c r="A389" s="228"/>
      <c r="B389" s="262"/>
      <c r="C389" s="228"/>
      <c r="D389" s="263"/>
      <c r="E389" s="263"/>
      <c r="F389" s="263"/>
      <c r="G389" s="264"/>
      <c r="H389" s="228"/>
      <c r="I389" s="227"/>
      <c r="J389" s="227"/>
      <c r="K389" s="227"/>
      <c r="L389" s="227"/>
      <c r="M389" s="227"/>
      <c r="N389" s="227"/>
      <c r="O389" s="227"/>
      <c r="P389" s="227"/>
      <c r="Q389" s="227"/>
      <c r="R389" s="227"/>
      <c r="S389" s="227"/>
      <c r="T389" s="227"/>
      <c r="U389" s="227"/>
      <c r="V389" s="228"/>
      <c r="W389" s="228"/>
      <c r="X389" s="228"/>
      <c r="Y389" s="228"/>
      <c r="Z389" s="228"/>
    </row>
    <row r="390" spans="1:26" ht="15.75" customHeight="1">
      <c r="A390" s="228"/>
      <c r="B390" s="262"/>
      <c r="C390" s="228"/>
      <c r="D390" s="263"/>
      <c r="E390" s="263"/>
      <c r="F390" s="263"/>
      <c r="G390" s="264"/>
      <c r="H390" s="228"/>
      <c r="I390" s="227"/>
      <c r="J390" s="227"/>
      <c r="K390" s="227"/>
      <c r="L390" s="227"/>
      <c r="M390" s="227"/>
      <c r="N390" s="227"/>
      <c r="O390" s="227"/>
      <c r="P390" s="227"/>
      <c r="Q390" s="227"/>
      <c r="R390" s="227"/>
      <c r="S390" s="227"/>
      <c r="T390" s="227"/>
      <c r="U390" s="227"/>
      <c r="V390" s="228"/>
      <c r="W390" s="228"/>
      <c r="X390" s="228"/>
      <c r="Y390" s="228"/>
      <c r="Z390" s="228"/>
    </row>
    <row r="391" spans="1:26" ht="15.75" customHeight="1">
      <c r="A391" s="228"/>
      <c r="B391" s="262"/>
      <c r="C391" s="228"/>
      <c r="D391" s="263"/>
      <c r="E391" s="263"/>
      <c r="F391" s="263"/>
      <c r="G391" s="264"/>
      <c r="H391" s="228"/>
      <c r="I391" s="227"/>
      <c r="J391" s="227"/>
      <c r="K391" s="227"/>
      <c r="L391" s="227"/>
      <c r="M391" s="227"/>
      <c r="N391" s="227"/>
      <c r="O391" s="227"/>
      <c r="P391" s="227"/>
      <c r="Q391" s="227"/>
      <c r="R391" s="227"/>
      <c r="S391" s="227"/>
      <c r="T391" s="227"/>
      <c r="U391" s="227"/>
      <c r="V391" s="228"/>
      <c r="W391" s="228"/>
      <c r="X391" s="228"/>
      <c r="Y391" s="228"/>
      <c r="Z391" s="228"/>
    </row>
    <row r="392" spans="1:26" ht="15.75" customHeight="1">
      <c r="A392" s="228"/>
      <c r="B392" s="262"/>
      <c r="C392" s="228"/>
      <c r="D392" s="263"/>
      <c r="E392" s="263"/>
      <c r="F392" s="263"/>
      <c r="G392" s="264"/>
      <c r="H392" s="228"/>
      <c r="I392" s="227"/>
      <c r="J392" s="227"/>
      <c r="K392" s="227"/>
      <c r="L392" s="227"/>
      <c r="M392" s="227"/>
      <c r="N392" s="227"/>
      <c r="O392" s="227"/>
      <c r="P392" s="227"/>
      <c r="Q392" s="227"/>
      <c r="R392" s="227"/>
      <c r="S392" s="227"/>
      <c r="T392" s="227"/>
      <c r="U392" s="227"/>
      <c r="V392" s="228"/>
      <c r="W392" s="228"/>
      <c r="X392" s="228"/>
      <c r="Y392" s="228"/>
      <c r="Z392" s="228"/>
    </row>
    <row r="393" spans="1:26" ht="15.75" customHeight="1">
      <c r="A393" s="228"/>
      <c r="B393" s="262"/>
      <c r="C393" s="228"/>
      <c r="D393" s="263"/>
      <c r="E393" s="263"/>
      <c r="F393" s="263"/>
      <c r="G393" s="264"/>
      <c r="H393" s="228"/>
      <c r="I393" s="227"/>
      <c r="J393" s="227"/>
      <c r="K393" s="227"/>
      <c r="L393" s="227"/>
      <c r="M393" s="227"/>
      <c r="N393" s="227"/>
      <c r="O393" s="227"/>
      <c r="P393" s="227"/>
      <c r="Q393" s="227"/>
      <c r="R393" s="227"/>
      <c r="S393" s="227"/>
      <c r="T393" s="227"/>
      <c r="U393" s="227"/>
      <c r="V393" s="228"/>
      <c r="W393" s="228"/>
      <c r="X393" s="228"/>
      <c r="Y393" s="228"/>
      <c r="Z393" s="228"/>
    </row>
    <row r="394" spans="1:26" ht="15.75" customHeight="1">
      <c r="A394" s="228"/>
      <c r="B394" s="262"/>
      <c r="C394" s="228"/>
      <c r="D394" s="263"/>
      <c r="E394" s="263"/>
      <c r="F394" s="263"/>
      <c r="G394" s="264"/>
      <c r="H394" s="228"/>
      <c r="I394" s="227"/>
      <c r="J394" s="227"/>
      <c r="K394" s="227"/>
      <c r="L394" s="227"/>
      <c r="M394" s="227"/>
      <c r="N394" s="227"/>
      <c r="O394" s="227"/>
      <c r="P394" s="227"/>
      <c r="Q394" s="227"/>
      <c r="R394" s="227"/>
      <c r="S394" s="227"/>
      <c r="T394" s="227"/>
      <c r="U394" s="227"/>
      <c r="V394" s="228"/>
      <c r="W394" s="228"/>
      <c r="X394" s="228"/>
      <c r="Y394" s="228"/>
      <c r="Z394" s="228"/>
    </row>
    <row r="395" spans="1:26" ht="15.75" customHeight="1">
      <c r="A395" s="228"/>
      <c r="B395" s="262"/>
      <c r="C395" s="228"/>
      <c r="D395" s="263"/>
      <c r="E395" s="263"/>
      <c r="F395" s="263"/>
      <c r="G395" s="264"/>
      <c r="H395" s="228"/>
      <c r="I395" s="227"/>
      <c r="J395" s="227"/>
      <c r="K395" s="227"/>
      <c r="L395" s="227"/>
      <c r="M395" s="227"/>
      <c r="N395" s="227"/>
      <c r="O395" s="227"/>
      <c r="P395" s="227"/>
      <c r="Q395" s="227"/>
      <c r="R395" s="227"/>
      <c r="S395" s="227"/>
      <c r="T395" s="227"/>
      <c r="U395" s="227"/>
      <c r="V395" s="228"/>
      <c r="W395" s="228"/>
      <c r="X395" s="228"/>
      <c r="Y395" s="228"/>
      <c r="Z395" s="228"/>
    </row>
    <row r="396" spans="1:26" ht="15.75" customHeight="1">
      <c r="A396" s="228"/>
      <c r="B396" s="262"/>
      <c r="C396" s="228"/>
      <c r="D396" s="263"/>
      <c r="E396" s="263"/>
      <c r="F396" s="263"/>
      <c r="G396" s="264"/>
      <c r="H396" s="228"/>
      <c r="I396" s="227"/>
      <c r="J396" s="227"/>
      <c r="K396" s="227"/>
      <c r="L396" s="227"/>
      <c r="M396" s="227"/>
      <c r="N396" s="227"/>
      <c r="O396" s="227"/>
      <c r="P396" s="227"/>
      <c r="Q396" s="227"/>
      <c r="R396" s="227"/>
      <c r="S396" s="227"/>
      <c r="T396" s="227"/>
      <c r="U396" s="227"/>
      <c r="V396" s="228"/>
      <c r="W396" s="228"/>
      <c r="X396" s="228"/>
      <c r="Y396" s="228"/>
      <c r="Z396" s="228"/>
    </row>
    <row r="397" spans="1:26" ht="15.75" customHeight="1">
      <c r="A397" s="228"/>
      <c r="B397" s="262"/>
      <c r="C397" s="228"/>
      <c r="D397" s="263"/>
      <c r="E397" s="263"/>
      <c r="F397" s="263"/>
      <c r="G397" s="264"/>
      <c r="H397" s="228"/>
      <c r="I397" s="227"/>
      <c r="J397" s="227"/>
      <c r="K397" s="227"/>
      <c r="L397" s="227"/>
      <c r="M397" s="227"/>
      <c r="N397" s="227"/>
      <c r="O397" s="227"/>
      <c r="P397" s="227"/>
      <c r="Q397" s="227"/>
      <c r="R397" s="227"/>
      <c r="S397" s="227"/>
      <c r="T397" s="227"/>
      <c r="U397" s="227"/>
      <c r="V397" s="228"/>
      <c r="W397" s="228"/>
      <c r="X397" s="228"/>
      <c r="Y397" s="228"/>
      <c r="Z397" s="228"/>
    </row>
    <row r="398" spans="1:26" ht="15.75" customHeight="1">
      <c r="A398" s="228"/>
      <c r="B398" s="262"/>
      <c r="C398" s="228"/>
      <c r="D398" s="263"/>
      <c r="E398" s="263"/>
      <c r="F398" s="263"/>
      <c r="G398" s="264"/>
      <c r="H398" s="228"/>
      <c r="I398" s="227"/>
      <c r="J398" s="227"/>
      <c r="K398" s="227"/>
      <c r="L398" s="227"/>
      <c r="M398" s="227"/>
      <c r="N398" s="227"/>
      <c r="O398" s="227"/>
      <c r="P398" s="227"/>
      <c r="Q398" s="227"/>
      <c r="R398" s="227"/>
      <c r="S398" s="227"/>
      <c r="T398" s="227"/>
      <c r="U398" s="227"/>
      <c r="V398" s="228"/>
      <c r="W398" s="228"/>
      <c r="X398" s="228"/>
      <c r="Y398" s="228"/>
      <c r="Z398" s="228"/>
    </row>
    <row r="399" spans="1:26" ht="15.75" customHeight="1">
      <c r="A399" s="228"/>
      <c r="B399" s="262"/>
      <c r="C399" s="228"/>
      <c r="D399" s="263"/>
      <c r="E399" s="263"/>
      <c r="F399" s="263"/>
      <c r="G399" s="264"/>
      <c r="H399" s="228"/>
      <c r="I399" s="227"/>
      <c r="J399" s="227"/>
      <c r="K399" s="227"/>
      <c r="L399" s="227"/>
      <c r="M399" s="227"/>
      <c r="N399" s="227"/>
      <c r="O399" s="227"/>
      <c r="P399" s="227"/>
      <c r="Q399" s="227"/>
      <c r="R399" s="227"/>
      <c r="S399" s="227"/>
      <c r="T399" s="227"/>
      <c r="U399" s="227"/>
      <c r="V399" s="228"/>
      <c r="W399" s="228"/>
      <c r="X399" s="228"/>
      <c r="Y399" s="228"/>
      <c r="Z399" s="228"/>
    </row>
    <row r="400" spans="1:26" ht="15.75" customHeight="1">
      <c r="A400" s="228"/>
      <c r="B400" s="262"/>
      <c r="C400" s="228"/>
      <c r="D400" s="263"/>
      <c r="E400" s="263"/>
      <c r="F400" s="263"/>
      <c r="G400" s="264"/>
      <c r="H400" s="228"/>
      <c r="I400" s="227"/>
      <c r="J400" s="227"/>
      <c r="K400" s="227"/>
      <c r="L400" s="227"/>
      <c r="M400" s="227"/>
      <c r="N400" s="227"/>
      <c r="O400" s="227"/>
      <c r="P400" s="227"/>
      <c r="Q400" s="227"/>
      <c r="R400" s="227"/>
      <c r="S400" s="227"/>
      <c r="T400" s="227"/>
      <c r="U400" s="227"/>
      <c r="V400" s="228"/>
      <c r="W400" s="228"/>
      <c r="X400" s="228"/>
      <c r="Y400" s="228"/>
      <c r="Z400" s="228"/>
    </row>
    <row r="401" spans="1:26" ht="15.75" customHeight="1">
      <c r="A401" s="228"/>
      <c r="B401" s="262"/>
      <c r="C401" s="228"/>
      <c r="D401" s="263"/>
      <c r="E401" s="263"/>
      <c r="F401" s="263"/>
      <c r="G401" s="264"/>
      <c r="H401" s="228"/>
      <c r="I401" s="227"/>
      <c r="J401" s="227"/>
      <c r="K401" s="227"/>
      <c r="L401" s="227"/>
      <c r="M401" s="227"/>
      <c r="N401" s="227"/>
      <c r="O401" s="227"/>
      <c r="P401" s="227"/>
      <c r="Q401" s="227"/>
      <c r="R401" s="227"/>
      <c r="S401" s="227"/>
      <c r="T401" s="227"/>
      <c r="U401" s="227"/>
      <c r="V401" s="228"/>
      <c r="W401" s="228"/>
      <c r="X401" s="228"/>
      <c r="Y401" s="228"/>
      <c r="Z401" s="228"/>
    </row>
    <row r="402" spans="1:26" ht="15.75" customHeight="1">
      <c r="A402" s="228"/>
      <c r="B402" s="262"/>
      <c r="C402" s="228"/>
      <c r="D402" s="263"/>
      <c r="E402" s="263"/>
      <c r="F402" s="263"/>
      <c r="G402" s="264"/>
      <c r="H402" s="228"/>
      <c r="I402" s="227"/>
      <c r="J402" s="227"/>
      <c r="K402" s="227"/>
      <c r="L402" s="227"/>
      <c r="M402" s="227"/>
      <c r="N402" s="227"/>
      <c r="O402" s="227"/>
      <c r="P402" s="227"/>
      <c r="Q402" s="227"/>
      <c r="R402" s="227"/>
      <c r="S402" s="227"/>
      <c r="T402" s="227"/>
      <c r="U402" s="227"/>
      <c r="V402" s="228"/>
      <c r="W402" s="228"/>
      <c r="X402" s="228"/>
      <c r="Y402" s="228"/>
      <c r="Z402" s="228"/>
    </row>
    <row r="403" spans="1:26" ht="15.75" customHeight="1">
      <c r="A403" s="228"/>
      <c r="B403" s="262"/>
      <c r="C403" s="228"/>
      <c r="D403" s="263"/>
      <c r="E403" s="263"/>
      <c r="F403" s="263"/>
      <c r="G403" s="264"/>
      <c r="H403" s="228"/>
      <c r="I403" s="227"/>
      <c r="J403" s="227"/>
      <c r="K403" s="227"/>
      <c r="L403" s="227"/>
      <c r="M403" s="227"/>
      <c r="N403" s="227"/>
      <c r="O403" s="227"/>
      <c r="P403" s="227"/>
      <c r="Q403" s="227"/>
      <c r="R403" s="227"/>
      <c r="S403" s="227"/>
      <c r="T403" s="227"/>
      <c r="U403" s="227"/>
      <c r="V403" s="228"/>
      <c r="W403" s="228"/>
      <c r="X403" s="228"/>
      <c r="Y403" s="228"/>
      <c r="Z403" s="228"/>
    </row>
    <row r="404" spans="1:26" ht="15.75" customHeight="1">
      <c r="A404" s="228"/>
      <c r="B404" s="262"/>
      <c r="C404" s="228"/>
      <c r="D404" s="263"/>
      <c r="E404" s="263"/>
      <c r="F404" s="263"/>
      <c r="G404" s="264"/>
      <c r="H404" s="228"/>
      <c r="I404" s="227"/>
      <c r="J404" s="227"/>
      <c r="K404" s="227"/>
      <c r="L404" s="227"/>
      <c r="M404" s="227"/>
      <c r="N404" s="227"/>
      <c r="O404" s="227"/>
      <c r="P404" s="227"/>
      <c r="Q404" s="227"/>
      <c r="R404" s="227"/>
      <c r="S404" s="227"/>
      <c r="T404" s="227"/>
      <c r="U404" s="227"/>
      <c r="V404" s="228"/>
      <c r="W404" s="228"/>
      <c r="X404" s="228"/>
      <c r="Y404" s="228"/>
      <c r="Z404" s="228"/>
    </row>
    <row r="405" spans="1:26" ht="15.75" customHeight="1">
      <c r="A405" s="228"/>
      <c r="B405" s="262"/>
      <c r="C405" s="228"/>
      <c r="D405" s="263"/>
      <c r="E405" s="263"/>
      <c r="F405" s="263"/>
      <c r="G405" s="264"/>
      <c r="H405" s="228"/>
      <c r="I405" s="227"/>
      <c r="J405" s="227"/>
      <c r="K405" s="227"/>
      <c r="L405" s="227"/>
      <c r="M405" s="227"/>
      <c r="N405" s="227"/>
      <c r="O405" s="227"/>
      <c r="P405" s="227"/>
      <c r="Q405" s="227"/>
      <c r="R405" s="227"/>
      <c r="S405" s="227"/>
      <c r="T405" s="227"/>
      <c r="U405" s="227"/>
      <c r="V405" s="228"/>
      <c r="W405" s="228"/>
      <c r="X405" s="228"/>
      <c r="Y405" s="228"/>
      <c r="Z405" s="228"/>
    </row>
    <row r="406" spans="1:26" ht="15.75" customHeight="1">
      <c r="A406" s="228"/>
      <c r="B406" s="262"/>
      <c r="C406" s="228"/>
      <c r="D406" s="263"/>
      <c r="E406" s="263"/>
      <c r="F406" s="263"/>
      <c r="G406" s="264"/>
      <c r="H406" s="228"/>
      <c r="I406" s="227"/>
      <c r="J406" s="227"/>
      <c r="K406" s="227"/>
      <c r="L406" s="227"/>
      <c r="M406" s="227"/>
      <c r="N406" s="227"/>
      <c r="O406" s="227"/>
      <c r="P406" s="227"/>
      <c r="Q406" s="227"/>
      <c r="R406" s="227"/>
      <c r="S406" s="227"/>
      <c r="T406" s="227"/>
      <c r="U406" s="227"/>
      <c r="V406" s="228"/>
      <c r="W406" s="228"/>
      <c r="X406" s="228"/>
      <c r="Y406" s="228"/>
      <c r="Z406" s="228"/>
    </row>
    <row r="407" spans="1:26" ht="15.75" customHeight="1">
      <c r="A407" s="228"/>
      <c r="B407" s="262"/>
      <c r="C407" s="228"/>
      <c r="D407" s="263"/>
      <c r="E407" s="263"/>
      <c r="F407" s="263"/>
      <c r="G407" s="264"/>
      <c r="H407" s="228"/>
      <c r="I407" s="227"/>
      <c r="J407" s="227"/>
      <c r="K407" s="227"/>
      <c r="L407" s="227"/>
      <c r="M407" s="227"/>
      <c r="N407" s="227"/>
      <c r="O407" s="227"/>
      <c r="P407" s="227"/>
      <c r="Q407" s="227"/>
      <c r="R407" s="227"/>
      <c r="S407" s="227"/>
      <c r="T407" s="227"/>
      <c r="U407" s="227"/>
      <c r="V407" s="228"/>
      <c r="W407" s="228"/>
      <c r="X407" s="228"/>
      <c r="Y407" s="228"/>
      <c r="Z407" s="228"/>
    </row>
    <row r="408" spans="1:26" ht="15.75" customHeight="1">
      <c r="A408" s="228"/>
      <c r="B408" s="262"/>
      <c r="C408" s="228"/>
      <c r="D408" s="263"/>
      <c r="E408" s="263"/>
      <c r="F408" s="263"/>
      <c r="G408" s="264"/>
      <c r="H408" s="228"/>
      <c r="I408" s="227"/>
      <c r="J408" s="227"/>
      <c r="K408" s="227"/>
      <c r="L408" s="227"/>
      <c r="M408" s="227"/>
      <c r="N408" s="227"/>
      <c r="O408" s="227"/>
      <c r="P408" s="227"/>
      <c r="Q408" s="227"/>
      <c r="R408" s="227"/>
      <c r="S408" s="227"/>
      <c r="T408" s="227"/>
      <c r="U408" s="227"/>
      <c r="V408" s="228"/>
      <c r="W408" s="228"/>
      <c r="X408" s="228"/>
      <c r="Y408" s="228"/>
      <c r="Z408" s="228"/>
    </row>
    <row r="409" spans="1:26" ht="15.75" customHeight="1">
      <c r="A409" s="228"/>
      <c r="B409" s="262"/>
      <c r="C409" s="228"/>
      <c r="D409" s="263"/>
      <c r="E409" s="263"/>
      <c r="F409" s="263"/>
      <c r="G409" s="264"/>
      <c r="H409" s="228"/>
      <c r="I409" s="227"/>
      <c r="J409" s="227"/>
      <c r="K409" s="227"/>
      <c r="L409" s="227"/>
      <c r="M409" s="227"/>
      <c r="N409" s="227"/>
      <c r="O409" s="227"/>
      <c r="P409" s="227"/>
      <c r="Q409" s="227"/>
      <c r="R409" s="227"/>
      <c r="S409" s="227"/>
      <c r="T409" s="227"/>
      <c r="U409" s="227"/>
      <c r="V409" s="228"/>
      <c r="W409" s="228"/>
      <c r="X409" s="228"/>
      <c r="Y409" s="228"/>
      <c r="Z409" s="228"/>
    </row>
    <row r="410" spans="1:26" ht="15.75" customHeight="1">
      <c r="A410" s="228"/>
      <c r="B410" s="262"/>
      <c r="C410" s="228"/>
      <c r="D410" s="263"/>
      <c r="E410" s="263"/>
      <c r="F410" s="263"/>
      <c r="G410" s="264"/>
      <c r="H410" s="228"/>
      <c r="I410" s="227"/>
      <c r="J410" s="227"/>
      <c r="K410" s="227"/>
      <c r="L410" s="227"/>
      <c r="M410" s="227"/>
      <c r="N410" s="227"/>
      <c r="O410" s="227"/>
      <c r="P410" s="227"/>
      <c r="Q410" s="227"/>
      <c r="R410" s="227"/>
      <c r="S410" s="227"/>
      <c r="T410" s="227"/>
      <c r="U410" s="227"/>
      <c r="V410" s="228"/>
      <c r="W410" s="228"/>
      <c r="X410" s="228"/>
      <c r="Y410" s="228"/>
      <c r="Z410" s="228"/>
    </row>
    <row r="411" spans="1:26" ht="15.75" customHeight="1">
      <c r="A411" s="228"/>
      <c r="B411" s="262"/>
      <c r="C411" s="228"/>
      <c r="D411" s="263"/>
      <c r="E411" s="263"/>
      <c r="F411" s="263"/>
      <c r="G411" s="264"/>
      <c r="H411" s="228"/>
      <c r="I411" s="227"/>
      <c r="J411" s="227"/>
      <c r="K411" s="227"/>
      <c r="L411" s="227"/>
      <c r="M411" s="227"/>
      <c r="N411" s="227"/>
      <c r="O411" s="227"/>
      <c r="P411" s="227"/>
      <c r="Q411" s="227"/>
      <c r="R411" s="227"/>
      <c r="S411" s="227"/>
      <c r="T411" s="227"/>
      <c r="U411" s="227"/>
      <c r="V411" s="228"/>
      <c r="W411" s="228"/>
      <c r="X411" s="228"/>
      <c r="Y411" s="228"/>
      <c r="Z411" s="228"/>
    </row>
    <row r="412" spans="1:26" ht="15.75" customHeight="1">
      <c r="A412" s="228"/>
      <c r="B412" s="262"/>
      <c r="C412" s="228"/>
      <c r="D412" s="263"/>
      <c r="E412" s="263"/>
      <c r="F412" s="263"/>
      <c r="G412" s="264"/>
      <c r="H412" s="228"/>
      <c r="I412" s="227"/>
      <c r="J412" s="227"/>
      <c r="K412" s="227"/>
      <c r="L412" s="227"/>
      <c r="M412" s="227"/>
      <c r="N412" s="227"/>
      <c r="O412" s="227"/>
      <c r="P412" s="227"/>
      <c r="Q412" s="227"/>
      <c r="R412" s="227"/>
      <c r="S412" s="227"/>
      <c r="T412" s="227"/>
      <c r="U412" s="227"/>
      <c r="V412" s="228"/>
      <c r="W412" s="228"/>
      <c r="X412" s="228"/>
      <c r="Y412" s="228"/>
      <c r="Z412" s="228"/>
    </row>
    <row r="413" spans="1:26" ht="15.75" customHeight="1">
      <c r="A413" s="228"/>
      <c r="B413" s="262"/>
      <c r="C413" s="228"/>
      <c r="D413" s="263"/>
      <c r="E413" s="263"/>
      <c r="F413" s="263"/>
      <c r="G413" s="264"/>
      <c r="H413" s="228"/>
      <c r="I413" s="227"/>
      <c r="J413" s="227"/>
      <c r="K413" s="227"/>
      <c r="L413" s="227"/>
      <c r="M413" s="227"/>
      <c r="N413" s="227"/>
      <c r="O413" s="227"/>
      <c r="P413" s="227"/>
      <c r="Q413" s="227"/>
      <c r="R413" s="227"/>
      <c r="S413" s="227"/>
      <c r="T413" s="227"/>
      <c r="U413" s="227"/>
      <c r="V413" s="228"/>
      <c r="W413" s="228"/>
      <c r="X413" s="228"/>
      <c r="Y413" s="228"/>
      <c r="Z413" s="228"/>
    </row>
    <row r="414" spans="1:26" ht="15.75" customHeight="1">
      <c r="A414" s="228"/>
      <c r="B414" s="262"/>
      <c r="C414" s="228"/>
      <c r="D414" s="263"/>
      <c r="E414" s="263"/>
      <c r="F414" s="263"/>
      <c r="G414" s="264"/>
      <c r="H414" s="228"/>
      <c r="I414" s="227"/>
      <c r="J414" s="227"/>
      <c r="K414" s="227"/>
      <c r="L414" s="227"/>
      <c r="M414" s="227"/>
      <c r="N414" s="227"/>
      <c r="O414" s="227"/>
      <c r="P414" s="227"/>
      <c r="Q414" s="227"/>
      <c r="R414" s="227"/>
      <c r="S414" s="227"/>
      <c r="T414" s="227"/>
      <c r="U414" s="227"/>
      <c r="V414" s="228"/>
      <c r="W414" s="228"/>
      <c r="X414" s="228"/>
      <c r="Y414" s="228"/>
      <c r="Z414" s="228"/>
    </row>
    <row r="415" spans="1:26" ht="15.75" customHeight="1">
      <c r="A415" s="228"/>
      <c r="B415" s="262"/>
      <c r="C415" s="228"/>
      <c r="D415" s="263"/>
      <c r="E415" s="263"/>
      <c r="F415" s="263"/>
      <c r="G415" s="264"/>
      <c r="H415" s="228"/>
      <c r="I415" s="227"/>
      <c r="J415" s="227"/>
      <c r="K415" s="227"/>
      <c r="L415" s="227"/>
      <c r="M415" s="227"/>
      <c r="N415" s="227"/>
      <c r="O415" s="227"/>
      <c r="P415" s="227"/>
      <c r="Q415" s="227"/>
      <c r="R415" s="227"/>
      <c r="S415" s="227"/>
      <c r="T415" s="227"/>
      <c r="U415" s="227"/>
      <c r="V415" s="228"/>
      <c r="W415" s="228"/>
      <c r="X415" s="228"/>
      <c r="Y415" s="228"/>
      <c r="Z415" s="228"/>
    </row>
    <row r="416" spans="1:26" ht="15.75" customHeight="1">
      <c r="A416" s="228"/>
      <c r="B416" s="262"/>
      <c r="C416" s="228"/>
      <c r="D416" s="263"/>
      <c r="E416" s="263"/>
      <c r="F416" s="263"/>
      <c r="G416" s="264"/>
      <c r="H416" s="228"/>
      <c r="I416" s="227"/>
      <c r="J416" s="227"/>
      <c r="K416" s="227"/>
      <c r="L416" s="227"/>
      <c r="M416" s="227"/>
      <c r="N416" s="227"/>
      <c r="O416" s="227"/>
      <c r="P416" s="227"/>
      <c r="Q416" s="227"/>
      <c r="R416" s="227"/>
      <c r="S416" s="227"/>
      <c r="T416" s="227"/>
      <c r="U416" s="227"/>
      <c r="V416" s="228"/>
      <c r="W416" s="228"/>
      <c r="X416" s="228"/>
      <c r="Y416" s="228"/>
      <c r="Z416" s="228"/>
    </row>
    <row r="417" spans="1:26" ht="15.75" customHeight="1">
      <c r="A417" s="228"/>
      <c r="B417" s="262"/>
      <c r="C417" s="228"/>
      <c r="D417" s="263"/>
      <c r="E417" s="263"/>
      <c r="F417" s="263"/>
      <c r="G417" s="264"/>
      <c r="H417" s="228"/>
      <c r="I417" s="227"/>
      <c r="J417" s="227"/>
      <c r="K417" s="227"/>
      <c r="L417" s="227"/>
      <c r="M417" s="227"/>
      <c r="N417" s="227"/>
      <c r="O417" s="227"/>
      <c r="P417" s="227"/>
      <c r="Q417" s="227"/>
      <c r="R417" s="227"/>
      <c r="S417" s="227"/>
      <c r="T417" s="227"/>
      <c r="U417" s="227"/>
      <c r="V417" s="228"/>
      <c r="W417" s="228"/>
      <c r="X417" s="228"/>
      <c r="Y417" s="228"/>
      <c r="Z417" s="228"/>
    </row>
    <row r="418" spans="1:26" ht="15.75" customHeight="1">
      <c r="A418" s="228"/>
      <c r="B418" s="262"/>
      <c r="C418" s="228"/>
      <c r="D418" s="263"/>
      <c r="E418" s="263"/>
      <c r="F418" s="263"/>
      <c r="G418" s="264"/>
      <c r="H418" s="228"/>
      <c r="I418" s="227"/>
      <c r="J418" s="227"/>
      <c r="K418" s="227"/>
      <c r="L418" s="227"/>
      <c r="M418" s="227"/>
      <c r="N418" s="227"/>
      <c r="O418" s="227"/>
      <c r="P418" s="227"/>
      <c r="Q418" s="227"/>
      <c r="R418" s="227"/>
      <c r="S418" s="227"/>
      <c r="T418" s="227"/>
      <c r="U418" s="227"/>
      <c r="V418" s="228"/>
      <c r="W418" s="228"/>
      <c r="X418" s="228"/>
      <c r="Y418" s="228"/>
      <c r="Z418" s="228"/>
    </row>
    <row r="419" spans="1:26" ht="15.75" customHeight="1">
      <c r="A419" s="228"/>
      <c r="B419" s="262"/>
      <c r="C419" s="228"/>
      <c r="D419" s="263"/>
      <c r="E419" s="263"/>
      <c r="F419" s="263"/>
      <c r="G419" s="264"/>
      <c r="H419" s="228"/>
      <c r="I419" s="227"/>
      <c r="J419" s="227"/>
      <c r="K419" s="227"/>
      <c r="L419" s="227"/>
      <c r="M419" s="227"/>
      <c r="N419" s="227"/>
      <c r="O419" s="227"/>
      <c r="P419" s="227"/>
      <c r="Q419" s="227"/>
      <c r="R419" s="227"/>
      <c r="S419" s="227"/>
      <c r="T419" s="227"/>
      <c r="U419" s="227"/>
      <c r="V419" s="228"/>
      <c r="W419" s="228"/>
      <c r="X419" s="228"/>
      <c r="Y419" s="228"/>
      <c r="Z419" s="228"/>
    </row>
    <row r="420" spans="1:26" ht="15.75" customHeight="1">
      <c r="A420" s="228"/>
      <c r="B420" s="262"/>
      <c r="C420" s="228"/>
      <c r="D420" s="263"/>
      <c r="E420" s="263"/>
      <c r="F420" s="263"/>
      <c r="G420" s="264"/>
      <c r="H420" s="228"/>
      <c r="I420" s="227"/>
      <c r="J420" s="227"/>
      <c r="K420" s="227"/>
      <c r="L420" s="227"/>
      <c r="M420" s="227"/>
      <c r="N420" s="227"/>
      <c r="O420" s="227"/>
      <c r="P420" s="227"/>
      <c r="Q420" s="227"/>
      <c r="R420" s="227"/>
      <c r="S420" s="227"/>
      <c r="T420" s="227"/>
      <c r="U420" s="227"/>
      <c r="V420" s="228"/>
      <c r="W420" s="228"/>
      <c r="X420" s="228"/>
      <c r="Y420" s="228"/>
      <c r="Z420" s="228"/>
    </row>
    <row r="421" spans="1:26" ht="15.75" customHeight="1">
      <c r="A421" s="228"/>
      <c r="B421" s="262"/>
      <c r="C421" s="228"/>
      <c r="D421" s="263"/>
      <c r="E421" s="263"/>
      <c r="F421" s="263"/>
      <c r="G421" s="264"/>
      <c r="H421" s="228"/>
      <c r="I421" s="227"/>
      <c r="J421" s="227"/>
      <c r="K421" s="227"/>
      <c r="L421" s="227"/>
      <c r="M421" s="227"/>
      <c r="N421" s="227"/>
      <c r="O421" s="227"/>
      <c r="P421" s="227"/>
      <c r="Q421" s="227"/>
      <c r="R421" s="227"/>
      <c r="S421" s="227"/>
      <c r="T421" s="227"/>
      <c r="U421" s="227"/>
      <c r="V421" s="228"/>
      <c r="W421" s="228"/>
      <c r="X421" s="228"/>
      <c r="Y421" s="228"/>
      <c r="Z421" s="228"/>
    </row>
    <row r="422" spans="1:26" ht="15.75" customHeight="1">
      <c r="A422" s="228"/>
      <c r="B422" s="262"/>
      <c r="C422" s="228"/>
      <c r="D422" s="263"/>
      <c r="E422" s="263"/>
      <c r="F422" s="263"/>
      <c r="G422" s="264"/>
      <c r="H422" s="228"/>
      <c r="I422" s="227"/>
      <c r="J422" s="227"/>
      <c r="K422" s="227"/>
      <c r="L422" s="227"/>
      <c r="M422" s="227"/>
      <c r="N422" s="227"/>
      <c r="O422" s="227"/>
      <c r="P422" s="227"/>
      <c r="Q422" s="227"/>
      <c r="R422" s="227"/>
      <c r="S422" s="227"/>
      <c r="T422" s="227"/>
      <c r="U422" s="227"/>
      <c r="V422" s="228"/>
      <c r="W422" s="228"/>
      <c r="X422" s="228"/>
      <c r="Y422" s="228"/>
      <c r="Z422" s="228"/>
    </row>
    <row r="423" spans="1:26" ht="15.75" customHeight="1">
      <c r="A423" s="228"/>
      <c r="B423" s="262"/>
      <c r="C423" s="228"/>
      <c r="D423" s="263"/>
      <c r="E423" s="263"/>
      <c r="F423" s="263"/>
      <c r="G423" s="264"/>
      <c r="H423" s="228"/>
      <c r="I423" s="227"/>
      <c r="J423" s="227"/>
      <c r="K423" s="227"/>
      <c r="L423" s="227"/>
      <c r="M423" s="227"/>
      <c r="N423" s="227"/>
      <c r="O423" s="227"/>
      <c r="P423" s="227"/>
      <c r="Q423" s="227"/>
      <c r="R423" s="227"/>
      <c r="S423" s="227"/>
      <c r="T423" s="227"/>
      <c r="U423" s="227"/>
      <c r="V423" s="228"/>
      <c r="W423" s="228"/>
      <c r="X423" s="228"/>
      <c r="Y423" s="228"/>
      <c r="Z423" s="228"/>
    </row>
    <row r="424" spans="1:26" ht="15.75" customHeight="1">
      <c r="A424" s="228"/>
      <c r="B424" s="262"/>
      <c r="C424" s="228"/>
      <c r="D424" s="263"/>
      <c r="E424" s="263"/>
      <c r="F424" s="263"/>
      <c r="G424" s="264"/>
      <c r="H424" s="228"/>
      <c r="I424" s="227"/>
      <c r="J424" s="227"/>
      <c r="K424" s="227"/>
      <c r="L424" s="227"/>
      <c r="M424" s="227"/>
      <c r="N424" s="227"/>
      <c r="O424" s="227"/>
      <c r="P424" s="227"/>
      <c r="Q424" s="227"/>
      <c r="R424" s="227"/>
      <c r="S424" s="227"/>
      <c r="T424" s="227"/>
      <c r="U424" s="227"/>
      <c r="V424" s="228"/>
      <c r="W424" s="228"/>
      <c r="X424" s="228"/>
      <c r="Y424" s="228"/>
      <c r="Z424" s="228"/>
    </row>
    <row r="425" spans="1:26" ht="15.75" customHeight="1">
      <c r="A425" s="228"/>
      <c r="B425" s="262"/>
      <c r="C425" s="228"/>
      <c r="D425" s="263"/>
      <c r="E425" s="263"/>
      <c r="F425" s="263"/>
      <c r="G425" s="264"/>
      <c r="H425" s="228"/>
      <c r="I425" s="227"/>
      <c r="J425" s="227"/>
      <c r="K425" s="227"/>
      <c r="L425" s="227"/>
      <c r="M425" s="227"/>
      <c r="N425" s="227"/>
      <c r="O425" s="227"/>
      <c r="P425" s="227"/>
      <c r="Q425" s="227"/>
      <c r="R425" s="227"/>
      <c r="S425" s="227"/>
      <c r="T425" s="227"/>
      <c r="U425" s="227"/>
      <c r="V425" s="228"/>
      <c r="W425" s="228"/>
      <c r="X425" s="228"/>
      <c r="Y425" s="228"/>
      <c r="Z425" s="228"/>
    </row>
    <row r="426" spans="1:26" ht="15.75" customHeight="1">
      <c r="A426" s="228"/>
      <c r="B426" s="262"/>
      <c r="C426" s="228"/>
      <c r="D426" s="263"/>
      <c r="E426" s="263"/>
      <c r="F426" s="263"/>
      <c r="G426" s="264"/>
      <c r="H426" s="228"/>
      <c r="I426" s="227"/>
      <c r="J426" s="227"/>
      <c r="K426" s="227"/>
      <c r="L426" s="227"/>
      <c r="M426" s="227"/>
      <c r="N426" s="227"/>
      <c r="O426" s="227"/>
      <c r="P426" s="227"/>
      <c r="Q426" s="227"/>
      <c r="R426" s="227"/>
      <c r="S426" s="227"/>
      <c r="T426" s="227"/>
      <c r="U426" s="227"/>
      <c r="V426" s="228"/>
      <c r="W426" s="228"/>
      <c r="X426" s="228"/>
      <c r="Y426" s="228"/>
      <c r="Z426" s="228"/>
    </row>
    <row r="427" spans="1:26" ht="15.75" customHeight="1">
      <c r="A427" s="228"/>
      <c r="B427" s="262"/>
      <c r="C427" s="228"/>
      <c r="D427" s="263"/>
      <c r="E427" s="263"/>
      <c r="F427" s="263"/>
      <c r="G427" s="264"/>
      <c r="H427" s="228"/>
      <c r="I427" s="227"/>
      <c r="J427" s="227"/>
      <c r="K427" s="227"/>
      <c r="L427" s="227"/>
      <c r="M427" s="227"/>
      <c r="N427" s="227"/>
      <c r="O427" s="227"/>
      <c r="P427" s="227"/>
      <c r="Q427" s="227"/>
      <c r="R427" s="227"/>
      <c r="S427" s="227"/>
      <c r="T427" s="227"/>
      <c r="U427" s="227"/>
      <c r="V427" s="228"/>
      <c r="W427" s="228"/>
      <c r="X427" s="228"/>
      <c r="Y427" s="228"/>
      <c r="Z427" s="228"/>
    </row>
    <row r="428" spans="1:26" ht="15.75" customHeight="1">
      <c r="A428" s="228"/>
      <c r="B428" s="262"/>
      <c r="C428" s="228"/>
      <c r="D428" s="263"/>
      <c r="E428" s="263"/>
      <c r="F428" s="263"/>
      <c r="G428" s="264"/>
      <c r="H428" s="228"/>
      <c r="I428" s="227"/>
      <c r="J428" s="227"/>
      <c r="K428" s="227"/>
      <c r="L428" s="227"/>
      <c r="M428" s="227"/>
      <c r="N428" s="227"/>
      <c r="O428" s="227"/>
      <c r="P428" s="227"/>
      <c r="Q428" s="227"/>
      <c r="R428" s="227"/>
      <c r="S428" s="227"/>
      <c r="T428" s="227"/>
      <c r="U428" s="227"/>
      <c r="V428" s="228"/>
      <c r="W428" s="228"/>
      <c r="X428" s="228"/>
      <c r="Y428" s="228"/>
      <c r="Z428" s="228"/>
    </row>
    <row r="429" spans="1:26" ht="15.75" customHeight="1">
      <c r="A429" s="228"/>
      <c r="B429" s="262"/>
      <c r="C429" s="228"/>
      <c r="D429" s="263"/>
      <c r="E429" s="263"/>
      <c r="F429" s="263"/>
      <c r="G429" s="264"/>
      <c r="H429" s="228"/>
      <c r="I429" s="227"/>
      <c r="J429" s="227"/>
      <c r="K429" s="227"/>
      <c r="L429" s="227"/>
      <c r="M429" s="227"/>
      <c r="N429" s="227"/>
      <c r="O429" s="227"/>
      <c r="P429" s="227"/>
      <c r="Q429" s="227"/>
      <c r="R429" s="227"/>
      <c r="S429" s="227"/>
      <c r="T429" s="227"/>
      <c r="U429" s="227"/>
      <c r="V429" s="228"/>
      <c r="W429" s="228"/>
      <c r="X429" s="228"/>
      <c r="Y429" s="228"/>
      <c r="Z429" s="228"/>
    </row>
    <row r="430" spans="1:26" ht="15.75" customHeight="1">
      <c r="A430" s="228"/>
      <c r="B430" s="262"/>
      <c r="C430" s="228"/>
      <c r="D430" s="263"/>
      <c r="E430" s="263"/>
      <c r="F430" s="263"/>
      <c r="G430" s="264"/>
      <c r="H430" s="228"/>
      <c r="I430" s="227"/>
      <c r="J430" s="227"/>
      <c r="K430" s="227"/>
      <c r="L430" s="227"/>
      <c r="M430" s="227"/>
      <c r="N430" s="227"/>
      <c r="O430" s="227"/>
      <c r="P430" s="227"/>
      <c r="Q430" s="227"/>
      <c r="R430" s="227"/>
      <c r="S430" s="227"/>
      <c r="T430" s="227"/>
      <c r="U430" s="227"/>
      <c r="V430" s="228"/>
      <c r="W430" s="228"/>
      <c r="X430" s="228"/>
      <c r="Y430" s="228"/>
      <c r="Z430" s="228"/>
    </row>
    <row r="431" spans="1:26" ht="15.75" customHeight="1">
      <c r="A431" s="228"/>
      <c r="B431" s="262"/>
      <c r="C431" s="228"/>
      <c r="D431" s="263"/>
      <c r="E431" s="263"/>
      <c r="F431" s="263"/>
      <c r="G431" s="264"/>
      <c r="H431" s="228"/>
      <c r="I431" s="227"/>
      <c r="J431" s="227"/>
      <c r="K431" s="227"/>
      <c r="L431" s="227"/>
      <c r="M431" s="227"/>
      <c r="N431" s="227"/>
      <c r="O431" s="227"/>
      <c r="P431" s="227"/>
      <c r="Q431" s="227"/>
      <c r="R431" s="227"/>
      <c r="S431" s="227"/>
      <c r="T431" s="227"/>
      <c r="U431" s="227"/>
      <c r="V431" s="228"/>
      <c r="W431" s="228"/>
      <c r="X431" s="228"/>
      <c r="Y431" s="228"/>
      <c r="Z431" s="228"/>
    </row>
    <row r="432" spans="1:26" ht="15.75" customHeight="1">
      <c r="A432" s="228"/>
      <c r="B432" s="262"/>
      <c r="C432" s="228"/>
      <c r="D432" s="263"/>
      <c r="E432" s="263"/>
      <c r="F432" s="263"/>
      <c r="G432" s="264"/>
      <c r="H432" s="228"/>
      <c r="I432" s="227"/>
      <c r="J432" s="227"/>
      <c r="K432" s="227"/>
      <c r="L432" s="227"/>
      <c r="M432" s="227"/>
      <c r="N432" s="227"/>
      <c r="O432" s="227"/>
      <c r="P432" s="227"/>
      <c r="Q432" s="227"/>
      <c r="R432" s="227"/>
      <c r="S432" s="227"/>
      <c r="T432" s="227"/>
      <c r="U432" s="227"/>
      <c r="V432" s="228"/>
      <c r="W432" s="228"/>
      <c r="X432" s="228"/>
      <c r="Y432" s="228"/>
      <c r="Z432" s="228"/>
    </row>
    <row r="433" spans="1:26" ht="15.75" customHeight="1">
      <c r="A433" s="228"/>
      <c r="B433" s="262"/>
      <c r="C433" s="228"/>
      <c r="D433" s="263"/>
      <c r="E433" s="263"/>
      <c r="F433" s="263"/>
      <c r="G433" s="264"/>
      <c r="H433" s="228"/>
      <c r="I433" s="227"/>
      <c r="J433" s="227"/>
      <c r="K433" s="227"/>
      <c r="L433" s="227"/>
      <c r="M433" s="227"/>
      <c r="N433" s="227"/>
      <c r="O433" s="227"/>
      <c r="P433" s="227"/>
      <c r="Q433" s="227"/>
      <c r="R433" s="227"/>
      <c r="S433" s="227"/>
      <c r="T433" s="227"/>
      <c r="U433" s="227"/>
      <c r="V433" s="228"/>
      <c r="W433" s="228"/>
      <c r="X433" s="228"/>
      <c r="Y433" s="228"/>
      <c r="Z433" s="228"/>
    </row>
    <row r="434" spans="1:26" ht="15.75" customHeight="1">
      <c r="A434" s="228"/>
      <c r="B434" s="262"/>
      <c r="C434" s="228"/>
      <c r="D434" s="263"/>
      <c r="E434" s="263"/>
      <c r="F434" s="263"/>
      <c r="G434" s="264"/>
      <c r="H434" s="228"/>
      <c r="I434" s="227"/>
      <c r="J434" s="227"/>
      <c r="K434" s="227"/>
      <c r="L434" s="227"/>
      <c r="M434" s="227"/>
      <c r="N434" s="227"/>
      <c r="O434" s="227"/>
      <c r="P434" s="227"/>
      <c r="Q434" s="227"/>
      <c r="R434" s="227"/>
      <c r="S434" s="227"/>
      <c r="T434" s="227"/>
      <c r="U434" s="227"/>
      <c r="V434" s="228"/>
      <c r="W434" s="228"/>
      <c r="X434" s="228"/>
      <c r="Y434" s="228"/>
      <c r="Z434" s="228"/>
    </row>
    <row r="435" spans="1:26" ht="15.75" customHeight="1">
      <c r="A435" s="228"/>
      <c r="B435" s="262"/>
      <c r="C435" s="228"/>
      <c r="D435" s="263"/>
      <c r="E435" s="263"/>
      <c r="F435" s="263"/>
      <c r="G435" s="264"/>
      <c r="H435" s="228"/>
      <c r="I435" s="227"/>
      <c r="J435" s="227"/>
      <c r="K435" s="227"/>
      <c r="L435" s="227"/>
      <c r="M435" s="227"/>
      <c r="N435" s="227"/>
      <c r="O435" s="227"/>
      <c r="P435" s="227"/>
      <c r="Q435" s="227"/>
      <c r="R435" s="227"/>
      <c r="S435" s="227"/>
      <c r="T435" s="227"/>
      <c r="U435" s="227"/>
      <c r="V435" s="228"/>
      <c r="W435" s="228"/>
      <c r="X435" s="228"/>
      <c r="Y435" s="228"/>
      <c r="Z435" s="228"/>
    </row>
    <row r="436" spans="1:26" ht="15.75" customHeight="1">
      <c r="A436" s="228"/>
      <c r="B436" s="262"/>
      <c r="C436" s="228"/>
      <c r="D436" s="263"/>
      <c r="E436" s="263"/>
      <c r="F436" s="263"/>
      <c r="G436" s="264"/>
      <c r="H436" s="228"/>
      <c r="I436" s="227"/>
      <c r="J436" s="227"/>
      <c r="K436" s="227"/>
      <c r="L436" s="227"/>
      <c r="M436" s="227"/>
      <c r="N436" s="227"/>
      <c r="O436" s="227"/>
      <c r="P436" s="227"/>
      <c r="Q436" s="227"/>
      <c r="R436" s="227"/>
      <c r="S436" s="227"/>
      <c r="T436" s="227"/>
      <c r="U436" s="227"/>
      <c r="V436" s="228"/>
      <c r="W436" s="228"/>
      <c r="X436" s="228"/>
      <c r="Y436" s="228"/>
      <c r="Z436" s="228"/>
    </row>
    <row r="437" spans="1:26" ht="15.75" customHeight="1">
      <c r="A437" s="228"/>
      <c r="B437" s="262"/>
      <c r="C437" s="228"/>
      <c r="D437" s="263"/>
      <c r="E437" s="263"/>
      <c r="F437" s="263"/>
      <c r="G437" s="264"/>
      <c r="H437" s="228"/>
      <c r="I437" s="227"/>
      <c r="J437" s="227"/>
      <c r="K437" s="227"/>
      <c r="L437" s="227"/>
      <c r="M437" s="227"/>
      <c r="N437" s="227"/>
      <c r="O437" s="227"/>
      <c r="P437" s="227"/>
      <c r="Q437" s="227"/>
      <c r="R437" s="227"/>
      <c r="S437" s="227"/>
      <c r="T437" s="227"/>
      <c r="U437" s="227"/>
      <c r="V437" s="228"/>
      <c r="W437" s="228"/>
      <c r="X437" s="228"/>
      <c r="Y437" s="228"/>
      <c r="Z437" s="228"/>
    </row>
    <row r="438" spans="1:26" ht="15.75" customHeight="1">
      <c r="A438" s="228"/>
      <c r="B438" s="262"/>
      <c r="C438" s="228"/>
      <c r="D438" s="263"/>
      <c r="E438" s="263"/>
      <c r="F438" s="263"/>
      <c r="G438" s="264"/>
      <c r="H438" s="228"/>
      <c r="I438" s="227"/>
      <c r="J438" s="227"/>
      <c r="K438" s="227"/>
      <c r="L438" s="227"/>
      <c r="M438" s="227"/>
      <c r="N438" s="227"/>
      <c r="O438" s="227"/>
      <c r="P438" s="227"/>
      <c r="Q438" s="227"/>
      <c r="R438" s="227"/>
      <c r="S438" s="227"/>
      <c r="T438" s="227"/>
      <c r="U438" s="227"/>
      <c r="V438" s="228"/>
      <c r="W438" s="228"/>
      <c r="X438" s="228"/>
      <c r="Y438" s="228"/>
      <c r="Z438" s="228"/>
    </row>
    <row r="439" spans="1:26" ht="15.75" customHeight="1">
      <c r="A439" s="228"/>
      <c r="B439" s="262"/>
      <c r="C439" s="228"/>
      <c r="D439" s="263"/>
      <c r="E439" s="263"/>
      <c r="F439" s="263"/>
      <c r="G439" s="264"/>
      <c r="H439" s="228"/>
      <c r="I439" s="227"/>
      <c r="J439" s="227"/>
      <c r="K439" s="227"/>
      <c r="L439" s="227"/>
      <c r="M439" s="227"/>
      <c r="N439" s="227"/>
      <c r="O439" s="227"/>
      <c r="P439" s="227"/>
      <c r="Q439" s="227"/>
      <c r="R439" s="227"/>
      <c r="S439" s="227"/>
      <c r="T439" s="227"/>
      <c r="U439" s="227"/>
      <c r="V439" s="228"/>
      <c r="W439" s="228"/>
      <c r="X439" s="228"/>
      <c r="Y439" s="228"/>
      <c r="Z439" s="228"/>
    </row>
    <row r="440" spans="1:26" ht="15.75" customHeight="1">
      <c r="A440" s="228"/>
      <c r="B440" s="262"/>
      <c r="C440" s="228"/>
      <c r="D440" s="263"/>
      <c r="E440" s="263"/>
      <c r="F440" s="263"/>
      <c r="G440" s="264"/>
      <c r="H440" s="228"/>
      <c r="I440" s="227"/>
      <c r="J440" s="227"/>
      <c r="K440" s="227"/>
      <c r="L440" s="227"/>
      <c r="M440" s="227"/>
      <c r="N440" s="227"/>
      <c r="O440" s="227"/>
      <c r="P440" s="227"/>
      <c r="Q440" s="227"/>
      <c r="R440" s="227"/>
      <c r="S440" s="227"/>
      <c r="T440" s="227"/>
      <c r="U440" s="227"/>
      <c r="V440" s="228"/>
      <c r="W440" s="228"/>
      <c r="X440" s="228"/>
      <c r="Y440" s="228"/>
      <c r="Z440" s="228"/>
    </row>
    <row r="441" spans="1:26" ht="15.75" customHeight="1">
      <c r="A441" s="228"/>
      <c r="B441" s="262"/>
      <c r="C441" s="228"/>
      <c r="D441" s="263"/>
      <c r="E441" s="263"/>
      <c r="F441" s="263"/>
      <c r="G441" s="264"/>
      <c r="H441" s="228"/>
      <c r="I441" s="227"/>
      <c r="J441" s="227"/>
      <c r="K441" s="227"/>
      <c r="L441" s="227"/>
      <c r="M441" s="227"/>
      <c r="N441" s="227"/>
      <c r="O441" s="227"/>
      <c r="P441" s="227"/>
      <c r="Q441" s="227"/>
      <c r="R441" s="227"/>
      <c r="S441" s="227"/>
      <c r="T441" s="227"/>
      <c r="U441" s="227"/>
      <c r="V441" s="228"/>
      <c r="W441" s="228"/>
      <c r="X441" s="228"/>
      <c r="Y441" s="228"/>
      <c r="Z441" s="228"/>
    </row>
    <row r="442" spans="1:26" ht="15.75" customHeight="1">
      <c r="A442" s="228"/>
      <c r="B442" s="262"/>
      <c r="C442" s="228"/>
      <c r="D442" s="263"/>
      <c r="E442" s="263"/>
      <c r="F442" s="263"/>
      <c r="G442" s="264"/>
      <c r="H442" s="228"/>
      <c r="I442" s="227"/>
      <c r="J442" s="227"/>
      <c r="K442" s="227"/>
      <c r="L442" s="227"/>
      <c r="M442" s="227"/>
      <c r="N442" s="227"/>
      <c r="O442" s="227"/>
      <c r="P442" s="227"/>
      <c r="Q442" s="227"/>
      <c r="R442" s="227"/>
      <c r="S442" s="227"/>
      <c r="T442" s="227"/>
      <c r="U442" s="227"/>
      <c r="V442" s="228"/>
      <c r="W442" s="228"/>
      <c r="X442" s="228"/>
      <c r="Y442" s="228"/>
      <c r="Z442" s="228"/>
    </row>
    <row r="443" spans="1:26" ht="15.75" customHeight="1">
      <c r="A443" s="228"/>
      <c r="B443" s="262"/>
      <c r="C443" s="228"/>
      <c r="D443" s="263"/>
      <c r="E443" s="263"/>
      <c r="F443" s="263"/>
      <c r="G443" s="264"/>
      <c r="H443" s="228"/>
      <c r="I443" s="227"/>
      <c r="J443" s="227"/>
      <c r="K443" s="227"/>
      <c r="L443" s="227"/>
      <c r="M443" s="227"/>
      <c r="N443" s="227"/>
      <c r="O443" s="227"/>
      <c r="P443" s="227"/>
      <c r="Q443" s="227"/>
      <c r="R443" s="227"/>
      <c r="S443" s="227"/>
      <c r="T443" s="227"/>
      <c r="U443" s="227"/>
      <c r="V443" s="228"/>
      <c r="W443" s="228"/>
      <c r="X443" s="228"/>
      <c r="Y443" s="228"/>
      <c r="Z443" s="228"/>
    </row>
    <row r="444" spans="1:26" ht="15.75" customHeight="1">
      <c r="A444" s="228"/>
      <c r="B444" s="262"/>
      <c r="C444" s="228"/>
      <c r="D444" s="263"/>
      <c r="E444" s="263"/>
      <c r="F444" s="263"/>
      <c r="G444" s="264"/>
      <c r="H444" s="228"/>
      <c r="I444" s="227"/>
      <c r="J444" s="227"/>
      <c r="K444" s="227"/>
      <c r="L444" s="227"/>
      <c r="M444" s="227"/>
      <c r="N444" s="227"/>
      <c r="O444" s="227"/>
      <c r="P444" s="227"/>
      <c r="Q444" s="227"/>
      <c r="R444" s="227"/>
      <c r="S444" s="227"/>
      <c r="T444" s="227"/>
      <c r="U444" s="227"/>
      <c r="V444" s="228"/>
      <c r="W444" s="228"/>
      <c r="X444" s="228"/>
      <c r="Y444" s="228"/>
      <c r="Z444" s="228"/>
    </row>
    <row r="445" spans="1:26" ht="15.75" customHeight="1">
      <c r="A445" s="228"/>
      <c r="B445" s="262"/>
      <c r="C445" s="228"/>
      <c r="D445" s="263"/>
      <c r="E445" s="263"/>
      <c r="F445" s="263"/>
      <c r="G445" s="264"/>
      <c r="H445" s="228"/>
      <c r="I445" s="227"/>
      <c r="J445" s="227"/>
      <c r="K445" s="227"/>
      <c r="L445" s="227"/>
      <c r="M445" s="227"/>
      <c r="N445" s="227"/>
      <c r="O445" s="227"/>
      <c r="P445" s="227"/>
      <c r="Q445" s="227"/>
      <c r="R445" s="227"/>
      <c r="S445" s="227"/>
      <c r="T445" s="227"/>
      <c r="U445" s="227"/>
      <c r="V445" s="228"/>
      <c r="W445" s="228"/>
      <c r="X445" s="228"/>
      <c r="Y445" s="228"/>
      <c r="Z445" s="228"/>
    </row>
    <row r="446" spans="1:26" ht="15.75" customHeight="1">
      <c r="A446" s="228"/>
      <c r="B446" s="262"/>
      <c r="C446" s="228"/>
      <c r="D446" s="263"/>
      <c r="E446" s="263"/>
      <c r="F446" s="263"/>
      <c r="G446" s="264"/>
      <c r="H446" s="228"/>
      <c r="I446" s="227"/>
      <c r="J446" s="227"/>
      <c r="K446" s="227"/>
      <c r="L446" s="227"/>
      <c r="M446" s="227"/>
      <c r="N446" s="227"/>
      <c r="O446" s="227"/>
      <c r="P446" s="227"/>
      <c r="Q446" s="227"/>
      <c r="R446" s="227"/>
      <c r="S446" s="227"/>
      <c r="T446" s="227"/>
      <c r="U446" s="227"/>
      <c r="V446" s="228"/>
      <c r="W446" s="228"/>
      <c r="X446" s="228"/>
      <c r="Y446" s="228"/>
      <c r="Z446" s="228"/>
    </row>
    <row r="447" spans="1:26" ht="15.75" customHeight="1">
      <c r="A447" s="228"/>
      <c r="B447" s="262"/>
      <c r="C447" s="228"/>
      <c r="D447" s="263"/>
      <c r="E447" s="263"/>
      <c r="F447" s="263"/>
      <c r="G447" s="264"/>
      <c r="H447" s="228"/>
      <c r="I447" s="227"/>
      <c r="J447" s="227"/>
      <c r="K447" s="227"/>
      <c r="L447" s="227"/>
      <c r="M447" s="227"/>
      <c r="N447" s="227"/>
      <c r="O447" s="227"/>
      <c r="P447" s="227"/>
      <c r="Q447" s="227"/>
      <c r="R447" s="227"/>
      <c r="S447" s="227"/>
      <c r="T447" s="227"/>
      <c r="U447" s="227"/>
      <c r="V447" s="228"/>
      <c r="W447" s="228"/>
      <c r="X447" s="228"/>
      <c r="Y447" s="228"/>
      <c r="Z447" s="228"/>
    </row>
    <row r="448" spans="1:26" ht="15.75" customHeight="1">
      <c r="A448" s="228"/>
      <c r="B448" s="262"/>
      <c r="C448" s="228"/>
      <c r="D448" s="263"/>
      <c r="E448" s="263"/>
      <c r="F448" s="263"/>
      <c r="G448" s="264"/>
      <c r="H448" s="228"/>
      <c r="I448" s="227"/>
      <c r="J448" s="227"/>
      <c r="K448" s="227"/>
      <c r="L448" s="227"/>
      <c r="M448" s="227"/>
      <c r="N448" s="227"/>
      <c r="O448" s="227"/>
      <c r="P448" s="227"/>
      <c r="Q448" s="227"/>
      <c r="R448" s="227"/>
      <c r="S448" s="227"/>
      <c r="T448" s="227"/>
      <c r="U448" s="227"/>
      <c r="V448" s="228"/>
      <c r="W448" s="228"/>
      <c r="X448" s="228"/>
      <c r="Y448" s="228"/>
      <c r="Z448" s="228"/>
    </row>
    <row r="449" spans="1:26" ht="15.75" customHeight="1">
      <c r="A449" s="228"/>
      <c r="B449" s="262"/>
      <c r="C449" s="228"/>
      <c r="D449" s="263"/>
      <c r="E449" s="263"/>
      <c r="F449" s="263"/>
      <c r="G449" s="264"/>
      <c r="H449" s="228"/>
      <c r="I449" s="227"/>
      <c r="J449" s="227"/>
      <c r="K449" s="227"/>
      <c r="L449" s="227"/>
      <c r="M449" s="227"/>
      <c r="N449" s="227"/>
      <c r="O449" s="227"/>
      <c r="P449" s="227"/>
      <c r="Q449" s="227"/>
      <c r="R449" s="227"/>
      <c r="S449" s="227"/>
      <c r="T449" s="227"/>
      <c r="U449" s="227"/>
      <c r="V449" s="228"/>
      <c r="W449" s="228"/>
      <c r="X449" s="228"/>
      <c r="Y449" s="228"/>
      <c r="Z449" s="228"/>
    </row>
    <row r="450" spans="1:26" ht="15.75" customHeight="1">
      <c r="A450" s="228"/>
      <c r="B450" s="262"/>
      <c r="C450" s="228"/>
      <c r="D450" s="263"/>
      <c r="E450" s="263"/>
      <c r="F450" s="263"/>
      <c r="G450" s="264"/>
      <c r="H450" s="228"/>
      <c r="I450" s="227"/>
      <c r="J450" s="227"/>
      <c r="K450" s="227"/>
      <c r="L450" s="227"/>
      <c r="M450" s="227"/>
      <c r="N450" s="227"/>
      <c r="O450" s="227"/>
      <c r="P450" s="227"/>
      <c r="Q450" s="227"/>
      <c r="R450" s="227"/>
      <c r="S450" s="227"/>
      <c r="T450" s="227"/>
      <c r="U450" s="227"/>
      <c r="V450" s="228"/>
      <c r="W450" s="228"/>
      <c r="X450" s="228"/>
      <c r="Y450" s="228"/>
      <c r="Z450" s="228"/>
    </row>
    <row r="451" spans="1:26" ht="15.75" customHeight="1">
      <c r="A451" s="228"/>
      <c r="B451" s="262"/>
      <c r="C451" s="228"/>
      <c r="D451" s="263"/>
      <c r="E451" s="263"/>
      <c r="F451" s="263"/>
      <c r="G451" s="264"/>
      <c r="H451" s="228"/>
      <c r="I451" s="227"/>
      <c r="J451" s="227"/>
      <c r="K451" s="227"/>
      <c r="L451" s="227"/>
      <c r="M451" s="227"/>
      <c r="N451" s="227"/>
      <c r="O451" s="227"/>
      <c r="P451" s="227"/>
      <c r="Q451" s="227"/>
      <c r="R451" s="227"/>
      <c r="S451" s="227"/>
      <c r="T451" s="227"/>
      <c r="U451" s="227"/>
      <c r="V451" s="228"/>
      <c r="W451" s="228"/>
      <c r="X451" s="228"/>
      <c r="Y451" s="228"/>
      <c r="Z451" s="228"/>
    </row>
    <row r="452" spans="1:26" ht="15.75" customHeight="1">
      <c r="A452" s="228"/>
      <c r="B452" s="262"/>
      <c r="C452" s="228"/>
      <c r="D452" s="263"/>
      <c r="E452" s="263"/>
      <c r="F452" s="263"/>
      <c r="G452" s="264"/>
      <c r="H452" s="228"/>
      <c r="I452" s="227"/>
      <c r="J452" s="227"/>
      <c r="K452" s="227"/>
      <c r="L452" s="227"/>
      <c r="M452" s="227"/>
      <c r="N452" s="227"/>
      <c r="O452" s="227"/>
      <c r="P452" s="227"/>
      <c r="Q452" s="227"/>
      <c r="R452" s="227"/>
      <c r="S452" s="227"/>
      <c r="T452" s="227"/>
      <c r="U452" s="227"/>
      <c r="V452" s="228"/>
      <c r="W452" s="228"/>
      <c r="X452" s="228"/>
      <c r="Y452" s="228"/>
      <c r="Z452" s="228"/>
    </row>
    <row r="453" spans="1:26" ht="15.75" customHeight="1">
      <c r="A453" s="228"/>
      <c r="B453" s="262"/>
      <c r="C453" s="228"/>
      <c r="D453" s="263"/>
      <c r="E453" s="263"/>
      <c r="F453" s="263"/>
      <c r="G453" s="264"/>
      <c r="H453" s="228"/>
      <c r="I453" s="227"/>
      <c r="J453" s="227"/>
      <c r="K453" s="227"/>
      <c r="L453" s="227"/>
      <c r="M453" s="227"/>
      <c r="N453" s="227"/>
      <c r="O453" s="227"/>
      <c r="P453" s="227"/>
      <c r="Q453" s="227"/>
      <c r="R453" s="227"/>
      <c r="S453" s="227"/>
      <c r="T453" s="227"/>
      <c r="U453" s="227"/>
      <c r="V453" s="228"/>
      <c r="W453" s="228"/>
      <c r="X453" s="228"/>
      <c r="Y453" s="228"/>
      <c r="Z453" s="228"/>
    </row>
    <row r="454" spans="1:26" ht="15.75" customHeight="1">
      <c r="A454" s="228"/>
      <c r="B454" s="262"/>
      <c r="C454" s="228"/>
      <c r="D454" s="263"/>
      <c r="E454" s="263"/>
      <c r="F454" s="263"/>
      <c r="G454" s="264"/>
      <c r="H454" s="228"/>
      <c r="I454" s="227"/>
      <c r="J454" s="227"/>
      <c r="K454" s="227"/>
      <c r="L454" s="227"/>
      <c r="M454" s="227"/>
      <c r="N454" s="227"/>
      <c r="O454" s="227"/>
      <c r="P454" s="227"/>
      <c r="Q454" s="227"/>
      <c r="R454" s="227"/>
      <c r="S454" s="227"/>
      <c r="T454" s="227"/>
      <c r="U454" s="227"/>
      <c r="V454" s="228"/>
      <c r="W454" s="228"/>
      <c r="X454" s="228"/>
      <c r="Y454" s="228"/>
      <c r="Z454" s="228"/>
    </row>
    <row r="455" spans="1:26" ht="15.75" customHeight="1">
      <c r="A455" s="228"/>
      <c r="B455" s="262"/>
      <c r="C455" s="228"/>
      <c r="D455" s="263"/>
      <c r="E455" s="263"/>
      <c r="F455" s="263"/>
      <c r="G455" s="264"/>
      <c r="H455" s="228"/>
      <c r="I455" s="227"/>
      <c r="J455" s="227"/>
      <c r="K455" s="227"/>
      <c r="L455" s="227"/>
      <c r="M455" s="227"/>
      <c r="N455" s="227"/>
      <c r="O455" s="227"/>
      <c r="P455" s="227"/>
      <c r="Q455" s="227"/>
      <c r="R455" s="227"/>
      <c r="S455" s="227"/>
      <c r="T455" s="227"/>
      <c r="U455" s="227"/>
      <c r="V455" s="228"/>
      <c r="W455" s="228"/>
      <c r="X455" s="228"/>
      <c r="Y455" s="228"/>
      <c r="Z455" s="228"/>
    </row>
    <row r="456" spans="1:26" ht="15.75" customHeight="1">
      <c r="A456" s="228"/>
      <c r="B456" s="262"/>
      <c r="C456" s="228"/>
      <c r="D456" s="263"/>
      <c r="E456" s="263"/>
      <c r="F456" s="263"/>
      <c r="G456" s="264"/>
      <c r="H456" s="228"/>
      <c r="I456" s="227"/>
      <c r="J456" s="227"/>
      <c r="K456" s="227"/>
      <c r="L456" s="227"/>
      <c r="M456" s="227"/>
      <c r="N456" s="227"/>
      <c r="O456" s="227"/>
      <c r="P456" s="227"/>
      <c r="Q456" s="227"/>
      <c r="R456" s="227"/>
      <c r="S456" s="227"/>
      <c r="T456" s="227"/>
      <c r="U456" s="227"/>
      <c r="V456" s="228"/>
      <c r="W456" s="228"/>
      <c r="X456" s="228"/>
      <c r="Y456" s="228"/>
      <c r="Z456" s="228"/>
    </row>
    <row r="457" spans="1:26" ht="15.75" customHeight="1">
      <c r="A457" s="228"/>
      <c r="B457" s="262"/>
      <c r="C457" s="228"/>
      <c r="D457" s="263"/>
      <c r="E457" s="263"/>
      <c r="F457" s="263"/>
      <c r="G457" s="264"/>
      <c r="H457" s="228"/>
      <c r="I457" s="227"/>
      <c r="J457" s="227"/>
      <c r="K457" s="227"/>
      <c r="L457" s="227"/>
      <c r="M457" s="227"/>
      <c r="N457" s="227"/>
      <c r="O457" s="227"/>
      <c r="P457" s="227"/>
      <c r="Q457" s="227"/>
      <c r="R457" s="227"/>
      <c r="S457" s="227"/>
      <c r="T457" s="227"/>
      <c r="U457" s="227"/>
      <c r="V457" s="228"/>
      <c r="W457" s="228"/>
      <c r="X457" s="228"/>
      <c r="Y457" s="228"/>
      <c r="Z457" s="228"/>
    </row>
    <row r="458" spans="1:26" ht="15.75" customHeight="1">
      <c r="A458" s="228"/>
      <c r="B458" s="262"/>
      <c r="C458" s="228"/>
      <c r="D458" s="263"/>
      <c r="E458" s="263"/>
      <c r="F458" s="263"/>
      <c r="G458" s="264"/>
      <c r="H458" s="228"/>
      <c r="I458" s="227"/>
      <c r="J458" s="227"/>
      <c r="K458" s="227"/>
      <c r="L458" s="227"/>
      <c r="M458" s="227"/>
      <c r="N458" s="227"/>
      <c r="O458" s="227"/>
      <c r="P458" s="227"/>
      <c r="Q458" s="227"/>
      <c r="R458" s="227"/>
      <c r="S458" s="227"/>
      <c r="T458" s="227"/>
      <c r="U458" s="227"/>
      <c r="V458" s="228"/>
      <c r="W458" s="228"/>
      <c r="X458" s="228"/>
      <c r="Y458" s="228"/>
      <c r="Z458" s="228"/>
    </row>
    <row r="459" spans="1:26" ht="15.75" customHeight="1">
      <c r="A459" s="228"/>
      <c r="B459" s="262"/>
      <c r="C459" s="228"/>
      <c r="D459" s="263"/>
      <c r="E459" s="263"/>
      <c r="F459" s="263"/>
      <c r="G459" s="264"/>
      <c r="H459" s="228"/>
      <c r="I459" s="227"/>
      <c r="J459" s="227"/>
      <c r="K459" s="227"/>
      <c r="L459" s="227"/>
      <c r="M459" s="227"/>
      <c r="N459" s="227"/>
      <c r="O459" s="227"/>
      <c r="P459" s="227"/>
      <c r="Q459" s="227"/>
      <c r="R459" s="227"/>
      <c r="S459" s="227"/>
      <c r="T459" s="227"/>
      <c r="U459" s="227"/>
      <c r="V459" s="228"/>
      <c r="W459" s="228"/>
      <c r="X459" s="228"/>
      <c r="Y459" s="228"/>
      <c r="Z459" s="228"/>
    </row>
    <row r="460" spans="1:26" ht="15.75" customHeight="1">
      <c r="A460" s="228"/>
      <c r="B460" s="262"/>
      <c r="C460" s="228"/>
      <c r="D460" s="263"/>
      <c r="E460" s="263"/>
      <c r="F460" s="263"/>
      <c r="G460" s="264"/>
      <c r="H460" s="228"/>
      <c r="I460" s="227"/>
      <c r="J460" s="227"/>
      <c r="K460" s="227"/>
      <c r="L460" s="227"/>
      <c r="M460" s="227"/>
      <c r="N460" s="227"/>
      <c r="O460" s="227"/>
      <c r="P460" s="227"/>
      <c r="Q460" s="227"/>
      <c r="R460" s="227"/>
      <c r="S460" s="227"/>
      <c r="T460" s="227"/>
      <c r="U460" s="227"/>
      <c r="V460" s="228"/>
      <c r="W460" s="228"/>
      <c r="X460" s="228"/>
      <c r="Y460" s="228"/>
      <c r="Z460" s="228"/>
    </row>
    <row r="461" spans="1:26" ht="15.75" customHeight="1">
      <c r="A461" s="228"/>
      <c r="B461" s="262"/>
      <c r="C461" s="228"/>
      <c r="D461" s="263"/>
      <c r="E461" s="263"/>
      <c r="F461" s="263"/>
      <c r="G461" s="264"/>
      <c r="H461" s="228"/>
      <c r="I461" s="227"/>
      <c r="J461" s="227"/>
      <c r="K461" s="227"/>
      <c r="L461" s="227"/>
      <c r="M461" s="227"/>
      <c r="N461" s="227"/>
      <c r="O461" s="227"/>
      <c r="P461" s="227"/>
      <c r="Q461" s="227"/>
      <c r="R461" s="227"/>
      <c r="S461" s="227"/>
      <c r="T461" s="227"/>
      <c r="U461" s="227"/>
      <c r="V461" s="228"/>
      <c r="W461" s="228"/>
      <c r="X461" s="228"/>
      <c r="Y461" s="228"/>
      <c r="Z461" s="228"/>
    </row>
    <row r="462" spans="1:26" ht="15.75" customHeight="1">
      <c r="A462" s="228"/>
      <c r="B462" s="262"/>
      <c r="C462" s="228"/>
      <c r="D462" s="263"/>
      <c r="E462" s="263"/>
      <c r="F462" s="263"/>
      <c r="G462" s="264"/>
      <c r="H462" s="228"/>
      <c r="I462" s="227"/>
      <c r="J462" s="227"/>
      <c r="K462" s="227"/>
      <c r="L462" s="227"/>
      <c r="M462" s="227"/>
      <c r="N462" s="227"/>
      <c r="O462" s="227"/>
      <c r="P462" s="227"/>
      <c r="Q462" s="227"/>
      <c r="R462" s="227"/>
      <c r="S462" s="227"/>
      <c r="T462" s="227"/>
      <c r="U462" s="227"/>
      <c r="V462" s="228"/>
      <c r="W462" s="228"/>
      <c r="X462" s="228"/>
      <c r="Y462" s="228"/>
      <c r="Z462" s="228"/>
    </row>
    <row r="463" spans="1:26" ht="15.75" customHeight="1">
      <c r="A463" s="228"/>
      <c r="B463" s="262"/>
      <c r="C463" s="228"/>
      <c r="D463" s="263"/>
      <c r="E463" s="263"/>
      <c r="F463" s="263"/>
      <c r="G463" s="264"/>
      <c r="H463" s="228"/>
      <c r="I463" s="227"/>
      <c r="J463" s="227"/>
      <c r="K463" s="227"/>
      <c r="L463" s="227"/>
      <c r="M463" s="227"/>
      <c r="N463" s="227"/>
      <c r="O463" s="227"/>
      <c r="P463" s="227"/>
      <c r="Q463" s="227"/>
      <c r="R463" s="227"/>
      <c r="S463" s="227"/>
      <c r="T463" s="227"/>
      <c r="U463" s="227"/>
      <c r="V463" s="228"/>
      <c r="W463" s="228"/>
      <c r="X463" s="228"/>
      <c r="Y463" s="228"/>
      <c r="Z463" s="228"/>
    </row>
    <row r="464" spans="1:26" ht="15.75" customHeight="1">
      <c r="A464" s="228"/>
      <c r="B464" s="262"/>
      <c r="C464" s="228"/>
      <c r="D464" s="263"/>
      <c r="E464" s="263"/>
      <c r="F464" s="263"/>
      <c r="G464" s="264"/>
      <c r="H464" s="228"/>
      <c r="I464" s="227"/>
      <c r="J464" s="227"/>
      <c r="K464" s="227"/>
      <c r="L464" s="227"/>
      <c r="M464" s="227"/>
      <c r="N464" s="227"/>
      <c r="O464" s="227"/>
      <c r="P464" s="227"/>
      <c r="Q464" s="227"/>
      <c r="R464" s="227"/>
      <c r="S464" s="227"/>
      <c r="T464" s="227"/>
      <c r="U464" s="227"/>
      <c r="V464" s="228"/>
      <c r="W464" s="228"/>
      <c r="X464" s="228"/>
      <c r="Y464" s="228"/>
      <c r="Z464" s="228"/>
    </row>
    <row r="465" spans="1:26" ht="15.75" customHeight="1">
      <c r="A465" s="228"/>
      <c r="B465" s="262"/>
      <c r="C465" s="228"/>
      <c r="D465" s="263"/>
      <c r="E465" s="263"/>
      <c r="F465" s="263"/>
      <c r="G465" s="264"/>
      <c r="H465" s="228"/>
      <c r="I465" s="227"/>
      <c r="J465" s="227"/>
      <c r="K465" s="227"/>
      <c r="L465" s="227"/>
      <c r="M465" s="227"/>
      <c r="N465" s="227"/>
      <c r="O465" s="227"/>
      <c r="P465" s="227"/>
      <c r="Q465" s="227"/>
      <c r="R465" s="227"/>
      <c r="S465" s="227"/>
      <c r="T465" s="227"/>
      <c r="U465" s="227"/>
      <c r="V465" s="228"/>
      <c r="W465" s="228"/>
      <c r="X465" s="228"/>
      <c r="Y465" s="228"/>
      <c r="Z465" s="228"/>
    </row>
    <row r="466" spans="1:26" ht="15.75" customHeight="1">
      <c r="A466" s="228"/>
      <c r="B466" s="262"/>
      <c r="C466" s="228"/>
      <c r="D466" s="263"/>
      <c r="E466" s="263"/>
      <c r="F466" s="263"/>
      <c r="G466" s="264"/>
      <c r="H466" s="228"/>
      <c r="I466" s="227"/>
      <c r="J466" s="227"/>
      <c r="K466" s="227"/>
      <c r="L466" s="227"/>
      <c r="M466" s="227"/>
      <c r="N466" s="227"/>
      <c r="O466" s="227"/>
      <c r="P466" s="227"/>
      <c r="Q466" s="227"/>
      <c r="R466" s="227"/>
      <c r="S466" s="227"/>
      <c r="T466" s="227"/>
      <c r="U466" s="227"/>
      <c r="V466" s="228"/>
      <c r="W466" s="228"/>
      <c r="X466" s="228"/>
      <c r="Y466" s="228"/>
      <c r="Z466" s="228"/>
    </row>
    <row r="467" spans="1:26" ht="15.75" customHeight="1">
      <c r="A467" s="228"/>
      <c r="B467" s="262"/>
      <c r="C467" s="228"/>
      <c r="D467" s="263"/>
      <c r="E467" s="263"/>
      <c r="F467" s="263"/>
      <c r="G467" s="264"/>
      <c r="H467" s="228"/>
      <c r="I467" s="227"/>
      <c r="J467" s="227"/>
      <c r="K467" s="227"/>
      <c r="L467" s="227"/>
      <c r="M467" s="227"/>
      <c r="N467" s="227"/>
      <c r="O467" s="227"/>
      <c r="P467" s="227"/>
      <c r="Q467" s="227"/>
      <c r="R467" s="227"/>
      <c r="S467" s="227"/>
      <c r="T467" s="227"/>
      <c r="U467" s="227"/>
      <c r="V467" s="228"/>
      <c r="W467" s="228"/>
      <c r="X467" s="228"/>
      <c r="Y467" s="228"/>
      <c r="Z467" s="228"/>
    </row>
    <row r="468" spans="1:26" ht="15.75" customHeight="1">
      <c r="A468" s="228"/>
      <c r="B468" s="262"/>
      <c r="C468" s="228"/>
      <c r="D468" s="263"/>
      <c r="E468" s="263"/>
      <c r="F468" s="263"/>
      <c r="G468" s="264"/>
      <c r="H468" s="228"/>
      <c r="I468" s="227"/>
      <c r="J468" s="227"/>
      <c r="K468" s="227"/>
      <c r="L468" s="227"/>
      <c r="M468" s="227"/>
      <c r="N468" s="227"/>
      <c r="O468" s="227"/>
      <c r="P468" s="227"/>
      <c r="Q468" s="227"/>
      <c r="R468" s="227"/>
      <c r="S468" s="227"/>
      <c r="T468" s="227"/>
      <c r="U468" s="227"/>
      <c r="V468" s="228"/>
      <c r="W468" s="228"/>
      <c r="X468" s="228"/>
      <c r="Y468" s="228"/>
      <c r="Z468" s="228"/>
    </row>
    <row r="469" spans="1:26" ht="15.75" customHeight="1">
      <c r="A469" s="228"/>
      <c r="B469" s="262"/>
      <c r="C469" s="228"/>
      <c r="D469" s="263"/>
      <c r="E469" s="263"/>
      <c r="F469" s="263"/>
      <c r="G469" s="264"/>
      <c r="H469" s="228"/>
      <c r="I469" s="227"/>
      <c r="J469" s="227"/>
      <c r="K469" s="227"/>
      <c r="L469" s="227"/>
      <c r="M469" s="227"/>
      <c r="N469" s="227"/>
      <c r="O469" s="227"/>
      <c r="P469" s="227"/>
      <c r="Q469" s="227"/>
      <c r="R469" s="227"/>
      <c r="S469" s="227"/>
      <c r="T469" s="227"/>
      <c r="U469" s="227"/>
      <c r="V469" s="228"/>
      <c r="W469" s="228"/>
      <c r="X469" s="228"/>
      <c r="Y469" s="228"/>
      <c r="Z469" s="228"/>
    </row>
    <row r="470" spans="1:26" ht="15.75" customHeight="1">
      <c r="A470" s="228"/>
      <c r="B470" s="262"/>
      <c r="C470" s="228"/>
      <c r="D470" s="263"/>
      <c r="E470" s="263"/>
      <c r="F470" s="263"/>
      <c r="G470" s="264"/>
      <c r="H470" s="228"/>
      <c r="I470" s="227"/>
      <c r="J470" s="227"/>
      <c r="K470" s="227"/>
      <c r="L470" s="227"/>
      <c r="M470" s="227"/>
      <c r="N470" s="227"/>
      <c r="O470" s="227"/>
      <c r="P470" s="227"/>
      <c r="Q470" s="227"/>
      <c r="R470" s="227"/>
      <c r="S470" s="227"/>
      <c r="T470" s="227"/>
      <c r="U470" s="227"/>
      <c r="V470" s="228"/>
      <c r="W470" s="228"/>
      <c r="X470" s="228"/>
      <c r="Y470" s="228"/>
      <c r="Z470" s="228"/>
    </row>
    <row r="471" spans="1:26" ht="15.75" customHeight="1">
      <c r="A471" s="228"/>
      <c r="B471" s="262"/>
      <c r="C471" s="228"/>
      <c r="D471" s="263"/>
      <c r="E471" s="263"/>
      <c r="F471" s="263"/>
      <c r="G471" s="264"/>
      <c r="H471" s="228"/>
      <c r="I471" s="227"/>
      <c r="J471" s="227"/>
      <c r="K471" s="227"/>
      <c r="L471" s="227"/>
      <c r="M471" s="227"/>
      <c r="N471" s="227"/>
      <c r="O471" s="227"/>
      <c r="P471" s="227"/>
      <c r="Q471" s="227"/>
      <c r="R471" s="227"/>
      <c r="S471" s="227"/>
      <c r="T471" s="227"/>
      <c r="U471" s="227"/>
      <c r="V471" s="228"/>
      <c r="W471" s="228"/>
      <c r="X471" s="228"/>
      <c r="Y471" s="228"/>
      <c r="Z471" s="228"/>
    </row>
    <row r="472" spans="1:26" ht="15.75" customHeight="1">
      <c r="A472" s="228"/>
      <c r="B472" s="262"/>
      <c r="C472" s="228"/>
      <c r="D472" s="263"/>
      <c r="E472" s="263"/>
      <c r="F472" s="263"/>
      <c r="G472" s="264"/>
      <c r="H472" s="228"/>
      <c r="I472" s="227"/>
      <c r="J472" s="227"/>
      <c r="K472" s="227"/>
      <c r="L472" s="227"/>
      <c r="M472" s="227"/>
      <c r="N472" s="227"/>
      <c r="O472" s="227"/>
      <c r="P472" s="227"/>
      <c r="Q472" s="227"/>
      <c r="R472" s="227"/>
      <c r="S472" s="227"/>
      <c r="T472" s="227"/>
      <c r="U472" s="227"/>
      <c r="V472" s="228"/>
      <c r="W472" s="228"/>
      <c r="X472" s="228"/>
      <c r="Y472" s="228"/>
      <c r="Z472" s="228"/>
    </row>
    <row r="473" spans="1:26" ht="15.75" customHeight="1">
      <c r="A473" s="228"/>
      <c r="B473" s="262"/>
      <c r="C473" s="228"/>
      <c r="D473" s="263"/>
      <c r="E473" s="263"/>
      <c r="F473" s="263"/>
      <c r="G473" s="264"/>
      <c r="H473" s="228"/>
      <c r="I473" s="227"/>
      <c r="J473" s="227"/>
      <c r="K473" s="227"/>
      <c r="L473" s="227"/>
      <c r="M473" s="227"/>
      <c r="N473" s="227"/>
      <c r="O473" s="227"/>
      <c r="P473" s="227"/>
      <c r="Q473" s="227"/>
      <c r="R473" s="227"/>
      <c r="S473" s="227"/>
      <c r="T473" s="227"/>
      <c r="U473" s="227"/>
      <c r="V473" s="228"/>
      <c r="W473" s="228"/>
      <c r="X473" s="228"/>
      <c r="Y473" s="228"/>
      <c r="Z473" s="228"/>
    </row>
    <row r="474" spans="1:26" ht="15.75" customHeight="1">
      <c r="A474" s="228"/>
      <c r="B474" s="262"/>
      <c r="C474" s="228"/>
      <c r="D474" s="263"/>
      <c r="E474" s="263"/>
      <c r="F474" s="263"/>
      <c r="G474" s="264"/>
      <c r="H474" s="228"/>
      <c r="I474" s="227"/>
      <c r="J474" s="227"/>
      <c r="K474" s="227"/>
      <c r="L474" s="227"/>
      <c r="M474" s="227"/>
      <c r="N474" s="227"/>
      <c r="O474" s="227"/>
      <c r="P474" s="227"/>
      <c r="Q474" s="227"/>
      <c r="R474" s="227"/>
      <c r="S474" s="227"/>
      <c r="T474" s="227"/>
      <c r="U474" s="227"/>
      <c r="V474" s="228"/>
      <c r="W474" s="228"/>
      <c r="X474" s="228"/>
      <c r="Y474" s="228"/>
      <c r="Z474" s="228"/>
    </row>
    <row r="475" spans="1:26" ht="15.75" customHeight="1">
      <c r="A475" s="228"/>
      <c r="B475" s="262"/>
      <c r="C475" s="228"/>
      <c r="D475" s="263"/>
      <c r="E475" s="263"/>
      <c r="F475" s="263"/>
      <c r="G475" s="264"/>
      <c r="H475" s="228"/>
      <c r="I475" s="227"/>
      <c r="J475" s="227"/>
      <c r="K475" s="227"/>
      <c r="L475" s="227"/>
      <c r="M475" s="227"/>
      <c r="N475" s="227"/>
      <c r="O475" s="227"/>
      <c r="P475" s="227"/>
      <c r="Q475" s="227"/>
      <c r="R475" s="227"/>
      <c r="S475" s="227"/>
      <c r="T475" s="227"/>
      <c r="U475" s="227"/>
      <c r="V475" s="228"/>
      <c r="W475" s="228"/>
      <c r="X475" s="228"/>
      <c r="Y475" s="228"/>
      <c r="Z475" s="228"/>
    </row>
    <row r="476" spans="1:26" ht="15.75" customHeight="1">
      <c r="A476" s="228"/>
      <c r="B476" s="262"/>
      <c r="C476" s="228"/>
      <c r="D476" s="263"/>
      <c r="E476" s="263"/>
      <c r="F476" s="263"/>
      <c r="G476" s="264"/>
      <c r="H476" s="228"/>
      <c r="I476" s="227"/>
      <c r="J476" s="227"/>
      <c r="K476" s="227"/>
      <c r="L476" s="227"/>
      <c r="M476" s="227"/>
      <c r="N476" s="227"/>
      <c r="O476" s="227"/>
      <c r="P476" s="227"/>
      <c r="Q476" s="227"/>
      <c r="R476" s="227"/>
      <c r="S476" s="227"/>
      <c r="T476" s="227"/>
      <c r="U476" s="227"/>
      <c r="V476" s="228"/>
      <c r="W476" s="228"/>
      <c r="X476" s="228"/>
      <c r="Y476" s="228"/>
      <c r="Z476" s="228"/>
    </row>
    <row r="477" spans="1:26" ht="15.75" customHeight="1">
      <c r="A477" s="228"/>
      <c r="B477" s="262"/>
      <c r="C477" s="228"/>
      <c r="D477" s="263"/>
      <c r="E477" s="263"/>
      <c r="F477" s="263"/>
      <c r="G477" s="264"/>
      <c r="H477" s="228"/>
      <c r="I477" s="227"/>
      <c r="J477" s="227"/>
      <c r="K477" s="227"/>
      <c r="L477" s="227"/>
      <c r="M477" s="227"/>
      <c r="N477" s="227"/>
      <c r="O477" s="227"/>
      <c r="P477" s="227"/>
      <c r="Q477" s="227"/>
      <c r="R477" s="227"/>
      <c r="S477" s="227"/>
      <c r="T477" s="227"/>
      <c r="U477" s="227"/>
      <c r="V477" s="228"/>
      <c r="W477" s="228"/>
      <c r="X477" s="228"/>
      <c r="Y477" s="228"/>
      <c r="Z477" s="228"/>
    </row>
    <row r="478" spans="1:26" ht="15.75" customHeight="1">
      <c r="A478" s="228"/>
      <c r="B478" s="262"/>
      <c r="C478" s="228"/>
      <c r="D478" s="263"/>
      <c r="E478" s="263"/>
      <c r="F478" s="263"/>
      <c r="G478" s="264"/>
      <c r="H478" s="228"/>
      <c r="I478" s="227"/>
      <c r="J478" s="227"/>
      <c r="K478" s="227"/>
      <c r="L478" s="227"/>
      <c r="M478" s="227"/>
      <c r="N478" s="227"/>
      <c r="O478" s="227"/>
      <c r="P478" s="227"/>
      <c r="Q478" s="227"/>
      <c r="R478" s="227"/>
      <c r="S478" s="227"/>
      <c r="T478" s="227"/>
      <c r="U478" s="227"/>
      <c r="V478" s="228"/>
      <c r="W478" s="228"/>
      <c r="X478" s="228"/>
      <c r="Y478" s="228"/>
      <c r="Z478" s="228"/>
    </row>
    <row r="479" spans="1:26" ht="15.75" customHeight="1">
      <c r="A479" s="228"/>
      <c r="B479" s="262"/>
      <c r="C479" s="228"/>
      <c r="D479" s="263"/>
      <c r="E479" s="263"/>
      <c r="F479" s="263"/>
      <c r="G479" s="264"/>
      <c r="H479" s="228"/>
      <c r="I479" s="227"/>
      <c r="J479" s="227"/>
      <c r="K479" s="227"/>
      <c r="L479" s="227"/>
      <c r="M479" s="227"/>
      <c r="N479" s="227"/>
      <c r="O479" s="227"/>
      <c r="P479" s="227"/>
      <c r="Q479" s="227"/>
      <c r="R479" s="227"/>
      <c r="S479" s="227"/>
      <c r="T479" s="227"/>
      <c r="U479" s="227"/>
      <c r="V479" s="228"/>
      <c r="W479" s="228"/>
      <c r="X479" s="228"/>
      <c r="Y479" s="228"/>
      <c r="Z479" s="228"/>
    </row>
    <row r="480" spans="1:26" ht="15.75" customHeight="1">
      <c r="A480" s="228"/>
      <c r="B480" s="262"/>
      <c r="C480" s="228"/>
      <c r="D480" s="263"/>
      <c r="E480" s="263"/>
      <c r="F480" s="263"/>
      <c r="G480" s="264"/>
      <c r="H480" s="228"/>
      <c r="I480" s="227"/>
      <c r="J480" s="227"/>
      <c r="K480" s="227"/>
      <c r="L480" s="227"/>
      <c r="M480" s="227"/>
      <c r="N480" s="227"/>
      <c r="O480" s="227"/>
      <c r="P480" s="227"/>
      <c r="Q480" s="227"/>
      <c r="R480" s="227"/>
      <c r="S480" s="227"/>
      <c r="T480" s="227"/>
      <c r="U480" s="227"/>
      <c r="V480" s="228"/>
      <c r="W480" s="228"/>
      <c r="X480" s="228"/>
      <c r="Y480" s="228"/>
      <c r="Z480" s="228"/>
    </row>
    <row r="481" spans="1:26" ht="15.75" customHeight="1">
      <c r="A481" s="228"/>
      <c r="B481" s="262"/>
      <c r="C481" s="228"/>
      <c r="D481" s="263"/>
      <c r="E481" s="263"/>
      <c r="F481" s="263"/>
      <c r="G481" s="264"/>
      <c r="H481" s="228"/>
      <c r="I481" s="227"/>
      <c r="J481" s="227"/>
      <c r="K481" s="227"/>
      <c r="L481" s="227"/>
      <c r="M481" s="227"/>
      <c r="N481" s="227"/>
      <c r="O481" s="227"/>
      <c r="P481" s="227"/>
      <c r="Q481" s="227"/>
      <c r="R481" s="227"/>
      <c r="S481" s="227"/>
      <c r="T481" s="227"/>
      <c r="U481" s="227"/>
      <c r="V481" s="228"/>
      <c r="W481" s="228"/>
      <c r="X481" s="228"/>
      <c r="Y481" s="228"/>
      <c r="Z481" s="228"/>
    </row>
    <row r="482" spans="1:26" ht="15.75" customHeight="1">
      <c r="A482" s="228"/>
      <c r="B482" s="262"/>
      <c r="C482" s="228"/>
      <c r="D482" s="263"/>
      <c r="E482" s="263"/>
      <c r="F482" s="263"/>
      <c r="G482" s="264"/>
      <c r="H482" s="228"/>
      <c r="I482" s="227"/>
      <c r="J482" s="227"/>
      <c r="K482" s="227"/>
      <c r="L482" s="227"/>
      <c r="M482" s="227"/>
      <c r="N482" s="227"/>
      <c r="O482" s="227"/>
      <c r="P482" s="227"/>
      <c r="Q482" s="227"/>
      <c r="R482" s="227"/>
      <c r="S482" s="227"/>
      <c r="T482" s="227"/>
      <c r="U482" s="227"/>
      <c r="V482" s="228"/>
      <c r="W482" s="228"/>
      <c r="X482" s="228"/>
      <c r="Y482" s="228"/>
      <c r="Z482" s="228"/>
    </row>
    <row r="483" spans="1:26" ht="15.75" customHeight="1">
      <c r="A483" s="228"/>
      <c r="B483" s="262"/>
      <c r="C483" s="228"/>
      <c r="D483" s="263"/>
      <c r="E483" s="263"/>
      <c r="F483" s="263"/>
      <c r="G483" s="264"/>
      <c r="H483" s="228"/>
      <c r="I483" s="227"/>
      <c r="J483" s="227"/>
      <c r="K483" s="227"/>
      <c r="L483" s="227"/>
      <c r="M483" s="227"/>
      <c r="N483" s="227"/>
      <c r="O483" s="227"/>
      <c r="P483" s="227"/>
      <c r="Q483" s="227"/>
      <c r="R483" s="227"/>
      <c r="S483" s="227"/>
      <c r="T483" s="227"/>
      <c r="U483" s="227"/>
      <c r="V483" s="228"/>
      <c r="W483" s="228"/>
      <c r="X483" s="228"/>
      <c r="Y483" s="228"/>
      <c r="Z483" s="228"/>
    </row>
    <row r="484" spans="1:26" ht="15.75" customHeight="1">
      <c r="A484" s="228"/>
      <c r="B484" s="262"/>
      <c r="C484" s="228"/>
      <c r="D484" s="263"/>
      <c r="E484" s="263"/>
      <c r="F484" s="263"/>
      <c r="G484" s="264"/>
      <c r="H484" s="228"/>
      <c r="I484" s="227"/>
      <c r="J484" s="227"/>
      <c r="K484" s="227"/>
      <c r="L484" s="227"/>
      <c r="M484" s="227"/>
      <c r="N484" s="227"/>
      <c r="O484" s="227"/>
      <c r="P484" s="227"/>
      <c r="Q484" s="227"/>
      <c r="R484" s="227"/>
      <c r="S484" s="227"/>
      <c r="T484" s="227"/>
      <c r="U484" s="227"/>
      <c r="V484" s="228"/>
      <c r="W484" s="228"/>
      <c r="X484" s="228"/>
      <c r="Y484" s="228"/>
      <c r="Z484" s="228"/>
    </row>
    <row r="485" spans="1:26" ht="15.75" customHeight="1">
      <c r="A485" s="228"/>
      <c r="B485" s="262"/>
      <c r="C485" s="228"/>
      <c r="D485" s="263"/>
      <c r="E485" s="263"/>
      <c r="F485" s="263"/>
      <c r="G485" s="264"/>
      <c r="H485" s="228"/>
      <c r="I485" s="227"/>
      <c r="J485" s="227"/>
      <c r="K485" s="227"/>
      <c r="L485" s="227"/>
      <c r="M485" s="227"/>
      <c r="N485" s="227"/>
      <c r="O485" s="227"/>
      <c r="P485" s="227"/>
      <c r="Q485" s="227"/>
      <c r="R485" s="227"/>
      <c r="S485" s="227"/>
      <c r="T485" s="227"/>
      <c r="U485" s="227"/>
      <c r="V485" s="228"/>
      <c r="W485" s="228"/>
      <c r="X485" s="228"/>
      <c r="Y485" s="228"/>
      <c r="Z485" s="228"/>
    </row>
    <row r="486" spans="1:26" ht="15.75" customHeight="1">
      <c r="A486" s="228"/>
      <c r="B486" s="262"/>
      <c r="C486" s="228"/>
      <c r="D486" s="263"/>
      <c r="E486" s="263"/>
      <c r="F486" s="263"/>
      <c r="G486" s="264"/>
      <c r="H486" s="228"/>
      <c r="I486" s="227"/>
      <c r="J486" s="227"/>
      <c r="K486" s="227"/>
      <c r="L486" s="227"/>
      <c r="M486" s="227"/>
      <c r="N486" s="227"/>
      <c r="O486" s="227"/>
      <c r="P486" s="227"/>
      <c r="Q486" s="227"/>
      <c r="R486" s="227"/>
      <c r="S486" s="227"/>
      <c r="T486" s="227"/>
      <c r="U486" s="227"/>
      <c r="V486" s="228"/>
      <c r="W486" s="228"/>
      <c r="X486" s="228"/>
      <c r="Y486" s="228"/>
      <c r="Z486" s="228"/>
    </row>
    <row r="487" spans="1:26" ht="15.75" customHeight="1">
      <c r="A487" s="228"/>
      <c r="B487" s="262"/>
      <c r="C487" s="228"/>
      <c r="D487" s="263"/>
      <c r="E487" s="263"/>
      <c r="F487" s="263"/>
      <c r="G487" s="264"/>
      <c r="H487" s="228"/>
      <c r="I487" s="227"/>
      <c r="J487" s="227"/>
      <c r="K487" s="227"/>
      <c r="L487" s="227"/>
      <c r="M487" s="227"/>
      <c r="N487" s="227"/>
      <c r="O487" s="227"/>
      <c r="P487" s="227"/>
      <c r="Q487" s="227"/>
      <c r="R487" s="227"/>
      <c r="S487" s="227"/>
      <c r="T487" s="227"/>
      <c r="U487" s="227"/>
      <c r="V487" s="228"/>
      <c r="W487" s="228"/>
      <c r="X487" s="228"/>
      <c r="Y487" s="228"/>
      <c r="Z487" s="228"/>
    </row>
    <row r="488" spans="1:26" ht="15.75" customHeight="1">
      <c r="A488" s="228"/>
      <c r="B488" s="262"/>
      <c r="C488" s="228"/>
      <c r="D488" s="263"/>
      <c r="E488" s="263"/>
      <c r="F488" s="263"/>
      <c r="G488" s="264"/>
      <c r="H488" s="228"/>
      <c r="I488" s="227"/>
      <c r="J488" s="227"/>
      <c r="K488" s="227"/>
      <c r="L488" s="227"/>
      <c r="M488" s="227"/>
      <c r="N488" s="227"/>
      <c r="O488" s="227"/>
      <c r="P488" s="227"/>
      <c r="Q488" s="227"/>
      <c r="R488" s="227"/>
      <c r="S488" s="227"/>
      <c r="T488" s="227"/>
      <c r="U488" s="227"/>
      <c r="V488" s="228"/>
      <c r="W488" s="228"/>
      <c r="X488" s="228"/>
      <c r="Y488" s="228"/>
      <c r="Z488" s="228"/>
    </row>
    <row r="489" spans="1:26" ht="15.75" customHeight="1">
      <c r="A489" s="228"/>
      <c r="B489" s="262"/>
      <c r="C489" s="228"/>
      <c r="D489" s="263"/>
      <c r="E489" s="263"/>
      <c r="F489" s="263"/>
      <c r="G489" s="264"/>
      <c r="H489" s="228"/>
      <c r="I489" s="227"/>
      <c r="J489" s="227"/>
      <c r="K489" s="227"/>
      <c r="L489" s="227"/>
      <c r="M489" s="227"/>
      <c r="N489" s="227"/>
      <c r="O489" s="227"/>
      <c r="P489" s="227"/>
      <c r="Q489" s="227"/>
      <c r="R489" s="227"/>
      <c r="S489" s="227"/>
      <c r="T489" s="227"/>
      <c r="U489" s="227"/>
      <c r="V489" s="228"/>
      <c r="W489" s="228"/>
      <c r="X489" s="228"/>
      <c r="Y489" s="228"/>
      <c r="Z489" s="228"/>
    </row>
    <row r="490" spans="1:26" ht="15.75" customHeight="1">
      <c r="A490" s="228"/>
      <c r="B490" s="262"/>
      <c r="C490" s="228"/>
      <c r="D490" s="263"/>
      <c r="E490" s="263"/>
      <c r="F490" s="263"/>
      <c r="G490" s="264"/>
      <c r="H490" s="228"/>
      <c r="I490" s="227"/>
      <c r="J490" s="227"/>
      <c r="K490" s="227"/>
      <c r="L490" s="227"/>
      <c r="M490" s="227"/>
      <c r="N490" s="227"/>
      <c r="O490" s="227"/>
      <c r="P490" s="227"/>
      <c r="Q490" s="227"/>
      <c r="R490" s="227"/>
      <c r="S490" s="227"/>
      <c r="T490" s="227"/>
      <c r="U490" s="227"/>
      <c r="V490" s="228"/>
      <c r="W490" s="228"/>
      <c r="X490" s="228"/>
      <c r="Y490" s="228"/>
      <c r="Z490" s="228"/>
    </row>
    <row r="491" spans="1:26" ht="15.75" customHeight="1">
      <c r="A491" s="228"/>
      <c r="B491" s="262"/>
      <c r="C491" s="228"/>
      <c r="D491" s="263"/>
      <c r="E491" s="263"/>
      <c r="F491" s="263"/>
      <c r="G491" s="264"/>
      <c r="H491" s="228"/>
      <c r="I491" s="227"/>
      <c r="J491" s="227"/>
      <c r="K491" s="227"/>
      <c r="L491" s="227"/>
      <c r="M491" s="227"/>
      <c r="N491" s="227"/>
      <c r="O491" s="227"/>
      <c r="P491" s="227"/>
      <c r="Q491" s="227"/>
      <c r="R491" s="227"/>
      <c r="S491" s="227"/>
      <c r="T491" s="227"/>
      <c r="U491" s="227"/>
      <c r="V491" s="228"/>
      <c r="W491" s="228"/>
      <c r="X491" s="228"/>
      <c r="Y491" s="228"/>
      <c r="Z491" s="228"/>
    </row>
    <row r="492" spans="1:26" ht="15.75" customHeight="1">
      <c r="A492" s="228"/>
      <c r="B492" s="262"/>
      <c r="C492" s="228"/>
      <c r="D492" s="263"/>
      <c r="E492" s="263"/>
      <c r="F492" s="263"/>
      <c r="G492" s="264"/>
      <c r="H492" s="228"/>
      <c r="I492" s="227"/>
      <c r="J492" s="227"/>
      <c r="K492" s="227"/>
      <c r="L492" s="227"/>
      <c r="M492" s="227"/>
      <c r="N492" s="227"/>
      <c r="O492" s="227"/>
      <c r="P492" s="227"/>
      <c r="Q492" s="227"/>
      <c r="R492" s="227"/>
      <c r="S492" s="227"/>
      <c r="T492" s="227"/>
      <c r="U492" s="227"/>
      <c r="V492" s="228"/>
      <c r="W492" s="228"/>
      <c r="X492" s="228"/>
      <c r="Y492" s="228"/>
      <c r="Z492" s="228"/>
    </row>
    <row r="493" spans="1:26" ht="15.75" customHeight="1">
      <c r="A493" s="228"/>
      <c r="B493" s="262"/>
      <c r="C493" s="228"/>
      <c r="D493" s="263"/>
      <c r="E493" s="263"/>
      <c r="F493" s="263"/>
      <c r="G493" s="264"/>
      <c r="H493" s="228"/>
      <c r="I493" s="227"/>
      <c r="J493" s="227"/>
      <c r="K493" s="227"/>
      <c r="L493" s="227"/>
      <c r="M493" s="227"/>
      <c r="N493" s="227"/>
      <c r="O493" s="227"/>
      <c r="P493" s="227"/>
      <c r="Q493" s="227"/>
      <c r="R493" s="227"/>
      <c r="S493" s="227"/>
      <c r="T493" s="227"/>
      <c r="U493" s="227"/>
      <c r="V493" s="228"/>
      <c r="W493" s="228"/>
      <c r="X493" s="228"/>
      <c r="Y493" s="228"/>
      <c r="Z493" s="228"/>
    </row>
    <row r="494" spans="1:26" ht="15.75" customHeight="1">
      <c r="A494" s="228"/>
      <c r="B494" s="262"/>
      <c r="C494" s="228"/>
      <c r="D494" s="263"/>
      <c r="E494" s="263"/>
      <c r="F494" s="263"/>
      <c r="G494" s="264"/>
      <c r="H494" s="228"/>
      <c r="I494" s="227"/>
      <c r="J494" s="227"/>
      <c r="K494" s="227"/>
      <c r="L494" s="227"/>
      <c r="M494" s="227"/>
      <c r="N494" s="227"/>
      <c r="O494" s="227"/>
      <c r="P494" s="227"/>
      <c r="Q494" s="227"/>
      <c r="R494" s="227"/>
      <c r="S494" s="227"/>
      <c r="T494" s="227"/>
      <c r="U494" s="227"/>
      <c r="V494" s="228"/>
      <c r="W494" s="228"/>
      <c r="X494" s="228"/>
      <c r="Y494" s="228"/>
      <c r="Z494" s="228"/>
    </row>
    <row r="495" spans="1:26" ht="15.75" customHeight="1">
      <c r="A495" s="228"/>
      <c r="B495" s="262"/>
      <c r="C495" s="228"/>
      <c r="D495" s="263"/>
      <c r="E495" s="263"/>
      <c r="F495" s="263"/>
      <c r="G495" s="264"/>
      <c r="H495" s="228"/>
      <c r="I495" s="227"/>
      <c r="J495" s="227"/>
      <c r="K495" s="227"/>
      <c r="L495" s="227"/>
      <c r="M495" s="227"/>
      <c r="N495" s="227"/>
      <c r="O495" s="227"/>
      <c r="P495" s="227"/>
      <c r="Q495" s="227"/>
      <c r="R495" s="227"/>
      <c r="S495" s="227"/>
      <c r="T495" s="227"/>
      <c r="U495" s="227"/>
      <c r="V495" s="228"/>
      <c r="W495" s="228"/>
      <c r="X495" s="228"/>
      <c r="Y495" s="228"/>
      <c r="Z495" s="228"/>
    </row>
    <row r="496" spans="1:26" ht="15.75" customHeight="1">
      <c r="A496" s="228"/>
      <c r="B496" s="262"/>
      <c r="C496" s="228"/>
      <c r="D496" s="263"/>
      <c r="E496" s="263"/>
      <c r="F496" s="263"/>
      <c r="G496" s="264"/>
      <c r="H496" s="228"/>
      <c r="I496" s="227"/>
      <c r="J496" s="227"/>
      <c r="K496" s="227"/>
      <c r="L496" s="227"/>
      <c r="M496" s="227"/>
      <c r="N496" s="227"/>
      <c r="O496" s="227"/>
      <c r="P496" s="227"/>
      <c r="Q496" s="227"/>
      <c r="R496" s="227"/>
      <c r="S496" s="227"/>
      <c r="T496" s="227"/>
      <c r="U496" s="227"/>
      <c r="V496" s="228"/>
      <c r="W496" s="228"/>
      <c r="X496" s="228"/>
      <c r="Y496" s="228"/>
      <c r="Z496" s="228"/>
    </row>
    <row r="497" spans="1:26" ht="15.75" customHeight="1">
      <c r="A497" s="228"/>
      <c r="B497" s="262"/>
      <c r="C497" s="228"/>
      <c r="D497" s="263"/>
      <c r="E497" s="263"/>
      <c r="F497" s="263"/>
      <c r="G497" s="264"/>
      <c r="H497" s="228"/>
      <c r="I497" s="227"/>
      <c r="J497" s="227"/>
      <c r="K497" s="227"/>
      <c r="L497" s="227"/>
      <c r="M497" s="227"/>
      <c r="N497" s="227"/>
      <c r="O497" s="227"/>
      <c r="P497" s="227"/>
      <c r="Q497" s="227"/>
      <c r="R497" s="227"/>
      <c r="S497" s="227"/>
      <c r="T497" s="227"/>
      <c r="U497" s="227"/>
      <c r="V497" s="228"/>
      <c r="W497" s="228"/>
      <c r="X497" s="228"/>
      <c r="Y497" s="228"/>
      <c r="Z497" s="228"/>
    </row>
    <row r="498" spans="1:26" ht="15.75" customHeight="1">
      <c r="A498" s="228"/>
      <c r="B498" s="262"/>
      <c r="C498" s="228"/>
      <c r="D498" s="263"/>
      <c r="E498" s="263"/>
      <c r="F498" s="263"/>
      <c r="G498" s="264"/>
      <c r="H498" s="228"/>
      <c r="I498" s="227"/>
      <c r="J498" s="227"/>
      <c r="K498" s="227"/>
      <c r="L498" s="227"/>
      <c r="M498" s="227"/>
      <c r="N498" s="227"/>
      <c r="O498" s="227"/>
      <c r="P498" s="227"/>
      <c r="Q498" s="227"/>
      <c r="R498" s="227"/>
      <c r="S498" s="227"/>
      <c r="T498" s="227"/>
      <c r="U498" s="227"/>
      <c r="V498" s="228"/>
      <c r="W498" s="228"/>
      <c r="X498" s="228"/>
      <c r="Y498" s="228"/>
      <c r="Z498" s="228"/>
    </row>
    <row r="499" spans="1:26" ht="15.75" customHeight="1">
      <c r="A499" s="228"/>
      <c r="B499" s="262"/>
      <c r="C499" s="228"/>
      <c r="D499" s="263"/>
      <c r="E499" s="263"/>
      <c r="F499" s="263"/>
      <c r="G499" s="264"/>
      <c r="H499" s="228"/>
      <c r="I499" s="227"/>
      <c r="J499" s="227"/>
      <c r="K499" s="227"/>
      <c r="L499" s="227"/>
      <c r="M499" s="227"/>
      <c r="N499" s="227"/>
      <c r="O499" s="227"/>
      <c r="P499" s="227"/>
      <c r="Q499" s="227"/>
      <c r="R499" s="227"/>
      <c r="S499" s="227"/>
      <c r="T499" s="227"/>
      <c r="U499" s="227"/>
      <c r="V499" s="228"/>
      <c r="W499" s="228"/>
      <c r="X499" s="228"/>
      <c r="Y499" s="228"/>
      <c r="Z499" s="228"/>
    </row>
    <row r="500" spans="1:26" ht="15.75" customHeight="1">
      <c r="A500" s="228"/>
      <c r="B500" s="262"/>
      <c r="C500" s="228"/>
      <c r="D500" s="263"/>
      <c r="E500" s="263"/>
      <c r="F500" s="263"/>
      <c r="G500" s="264"/>
      <c r="H500" s="228"/>
      <c r="I500" s="227"/>
      <c r="J500" s="227"/>
      <c r="K500" s="227"/>
      <c r="L500" s="227"/>
      <c r="M500" s="227"/>
      <c r="N500" s="227"/>
      <c r="O500" s="227"/>
      <c r="P500" s="227"/>
      <c r="Q500" s="227"/>
      <c r="R500" s="227"/>
      <c r="S500" s="227"/>
      <c r="T500" s="227"/>
      <c r="U500" s="227"/>
      <c r="V500" s="228"/>
      <c r="W500" s="228"/>
      <c r="X500" s="228"/>
      <c r="Y500" s="228"/>
      <c r="Z500" s="228"/>
    </row>
    <row r="501" spans="1:26" ht="15.75" customHeight="1">
      <c r="A501" s="228"/>
      <c r="B501" s="262"/>
      <c r="C501" s="228"/>
      <c r="D501" s="263"/>
      <c r="E501" s="263"/>
      <c r="F501" s="263"/>
      <c r="G501" s="264"/>
      <c r="H501" s="228"/>
      <c r="I501" s="227"/>
      <c r="J501" s="227"/>
      <c r="K501" s="227"/>
      <c r="L501" s="227"/>
      <c r="M501" s="227"/>
      <c r="N501" s="227"/>
      <c r="O501" s="227"/>
      <c r="P501" s="227"/>
      <c r="Q501" s="227"/>
      <c r="R501" s="227"/>
      <c r="S501" s="227"/>
      <c r="T501" s="227"/>
      <c r="U501" s="227"/>
      <c r="V501" s="228"/>
      <c r="W501" s="228"/>
      <c r="X501" s="228"/>
      <c r="Y501" s="228"/>
      <c r="Z501" s="228"/>
    </row>
    <row r="502" spans="1:26" ht="15.75" customHeight="1">
      <c r="A502" s="228"/>
      <c r="B502" s="262"/>
      <c r="C502" s="228"/>
      <c r="D502" s="263"/>
      <c r="E502" s="263"/>
      <c r="F502" s="263"/>
      <c r="G502" s="264"/>
      <c r="H502" s="228"/>
      <c r="I502" s="227"/>
      <c r="J502" s="227"/>
      <c r="K502" s="227"/>
      <c r="L502" s="227"/>
      <c r="M502" s="227"/>
      <c r="N502" s="227"/>
      <c r="O502" s="227"/>
      <c r="P502" s="227"/>
      <c r="Q502" s="227"/>
      <c r="R502" s="227"/>
      <c r="S502" s="227"/>
      <c r="T502" s="227"/>
      <c r="U502" s="227"/>
      <c r="V502" s="228"/>
      <c r="W502" s="228"/>
      <c r="X502" s="228"/>
      <c r="Y502" s="228"/>
      <c r="Z502" s="228"/>
    </row>
    <row r="503" spans="1:26" ht="15.75" customHeight="1">
      <c r="A503" s="228"/>
      <c r="B503" s="262"/>
      <c r="C503" s="228"/>
      <c r="D503" s="263"/>
      <c r="E503" s="263"/>
      <c r="F503" s="263"/>
      <c r="G503" s="264"/>
      <c r="H503" s="228"/>
      <c r="I503" s="227"/>
      <c r="J503" s="227"/>
      <c r="K503" s="227"/>
      <c r="L503" s="227"/>
      <c r="M503" s="227"/>
      <c r="N503" s="227"/>
      <c r="O503" s="227"/>
      <c r="P503" s="227"/>
      <c r="Q503" s="227"/>
      <c r="R503" s="227"/>
      <c r="S503" s="227"/>
      <c r="T503" s="227"/>
      <c r="U503" s="227"/>
      <c r="V503" s="228"/>
      <c r="W503" s="228"/>
      <c r="X503" s="228"/>
      <c r="Y503" s="228"/>
      <c r="Z503" s="228"/>
    </row>
    <row r="504" spans="1:26" ht="15.75" customHeight="1">
      <c r="A504" s="228"/>
      <c r="B504" s="262"/>
      <c r="C504" s="228"/>
      <c r="D504" s="263"/>
      <c r="E504" s="263"/>
      <c r="F504" s="263"/>
      <c r="G504" s="264"/>
      <c r="H504" s="228"/>
      <c r="I504" s="227"/>
      <c r="J504" s="227"/>
      <c r="K504" s="227"/>
      <c r="L504" s="227"/>
      <c r="M504" s="227"/>
      <c r="N504" s="227"/>
      <c r="O504" s="227"/>
      <c r="P504" s="227"/>
      <c r="Q504" s="227"/>
      <c r="R504" s="227"/>
      <c r="S504" s="227"/>
      <c r="T504" s="227"/>
      <c r="U504" s="227"/>
      <c r="V504" s="228"/>
      <c r="W504" s="228"/>
      <c r="X504" s="228"/>
      <c r="Y504" s="228"/>
      <c r="Z504" s="228"/>
    </row>
    <row r="505" spans="1:26" ht="15.75" customHeight="1">
      <c r="A505" s="228"/>
      <c r="B505" s="262"/>
      <c r="C505" s="228"/>
      <c r="D505" s="263"/>
      <c r="E505" s="263"/>
      <c r="F505" s="263"/>
      <c r="G505" s="264"/>
      <c r="H505" s="228"/>
      <c r="I505" s="227"/>
      <c r="J505" s="227"/>
      <c r="K505" s="227"/>
      <c r="L505" s="227"/>
      <c r="M505" s="227"/>
      <c r="N505" s="227"/>
      <c r="O505" s="227"/>
      <c r="P505" s="227"/>
      <c r="Q505" s="227"/>
      <c r="R505" s="227"/>
      <c r="S505" s="227"/>
      <c r="T505" s="227"/>
      <c r="U505" s="227"/>
      <c r="V505" s="228"/>
      <c r="W505" s="228"/>
      <c r="X505" s="228"/>
      <c r="Y505" s="228"/>
      <c r="Z505" s="228"/>
    </row>
    <row r="506" spans="1:26" ht="15.75" customHeight="1">
      <c r="A506" s="228"/>
      <c r="B506" s="262"/>
      <c r="C506" s="228"/>
      <c r="D506" s="263"/>
      <c r="E506" s="263"/>
      <c r="F506" s="263"/>
      <c r="G506" s="264"/>
      <c r="H506" s="228"/>
      <c r="I506" s="227"/>
      <c r="J506" s="227"/>
      <c r="K506" s="227"/>
      <c r="L506" s="227"/>
      <c r="M506" s="227"/>
      <c r="N506" s="227"/>
      <c r="O506" s="227"/>
      <c r="P506" s="227"/>
      <c r="Q506" s="227"/>
      <c r="R506" s="227"/>
      <c r="S506" s="227"/>
      <c r="T506" s="227"/>
      <c r="U506" s="227"/>
      <c r="V506" s="228"/>
      <c r="W506" s="228"/>
      <c r="X506" s="228"/>
      <c r="Y506" s="228"/>
      <c r="Z506" s="228"/>
    </row>
    <row r="507" spans="1:26" ht="15.75" customHeight="1">
      <c r="A507" s="228"/>
      <c r="B507" s="262"/>
      <c r="C507" s="228"/>
      <c r="D507" s="263"/>
      <c r="E507" s="263"/>
      <c r="F507" s="263"/>
      <c r="G507" s="264"/>
      <c r="H507" s="228"/>
      <c r="I507" s="227"/>
      <c r="J507" s="227"/>
      <c r="K507" s="227"/>
      <c r="L507" s="227"/>
      <c r="M507" s="227"/>
      <c r="N507" s="227"/>
      <c r="O507" s="227"/>
      <c r="P507" s="227"/>
      <c r="Q507" s="227"/>
      <c r="R507" s="227"/>
      <c r="S507" s="227"/>
      <c r="T507" s="227"/>
      <c r="U507" s="227"/>
      <c r="V507" s="228"/>
      <c r="W507" s="228"/>
      <c r="X507" s="228"/>
      <c r="Y507" s="228"/>
      <c r="Z507" s="228"/>
    </row>
    <row r="508" spans="1:26" ht="15.75" customHeight="1">
      <c r="A508" s="228"/>
      <c r="B508" s="262"/>
      <c r="C508" s="228"/>
      <c r="D508" s="263"/>
      <c r="E508" s="263"/>
      <c r="F508" s="263"/>
      <c r="G508" s="264"/>
      <c r="H508" s="228"/>
      <c r="I508" s="227"/>
      <c r="J508" s="227"/>
      <c r="K508" s="227"/>
      <c r="L508" s="227"/>
      <c r="M508" s="227"/>
      <c r="N508" s="227"/>
      <c r="O508" s="227"/>
      <c r="P508" s="227"/>
      <c r="Q508" s="227"/>
      <c r="R508" s="227"/>
      <c r="S508" s="227"/>
      <c r="T508" s="227"/>
      <c r="U508" s="227"/>
      <c r="V508" s="228"/>
      <c r="W508" s="228"/>
      <c r="X508" s="228"/>
      <c r="Y508" s="228"/>
      <c r="Z508" s="228"/>
    </row>
    <row r="509" spans="1:26" ht="15.75" customHeight="1">
      <c r="A509" s="228"/>
      <c r="B509" s="262"/>
      <c r="C509" s="228"/>
      <c r="D509" s="263"/>
      <c r="E509" s="263"/>
      <c r="F509" s="263"/>
      <c r="G509" s="264"/>
      <c r="H509" s="228"/>
      <c r="I509" s="227"/>
      <c r="J509" s="227"/>
      <c r="K509" s="227"/>
      <c r="L509" s="227"/>
      <c r="M509" s="227"/>
      <c r="N509" s="227"/>
      <c r="O509" s="227"/>
      <c r="P509" s="227"/>
      <c r="Q509" s="227"/>
      <c r="R509" s="227"/>
      <c r="S509" s="227"/>
      <c r="T509" s="227"/>
      <c r="U509" s="227"/>
      <c r="V509" s="228"/>
      <c r="W509" s="228"/>
      <c r="X509" s="228"/>
      <c r="Y509" s="228"/>
      <c r="Z509" s="228"/>
    </row>
    <row r="510" spans="1:26" ht="15.75" customHeight="1">
      <c r="A510" s="228"/>
      <c r="B510" s="262"/>
      <c r="C510" s="228"/>
      <c r="D510" s="263"/>
      <c r="E510" s="263"/>
      <c r="F510" s="263"/>
      <c r="G510" s="264"/>
      <c r="H510" s="228"/>
      <c r="I510" s="227"/>
      <c r="J510" s="227"/>
      <c r="K510" s="227"/>
      <c r="L510" s="227"/>
      <c r="M510" s="227"/>
      <c r="N510" s="227"/>
      <c r="O510" s="227"/>
      <c r="P510" s="227"/>
      <c r="Q510" s="227"/>
      <c r="R510" s="227"/>
      <c r="S510" s="227"/>
      <c r="T510" s="227"/>
      <c r="U510" s="227"/>
      <c r="V510" s="228"/>
      <c r="W510" s="228"/>
      <c r="X510" s="228"/>
      <c r="Y510" s="228"/>
      <c r="Z510" s="228"/>
    </row>
    <row r="511" spans="1:26" ht="15.75" customHeight="1">
      <c r="A511" s="228"/>
      <c r="B511" s="262"/>
      <c r="C511" s="228"/>
      <c r="D511" s="263"/>
      <c r="E511" s="263"/>
      <c r="F511" s="263"/>
      <c r="G511" s="264"/>
      <c r="H511" s="228"/>
      <c r="I511" s="227"/>
      <c r="J511" s="227"/>
      <c r="K511" s="227"/>
      <c r="L511" s="227"/>
      <c r="M511" s="227"/>
      <c r="N511" s="227"/>
      <c r="O511" s="227"/>
      <c r="P511" s="227"/>
      <c r="Q511" s="227"/>
      <c r="R511" s="227"/>
      <c r="S511" s="227"/>
      <c r="T511" s="227"/>
      <c r="U511" s="227"/>
      <c r="V511" s="228"/>
      <c r="W511" s="228"/>
      <c r="X511" s="228"/>
      <c r="Y511" s="228"/>
      <c r="Z511" s="228"/>
    </row>
    <row r="512" spans="1:26" ht="15.75" customHeight="1">
      <c r="A512" s="228"/>
      <c r="B512" s="262"/>
      <c r="C512" s="228"/>
      <c r="D512" s="263"/>
      <c r="E512" s="263"/>
      <c r="F512" s="263"/>
      <c r="G512" s="264"/>
      <c r="H512" s="228"/>
      <c r="I512" s="227"/>
      <c r="J512" s="227"/>
      <c r="K512" s="227"/>
      <c r="L512" s="227"/>
      <c r="M512" s="227"/>
      <c r="N512" s="227"/>
      <c r="O512" s="227"/>
      <c r="P512" s="227"/>
      <c r="Q512" s="227"/>
      <c r="R512" s="227"/>
      <c r="S512" s="227"/>
      <c r="T512" s="227"/>
      <c r="U512" s="227"/>
      <c r="V512" s="228"/>
      <c r="W512" s="228"/>
      <c r="X512" s="228"/>
      <c r="Y512" s="228"/>
      <c r="Z512" s="228"/>
    </row>
    <row r="513" spans="1:26" ht="15.75" customHeight="1">
      <c r="A513" s="228"/>
      <c r="B513" s="262"/>
      <c r="C513" s="228"/>
      <c r="D513" s="263"/>
      <c r="E513" s="263"/>
      <c r="F513" s="263"/>
      <c r="G513" s="264"/>
      <c r="H513" s="228"/>
      <c r="I513" s="227"/>
      <c r="J513" s="227"/>
      <c r="K513" s="227"/>
      <c r="L513" s="227"/>
      <c r="M513" s="227"/>
      <c r="N513" s="227"/>
      <c r="O513" s="227"/>
      <c r="P513" s="227"/>
      <c r="Q513" s="227"/>
      <c r="R513" s="227"/>
      <c r="S513" s="227"/>
      <c r="T513" s="227"/>
      <c r="U513" s="227"/>
      <c r="V513" s="228"/>
      <c r="W513" s="228"/>
      <c r="X513" s="228"/>
      <c r="Y513" s="228"/>
      <c r="Z513" s="228"/>
    </row>
    <row r="514" spans="1:26" ht="15.75" customHeight="1">
      <c r="A514" s="228"/>
      <c r="B514" s="262"/>
      <c r="C514" s="228"/>
      <c r="D514" s="263"/>
      <c r="E514" s="263"/>
      <c r="F514" s="263"/>
      <c r="G514" s="264"/>
      <c r="H514" s="228"/>
      <c r="I514" s="227"/>
      <c r="J514" s="227"/>
      <c r="K514" s="227"/>
      <c r="L514" s="227"/>
      <c r="M514" s="227"/>
      <c r="N514" s="227"/>
      <c r="O514" s="227"/>
      <c r="P514" s="227"/>
      <c r="Q514" s="227"/>
      <c r="R514" s="227"/>
      <c r="S514" s="227"/>
      <c r="T514" s="227"/>
      <c r="U514" s="227"/>
      <c r="V514" s="228"/>
      <c r="W514" s="228"/>
      <c r="X514" s="228"/>
      <c r="Y514" s="228"/>
      <c r="Z514" s="228"/>
    </row>
    <row r="515" spans="1:26" ht="15.75" customHeight="1">
      <c r="A515" s="228"/>
      <c r="B515" s="262"/>
      <c r="C515" s="228"/>
      <c r="D515" s="263"/>
      <c r="E515" s="263"/>
      <c r="F515" s="263"/>
      <c r="G515" s="264"/>
      <c r="H515" s="228"/>
      <c r="I515" s="227"/>
      <c r="J515" s="227"/>
      <c r="K515" s="227"/>
      <c r="L515" s="227"/>
      <c r="M515" s="227"/>
      <c r="N515" s="227"/>
      <c r="O515" s="227"/>
      <c r="P515" s="227"/>
      <c r="Q515" s="227"/>
      <c r="R515" s="227"/>
      <c r="S515" s="227"/>
      <c r="T515" s="227"/>
      <c r="U515" s="227"/>
      <c r="V515" s="228"/>
      <c r="W515" s="228"/>
      <c r="X515" s="228"/>
      <c r="Y515" s="228"/>
      <c r="Z515" s="228"/>
    </row>
    <row r="516" spans="1:26" ht="15.75" customHeight="1">
      <c r="A516" s="228"/>
      <c r="B516" s="262"/>
      <c r="C516" s="228"/>
      <c r="D516" s="263"/>
      <c r="E516" s="263"/>
      <c r="F516" s="263"/>
      <c r="G516" s="264"/>
      <c r="H516" s="228"/>
      <c r="I516" s="227"/>
      <c r="J516" s="227"/>
      <c r="K516" s="227"/>
      <c r="L516" s="227"/>
      <c r="M516" s="227"/>
      <c r="N516" s="227"/>
      <c r="O516" s="227"/>
      <c r="P516" s="227"/>
      <c r="Q516" s="227"/>
      <c r="R516" s="227"/>
      <c r="S516" s="227"/>
      <c r="T516" s="227"/>
      <c r="U516" s="227"/>
      <c r="V516" s="228"/>
      <c r="W516" s="228"/>
      <c r="X516" s="228"/>
      <c r="Y516" s="228"/>
      <c r="Z516" s="228"/>
    </row>
    <row r="517" spans="1:26" ht="15.75" customHeight="1">
      <c r="A517" s="228"/>
      <c r="B517" s="262"/>
      <c r="C517" s="228"/>
      <c r="D517" s="263"/>
      <c r="E517" s="263"/>
      <c r="F517" s="263"/>
      <c r="G517" s="264"/>
      <c r="H517" s="228"/>
      <c r="I517" s="227"/>
      <c r="J517" s="227"/>
      <c r="K517" s="227"/>
      <c r="L517" s="227"/>
      <c r="M517" s="227"/>
      <c r="N517" s="227"/>
      <c r="O517" s="227"/>
      <c r="P517" s="227"/>
      <c r="Q517" s="227"/>
      <c r="R517" s="227"/>
      <c r="S517" s="227"/>
      <c r="T517" s="227"/>
      <c r="U517" s="227"/>
      <c r="V517" s="228"/>
      <c r="W517" s="228"/>
      <c r="X517" s="228"/>
      <c r="Y517" s="228"/>
      <c r="Z517" s="228"/>
    </row>
    <row r="518" spans="1:26" ht="15.75" customHeight="1">
      <c r="A518" s="228"/>
      <c r="B518" s="262"/>
      <c r="C518" s="228"/>
      <c r="D518" s="263"/>
      <c r="E518" s="263"/>
      <c r="F518" s="263"/>
      <c r="G518" s="264"/>
      <c r="H518" s="228"/>
      <c r="I518" s="227"/>
      <c r="J518" s="227"/>
      <c r="K518" s="227"/>
      <c r="L518" s="227"/>
      <c r="M518" s="227"/>
      <c r="N518" s="227"/>
      <c r="O518" s="227"/>
      <c r="P518" s="227"/>
      <c r="Q518" s="227"/>
      <c r="R518" s="227"/>
      <c r="S518" s="227"/>
      <c r="T518" s="227"/>
      <c r="U518" s="227"/>
      <c r="V518" s="228"/>
      <c r="W518" s="228"/>
      <c r="X518" s="228"/>
      <c r="Y518" s="228"/>
      <c r="Z518" s="228"/>
    </row>
    <row r="519" spans="1:26" ht="15.75" customHeight="1">
      <c r="A519" s="228"/>
      <c r="B519" s="262"/>
      <c r="C519" s="228"/>
      <c r="D519" s="263"/>
      <c r="E519" s="263"/>
      <c r="F519" s="263"/>
      <c r="G519" s="264"/>
      <c r="H519" s="228"/>
      <c r="I519" s="227"/>
      <c r="J519" s="227"/>
      <c r="K519" s="227"/>
      <c r="L519" s="227"/>
      <c r="M519" s="227"/>
      <c r="N519" s="227"/>
      <c r="O519" s="227"/>
      <c r="P519" s="227"/>
      <c r="Q519" s="227"/>
      <c r="R519" s="227"/>
      <c r="S519" s="227"/>
      <c r="T519" s="227"/>
      <c r="U519" s="227"/>
      <c r="V519" s="228"/>
      <c r="W519" s="228"/>
      <c r="X519" s="228"/>
      <c r="Y519" s="228"/>
      <c r="Z519" s="228"/>
    </row>
    <row r="520" spans="1:26" ht="15.75" customHeight="1">
      <c r="A520" s="228"/>
      <c r="B520" s="262"/>
      <c r="C520" s="228"/>
      <c r="D520" s="263"/>
      <c r="E520" s="263"/>
      <c r="F520" s="263"/>
      <c r="G520" s="264"/>
      <c r="H520" s="228"/>
      <c r="I520" s="227"/>
      <c r="J520" s="227"/>
      <c r="K520" s="227"/>
      <c r="L520" s="227"/>
      <c r="M520" s="227"/>
      <c r="N520" s="227"/>
      <c r="O520" s="227"/>
      <c r="P520" s="227"/>
      <c r="Q520" s="227"/>
      <c r="R520" s="227"/>
      <c r="S520" s="227"/>
      <c r="T520" s="227"/>
      <c r="U520" s="227"/>
      <c r="V520" s="228"/>
      <c r="W520" s="228"/>
      <c r="X520" s="228"/>
      <c r="Y520" s="228"/>
      <c r="Z520" s="228"/>
    </row>
    <row r="521" spans="1:26" ht="15.75" customHeight="1">
      <c r="A521" s="228"/>
      <c r="B521" s="262"/>
      <c r="C521" s="228"/>
      <c r="D521" s="263"/>
      <c r="E521" s="263"/>
      <c r="F521" s="263"/>
      <c r="G521" s="264"/>
      <c r="H521" s="228"/>
      <c r="I521" s="227"/>
      <c r="J521" s="227"/>
      <c r="K521" s="227"/>
      <c r="L521" s="227"/>
      <c r="M521" s="227"/>
      <c r="N521" s="227"/>
      <c r="O521" s="227"/>
      <c r="P521" s="227"/>
      <c r="Q521" s="227"/>
      <c r="R521" s="227"/>
      <c r="S521" s="227"/>
      <c r="T521" s="227"/>
      <c r="U521" s="227"/>
      <c r="V521" s="228"/>
      <c r="W521" s="228"/>
      <c r="X521" s="228"/>
      <c r="Y521" s="228"/>
      <c r="Z521" s="228"/>
    </row>
    <row r="522" spans="1:26" ht="15.75" customHeight="1">
      <c r="A522" s="228"/>
      <c r="B522" s="262"/>
      <c r="C522" s="228"/>
      <c r="D522" s="263"/>
      <c r="E522" s="263"/>
      <c r="F522" s="263"/>
      <c r="G522" s="264"/>
      <c r="H522" s="228"/>
      <c r="I522" s="227"/>
      <c r="J522" s="227"/>
      <c r="K522" s="227"/>
      <c r="L522" s="227"/>
      <c r="M522" s="227"/>
      <c r="N522" s="227"/>
      <c r="O522" s="227"/>
      <c r="P522" s="227"/>
      <c r="Q522" s="227"/>
      <c r="R522" s="227"/>
      <c r="S522" s="227"/>
      <c r="T522" s="227"/>
      <c r="U522" s="227"/>
      <c r="V522" s="228"/>
      <c r="W522" s="228"/>
      <c r="X522" s="228"/>
      <c r="Y522" s="228"/>
      <c r="Z522" s="228"/>
    </row>
    <row r="523" spans="1:26" ht="15.75" customHeight="1">
      <c r="A523" s="228"/>
      <c r="B523" s="262"/>
      <c r="C523" s="228"/>
      <c r="D523" s="263"/>
      <c r="E523" s="263"/>
      <c r="F523" s="263"/>
      <c r="G523" s="264"/>
      <c r="H523" s="228"/>
      <c r="I523" s="227"/>
      <c r="J523" s="227"/>
      <c r="K523" s="227"/>
      <c r="L523" s="227"/>
      <c r="M523" s="227"/>
      <c r="N523" s="227"/>
      <c r="O523" s="227"/>
      <c r="P523" s="227"/>
      <c r="Q523" s="227"/>
      <c r="R523" s="227"/>
      <c r="S523" s="227"/>
      <c r="T523" s="227"/>
      <c r="U523" s="227"/>
      <c r="V523" s="228"/>
      <c r="W523" s="228"/>
      <c r="X523" s="228"/>
      <c r="Y523" s="228"/>
      <c r="Z523" s="228"/>
    </row>
    <row r="524" spans="1:26" ht="15.75" customHeight="1">
      <c r="A524" s="228"/>
      <c r="B524" s="262"/>
      <c r="C524" s="228"/>
      <c r="D524" s="263"/>
      <c r="E524" s="263"/>
      <c r="F524" s="263"/>
      <c r="G524" s="264"/>
      <c r="H524" s="228"/>
      <c r="I524" s="227"/>
      <c r="J524" s="227"/>
      <c r="K524" s="227"/>
      <c r="L524" s="227"/>
      <c r="M524" s="227"/>
      <c r="N524" s="227"/>
      <c r="O524" s="227"/>
      <c r="P524" s="227"/>
      <c r="Q524" s="227"/>
      <c r="R524" s="227"/>
      <c r="S524" s="227"/>
      <c r="T524" s="227"/>
      <c r="U524" s="227"/>
      <c r="V524" s="228"/>
      <c r="W524" s="228"/>
      <c r="X524" s="228"/>
      <c r="Y524" s="228"/>
      <c r="Z524" s="228"/>
    </row>
    <row r="525" spans="1:26" ht="15.75" customHeight="1">
      <c r="A525" s="228"/>
      <c r="B525" s="262"/>
      <c r="C525" s="228"/>
      <c r="D525" s="263"/>
      <c r="E525" s="263"/>
      <c r="F525" s="263"/>
      <c r="G525" s="264"/>
      <c r="H525" s="228"/>
      <c r="I525" s="227"/>
      <c r="J525" s="227"/>
      <c r="K525" s="227"/>
      <c r="L525" s="227"/>
      <c r="M525" s="227"/>
      <c r="N525" s="227"/>
      <c r="O525" s="227"/>
      <c r="P525" s="227"/>
      <c r="Q525" s="227"/>
      <c r="R525" s="227"/>
      <c r="S525" s="227"/>
      <c r="T525" s="227"/>
      <c r="U525" s="227"/>
      <c r="V525" s="228"/>
      <c r="W525" s="228"/>
      <c r="X525" s="228"/>
      <c r="Y525" s="228"/>
      <c r="Z525" s="228"/>
    </row>
    <row r="526" spans="1:26" ht="15.75" customHeight="1">
      <c r="A526" s="228"/>
      <c r="B526" s="262"/>
      <c r="C526" s="228"/>
      <c r="D526" s="263"/>
      <c r="E526" s="263"/>
      <c r="F526" s="263"/>
      <c r="G526" s="264"/>
      <c r="H526" s="228"/>
      <c r="I526" s="227"/>
      <c r="J526" s="227"/>
      <c r="K526" s="227"/>
      <c r="L526" s="227"/>
      <c r="M526" s="227"/>
      <c r="N526" s="227"/>
      <c r="O526" s="227"/>
      <c r="P526" s="227"/>
      <c r="Q526" s="227"/>
      <c r="R526" s="227"/>
      <c r="S526" s="227"/>
      <c r="T526" s="227"/>
      <c r="U526" s="227"/>
      <c r="V526" s="228"/>
      <c r="W526" s="228"/>
      <c r="X526" s="228"/>
      <c r="Y526" s="228"/>
      <c r="Z526" s="228"/>
    </row>
    <row r="527" spans="1:26" ht="15.75" customHeight="1">
      <c r="A527" s="228"/>
      <c r="B527" s="262"/>
      <c r="C527" s="228"/>
      <c r="D527" s="263"/>
      <c r="E527" s="263"/>
      <c r="F527" s="263"/>
      <c r="G527" s="264"/>
      <c r="H527" s="228"/>
      <c r="I527" s="227"/>
      <c r="J527" s="227"/>
      <c r="K527" s="227"/>
      <c r="L527" s="227"/>
      <c r="M527" s="227"/>
      <c r="N527" s="227"/>
      <c r="O527" s="227"/>
      <c r="P527" s="227"/>
      <c r="Q527" s="227"/>
      <c r="R527" s="227"/>
      <c r="S527" s="227"/>
      <c r="T527" s="227"/>
      <c r="U527" s="227"/>
      <c r="V527" s="228"/>
      <c r="W527" s="228"/>
      <c r="X527" s="228"/>
      <c r="Y527" s="228"/>
      <c r="Z527" s="228"/>
    </row>
    <row r="528" spans="1:26" ht="15.75" customHeight="1">
      <c r="A528" s="228"/>
      <c r="B528" s="262"/>
      <c r="C528" s="228"/>
      <c r="D528" s="263"/>
      <c r="E528" s="263"/>
      <c r="F528" s="263"/>
      <c r="G528" s="264"/>
      <c r="H528" s="228"/>
      <c r="I528" s="227"/>
      <c r="J528" s="227"/>
      <c r="K528" s="227"/>
      <c r="L528" s="227"/>
      <c r="M528" s="227"/>
      <c r="N528" s="227"/>
      <c r="O528" s="227"/>
      <c r="P528" s="227"/>
      <c r="Q528" s="227"/>
      <c r="R528" s="227"/>
      <c r="S528" s="227"/>
      <c r="T528" s="227"/>
      <c r="U528" s="227"/>
      <c r="V528" s="228"/>
      <c r="W528" s="228"/>
      <c r="X528" s="228"/>
      <c r="Y528" s="228"/>
      <c r="Z528" s="228"/>
    </row>
    <row r="529" spans="1:26" ht="15.75" customHeight="1">
      <c r="A529" s="228"/>
      <c r="B529" s="262"/>
      <c r="C529" s="228"/>
      <c r="D529" s="263"/>
      <c r="E529" s="263"/>
      <c r="F529" s="263"/>
      <c r="G529" s="264"/>
      <c r="H529" s="228"/>
      <c r="I529" s="227"/>
      <c r="J529" s="227"/>
      <c r="K529" s="227"/>
      <c r="L529" s="227"/>
      <c r="M529" s="227"/>
      <c r="N529" s="227"/>
      <c r="O529" s="227"/>
      <c r="P529" s="227"/>
      <c r="Q529" s="227"/>
      <c r="R529" s="227"/>
      <c r="S529" s="227"/>
      <c r="T529" s="227"/>
      <c r="U529" s="227"/>
      <c r="V529" s="228"/>
      <c r="W529" s="228"/>
      <c r="X529" s="228"/>
      <c r="Y529" s="228"/>
      <c r="Z529" s="228"/>
    </row>
    <row r="530" spans="1:26" ht="15.75" customHeight="1">
      <c r="A530" s="228"/>
      <c r="B530" s="262"/>
      <c r="C530" s="228"/>
      <c r="D530" s="263"/>
      <c r="E530" s="263"/>
      <c r="F530" s="263"/>
      <c r="G530" s="264"/>
      <c r="H530" s="228"/>
      <c r="I530" s="227"/>
      <c r="J530" s="227"/>
      <c r="K530" s="227"/>
      <c r="L530" s="227"/>
      <c r="M530" s="227"/>
      <c r="N530" s="227"/>
      <c r="O530" s="227"/>
      <c r="P530" s="227"/>
      <c r="Q530" s="227"/>
      <c r="R530" s="227"/>
      <c r="S530" s="227"/>
      <c r="T530" s="227"/>
      <c r="U530" s="227"/>
      <c r="V530" s="228"/>
      <c r="W530" s="228"/>
      <c r="X530" s="228"/>
      <c r="Y530" s="228"/>
      <c r="Z530" s="228"/>
    </row>
    <row r="531" spans="1:26" ht="15.75" customHeight="1">
      <c r="A531" s="228"/>
      <c r="B531" s="262"/>
      <c r="C531" s="228"/>
      <c r="D531" s="263"/>
      <c r="E531" s="263"/>
      <c r="F531" s="263"/>
      <c r="G531" s="264"/>
      <c r="H531" s="228"/>
      <c r="I531" s="227"/>
      <c r="J531" s="227"/>
      <c r="K531" s="227"/>
      <c r="L531" s="227"/>
      <c r="M531" s="227"/>
      <c r="N531" s="227"/>
      <c r="O531" s="227"/>
      <c r="P531" s="227"/>
      <c r="Q531" s="227"/>
      <c r="R531" s="227"/>
      <c r="S531" s="227"/>
      <c r="T531" s="227"/>
      <c r="U531" s="227"/>
      <c r="V531" s="228"/>
      <c r="W531" s="228"/>
      <c r="X531" s="228"/>
      <c r="Y531" s="228"/>
      <c r="Z531" s="228"/>
    </row>
    <row r="532" spans="1:26" ht="15.75" customHeight="1">
      <c r="A532" s="228"/>
      <c r="B532" s="262"/>
      <c r="C532" s="228"/>
      <c r="D532" s="263"/>
      <c r="E532" s="263"/>
      <c r="F532" s="263"/>
      <c r="G532" s="264"/>
      <c r="H532" s="228"/>
      <c r="I532" s="227"/>
      <c r="J532" s="227"/>
      <c r="K532" s="227"/>
      <c r="L532" s="227"/>
      <c r="M532" s="227"/>
      <c r="N532" s="227"/>
      <c r="O532" s="227"/>
      <c r="P532" s="227"/>
      <c r="Q532" s="227"/>
      <c r="R532" s="227"/>
      <c r="S532" s="227"/>
      <c r="T532" s="227"/>
      <c r="U532" s="227"/>
      <c r="V532" s="228"/>
      <c r="W532" s="228"/>
      <c r="X532" s="228"/>
      <c r="Y532" s="228"/>
      <c r="Z532" s="228"/>
    </row>
    <row r="533" spans="1:26" ht="15.75" customHeight="1">
      <c r="A533" s="228"/>
      <c r="B533" s="262"/>
      <c r="C533" s="228"/>
      <c r="D533" s="263"/>
      <c r="E533" s="263"/>
      <c r="F533" s="263"/>
      <c r="G533" s="264"/>
      <c r="H533" s="228"/>
      <c r="I533" s="227"/>
      <c r="J533" s="227"/>
      <c r="K533" s="227"/>
      <c r="L533" s="227"/>
      <c r="M533" s="227"/>
      <c r="N533" s="227"/>
      <c r="O533" s="227"/>
      <c r="P533" s="227"/>
      <c r="Q533" s="227"/>
      <c r="R533" s="227"/>
      <c r="S533" s="227"/>
      <c r="T533" s="227"/>
      <c r="U533" s="227"/>
      <c r="V533" s="228"/>
      <c r="W533" s="228"/>
      <c r="X533" s="228"/>
      <c r="Y533" s="228"/>
      <c r="Z533" s="228"/>
    </row>
    <row r="534" spans="1:26" ht="15.75" customHeight="1">
      <c r="A534" s="228"/>
      <c r="B534" s="262"/>
      <c r="C534" s="228"/>
      <c r="D534" s="263"/>
      <c r="E534" s="263"/>
      <c r="F534" s="263"/>
      <c r="G534" s="264"/>
      <c r="H534" s="228"/>
      <c r="I534" s="227"/>
      <c r="J534" s="227"/>
      <c r="K534" s="227"/>
      <c r="L534" s="227"/>
      <c r="M534" s="227"/>
      <c r="N534" s="227"/>
      <c r="O534" s="227"/>
      <c r="P534" s="227"/>
      <c r="Q534" s="227"/>
      <c r="R534" s="227"/>
      <c r="S534" s="227"/>
      <c r="T534" s="227"/>
      <c r="U534" s="227"/>
      <c r="V534" s="228"/>
      <c r="W534" s="228"/>
      <c r="X534" s="228"/>
      <c r="Y534" s="228"/>
      <c r="Z534" s="228"/>
    </row>
    <row r="535" spans="1:26" ht="15.75" customHeight="1">
      <c r="A535" s="228"/>
      <c r="B535" s="262"/>
      <c r="C535" s="228"/>
      <c r="D535" s="263"/>
      <c r="E535" s="263"/>
      <c r="F535" s="263"/>
      <c r="G535" s="264"/>
      <c r="H535" s="228"/>
      <c r="I535" s="227"/>
      <c r="J535" s="227"/>
      <c r="K535" s="227"/>
      <c r="L535" s="227"/>
      <c r="M535" s="227"/>
      <c r="N535" s="227"/>
      <c r="O535" s="227"/>
      <c r="P535" s="227"/>
      <c r="Q535" s="227"/>
      <c r="R535" s="227"/>
      <c r="S535" s="227"/>
      <c r="T535" s="227"/>
      <c r="U535" s="227"/>
      <c r="V535" s="228"/>
      <c r="W535" s="228"/>
      <c r="X535" s="228"/>
      <c r="Y535" s="228"/>
      <c r="Z535" s="228"/>
    </row>
    <row r="536" spans="1:26" ht="15.75" customHeight="1">
      <c r="A536" s="228"/>
      <c r="B536" s="262"/>
      <c r="C536" s="228"/>
      <c r="D536" s="263"/>
      <c r="E536" s="263"/>
      <c r="F536" s="263"/>
      <c r="G536" s="264"/>
      <c r="H536" s="228"/>
      <c r="I536" s="227"/>
      <c r="J536" s="227"/>
      <c r="K536" s="227"/>
      <c r="L536" s="227"/>
      <c r="M536" s="227"/>
      <c r="N536" s="227"/>
      <c r="O536" s="227"/>
      <c r="P536" s="227"/>
      <c r="Q536" s="227"/>
      <c r="R536" s="227"/>
      <c r="S536" s="227"/>
      <c r="T536" s="227"/>
      <c r="U536" s="227"/>
      <c r="V536" s="228"/>
      <c r="W536" s="228"/>
      <c r="X536" s="228"/>
      <c r="Y536" s="228"/>
      <c r="Z536" s="228"/>
    </row>
    <row r="537" spans="1:26" ht="15.75" customHeight="1">
      <c r="A537" s="228"/>
      <c r="B537" s="262"/>
      <c r="C537" s="228"/>
      <c r="D537" s="263"/>
      <c r="E537" s="263"/>
      <c r="F537" s="263"/>
      <c r="G537" s="264"/>
      <c r="H537" s="228"/>
      <c r="I537" s="227"/>
      <c r="J537" s="227"/>
      <c r="K537" s="227"/>
      <c r="L537" s="227"/>
      <c r="M537" s="227"/>
      <c r="N537" s="227"/>
      <c r="O537" s="227"/>
      <c r="P537" s="227"/>
      <c r="Q537" s="227"/>
      <c r="R537" s="227"/>
      <c r="S537" s="227"/>
      <c r="T537" s="227"/>
      <c r="U537" s="227"/>
      <c r="V537" s="228"/>
      <c r="W537" s="228"/>
      <c r="X537" s="228"/>
      <c r="Y537" s="228"/>
      <c r="Z537" s="228"/>
    </row>
    <row r="538" spans="1:26" ht="15.75" customHeight="1">
      <c r="A538" s="228"/>
      <c r="B538" s="262"/>
      <c r="C538" s="228"/>
      <c r="D538" s="263"/>
      <c r="E538" s="263"/>
      <c r="F538" s="263"/>
      <c r="G538" s="264"/>
      <c r="H538" s="228"/>
      <c r="I538" s="227"/>
      <c r="J538" s="227"/>
      <c r="K538" s="227"/>
      <c r="L538" s="227"/>
      <c r="M538" s="227"/>
      <c r="N538" s="227"/>
      <c r="O538" s="227"/>
      <c r="P538" s="227"/>
      <c r="Q538" s="227"/>
      <c r="R538" s="227"/>
      <c r="S538" s="227"/>
      <c r="T538" s="227"/>
      <c r="U538" s="227"/>
      <c r="V538" s="228"/>
      <c r="W538" s="228"/>
      <c r="X538" s="228"/>
      <c r="Y538" s="228"/>
      <c r="Z538" s="228"/>
    </row>
    <row r="539" spans="1:26" ht="15.75" customHeight="1">
      <c r="A539" s="228"/>
      <c r="B539" s="262"/>
      <c r="C539" s="228"/>
      <c r="D539" s="263"/>
      <c r="E539" s="263"/>
      <c r="F539" s="263"/>
      <c r="G539" s="264"/>
      <c r="H539" s="228"/>
      <c r="I539" s="227"/>
      <c r="J539" s="227"/>
      <c r="K539" s="227"/>
      <c r="L539" s="227"/>
      <c r="M539" s="227"/>
      <c r="N539" s="227"/>
      <c r="O539" s="227"/>
      <c r="P539" s="227"/>
      <c r="Q539" s="227"/>
      <c r="R539" s="227"/>
      <c r="S539" s="227"/>
      <c r="T539" s="227"/>
      <c r="U539" s="227"/>
      <c r="V539" s="228"/>
      <c r="W539" s="228"/>
      <c r="X539" s="228"/>
      <c r="Y539" s="228"/>
      <c r="Z539" s="228"/>
    </row>
    <row r="540" spans="1:26" ht="15.75" customHeight="1">
      <c r="A540" s="228"/>
      <c r="B540" s="262"/>
      <c r="C540" s="228"/>
      <c r="D540" s="263"/>
      <c r="E540" s="263"/>
      <c r="F540" s="263"/>
      <c r="G540" s="264"/>
      <c r="H540" s="228"/>
      <c r="I540" s="227"/>
      <c r="J540" s="227"/>
      <c r="K540" s="227"/>
      <c r="L540" s="227"/>
      <c r="M540" s="227"/>
      <c r="N540" s="227"/>
      <c r="O540" s="227"/>
      <c r="P540" s="227"/>
      <c r="Q540" s="227"/>
      <c r="R540" s="227"/>
      <c r="S540" s="227"/>
      <c r="T540" s="227"/>
      <c r="U540" s="227"/>
      <c r="V540" s="228"/>
      <c r="W540" s="228"/>
      <c r="X540" s="228"/>
      <c r="Y540" s="228"/>
      <c r="Z540" s="228"/>
    </row>
    <row r="541" spans="1:26" ht="15.75" customHeight="1">
      <c r="A541" s="228"/>
      <c r="B541" s="262"/>
      <c r="C541" s="228"/>
      <c r="D541" s="263"/>
      <c r="E541" s="263"/>
      <c r="F541" s="263"/>
      <c r="G541" s="264"/>
      <c r="H541" s="228"/>
      <c r="I541" s="227"/>
      <c r="J541" s="227"/>
      <c r="K541" s="227"/>
      <c r="L541" s="227"/>
      <c r="M541" s="227"/>
      <c r="N541" s="227"/>
      <c r="O541" s="227"/>
      <c r="P541" s="227"/>
      <c r="Q541" s="227"/>
      <c r="R541" s="227"/>
      <c r="S541" s="227"/>
      <c r="T541" s="227"/>
      <c r="U541" s="227"/>
      <c r="V541" s="228"/>
      <c r="W541" s="228"/>
      <c r="X541" s="228"/>
      <c r="Y541" s="228"/>
      <c r="Z541" s="228"/>
    </row>
    <row r="542" spans="1:26" ht="15.75" customHeight="1">
      <c r="A542" s="228"/>
      <c r="B542" s="262"/>
      <c r="C542" s="228"/>
      <c r="D542" s="263"/>
      <c r="E542" s="263"/>
      <c r="F542" s="263"/>
      <c r="G542" s="264"/>
      <c r="H542" s="228"/>
      <c r="I542" s="227"/>
      <c r="J542" s="227"/>
      <c r="K542" s="227"/>
      <c r="L542" s="227"/>
      <c r="M542" s="227"/>
      <c r="N542" s="227"/>
      <c r="O542" s="227"/>
      <c r="P542" s="227"/>
      <c r="Q542" s="227"/>
      <c r="R542" s="227"/>
      <c r="S542" s="227"/>
      <c r="T542" s="227"/>
      <c r="U542" s="227"/>
      <c r="V542" s="228"/>
      <c r="W542" s="228"/>
      <c r="X542" s="228"/>
      <c r="Y542" s="228"/>
      <c r="Z542" s="228"/>
    </row>
    <row r="543" spans="1:26" ht="15.75" customHeight="1">
      <c r="A543" s="228"/>
      <c r="B543" s="262"/>
      <c r="C543" s="228"/>
      <c r="D543" s="263"/>
      <c r="E543" s="263"/>
      <c r="F543" s="263"/>
      <c r="G543" s="264"/>
      <c r="H543" s="228"/>
      <c r="I543" s="227"/>
      <c r="J543" s="227"/>
      <c r="K543" s="227"/>
      <c r="L543" s="227"/>
      <c r="M543" s="227"/>
      <c r="N543" s="227"/>
      <c r="O543" s="227"/>
      <c r="P543" s="227"/>
      <c r="Q543" s="227"/>
      <c r="R543" s="227"/>
      <c r="S543" s="227"/>
      <c r="T543" s="227"/>
      <c r="U543" s="227"/>
      <c r="V543" s="228"/>
      <c r="W543" s="228"/>
      <c r="X543" s="228"/>
      <c r="Y543" s="228"/>
      <c r="Z543" s="228"/>
    </row>
    <row r="544" spans="1:26" ht="15.75" customHeight="1">
      <c r="A544" s="228"/>
      <c r="B544" s="262"/>
      <c r="C544" s="228"/>
      <c r="D544" s="263"/>
      <c r="E544" s="263"/>
      <c r="F544" s="263"/>
      <c r="G544" s="264"/>
      <c r="H544" s="228"/>
      <c r="I544" s="227"/>
      <c r="J544" s="227"/>
      <c r="K544" s="227"/>
      <c r="L544" s="227"/>
      <c r="M544" s="227"/>
      <c r="N544" s="227"/>
      <c r="O544" s="227"/>
      <c r="P544" s="227"/>
      <c r="Q544" s="227"/>
      <c r="R544" s="227"/>
      <c r="S544" s="227"/>
      <c r="T544" s="227"/>
      <c r="U544" s="227"/>
      <c r="V544" s="228"/>
      <c r="W544" s="228"/>
      <c r="X544" s="228"/>
      <c r="Y544" s="228"/>
      <c r="Z544" s="228"/>
    </row>
    <row r="545" spans="1:26" ht="15.75" customHeight="1">
      <c r="A545" s="228"/>
      <c r="B545" s="262"/>
      <c r="C545" s="228"/>
      <c r="D545" s="263"/>
      <c r="E545" s="263"/>
      <c r="F545" s="263"/>
      <c r="G545" s="264"/>
      <c r="H545" s="228"/>
      <c r="I545" s="227"/>
      <c r="J545" s="227"/>
      <c r="K545" s="227"/>
      <c r="L545" s="227"/>
      <c r="M545" s="227"/>
      <c r="N545" s="227"/>
      <c r="O545" s="227"/>
      <c r="P545" s="227"/>
      <c r="Q545" s="227"/>
      <c r="R545" s="227"/>
      <c r="S545" s="227"/>
      <c r="T545" s="227"/>
      <c r="U545" s="227"/>
      <c r="V545" s="228"/>
      <c r="W545" s="228"/>
      <c r="X545" s="228"/>
      <c r="Y545" s="228"/>
      <c r="Z545" s="228"/>
    </row>
    <row r="546" spans="1:26" ht="15.75" customHeight="1">
      <c r="A546" s="228"/>
      <c r="B546" s="262"/>
      <c r="C546" s="228"/>
      <c r="D546" s="263"/>
      <c r="E546" s="263"/>
      <c r="F546" s="263"/>
      <c r="G546" s="264"/>
      <c r="H546" s="228"/>
      <c r="I546" s="227"/>
      <c r="J546" s="227"/>
      <c r="K546" s="227"/>
      <c r="L546" s="227"/>
      <c r="M546" s="227"/>
      <c r="N546" s="227"/>
      <c r="O546" s="227"/>
      <c r="P546" s="227"/>
      <c r="Q546" s="227"/>
      <c r="R546" s="227"/>
      <c r="S546" s="227"/>
      <c r="T546" s="227"/>
      <c r="U546" s="227"/>
      <c r="V546" s="228"/>
      <c r="W546" s="228"/>
      <c r="X546" s="228"/>
      <c r="Y546" s="228"/>
      <c r="Z546" s="228"/>
    </row>
    <row r="547" spans="1:26" ht="15.75" customHeight="1">
      <c r="A547" s="228"/>
      <c r="B547" s="262"/>
      <c r="C547" s="228"/>
      <c r="D547" s="263"/>
      <c r="E547" s="263"/>
      <c r="F547" s="263"/>
      <c r="G547" s="264"/>
      <c r="H547" s="228"/>
      <c r="I547" s="227"/>
      <c r="J547" s="227"/>
      <c r="K547" s="227"/>
      <c r="L547" s="227"/>
      <c r="M547" s="227"/>
      <c r="N547" s="227"/>
      <c r="O547" s="227"/>
      <c r="P547" s="227"/>
      <c r="Q547" s="227"/>
      <c r="R547" s="227"/>
      <c r="S547" s="227"/>
      <c r="T547" s="227"/>
      <c r="U547" s="227"/>
      <c r="V547" s="228"/>
      <c r="W547" s="228"/>
      <c r="X547" s="228"/>
      <c r="Y547" s="228"/>
      <c r="Z547" s="228"/>
    </row>
    <row r="548" spans="1:26" ht="15.75" customHeight="1">
      <c r="A548" s="228"/>
      <c r="B548" s="262"/>
      <c r="C548" s="228"/>
      <c r="D548" s="263"/>
      <c r="E548" s="263"/>
      <c r="F548" s="263"/>
      <c r="G548" s="264"/>
      <c r="H548" s="228"/>
      <c r="I548" s="227"/>
      <c r="J548" s="227"/>
      <c r="K548" s="227"/>
      <c r="L548" s="227"/>
      <c r="M548" s="227"/>
      <c r="N548" s="227"/>
      <c r="O548" s="227"/>
      <c r="P548" s="227"/>
      <c r="Q548" s="227"/>
      <c r="R548" s="227"/>
      <c r="S548" s="227"/>
      <c r="T548" s="227"/>
      <c r="U548" s="227"/>
      <c r="V548" s="228"/>
      <c r="W548" s="228"/>
      <c r="X548" s="228"/>
      <c r="Y548" s="228"/>
      <c r="Z548" s="228"/>
    </row>
    <row r="549" spans="1:26" ht="15.75" customHeight="1">
      <c r="A549" s="228"/>
      <c r="B549" s="262"/>
      <c r="C549" s="228"/>
      <c r="D549" s="263"/>
      <c r="E549" s="263"/>
      <c r="F549" s="263"/>
      <c r="G549" s="264"/>
      <c r="H549" s="228"/>
      <c r="I549" s="227"/>
      <c r="J549" s="227"/>
      <c r="K549" s="227"/>
      <c r="L549" s="227"/>
      <c r="M549" s="227"/>
      <c r="N549" s="227"/>
      <c r="O549" s="227"/>
      <c r="P549" s="227"/>
      <c r="Q549" s="227"/>
      <c r="R549" s="227"/>
      <c r="S549" s="227"/>
      <c r="T549" s="227"/>
      <c r="U549" s="227"/>
      <c r="V549" s="228"/>
      <c r="W549" s="228"/>
      <c r="X549" s="228"/>
      <c r="Y549" s="228"/>
      <c r="Z549" s="228"/>
    </row>
    <row r="550" spans="1:26" ht="15.75" customHeight="1">
      <c r="A550" s="228"/>
      <c r="B550" s="262"/>
      <c r="C550" s="228"/>
      <c r="D550" s="263"/>
      <c r="E550" s="263"/>
      <c r="F550" s="263"/>
      <c r="G550" s="264"/>
      <c r="H550" s="228"/>
      <c r="I550" s="227"/>
      <c r="J550" s="227"/>
      <c r="K550" s="227"/>
      <c r="L550" s="227"/>
      <c r="M550" s="227"/>
      <c r="N550" s="227"/>
      <c r="O550" s="227"/>
      <c r="P550" s="227"/>
      <c r="Q550" s="227"/>
      <c r="R550" s="227"/>
      <c r="S550" s="227"/>
      <c r="T550" s="227"/>
      <c r="U550" s="227"/>
      <c r="V550" s="228"/>
      <c r="W550" s="228"/>
      <c r="X550" s="228"/>
      <c r="Y550" s="228"/>
      <c r="Z550" s="228"/>
    </row>
    <row r="551" spans="1:26" ht="15.75" customHeight="1">
      <c r="A551" s="228"/>
      <c r="B551" s="262"/>
      <c r="C551" s="228"/>
      <c r="D551" s="263"/>
      <c r="E551" s="263"/>
      <c r="F551" s="263"/>
      <c r="G551" s="264"/>
      <c r="H551" s="228"/>
      <c r="I551" s="227"/>
      <c r="J551" s="227"/>
      <c r="K551" s="227"/>
      <c r="L551" s="227"/>
      <c r="M551" s="227"/>
      <c r="N551" s="227"/>
      <c r="O551" s="227"/>
      <c r="P551" s="227"/>
      <c r="Q551" s="227"/>
      <c r="R551" s="227"/>
      <c r="S551" s="227"/>
      <c r="T551" s="227"/>
      <c r="U551" s="227"/>
      <c r="V551" s="228"/>
      <c r="W551" s="228"/>
      <c r="X551" s="228"/>
      <c r="Y551" s="228"/>
      <c r="Z551" s="228"/>
    </row>
    <row r="552" spans="1:26" ht="15.75" customHeight="1">
      <c r="A552" s="228"/>
      <c r="B552" s="262"/>
      <c r="C552" s="228"/>
      <c r="D552" s="263"/>
      <c r="E552" s="263"/>
      <c r="F552" s="263"/>
      <c r="G552" s="264"/>
      <c r="H552" s="228"/>
      <c r="I552" s="227"/>
      <c r="J552" s="227"/>
      <c r="K552" s="227"/>
      <c r="L552" s="227"/>
      <c r="M552" s="227"/>
      <c r="N552" s="227"/>
      <c r="O552" s="227"/>
      <c r="P552" s="227"/>
      <c r="Q552" s="227"/>
      <c r="R552" s="227"/>
      <c r="S552" s="227"/>
      <c r="T552" s="227"/>
      <c r="U552" s="227"/>
      <c r="V552" s="228"/>
      <c r="W552" s="228"/>
      <c r="X552" s="228"/>
      <c r="Y552" s="228"/>
      <c r="Z552" s="228"/>
    </row>
    <row r="553" spans="1:26" ht="15.75" customHeight="1">
      <c r="A553" s="228"/>
      <c r="B553" s="262"/>
      <c r="C553" s="228"/>
      <c r="D553" s="263"/>
      <c r="E553" s="263"/>
      <c r="F553" s="263"/>
      <c r="G553" s="264"/>
      <c r="H553" s="228"/>
      <c r="I553" s="227"/>
      <c r="J553" s="227"/>
      <c r="K553" s="227"/>
      <c r="L553" s="227"/>
      <c r="M553" s="227"/>
      <c r="N553" s="227"/>
      <c r="O553" s="227"/>
      <c r="P553" s="227"/>
      <c r="Q553" s="227"/>
      <c r="R553" s="227"/>
      <c r="S553" s="227"/>
      <c r="T553" s="227"/>
      <c r="U553" s="227"/>
      <c r="V553" s="228"/>
      <c r="W553" s="228"/>
      <c r="X553" s="228"/>
      <c r="Y553" s="228"/>
      <c r="Z553" s="228"/>
    </row>
    <row r="554" spans="1:26" ht="15.75" customHeight="1">
      <c r="A554" s="228"/>
      <c r="B554" s="262"/>
      <c r="C554" s="228"/>
      <c r="D554" s="263"/>
      <c r="E554" s="263"/>
      <c r="F554" s="263"/>
      <c r="G554" s="264"/>
      <c r="H554" s="228"/>
      <c r="I554" s="227"/>
      <c r="J554" s="227"/>
      <c r="K554" s="227"/>
      <c r="L554" s="227"/>
      <c r="M554" s="227"/>
      <c r="N554" s="227"/>
      <c r="O554" s="227"/>
      <c r="P554" s="227"/>
      <c r="Q554" s="227"/>
      <c r="R554" s="227"/>
      <c r="S554" s="227"/>
      <c r="T554" s="227"/>
      <c r="U554" s="227"/>
      <c r="V554" s="228"/>
      <c r="W554" s="228"/>
      <c r="X554" s="228"/>
      <c r="Y554" s="228"/>
      <c r="Z554" s="228"/>
    </row>
    <row r="555" spans="1:26" ht="15.75" customHeight="1">
      <c r="A555" s="228"/>
      <c r="B555" s="262"/>
      <c r="C555" s="228"/>
      <c r="D555" s="263"/>
      <c r="E555" s="263"/>
      <c r="F555" s="263"/>
      <c r="G555" s="264"/>
      <c r="H555" s="228"/>
      <c r="I555" s="227"/>
      <c r="J555" s="227"/>
      <c r="K555" s="227"/>
      <c r="L555" s="227"/>
      <c r="M555" s="227"/>
      <c r="N555" s="227"/>
      <c r="O555" s="227"/>
      <c r="P555" s="227"/>
      <c r="Q555" s="227"/>
      <c r="R555" s="227"/>
      <c r="S555" s="227"/>
      <c r="T555" s="227"/>
      <c r="U555" s="227"/>
      <c r="V555" s="228"/>
      <c r="W555" s="228"/>
      <c r="X555" s="228"/>
      <c r="Y555" s="228"/>
      <c r="Z555" s="228"/>
    </row>
    <row r="556" spans="1:26" ht="15.75" customHeight="1">
      <c r="A556" s="228"/>
      <c r="B556" s="262"/>
      <c r="C556" s="228"/>
      <c r="D556" s="263"/>
      <c r="E556" s="263"/>
      <c r="F556" s="263"/>
      <c r="G556" s="264"/>
      <c r="H556" s="228"/>
      <c r="I556" s="227"/>
      <c r="J556" s="227"/>
      <c r="K556" s="227"/>
      <c r="L556" s="227"/>
      <c r="M556" s="227"/>
      <c r="N556" s="227"/>
      <c r="O556" s="227"/>
      <c r="P556" s="227"/>
      <c r="Q556" s="227"/>
      <c r="R556" s="227"/>
      <c r="S556" s="227"/>
      <c r="T556" s="227"/>
      <c r="U556" s="227"/>
      <c r="V556" s="228"/>
      <c r="W556" s="228"/>
      <c r="X556" s="228"/>
      <c r="Y556" s="228"/>
      <c r="Z556" s="228"/>
    </row>
    <row r="557" spans="1:26" ht="15.75" customHeight="1">
      <c r="A557" s="228"/>
      <c r="B557" s="262"/>
      <c r="C557" s="228"/>
      <c r="D557" s="263"/>
      <c r="E557" s="263"/>
      <c r="F557" s="263"/>
      <c r="G557" s="264"/>
      <c r="H557" s="228"/>
      <c r="I557" s="227"/>
      <c r="J557" s="227"/>
      <c r="K557" s="227"/>
      <c r="L557" s="227"/>
      <c r="M557" s="227"/>
      <c r="N557" s="227"/>
      <c r="O557" s="227"/>
      <c r="P557" s="227"/>
      <c r="Q557" s="227"/>
      <c r="R557" s="227"/>
      <c r="S557" s="227"/>
      <c r="T557" s="227"/>
      <c r="U557" s="227"/>
      <c r="V557" s="228"/>
      <c r="W557" s="228"/>
      <c r="X557" s="228"/>
      <c r="Y557" s="228"/>
      <c r="Z557" s="228"/>
    </row>
    <row r="558" spans="1:26" ht="15.75" customHeight="1">
      <c r="A558" s="228"/>
      <c r="B558" s="262"/>
      <c r="C558" s="228"/>
      <c r="D558" s="263"/>
      <c r="E558" s="263"/>
      <c r="F558" s="263"/>
      <c r="G558" s="264"/>
      <c r="H558" s="228"/>
      <c r="I558" s="227"/>
      <c r="J558" s="227"/>
      <c r="K558" s="227"/>
      <c r="L558" s="227"/>
      <c r="M558" s="227"/>
      <c r="N558" s="227"/>
      <c r="O558" s="227"/>
      <c r="P558" s="227"/>
      <c r="Q558" s="227"/>
      <c r="R558" s="227"/>
      <c r="S558" s="227"/>
      <c r="T558" s="227"/>
      <c r="U558" s="227"/>
      <c r="V558" s="228"/>
      <c r="W558" s="228"/>
      <c r="X558" s="228"/>
      <c r="Y558" s="228"/>
      <c r="Z558" s="228"/>
    </row>
    <row r="559" spans="1:26" ht="15.75" customHeight="1">
      <c r="A559" s="228"/>
      <c r="B559" s="262"/>
      <c r="C559" s="228"/>
      <c r="D559" s="263"/>
      <c r="E559" s="263"/>
      <c r="F559" s="263"/>
      <c r="G559" s="264"/>
      <c r="H559" s="228"/>
      <c r="I559" s="227"/>
      <c r="J559" s="227"/>
      <c r="K559" s="227"/>
      <c r="L559" s="227"/>
      <c r="M559" s="227"/>
      <c r="N559" s="227"/>
      <c r="O559" s="227"/>
      <c r="P559" s="227"/>
      <c r="Q559" s="227"/>
      <c r="R559" s="227"/>
      <c r="S559" s="227"/>
      <c r="T559" s="227"/>
      <c r="U559" s="227"/>
      <c r="V559" s="228"/>
      <c r="W559" s="228"/>
      <c r="X559" s="228"/>
      <c r="Y559" s="228"/>
      <c r="Z559" s="228"/>
    </row>
    <row r="560" spans="1:26" ht="15.75" customHeight="1">
      <c r="A560" s="228"/>
      <c r="B560" s="262"/>
      <c r="C560" s="228"/>
      <c r="D560" s="263"/>
      <c r="E560" s="263"/>
      <c r="F560" s="263"/>
      <c r="G560" s="264"/>
      <c r="H560" s="228"/>
      <c r="I560" s="227"/>
      <c r="J560" s="227"/>
      <c r="K560" s="227"/>
      <c r="L560" s="227"/>
      <c r="M560" s="227"/>
      <c r="N560" s="227"/>
      <c r="O560" s="227"/>
      <c r="P560" s="227"/>
      <c r="Q560" s="227"/>
      <c r="R560" s="227"/>
      <c r="S560" s="227"/>
      <c r="T560" s="227"/>
      <c r="U560" s="227"/>
      <c r="V560" s="228"/>
      <c r="W560" s="228"/>
      <c r="X560" s="228"/>
      <c r="Y560" s="228"/>
      <c r="Z560" s="228"/>
    </row>
    <row r="561" spans="1:26" ht="15.75" customHeight="1">
      <c r="A561" s="228"/>
      <c r="B561" s="262"/>
      <c r="C561" s="228"/>
      <c r="D561" s="263"/>
      <c r="E561" s="263"/>
      <c r="F561" s="263"/>
      <c r="G561" s="264"/>
      <c r="H561" s="228"/>
      <c r="I561" s="227"/>
      <c r="J561" s="227"/>
      <c r="K561" s="227"/>
      <c r="L561" s="227"/>
      <c r="M561" s="227"/>
      <c r="N561" s="227"/>
      <c r="O561" s="227"/>
      <c r="P561" s="227"/>
      <c r="Q561" s="227"/>
      <c r="R561" s="227"/>
      <c r="S561" s="227"/>
      <c r="T561" s="227"/>
      <c r="U561" s="227"/>
      <c r="V561" s="228"/>
      <c r="W561" s="228"/>
      <c r="X561" s="228"/>
      <c r="Y561" s="228"/>
      <c r="Z561" s="228"/>
    </row>
    <row r="562" spans="1:26" ht="15.75" customHeight="1">
      <c r="A562" s="228"/>
      <c r="B562" s="262"/>
      <c r="C562" s="228"/>
      <c r="D562" s="263"/>
      <c r="E562" s="263"/>
      <c r="F562" s="263"/>
      <c r="G562" s="264"/>
      <c r="H562" s="228"/>
      <c r="I562" s="227"/>
      <c r="J562" s="227"/>
      <c r="K562" s="227"/>
      <c r="L562" s="227"/>
      <c r="M562" s="227"/>
      <c r="N562" s="227"/>
      <c r="O562" s="227"/>
      <c r="P562" s="227"/>
      <c r="Q562" s="227"/>
      <c r="R562" s="227"/>
      <c r="S562" s="227"/>
      <c r="T562" s="227"/>
      <c r="U562" s="227"/>
      <c r="V562" s="228"/>
      <c r="W562" s="228"/>
      <c r="X562" s="228"/>
      <c r="Y562" s="228"/>
      <c r="Z562" s="228"/>
    </row>
    <row r="563" spans="1:26" ht="15.75" customHeight="1">
      <c r="A563" s="228"/>
      <c r="B563" s="262"/>
      <c r="C563" s="228"/>
      <c r="D563" s="263"/>
      <c r="E563" s="263"/>
      <c r="F563" s="263"/>
      <c r="G563" s="264"/>
      <c r="H563" s="228"/>
      <c r="I563" s="227"/>
      <c r="J563" s="227"/>
      <c r="K563" s="227"/>
      <c r="L563" s="227"/>
      <c r="M563" s="227"/>
      <c r="N563" s="227"/>
      <c r="O563" s="227"/>
      <c r="P563" s="227"/>
      <c r="Q563" s="227"/>
      <c r="R563" s="227"/>
      <c r="S563" s="227"/>
      <c r="T563" s="227"/>
      <c r="U563" s="227"/>
      <c r="V563" s="228"/>
      <c r="W563" s="228"/>
      <c r="X563" s="228"/>
      <c r="Y563" s="228"/>
      <c r="Z563" s="228"/>
    </row>
    <row r="564" spans="1:26" ht="15.75" customHeight="1">
      <c r="A564" s="228"/>
      <c r="B564" s="262"/>
      <c r="C564" s="228"/>
      <c r="D564" s="263"/>
      <c r="E564" s="263"/>
      <c r="F564" s="263"/>
      <c r="G564" s="264"/>
      <c r="H564" s="228"/>
      <c r="I564" s="227"/>
      <c r="J564" s="227"/>
      <c r="K564" s="227"/>
      <c r="L564" s="227"/>
      <c r="M564" s="227"/>
      <c r="N564" s="227"/>
      <c r="O564" s="227"/>
      <c r="P564" s="227"/>
      <c r="Q564" s="227"/>
      <c r="R564" s="227"/>
      <c r="S564" s="227"/>
      <c r="T564" s="227"/>
      <c r="U564" s="227"/>
      <c r="V564" s="228"/>
      <c r="W564" s="228"/>
      <c r="X564" s="228"/>
      <c r="Y564" s="228"/>
      <c r="Z564" s="228"/>
    </row>
    <row r="565" spans="1:26" ht="15.75" customHeight="1">
      <c r="A565" s="228"/>
      <c r="B565" s="262"/>
      <c r="C565" s="228"/>
      <c r="D565" s="263"/>
      <c r="E565" s="263"/>
      <c r="F565" s="263"/>
      <c r="G565" s="264"/>
      <c r="H565" s="228"/>
      <c r="I565" s="227"/>
      <c r="J565" s="227"/>
      <c r="K565" s="227"/>
      <c r="L565" s="227"/>
      <c r="M565" s="227"/>
      <c r="N565" s="227"/>
      <c r="O565" s="227"/>
      <c r="P565" s="227"/>
      <c r="Q565" s="227"/>
      <c r="R565" s="227"/>
      <c r="S565" s="227"/>
      <c r="T565" s="227"/>
      <c r="U565" s="227"/>
      <c r="V565" s="228"/>
      <c r="W565" s="228"/>
      <c r="X565" s="228"/>
      <c r="Y565" s="228"/>
      <c r="Z565" s="228"/>
    </row>
    <row r="566" spans="1:26" ht="15.75" customHeight="1">
      <c r="A566" s="228"/>
      <c r="B566" s="262"/>
      <c r="C566" s="228"/>
      <c r="D566" s="263"/>
      <c r="E566" s="263"/>
      <c r="F566" s="263"/>
      <c r="G566" s="264"/>
      <c r="H566" s="228"/>
      <c r="I566" s="227"/>
      <c r="J566" s="227"/>
      <c r="K566" s="227"/>
      <c r="L566" s="227"/>
      <c r="M566" s="227"/>
      <c r="N566" s="227"/>
      <c r="O566" s="227"/>
      <c r="P566" s="227"/>
      <c r="Q566" s="227"/>
      <c r="R566" s="227"/>
      <c r="S566" s="227"/>
      <c r="T566" s="227"/>
      <c r="U566" s="227"/>
      <c r="V566" s="228"/>
      <c r="W566" s="228"/>
      <c r="X566" s="228"/>
      <c r="Y566" s="228"/>
      <c r="Z566" s="228"/>
    </row>
    <row r="567" spans="1:26" ht="15.75" customHeight="1">
      <c r="A567" s="228"/>
      <c r="B567" s="262"/>
      <c r="C567" s="228"/>
      <c r="D567" s="263"/>
      <c r="E567" s="263"/>
      <c r="F567" s="263"/>
      <c r="G567" s="264"/>
      <c r="H567" s="228"/>
      <c r="I567" s="227"/>
      <c r="J567" s="227"/>
      <c r="K567" s="227"/>
      <c r="L567" s="227"/>
      <c r="M567" s="227"/>
      <c r="N567" s="227"/>
      <c r="O567" s="227"/>
      <c r="P567" s="227"/>
      <c r="Q567" s="227"/>
      <c r="R567" s="227"/>
      <c r="S567" s="227"/>
      <c r="T567" s="227"/>
      <c r="U567" s="227"/>
      <c r="V567" s="228"/>
      <c r="W567" s="228"/>
      <c r="X567" s="228"/>
      <c r="Y567" s="228"/>
      <c r="Z567" s="228"/>
    </row>
    <row r="568" spans="1:26" ht="15.75" customHeight="1">
      <c r="A568" s="228"/>
      <c r="B568" s="262"/>
      <c r="C568" s="228"/>
      <c r="D568" s="263"/>
      <c r="E568" s="263"/>
      <c r="F568" s="263"/>
      <c r="G568" s="264"/>
      <c r="H568" s="228"/>
      <c r="I568" s="227"/>
      <c r="J568" s="227"/>
      <c r="K568" s="227"/>
      <c r="L568" s="227"/>
      <c r="M568" s="227"/>
      <c r="N568" s="227"/>
      <c r="O568" s="227"/>
      <c r="P568" s="227"/>
      <c r="Q568" s="227"/>
      <c r="R568" s="227"/>
      <c r="S568" s="227"/>
      <c r="T568" s="227"/>
      <c r="U568" s="227"/>
      <c r="V568" s="228"/>
      <c r="W568" s="228"/>
      <c r="X568" s="228"/>
      <c r="Y568" s="228"/>
      <c r="Z568" s="228"/>
    </row>
    <row r="569" spans="1:26" ht="15.75" customHeight="1">
      <c r="A569" s="228"/>
      <c r="B569" s="262"/>
      <c r="C569" s="228"/>
      <c r="D569" s="263"/>
      <c r="E569" s="263"/>
      <c r="F569" s="263"/>
      <c r="G569" s="264"/>
      <c r="H569" s="228"/>
      <c r="I569" s="227"/>
      <c r="J569" s="227"/>
      <c r="K569" s="227"/>
      <c r="L569" s="227"/>
      <c r="M569" s="227"/>
      <c r="N569" s="227"/>
      <c r="O569" s="227"/>
      <c r="P569" s="227"/>
      <c r="Q569" s="227"/>
      <c r="R569" s="227"/>
      <c r="S569" s="227"/>
      <c r="T569" s="227"/>
      <c r="U569" s="227"/>
      <c r="V569" s="228"/>
      <c r="W569" s="228"/>
      <c r="X569" s="228"/>
      <c r="Y569" s="228"/>
      <c r="Z569" s="228"/>
    </row>
    <row r="570" spans="1:26" ht="15.75" customHeight="1">
      <c r="A570" s="228"/>
      <c r="B570" s="262"/>
      <c r="C570" s="228"/>
      <c r="D570" s="263"/>
      <c r="E570" s="263"/>
      <c r="F570" s="263"/>
      <c r="G570" s="264"/>
      <c r="H570" s="228"/>
      <c r="I570" s="227"/>
      <c r="J570" s="227"/>
      <c r="K570" s="227"/>
      <c r="L570" s="227"/>
      <c r="M570" s="227"/>
      <c r="N570" s="227"/>
      <c r="O570" s="227"/>
      <c r="P570" s="227"/>
      <c r="Q570" s="227"/>
      <c r="R570" s="227"/>
      <c r="S570" s="227"/>
      <c r="T570" s="227"/>
      <c r="U570" s="227"/>
      <c r="V570" s="228"/>
      <c r="W570" s="228"/>
      <c r="X570" s="228"/>
      <c r="Y570" s="228"/>
      <c r="Z570" s="228"/>
    </row>
    <row r="571" spans="1:26" ht="15.75" customHeight="1">
      <c r="A571" s="228"/>
      <c r="B571" s="262"/>
      <c r="C571" s="228"/>
      <c r="D571" s="263"/>
      <c r="E571" s="263"/>
      <c r="F571" s="263"/>
      <c r="G571" s="264"/>
      <c r="H571" s="228"/>
      <c r="I571" s="227"/>
      <c r="J571" s="227"/>
      <c r="K571" s="227"/>
      <c r="L571" s="227"/>
      <c r="M571" s="227"/>
      <c r="N571" s="227"/>
      <c r="O571" s="227"/>
      <c r="P571" s="227"/>
      <c r="Q571" s="227"/>
      <c r="R571" s="227"/>
      <c r="S571" s="227"/>
      <c r="T571" s="227"/>
      <c r="U571" s="227"/>
      <c r="V571" s="228"/>
      <c r="W571" s="228"/>
      <c r="X571" s="228"/>
      <c r="Y571" s="228"/>
      <c r="Z571" s="228"/>
    </row>
    <row r="572" spans="1:26" ht="15.75" customHeight="1">
      <c r="A572" s="228"/>
      <c r="B572" s="262"/>
      <c r="C572" s="228"/>
      <c r="D572" s="263"/>
      <c r="E572" s="263"/>
      <c r="F572" s="263"/>
      <c r="G572" s="264"/>
      <c r="H572" s="228"/>
      <c r="I572" s="227"/>
      <c r="J572" s="227"/>
      <c r="K572" s="227"/>
      <c r="L572" s="227"/>
      <c r="M572" s="227"/>
      <c r="N572" s="227"/>
      <c r="O572" s="227"/>
      <c r="P572" s="227"/>
      <c r="Q572" s="227"/>
      <c r="R572" s="227"/>
      <c r="S572" s="227"/>
      <c r="T572" s="227"/>
      <c r="U572" s="227"/>
      <c r="V572" s="228"/>
      <c r="W572" s="228"/>
      <c r="X572" s="228"/>
      <c r="Y572" s="228"/>
      <c r="Z572" s="228"/>
    </row>
    <row r="573" spans="1:26" ht="15.75" customHeight="1">
      <c r="A573" s="228"/>
      <c r="B573" s="262"/>
      <c r="C573" s="228"/>
      <c r="D573" s="263"/>
      <c r="E573" s="263"/>
      <c r="F573" s="263"/>
      <c r="G573" s="264"/>
      <c r="H573" s="228"/>
      <c r="I573" s="227"/>
      <c r="J573" s="227"/>
      <c r="K573" s="227"/>
      <c r="L573" s="227"/>
      <c r="M573" s="227"/>
      <c r="N573" s="227"/>
      <c r="O573" s="227"/>
      <c r="P573" s="227"/>
      <c r="Q573" s="227"/>
      <c r="R573" s="227"/>
      <c r="S573" s="227"/>
      <c r="T573" s="227"/>
      <c r="U573" s="227"/>
      <c r="V573" s="228"/>
      <c r="W573" s="228"/>
      <c r="X573" s="228"/>
      <c r="Y573" s="228"/>
      <c r="Z573" s="228"/>
    </row>
    <row r="574" spans="1:26" ht="15.75" customHeight="1">
      <c r="A574" s="228"/>
      <c r="B574" s="262"/>
      <c r="C574" s="228"/>
      <c r="D574" s="263"/>
      <c r="E574" s="263"/>
      <c r="F574" s="263"/>
      <c r="G574" s="264"/>
      <c r="H574" s="228"/>
      <c r="I574" s="227"/>
      <c r="J574" s="227"/>
      <c r="K574" s="227"/>
      <c r="L574" s="227"/>
      <c r="M574" s="227"/>
      <c r="N574" s="227"/>
      <c r="O574" s="227"/>
      <c r="P574" s="227"/>
      <c r="Q574" s="227"/>
      <c r="R574" s="227"/>
      <c r="S574" s="227"/>
      <c r="T574" s="227"/>
      <c r="U574" s="227"/>
      <c r="V574" s="228"/>
      <c r="W574" s="228"/>
      <c r="X574" s="228"/>
      <c r="Y574" s="228"/>
      <c r="Z574" s="228"/>
    </row>
    <row r="575" spans="1:26" ht="15.75" customHeight="1">
      <c r="A575" s="228"/>
      <c r="B575" s="262"/>
      <c r="C575" s="228"/>
      <c r="D575" s="263"/>
      <c r="E575" s="263"/>
      <c r="F575" s="263"/>
      <c r="G575" s="264"/>
      <c r="H575" s="228"/>
      <c r="I575" s="227"/>
      <c r="J575" s="227"/>
      <c r="K575" s="227"/>
      <c r="L575" s="227"/>
      <c r="M575" s="227"/>
      <c r="N575" s="227"/>
      <c r="O575" s="227"/>
      <c r="P575" s="227"/>
      <c r="Q575" s="227"/>
      <c r="R575" s="227"/>
      <c r="S575" s="227"/>
      <c r="T575" s="227"/>
      <c r="U575" s="227"/>
      <c r="V575" s="228"/>
      <c r="W575" s="228"/>
      <c r="X575" s="228"/>
      <c r="Y575" s="228"/>
      <c r="Z575" s="228"/>
    </row>
    <row r="576" spans="1:26" ht="15.75" customHeight="1">
      <c r="A576" s="228"/>
      <c r="B576" s="262"/>
      <c r="C576" s="228"/>
      <c r="D576" s="263"/>
      <c r="E576" s="263"/>
      <c r="F576" s="263"/>
      <c r="G576" s="264"/>
      <c r="H576" s="228"/>
      <c r="I576" s="227"/>
      <c r="J576" s="227"/>
      <c r="K576" s="227"/>
      <c r="L576" s="227"/>
      <c r="M576" s="227"/>
      <c r="N576" s="227"/>
      <c r="O576" s="227"/>
      <c r="P576" s="227"/>
      <c r="Q576" s="227"/>
      <c r="R576" s="227"/>
      <c r="S576" s="227"/>
      <c r="T576" s="227"/>
      <c r="U576" s="227"/>
      <c r="V576" s="228"/>
      <c r="W576" s="228"/>
      <c r="X576" s="228"/>
      <c r="Y576" s="228"/>
      <c r="Z576" s="228"/>
    </row>
    <row r="577" spans="1:26" ht="15.75" customHeight="1">
      <c r="A577" s="228"/>
      <c r="B577" s="262"/>
      <c r="C577" s="228"/>
      <c r="D577" s="263"/>
      <c r="E577" s="263"/>
      <c r="F577" s="263"/>
      <c r="G577" s="264"/>
      <c r="H577" s="228"/>
      <c r="I577" s="227"/>
      <c r="J577" s="227"/>
      <c r="K577" s="227"/>
      <c r="L577" s="227"/>
      <c r="M577" s="227"/>
      <c r="N577" s="227"/>
      <c r="O577" s="227"/>
      <c r="P577" s="227"/>
      <c r="Q577" s="227"/>
      <c r="R577" s="227"/>
      <c r="S577" s="227"/>
      <c r="T577" s="227"/>
      <c r="U577" s="227"/>
      <c r="V577" s="228"/>
      <c r="W577" s="228"/>
      <c r="X577" s="228"/>
      <c r="Y577" s="228"/>
      <c r="Z577" s="228"/>
    </row>
    <row r="578" spans="1:26" ht="15.75" customHeight="1">
      <c r="A578" s="228"/>
      <c r="B578" s="262"/>
      <c r="C578" s="228"/>
      <c r="D578" s="263"/>
      <c r="E578" s="263"/>
      <c r="F578" s="263"/>
      <c r="G578" s="264"/>
      <c r="H578" s="228"/>
      <c r="I578" s="227"/>
      <c r="J578" s="227"/>
      <c r="K578" s="227"/>
      <c r="L578" s="227"/>
      <c r="M578" s="227"/>
      <c r="N578" s="227"/>
      <c r="O578" s="227"/>
      <c r="P578" s="227"/>
      <c r="Q578" s="227"/>
      <c r="R578" s="227"/>
      <c r="S578" s="227"/>
      <c r="T578" s="227"/>
      <c r="U578" s="227"/>
      <c r="V578" s="228"/>
      <c r="W578" s="228"/>
      <c r="X578" s="228"/>
      <c r="Y578" s="228"/>
      <c r="Z578" s="228"/>
    </row>
    <row r="579" spans="1:26" ht="15.75" customHeight="1">
      <c r="A579" s="228"/>
      <c r="B579" s="262"/>
      <c r="C579" s="228"/>
      <c r="D579" s="263"/>
      <c r="E579" s="263"/>
      <c r="F579" s="263"/>
      <c r="G579" s="264"/>
      <c r="H579" s="228"/>
      <c r="I579" s="227"/>
      <c r="J579" s="227"/>
      <c r="K579" s="227"/>
      <c r="L579" s="227"/>
      <c r="M579" s="227"/>
      <c r="N579" s="227"/>
      <c r="O579" s="227"/>
      <c r="P579" s="227"/>
      <c r="Q579" s="227"/>
      <c r="R579" s="227"/>
      <c r="S579" s="227"/>
      <c r="T579" s="227"/>
      <c r="U579" s="227"/>
      <c r="V579" s="228"/>
      <c r="W579" s="228"/>
      <c r="X579" s="228"/>
      <c r="Y579" s="228"/>
      <c r="Z579" s="228"/>
    </row>
    <row r="580" spans="1:26" ht="15.75" customHeight="1">
      <c r="A580" s="228"/>
      <c r="B580" s="262"/>
      <c r="C580" s="228"/>
      <c r="D580" s="263"/>
      <c r="E580" s="263"/>
      <c r="F580" s="263"/>
      <c r="G580" s="264"/>
      <c r="H580" s="228"/>
      <c r="I580" s="227"/>
      <c r="J580" s="227"/>
      <c r="K580" s="227"/>
      <c r="L580" s="227"/>
      <c r="M580" s="227"/>
      <c r="N580" s="227"/>
      <c r="O580" s="227"/>
      <c r="P580" s="227"/>
      <c r="Q580" s="227"/>
      <c r="R580" s="227"/>
      <c r="S580" s="227"/>
      <c r="T580" s="227"/>
      <c r="U580" s="227"/>
      <c r="V580" s="228"/>
      <c r="W580" s="228"/>
      <c r="X580" s="228"/>
      <c r="Y580" s="228"/>
      <c r="Z580" s="228"/>
    </row>
    <row r="581" spans="1:26" ht="15.75" customHeight="1">
      <c r="A581" s="228"/>
      <c r="B581" s="262"/>
      <c r="C581" s="228"/>
      <c r="D581" s="263"/>
      <c r="E581" s="263"/>
      <c r="F581" s="263"/>
      <c r="G581" s="264"/>
      <c r="H581" s="228"/>
      <c r="I581" s="227"/>
      <c r="J581" s="227"/>
      <c r="K581" s="227"/>
      <c r="L581" s="227"/>
      <c r="M581" s="227"/>
      <c r="N581" s="227"/>
      <c r="O581" s="227"/>
      <c r="P581" s="227"/>
      <c r="Q581" s="227"/>
      <c r="R581" s="227"/>
      <c r="S581" s="227"/>
      <c r="T581" s="227"/>
      <c r="U581" s="227"/>
      <c r="V581" s="228"/>
      <c r="W581" s="228"/>
      <c r="X581" s="228"/>
      <c r="Y581" s="228"/>
      <c r="Z581" s="228"/>
    </row>
    <row r="582" spans="1:26" ht="15.75" customHeight="1">
      <c r="A582" s="228"/>
      <c r="B582" s="262"/>
      <c r="C582" s="228"/>
      <c r="D582" s="263"/>
      <c r="E582" s="263"/>
      <c r="F582" s="263"/>
      <c r="G582" s="264"/>
      <c r="H582" s="228"/>
      <c r="I582" s="227"/>
      <c r="J582" s="227"/>
      <c r="K582" s="227"/>
      <c r="L582" s="227"/>
      <c r="M582" s="227"/>
      <c r="N582" s="227"/>
      <c r="O582" s="227"/>
      <c r="P582" s="227"/>
      <c r="Q582" s="227"/>
      <c r="R582" s="227"/>
      <c r="S582" s="227"/>
      <c r="T582" s="227"/>
      <c r="U582" s="227"/>
      <c r="V582" s="228"/>
      <c r="W582" s="228"/>
      <c r="X582" s="228"/>
      <c r="Y582" s="228"/>
      <c r="Z582" s="228"/>
    </row>
    <row r="583" spans="1:26" ht="15.75" customHeight="1">
      <c r="A583" s="228"/>
      <c r="B583" s="262"/>
      <c r="C583" s="228"/>
      <c r="D583" s="263"/>
      <c r="E583" s="263"/>
      <c r="F583" s="263"/>
      <c r="G583" s="264"/>
      <c r="H583" s="228"/>
      <c r="I583" s="227"/>
      <c r="J583" s="227"/>
      <c r="K583" s="227"/>
      <c r="L583" s="227"/>
      <c r="M583" s="227"/>
      <c r="N583" s="227"/>
      <c r="O583" s="227"/>
      <c r="P583" s="227"/>
      <c r="Q583" s="227"/>
      <c r="R583" s="227"/>
      <c r="S583" s="227"/>
      <c r="T583" s="227"/>
      <c r="U583" s="227"/>
      <c r="V583" s="228"/>
      <c r="W583" s="228"/>
      <c r="X583" s="228"/>
      <c r="Y583" s="228"/>
      <c r="Z583" s="228"/>
    </row>
    <row r="584" spans="1:26" ht="15.75" customHeight="1">
      <c r="A584" s="228"/>
      <c r="B584" s="262"/>
      <c r="C584" s="228"/>
      <c r="D584" s="263"/>
      <c r="E584" s="263"/>
      <c r="F584" s="263"/>
      <c r="G584" s="264"/>
      <c r="H584" s="228"/>
      <c r="I584" s="227"/>
      <c r="J584" s="227"/>
      <c r="K584" s="227"/>
      <c r="L584" s="227"/>
      <c r="M584" s="227"/>
      <c r="N584" s="227"/>
      <c r="O584" s="227"/>
      <c r="P584" s="227"/>
      <c r="Q584" s="227"/>
      <c r="R584" s="227"/>
      <c r="S584" s="227"/>
      <c r="T584" s="227"/>
      <c r="U584" s="227"/>
      <c r="V584" s="228"/>
      <c r="W584" s="228"/>
      <c r="X584" s="228"/>
      <c r="Y584" s="228"/>
      <c r="Z584" s="228"/>
    </row>
    <row r="585" spans="1:26" ht="15.75" customHeight="1">
      <c r="A585" s="228"/>
      <c r="B585" s="262"/>
      <c r="C585" s="228"/>
      <c r="D585" s="263"/>
      <c r="E585" s="263"/>
      <c r="F585" s="263"/>
      <c r="G585" s="264"/>
      <c r="H585" s="228"/>
      <c r="I585" s="227"/>
      <c r="J585" s="227"/>
      <c r="K585" s="227"/>
      <c r="L585" s="227"/>
      <c r="M585" s="227"/>
      <c r="N585" s="227"/>
      <c r="O585" s="227"/>
      <c r="P585" s="227"/>
      <c r="Q585" s="227"/>
      <c r="R585" s="227"/>
      <c r="S585" s="227"/>
      <c r="T585" s="227"/>
      <c r="U585" s="227"/>
      <c r="V585" s="228"/>
      <c r="W585" s="228"/>
      <c r="X585" s="228"/>
      <c r="Y585" s="228"/>
      <c r="Z585" s="228"/>
    </row>
    <row r="586" spans="1:26" ht="15.75" customHeight="1">
      <c r="A586" s="228"/>
      <c r="B586" s="262"/>
      <c r="C586" s="228"/>
      <c r="D586" s="263"/>
      <c r="E586" s="263"/>
      <c r="F586" s="263"/>
      <c r="G586" s="264"/>
      <c r="H586" s="228"/>
      <c r="I586" s="227"/>
      <c r="J586" s="227"/>
      <c r="K586" s="227"/>
      <c r="L586" s="227"/>
      <c r="M586" s="227"/>
      <c r="N586" s="227"/>
      <c r="O586" s="227"/>
      <c r="P586" s="227"/>
      <c r="Q586" s="227"/>
      <c r="R586" s="227"/>
      <c r="S586" s="227"/>
      <c r="T586" s="227"/>
      <c r="U586" s="227"/>
      <c r="V586" s="228"/>
      <c r="W586" s="228"/>
      <c r="X586" s="228"/>
      <c r="Y586" s="228"/>
      <c r="Z586" s="228"/>
    </row>
    <row r="587" spans="1:26" ht="15.75" customHeight="1">
      <c r="A587" s="228"/>
      <c r="B587" s="262"/>
      <c r="C587" s="228"/>
      <c r="D587" s="263"/>
      <c r="E587" s="263"/>
      <c r="F587" s="263"/>
      <c r="G587" s="264"/>
      <c r="H587" s="228"/>
      <c r="I587" s="227"/>
      <c r="J587" s="227"/>
      <c r="K587" s="227"/>
      <c r="L587" s="227"/>
      <c r="M587" s="227"/>
      <c r="N587" s="227"/>
      <c r="O587" s="227"/>
      <c r="P587" s="227"/>
      <c r="Q587" s="227"/>
      <c r="R587" s="227"/>
      <c r="S587" s="227"/>
      <c r="T587" s="227"/>
      <c r="U587" s="227"/>
      <c r="V587" s="228"/>
      <c r="W587" s="228"/>
      <c r="X587" s="228"/>
      <c r="Y587" s="228"/>
      <c r="Z587" s="228"/>
    </row>
    <row r="588" spans="1:26" ht="15.75" customHeight="1">
      <c r="A588" s="228"/>
      <c r="B588" s="262"/>
      <c r="C588" s="228"/>
      <c r="D588" s="263"/>
      <c r="E588" s="263"/>
      <c r="F588" s="263"/>
      <c r="G588" s="264"/>
      <c r="H588" s="228"/>
      <c r="I588" s="227"/>
      <c r="J588" s="227"/>
      <c r="K588" s="227"/>
      <c r="L588" s="227"/>
      <c r="M588" s="227"/>
      <c r="N588" s="227"/>
      <c r="O588" s="227"/>
      <c r="P588" s="227"/>
      <c r="Q588" s="227"/>
      <c r="R588" s="227"/>
      <c r="S588" s="227"/>
      <c r="T588" s="227"/>
      <c r="U588" s="227"/>
      <c r="V588" s="228"/>
      <c r="W588" s="228"/>
      <c r="X588" s="228"/>
      <c r="Y588" s="228"/>
      <c r="Z588" s="228"/>
    </row>
    <row r="589" spans="1:26" ht="15.75" customHeight="1">
      <c r="A589" s="228"/>
      <c r="B589" s="262"/>
      <c r="C589" s="228"/>
      <c r="D589" s="263"/>
      <c r="E589" s="263"/>
      <c r="F589" s="263"/>
      <c r="G589" s="264"/>
      <c r="H589" s="228"/>
      <c r="I589" s="227"/>
      <c r="J589" s="227"/>
      <c r="K589" s="227"/>
      <c r="L589" s="227"/>
      <c r="M589" s="227"/>
      <c r="N589" s="227"/>
      <c r="O589" s="227"/>
      <c r="P589" s="227"/>
      <c r="Q589" s="227"/>
      <c r="R589" s="227"/>
      <c r="S589" s="227"/>
      <c r="T589" s="227"/>
      <c r="U589" s="227"/>
      <c r="V589" s="228"/>
      <c r="W589" s="228"/>
      <c r="X589" s="228"/>
      <c r="Y589" s="228"/>
      <c r="Z589" s="228"/>
    </row>
    <row r="590" spans="1:26" ht="15.75" customHeight="1">
      <c r="A590" s="228"/>
      <c r="B590" s="262"/>
      <c r="C590" s="228"/>
      <c r="D590" s="263"/>
      <c r="E590" s="263"/>
      <c r="F590" s="263"/>
      <c r="G590" s="264"/>
      <c r="H590" s="228"/>
      <c r="I590" s="227"/>
      <c r="J590" s="227"/>
      <c r="K590" s="227"/>
      <c r="L590" s="227"/>
      <c r="M590" s="227"/>
      <c r="N590" s="227"/>
      <c r="O590" s="227"/>
      <c r="P590" s="227"/>
      <c r="Q590" s="227"/>
      <c r="R590" s="227"/>
      <c r="S590" s="227"/>
      <c r="T590" s="227"/>
      <c r="U590" s="227"/>
      <c r="V590" s="228"/>
      <c r="W590" s="228"/>
      <c r="X590" s="228"/>
      <c r="Y590" s="228"/>
      <c r="Z590" s="228"/>
    </row>
    <row r="591" spans="1:26" ht="15.75" customHeight="1">
      <c r="A591" s="228"/>
      <c r="B591" s="262"/>
      <c r="C591" s="228"/>
      <c r="D591" s="263"/>
      <c r="E591" s="263"/>
      <c r="F591" s="263"/>
      <c r="G591" s="264"/>
      <c r="H591" s="228"/>
      <c r="I591" s="227"/>
      <c r="J591" s="227"/>
      <c r="K591" s="227"/>
      <c r="L591" s="227"/>
      <c r="M591" s="227"/>
      <c r="N591" s="227"/>
      <c r="O591" s="227"/>
      <c r="P591" s="227"/>
      <c r="Q591" s="227"/>
      <c r="R591" s="227"/>
      <c r="S591" s="227"/>
      <c r="T591" s="227"/>
      <c r="U591" s="227"/>
      <c r="V591" s="228"/>
      <c r="W591" s="228"/>
      <c r="X591" s="228"/>
      <c r="Y591" s="228"/>
      <c r="Z591" s="228"/>
    </row>
    <row r="592" spans="1:26" ht="15.75" customHeight="1">
      <c r="A592" s="228"/>
      <c r="B592" s="262"/>
      <c r="C592" s="228"/>
      <c r="D592" s="263"/>
      <c r="E592" s="263"/>
      <c r="F592" s="263"/>
      <c r="G592" s="264"/>
      <c r="H592" s="228"/>
      <c r="I592" s="227"/>
      <c r="J592" s="227"/>
      <c r="K592" s="227"/>
      <c r="L592" s="227"/>
      <c r="M592" s="227"/>
      <c r="N592" s="227"/>
      <c r="O592" s="227"/>
      <c r="P592" s="227"/>
      <c r="Q592" s="227"/>
      <c r="R592" s="227"/>
      <c r="S592" s="227"/>
      <c r="T592" s="227"/>
      <c r="U592" s="227"/>
      <c r="V592" s="228"/>
      <c r="W592" s="228"/>
      <c r="X592" s="228"/>
      <c r="Y592" s="228"/>
      <c r="Z592" s="228"/>
    </row>
    <row r="593" spans="1:26" ht="15.75" customHeight="1">
      <c r="A593" s="228"/>
      <c r="B593" s="262"/>
      <c r="C593" s="228"/>
      <c r="D593" s="263"/>
      <c r="E593" s="263"/>
      <c r="F593" s="263"/>
      <c r="G593" s="264"/>
      <c r="H593" s="228"/>
      <c r="I593" s="227"/>
      <c r="J593" s="227"/>
      <c r="K593" s="227"/>
      <c r="L593" s="227"/>
      <c r="M593" s="227"/>
      <c r="N593" s="227"/>
      <c r="O593" s="227"/>
      <c r="P593" s="227"/>
      <c r="Q593" s="227"/>
      <c r="R593" s="227"/>
      <c r="S593" s="227"/>
      <c r="T593" s="227"/>
      <c r="U593" s="227"/>
      <c r="V593" s="228"/>
      <c r="W593" s="228"/>
      <c r="X593" s="228"/>
      <c r="Y593" s="228"/>
      <c r="Z593" s="228"/>
    </row>
    <row r="594" spans="1:26" ht="15.75" customHeight="1">
      <c r="A594" s="228"/>
      <c r="B594" s="262"/>
      <c r="C594" s="228"/>
      <c r="D594" s="263"/>
      <c r="E594" s="263"/>
      <c r="F594" s="263"/>
      <c r="G594" s="264"/>
      <c r="H594" s="228"/>
      <c r="I594" s="227"/>
      <c r="J594" s="227"/>
      <c r="K594" s="227"/>
      <c r="L594" s="227"/>
      <c r="M594" s="227"/>
      <c r="N594" s="227"/>
      <c r="O594" s="227"/>
      <c r="P594" s="227"/>
      <c r="Q594" s="227"/>
      <c r="R594" s="227"/>
      <c r="S594" s="227"/>
      <c r="T594" s="227"/>
      <c r="U594" s="227"/>
      <c r="V594" s="228"/>
      <c r="W594" s="228"/>
      <c r="X594" s="228"/>
      <c r="Y594" s="228"/>
      <c r="Z594" s="228"/>
    </row>
    <row r="595" spans="1:26" ht="15.75" customHeight="1">
      <c r="A595" s="228"/>
      <c r="B595" s="262"/>
      <c r="C595" s="228"/>
      <c r="D595" s="263"/>
      <c r="E595" s="263"/>
      <c r="F595" s="263"/>
      <c r="G595" s="264"/>
      <c r="H595" s="228"/>
      <c r="I595" s="227"/>
      <c r="J595" s="227"/>
      <c r="K595" s="227"/>
      <c r="L595" s="227"/>
      <c r="M595" s="227"/>
      <c r="N595" s="227"/>
      <c r="O595" s="227"/>
      <c r="P595" s="227"/>
      <c r="Q595" s="227"/>
      <c r="R595" s="227"/>
      <c r="S595" s="227"/>
      <c r="T595" s="227"/>
      <c r="U595" s="227"/>
      <c r="V595" s="228"/>
      <c r="W595" s="228"/>
      <c r="X595" s="228"/>
      <c r="Y595" s="228"/>
      <c r="Z595" s="228"/>
    </row>
    <row r="596" spans="1:26" ht="15.75" customHeight="1">
      <c r="A596" s="228"/>
      <c r="B596" s="262"/>
      <c r="C596" s="228"/>
      <c r="D596" s="263"/>
      <c r="E596" s="263"/>
      <c r="F596" s="263"/>
      <c r="G596" s="264"/>
      <c r="H596" s="228"/>
      <c r="I596" s="227"/>
      <c r="J596" s="227"/>
      <c r="K596" s="227"/>
      <c r="L596" s="227"/>
      <c r="M596" s="227"/>
      <c r="N596" s="227"/>
      <c r="O596" s="227"/>
      <c r="P596" s="227"/>
      <c r="Q596" s="227"/>
      <c r="R596" s="227"/>
      <c r="S596" s="227"/>
      <c r="T596" s="227"/>
      <c r="U596" s="227"/>
      <c r="V596" s="228"/>
      <c r="W596" s="228"/>
      <c r="X596" s="228"/>
      <c r="Y596" s="228"/>
      <c r="Z596" s="228"/>
    </row>
    <row r="597" spans="1:26" ht="15.75" customHeight="1">
      <c r="A597" s="228"/>
      <c r="B597" s="262"/>
      <c r="C597" s="228"/>
      <c r="D597" s="263"/>
      <c r="E597" s="263"/>
      <c r="F597" s="263"/>
      <c r="G597" s="264"/>
      <c r="H597" s="228"/>
      <c r="I597" s="227"/>
      <c r="J597" s="227"/>
      <c r="K597" s="227"/>
      <c r="L597" s="227"/>
      <c r="M597" s="227"/>
      <c r="N597" s="227"/>
      <c r="O597" s="227"/>
      <c r="P597" s="227"/>
      <c r="Q597" s="227"/>
      <c r="R597" s="227"/>
      <c r="S597" s="227"/>
      <c r="T597" s="227"/>
      <c r="U597" s="227"/>
      <c r="V597" s="228"/>
      <c r="W597" s="228"/>
      <c r="X597" s="228"/>
      <c r="Y597" s="228"/>
      <c r="Z597" s="228"/>
    </row>
    <row r="598" spans="1:26" ht="15.75" customHeight="1">
      <c r="A598" s="228"/>
      <c r="B598" s="262"/>
      <c r="C598" s="228"/>
      <c r="D598" s="263"/>
      <c r="E598" s="263"/>
      <c r="F598" s="263"/>
      <c r="G598" s="264"/>
      <c r="H598" s="228"/>
      <c r="I598" s="227"/>
      <c r="J598" s="227"/>
      <c r="K598" s="227"/>
      <c r="L598" s="227"/>
      <c r="M598" s="227"/>
      <c r="N598" s="227"/>
      <c r="O598" s="227"/>
      <c r="P598" s="227"/>
      <c r="Q598" s="227"/>
      <c r="R598" s="227"/>
      <c r="S598" s="227"/>
      <c r="T598" s="227"/>
      <c r="U598" s="227"/>
      <c r="V598" s="228"/>
      <c r="W598" s="228"/>
      <c r="X598" s="228"/>
      <c r="Y598" s="228"/>
      <c r="Z598" s="228"/>
    </row>
    <row r="599" spans="1:26" ht="15.75" customHeight="1">
      <c r="A599" s="228"/>
      <c r="B599" s="262"/>
      <c r="C599" s="228"/>
      <c r="D599" s="263"/>
      <c r="E599" s="263"/>
      <c r="F599" s="263"/>
      <c r="G599" s="264"/>
      <c r="H599" s="228"/>
      <c r="I599" s="227"/>
      <c r="J599" s="227"/>
      <c r="K599" s="227"/>
      <c r="L599" s="227"/>
      <c r="M599" s="227"/>
      <c r="N599" s="227"/>
      <c r="O599" s="227"/>
      <c r="P599" s="227"/>
      <c r="Q599" s="227"/>
      <c r="R599" s="227"/>
      <c r="S599" s="227"/>
      <c r="T599" s="227"/>
      <c r="U599" s="227"/>
      <c r="V599" s="228"/>
      <c r="W599" s="228"/>
      <c r="X599" s="228"/>
      <c r="Y599" s="228"/>
      <c r="Z599" s="228"/>
    </row>
    <row r="600" spans="1:26" ht="15.75" customHeight="1">
      <c r="A600" s="228"/>
      <c r="B600" s="262"/>
      <c r="C600" s="228"/>
      <c r="D600" s="263"/>
      <c r="E600" s="263"/>
      <c r="F600" s="263"/>
      <c r="G600" s="264"/>
      <c r="H600" s="228"/>
      <c r="I600" s="227"/>
      <c r="J600" s="227"/>
      <c r="K600" s="227"/>
      <c r="L600" s="227"/>
      <c r="M600" s="227"/>
      <c r="N600" s="227"/>
      <c r="O600" s="227"/>
      <c r="P600" s="227"/>
      <c r="Q600" s="227"/>
      <c r="R600" s="227"/>
      <c r="S600" s="227"/>
      <c r="T600" s="227"/>
      <c r="U600" s="227"/>
      <c r="V600" s="228"/>
      <c r="W600" s="228"/>
      <c r="X600" s="228"/>
      <c r="Y600" s="228"/>
      <c r="Z600" s="228"/>
    </row>
    <row r="601" spans="1:26" ht="15.75" customHeight="1">
      <c r="A601" s="228"/>
      <c r="B601" s="262"/>
      <c r="C601" s="228"/>
      <c r="D601" s="263"/>
      <c r="E601" s="263"/>
      <c r="F601" s="263"/>
      <c r="G601" s="264"/>
      <c r="H601" s="228"/>
      <c r="I601" s="227"/>
      <c r="J601" s="227"/>
      <c r="K601" s="227"/>
      <c r="L601" s="227"/>
      <c r="M601" s="227"/>
      <c r="N601" s="227"/>
      <c r="O601" s="227"/>
      <c r="P601" s="227"/>
      <c r="Q601" s="227"/>
      <c r="R601" s="227"/>
      <c r="S601" s="227"/>
      <c r="T601" s="227"/>
      <c r="U601" s="227"/>
      <c r="V601" s="228"/>
      <c r="W601" s="228"/>
      <c r="X601" s="228"/>
      <c r="Y601" s="228"/>
      <c r="Z601" s="228"/>
    </row>
    <row r="602" spans="1:26" ht="15.75" customHeight="1">
      <c r="A602" s="228"/>
      <c r="B602" s="262"/>
      <c r="C602" s="228"/>
      <c r="D602" s="263"/>
      <c r="E602" s="263"/>
      <c r="F602" s="263"/>
      <c r="G602" s="264"/>
      <c r="H602" s="228"/>
      <c r="I602" s="227"/>
      <c r="J602" s="227"/>
      <c r="K602" s="227"/>
      <c r="L602" s="227"/>
      <c r="M602" s="227"/>
      <c r="N602" s="227"/>
      <c r="O602" s="227"/>
      <c r="P602" s="227"/>
      <c r="Q602" s="227"/>
      <c r="R602" s="227"/>
      <c r="S602" s="227"/>
      <c r="T602" s="227"/>
      <c r="U602" s="227"/>
      <c r="V602" s="228"/>
      <c r="W602" s="228"/>
      <c r="X602" s="228"/>
      <c r="Y602" s="228"/>
      <c r="Z602" s="228"/>
    </row>
    <row r="603" spans="1:26" ht="15.75" customHeight="1">
      <c r="A603" s="228"/>
      <c r="B603" s="262"/>
      <c r="C603" s="228"/>
      <c r="D603" s="263"/>
      <c r="E603" s="263"/>
      <c r="F603" s="263"/>
      <c r="G603" s="264"/>
      <c r="H603" s="228"/>
      <c r="I603" s="227"/>
      <c r="J603" s="227"/>
      <c r="K603" s="227"/>
      <c r="L603" s="227"/>
      <c r="M603" s="227"/>
      <c r="N603" s="227"/>
      <c r="O603" s="227"/>
      <c r="P603" s="227"/>
      <c r="Q603" s="227"/>
      <c r="R603" s="227"/>
      <c r="S603" s="227"/>
      <c r="T603" s="227"/>
      <c r="U603" s="227"/>
      <c r="V603" s="228"/>
      <c r="W603" s="228"/>
      <c r="X603" s="228"/>
      <c r="Y603" s="228"/>
      <c r="Z603" s="228"/>
    </row>
    <row r="604" spans="1:26" ht="15.75" customHeight="1">
      <c r="A604" s="228"/>
      <c r="B604" s="262"/>
      <c r="C604" s="228"/>
      <c r="D604" s="263"/>
      <c r="E604" s="263"/>
      <c r="F604" s="263"/>
      <c r="G604" s="264"/>
      <c r="H604" s="228"/>
      <c r="I604" s="227"/>
      <c r="J604" s="227"/>
      <c r="K604" s="227"/>
      <c r="L604" s="227"/>
      <c r="M604" s="227"/>
      <c r="N604" s="227"/>
      <c r="O604" s="227"/>
      <c r="P604" s="227"/>
      <c r="Q604" s="227"/>
      <c r="R604" s="227"/>
      <c r="S604" s="227"/>
      <c r="T604" s="227"/>
      <c r="U604" s="227"/>
      <c r="V604" s="228"/>
      <c r="W604" s="228"/>
      <c r="X604" s="228"/>
      <c r="Y604" s="228"/>
      <c r="Z604" s="228"/>
    </row>
    <row r="605" spans="1:26" ht="15.75" customHeight="1">
      <c r="A605" s="228"/>
      <c r="B605" s="262"/>
      <c r="C605" s="228"/>
      <c r="D605" s="263"/>
      <c r="E605" s="263"/>
      <c r="F605" s="263"/>
      <c r="G605" s="264"/>
      <c r="H605" s="228"/>
      <c r="I605" s="227"/>
      <c r="J605" s="227"/>
      <c r="K605" s="227"/>
      <c r="L605" s="227"/>
      <c r="M605" s="227"/>
      <c r="N605" s="227"/>
      <c r="O605" s="227"/>
      <c r="P605" s="227"/>
      <c r="Q605" s="227"/>
      <c r="R605" s="227"/>
      <c r="S605" s="227"/>
      <c r="T605" s="227"/>
      <c r="U605" s="227"/>
      <c r="V605" s="228"/>
      <c r="W605" s="228"/>
      <c r="X605" s="228"/>
      <c r="Y605" s="228"/>
      <c r="Z605" s="228"/>
    </row>
    <row r="606" spans="1:26" ht="15.75" customHeight="1">
      <c r="A606" s="228"/>
      <c r="B606" s="262"/>
      <c r="C606" s="228"/>
      <c r="D606" s="263"/>
      <c r="E606" s="263"/>
      <c r="F606" s="263"/>
      <c r="G606" s="264"/>
      <c r="H606" s="228"/>
      <c r="I606" s="227"/>
      <c r="J606" s="227"/>
      <c r="K606" s="227"/>
      <c r="L606" s="227"/>
      <c r="M606" s="227"/>
      <c r="N606" s="227"/>
      <c r="O606" s="227"/>
      <c r="P606" s="227"/>
      <c r="Q606" s="227"/>
      <c r="R606" s="227"/>
      <c r="S606" s="227"/>
      <c r="T606" s="227"/>
      <c r="U606" s="227"/>
      <c r="V606" s="228"/>
      <c r="W606" s="228"/>
      <c r="X606" s="228"/>
      <c r="Y606" s="228"/>
      <c r="Z606" s="228"/>
    </row>
    <row r="607" spans="1:26" ht="15.75" customHeight="1">
      <c r="A607" s="228"/>
      <c r="B607" s="262"/>
      <c r="C607" s="228"/>
      <c r="D607" s="263"/>
      <c r="E607" s="263"/>
      <c r="F607" s="263"/>
      <c r="G607" s="264"/>
      <c r="H607" s="228"/>
      <c r="I607" s="227"/>
      <c r="J607" s="227"/>
      <c r="K607" s="227"/>
      <c r="L607" s="227"/>
      <c r="M607" s="227"/>
      <c r="N607" s="227"/>
      <c r="O607" s="227"/>
      <c r="P607" s="227"/>
      <c r="Q607" s="227"/>
      <c r="R607" s="227"/>
      <c r="S607" s="227"/>
      <c r="T607" s="227"/>
      <c r="U607" s="227"/>
      <c r="V607" s="228"/>
      <c r="W607" s="228"/>
      <c r="X607" s="228"/>
      <c r="Y607" s="228"/>
      <c r="Z607" s="228"/>
    </row>
    <row r="608" spans="1:26" ht="15.75" customHeight="1">
      <c r="A608" s="228"/>
      <c r="B608" s="262"/>
      <c r="C608" s="228"/>
      <c r="D608" s="263"/>
      <c r="E608" s="263"/>
      <c r="F608" s="263"/>
      <c r="G608" s="264"/>
      <c r="H608" s="228"/>
      <c r="I608" s="227"/>
      <c r="J608" s="227"/>
      <c r="K608" s="227"/>
      <c r="L608" s="227"/>
      <c r="M608" s="227"/>
      <c r="N608" s="227"/>
      <c r="O608" s="227"/>
      <c r="P608" s="227"/>
      <c r="Q608" s="227"/>
      <c r="R608" s="227"/>
      <c r="S608" s="227"/>
      <c r="T608" s="227"/>
      <c r="U608" s="227"/>
      <c r="V608" s="228"/>
      <c r="W608" s="228"/>
      <c r="X608" s="228"/>
      <c r="Y608" s="228"/>
      <c r="Z608" s="228"/>
    </row>
    <row r="609" spans="1:26" ht="15.75" customHeight="1">
      <c r="A609" s="228"/>
      <c r="B609" s="262"/>
      <c r="C609" s="228"/>
      <c r="D609" s="263"/>
      <c r="E609" s="263"/>
      <c r="F609" s="263"/>
      <c r="G609" s="264"/>
      <c r="H609" s="228"/>
      <c r="I609" s="227"/>
      <c r="J609" s="227"/>
      <c r="K609" s="227"/>
      <c r="L609" s="227"/>
      <c r="M609" s="227"/>
      <c r="N609" s="227"/>
      <c r="O609" s="227"/>
      <c r="P609" s="227"/>
      <c r="Q609" s="227"/>
      <c r="R609" s="227"/>
      <c r="S609" s="227"/>
      <c r="T609" s="227"/>
      <c r="U609" s="227"/>
      <c r="V609" s="228"/>
      <c r="W609" s="228"/>
      <c r="X609" s="228"/>
      <c r="Y609" s="228"/>
      <c r="Z609" s="228"/>
    </row>
    <row r="610" spans="1:26" ht="15.75" customHeight="1">
      <c r="A610" s="228"/>
      <c r="B610" s="262"/>
      <c r="C610" s="228"/>
      <c r="D610" s="263"/>
      <c r="E610" s="263"/>
      <c r="F610" s="263"/>
      <c r="G610" s="264"/>
      <c r="H610" s="228"/>
      <c r="I610" s="227"/>
      <c r="J610" s="227"/>
      <c r="K610" s="227"/>
      <c r="L610" s="227"/>
      <c r="M610" s="227"/>
      <c r="N610" s="227"/>
      <c r="O610" s="227"/>
      <c r="P610" s="227"/>
      <c r="Q610" s="227"/>
      <c r="R610" s="227"/>
      <c r="S610" s="227"/>
      <c r="T610" s="227"/>
      <c r="U610" s="227"/>
      <c r="V610" s="228"/>
      <c r="W610" s="228"/>
      <c r="X610" s="228"/>
      <c r="Y610" s="228"/>
      <c r="Z610" s="228"/>
    </row>
    <row r="611" spans="1:26" ht="15.75" customHeight="1">
      <c r="A611" s="228"/>
      <c r="B611" s="262"/>
      <c r="C611" s="228"/>
      <c r="D611" s="263"/>
      <c r="E611" s="263"/>
      <c r="F611" s="263"/>
      <c r="G611" s="264"/>
      <c r="H611" s="228"/>
      <c r="I611" s="227"/>
      <c r="J611" s="227"/>
      <c r="K611" s="227"/>
      <c r="L611" s="227"/>
      <c r="M611" s="227"/>
      <c r="N611" s="227"/>
      <c r="O611" s="227"/>
      <c r="P611" s="227"/>
      <c r="Q611" s="227"/>
      <c r="R611" s="227"/>
      <c r="S611" s="227"/>
      <c r="T611" s="227"/>
      <c r="U611" s="227"/>
      <c r="V611" s="228"/>
      <c r="W611" s="228"/>
      <c r="X611" s="228"/>
      <c r="Y611" s="228"/>
      <c r="Z611" s="228"/>
    </row>
    <row r="612" spans="1:26" ht="15.75" customHeight="1">
      <c r="A612" s="228"/>
      <c r="B612" s="262"/>
      <c r="C612" s="228"/>
      <c r="D612" s="263"/>
      <c r="E612" s="263"/>
      <c r="F612" s="263"/>
      <c r="G612" s="264"/>
      <c r="H612" s="228"/>
      <c r="I612" s="227"/>
      <c r="J612" s="227"/>
      <c r="K612" s="227"/>
      <c r="L612" s="227"/>
      <c r="M612" s="227"/>
      <c r="N612" s="227"/>
      <c r="O612" s="227"/>
      <c r="P612" s="227"/>
      <c r="Q612" s="227"/>
      <c r="R612" s="227"/>
      <c r="S612" s="227"/>
      <c r="T612" s="227"/>
      <c r="U612" s="227"/>
      <c r="V612" s="228"/>
      <c r="W612" s="228"/>
      <c r="X612" s="228"/>
      <c r="Y612" s="228"/>
      <c r="Z612" s="228"/>
    </row>
    <row r="613" spans="1:26" ht="15.75" customHeight="1">
      <c r="A613" s="228"/>
      <c r="B613" s="262"/>
      <c r="C613" s="228"/>
      <c r="D613" s="263"/>
      <c r="E613" s="263"/>
      <c r="F613" s="263"/>
      <c r="G613" s="264"/>
      <c r="H613" s="228"/>
      <c r="I613" s="227"/>
      <c r="J613" s="227"/>
      <c r="K613" s="227"/>
      <c r="L613" s="227"/>
      <c r="M613" s="227"/>
      <c r="N613" s="227"/>
      <c r="O613" s="227"/>
      <c r="P613" s="227"/>
      <c r="Q613" s="227"/>
      <c r="R613" s="227"/>
      <c r="S613" s="227"/>
      <c r="T613" s="227"/>
      <c r="U613" s="227"/>
      <c r="V613" s="228"/>
      <c r="W613" s="228"/>
      <c r="X613" s="228"/>
      <c r="Y613" s="228"/>
      <c r="Z613" s="228"/>
    </row>
    <row r="614" spans="1:26" ht="15.75" customHeight="1">
      <c r="A614" s="228"/>
      <c r="B614" s="262"/>
      <c r="C614" s="228"/>
      <c r="D614" s="263"/>
      <c r="E614" s="263"/>
      <c r="F614" s="263"/>
      <c r="G614" s="264"/>
      <c r="H614" s="228"/>
      <c r="I614" s="227"/>
      <c r="J614" s="227"/>
      <c r="K614" s="227"/>
      <c r="L614" s="227"/>
      <c r="M614" s="227"/>
      <c r="N614" s="227"/>
      <c r="O614" s="227"/>
      <c r="P614" s="227"/>
      <c r="Q614" s="227"/>
      <c r="R614" s="227"/>
      <c r="S614" s="227"/>
      <c r="T614" s="227"/>
      <c r="U614" s="227"/>
      <c r="V614" s="228"/>
      <c r="W614" s="228"/>
      <c r="X614" s="228"/>
      <c r="Y614" s="228"/>
      <c r="Z614" s="228"/>
    </row>
    <row r="615" spans="1:26" ht="15.75" customHeight="1">
      <c r="A615" s="228"/>
      <c r="B615" s="262"/>
      <c r="C615" s="228"/>
      <c r="D615" s="263"/>
      <c r="E615" s="263"/>
      <c r="F615" s="263"/>
      <c r="G615" s="264"/>
      <c r="H615" s="228"/>
      <c r="I615" s="227"/>
      <c r="J615" s="227"/>
      <c r="K615" s="227"/>
      <c r="L615" s="227"/>
      <c r="M615" s="227"/>
      <c r="N615" s="227"/>
      <c r="O615" s="227"/>
      <c r="P615" s="227"/>
      <c r="Q615" s="227"/>
      <c r="R615" s="227"/>
      <c r="S615" s="227"/>
      <c r="T615" s="227"/>
      <c r="U615" s="227"/>
      <c r="V615" s="228"/>
      <c r="W615" s="228"/>
      <c r="X615" s="228"/>
      <c r="Y615" s="228"/>
      <c r="Z615" s="228"/>
    </row>
    <row r="616" spans="1:26" ht="15.75" customHeight="1">
      <c r="A616" s="228"/>
      <c r="B616" s="262"/>
      <c r="C616" s="228"/>
      <c r="D616" s="263"/>
      <c r="E616" s="263"/>
      <c r="F616" s="263"/>
      <c r="G616" s="264"/>
      <c r="H616" s="228"/>
      <c r="I616" s="227"/>
      <c r="J616" s="227"/>
      <c r="K616" s="227"/>
      <c r="L616" s="227"/>
      <c r="M616" s="227"/>
      <c r="N616" s="227"/>
      <c r="O616" s="227"/>
      <c r="P616" s="227"/>
      <c r="Q616" s="227"/>
      <c r="R616" s="227"/>
      <c r="S616" s="227"/>
      <c r="T616" s="227"/>
      <c r="U616" s="227"/>
      <c r="V616" s="228"/>
      <c r="W616" s="228"/>
      <c r="X616" s="228"/>
      <c r="Y616" s="228"/>
      <c r="Z616" s="228"/>
    </row>
    <row r="617" spans="1:26" ht="15.75" customHeight="1">
      <c r="A617" s="228"/>
      <c r="B617" s="262"/>
      <c r="C617" s="228"/>
      <c r="D617" s="263"/>
      <c r="E617" s="263"/>
      <c r="F617" s="263"/>
      <c r="G617" s="264"/>
      <c r="H617" s="228"/>
      <c r="I617" s="227"/>
      <c r="J617" s="227"/>
      <c r="K617" s="227"/>
      <c r="L617" s="227"/>
      <c r="M617" s="227"/>
      <c r="N617" s="227"/>
      <c r="O617" s="227"/>
      <c r="P617" s="227"/>
      <c r="Q617" s="227"/>
      <c r="R617" s="227"/>
      <c r="S617" s="227"/>
      <c r="T617" s="227"/>
      <c r="U617" s="227"/>
      <c r="V617" s="228"/>
      <c r="W617" s="228"/>
      <c r="X617" s="228"/>
      <c r="Y617" s="228"/>
      <c r="Z617" s="228"/>
    </row>
    <row r="618" spans="1:26" ht="15.75" customHeight="1">
      <c r="A618" s="228"/>
      <c r="B618" s="262"/>
      <c r="C618" s="228"/>
      <c r="D618" s="263"/>
      <c r="E618" s="263"/>
      <c r="F618" s="263"/>
      <c r="G618" s="264"/>
      <c r="H618" s="228"/>
      <c r="I618" s="227"/>
      <c r="J618" s="227"/>
      <c r="K618" s="227"/>
      <c r="L618" s="227"/>
      <c r="M618" s="227"/>
      <c r="N618" s="227"/>
      <c r="O618" s="227"/>
      <c r="P618" s="227"/>
      <c r="Q618" s="227"/>
      <c r="R618" s="227"/>
      <c r="S618" s="227"/>
      <c r="T618" s="227"/>
      <c r="U618" s="227"/>
      <c r="V618" s="228"/>
      <c r="W618" s="228"/>
      <c r="X618" s="228"/>
      <c r="Y618" s="228"/>
      <c r="Z618" s="228"/>
    </row>
    <row r="619" spans="1:26" ht="15.75" customHeight="1">
      <c r="A619" s="228"/>
      <c r="B619" s="262"/>
      <c r="C619" s="228"/>
      <c r="D619" s="263"/>
      <c r="E619" s="263"/>
      <c r="F619" s="263"/>
      <c r="G619" s="264"/>
      <c r="H619" s="228"/>
      <c r="I619" s="227"/>
      <c r="J619" s="227"/>
      <c r="K619" s="227"/>
      <c r="L619" s="227"/>
      <c r="M619" s="227"/>
      <c r="N619" s="227"/>
      <c r="O619" s="227"/>
      <c r="P619" s="227"/>
      <c r="Q619" s="227"/>
      <c r="R619" s="227"/>
      <c r="S619" s="227"/>
      <c r="T619" s="227"/>
      <c r="U619" s="227"/>
      <c r="V619" s="228"/>
      <c r="W619" s="228"/>
      <c r="X619" s="228"/>
      <c r="Y619" s="228"/>
      <c r="Z619" s="228"/>
    </row>
    <row r="620" spans="1:26" ht="15.75" customHeight="1">
      <c r="A620" s="228"/>
      <c r="B620" s="262"/>
      <c r="C620" s="228"/>
      <c r="D620" s="263"/>
      <c r="E620" s="263"/>
      <c r="F620" s="263"/>
      <c r="G620" s="264"/>
      <c r="H620" s="228"/>
      <c r="I620" s="227"/>
      <c r="J620" s="227"/>
      <c r="K620" s="227"/>
      <c r="L620" s="227"/>
      <c r="M620" s="227"/>
      <c r="N620" s="227"/>
      <c r="O620" s="227"/>
      <c r="P620" s="227"/>
      <c r="Q620" s="227"/>
      <c r="R620" s="227"/>
      <c r="S620" s="227"/>
      <c r="T620" s="227"/>
      <c r="U620" s="227"/>
      <c r="V620" s="228"/>
      <c r="W620" s="228"/>
      <c r="X620" s="228"/>
      <c r="Y620" s="228"/>
      <c r="Z620" s="228"/>
    </row>
    <row r="621" spans="1:26" ht="15.75" customHeight="1">
      <c r="A621" s="228"/>
      <c r="B621" s="262"/>
      <c r="C621" s="228"/>
      <c r="D621" s="263"/>
      <c r="E621" s="263"/>
      <c r="F621" s="263"/>
      <c r="G621" s="264"/>
      <c r="H621" s="228"/>
      <c r="I621" s="227"/>
      <c r="J621" s="227"/>
      <c r="K621" s="227"/>
      <c r="L621" s="227"/>
      <c r="M621" s="227"/>
      <c r="N621" s="227"/>
      <c r="O621" s="227"/>
      <c r="P621" s="227"/>
      <c r="Q621" s="227"/>
      <c r="R621" s="227"/>
      <c r="S621" s="227"/>
      <c r="T621" s="227"/>
      <c r="U621" s="227"/>
      <c r="V621" s="228"/>
      <c r="W621" s="228"/>
      <c r="X621" s="228"/>
      <c r="Y621" s="228"/>
      <c r="Z621" s="228"/>
    </row>
    <row r="622" spans="1:26" ht="15.75" customHeight="1">
      <c r="A622" s="228"/>
      <c r="B622" s="262"/>
      <c r="C622" s="228"/>
      <c r="D622" s="263"/>
      <c r="E622" s="263"/>
      <c r="F622" s="263"/>
      <c r="G622" s="264"/>
      <c r="H622" s="228"/>
      <c r="I622" s="227"/>
      <c r="J622" s="227"/>
      <c r="K622" s="227"/>
      <c r="L622" s="227"/>
      <c r="M622" s="227"/>
      <c r="N622" s="227"/>
      <c r="O622" s="227"/>
      <c r="P622" s="227"/>
      <c r="Q622" s="227"/>
      <c r="R622" s="227"/>
      <c r="S622" s="227"/>
      <c r="T622" s="227"/>
      <c r="U622" s="227"/>
      <c r="V622" s="228"/>
      <c r="W622" s="228"/>
      <c r="X622" s="228"/>
      <c r="Y622" s="228"/>
      <c r="Z622" s="228"/>
    </row>
    <row r="623" spans="1:26" ht="15.75" customHeight="1">
      <c r="A623" s="228"/>
      <c r="B623" s="262"/>
      <c r="C623" s="228"/>
      <c r="D623" s="263"/>
      <c r="E623" s="263"/>
      <c r="F623" s="263"/>
      <c r="G623" s="264"/>
      <c r="H623" s="228"/>
      <c r="I623" s="227"/>
      <c r="J623" s="227"/>
      <c r="K623" s="227"/>
      <c r="L623" s="227"/>
      <c r="M623" s="227"/>
      <c r="N623" s="227"/>
      <c r="O623" s="227"/>
      <c r="P623" s="227"/>
      <c r="Q623" s="227"/>
      <c r="R623" s="227"/>
      <c r="S623" s="227"/>
      <c r="T623" s="227"/>
      <c r="U623" s="227"/>
      <c r="V623" s="228"/>
      <c r="W623" s="228"/>
      <c r="X623" s="228"/>
      <c r="Y623" s="228"/>
      <c r="Z623" s="228"/>
    </row>
    <row r="624" spans="1:26" ht="15.75" customHeight="1">
      <c r="A624" s="228"/>
      <c r="B624" s="262"/>
      <c r="C624" s="228"/>
      <c r="D624" s="263"/>
      <c r="E624" s="263"/>
      <c r="F624" s="263"/>
      <c r="G624" s="264"/>
      <c r="H624" s="228"/>
      <c r="I624" s="227"/>
      <c r="J624" s="227"/>
      <c r="K624" s="227"/>
      <c r="L624" s="227"/>
      <c r="M624" s="227"/>
      <c r="N624" s="227"/>
      <c r="O624" s="227"/>
      <c r="P624" s="227"/>
      <c r="Q624" s="227"/>
      <c r="R624" s="227"/>
      <c r="S624" s="227"/>
      <c r="T624" s="227"/>
      <c r="U624" s="227"/>
      <c r="V624" s="228"/>
      <c r="W624" s="228"/>
      <c r="X624" s="228"/>
      <c r="Y624" s="228"/>
      <c r="Z624" s="228"/>
    </row>
    <row r="625" spans="1:26" ht="15.75" customHeight="1">
      <c r="A625" s="228"/>
      <c r="B625" s="262"/>
      <c r="C625" s="228"/>
      <c r="D625" s="263"/>
      <c r="E625" s="263"/>
      <c r="F625" s="263"/>
      <c r="G625" s="264"/>
      <c r="H625" s="228"/>
      <c r="I625" s="227"/>
      <c r="J625" s="227"/>
      <c r="K625" s="227"/>
      <c r="L625" s="227"/>
      <c r="M625" s="227"/>
      <c r="N625" s="227"/>
      <c r="O625" s="227"/>
      <c r="P625" s="227"/>
      <c r="Q625" s="227"/>
      <c r="R625" s="227"/>
      <c r="S625" s="227"/>
      <c r="T625" s="227"/>
      <c r="U625" s="227"/>
      <c r="V625" s="228"/>
      <c r="W625" s="228"/>
      <c r="X625" s="228"/>
      <c r="Y625" s="228"/>
      <c r="Z625" s="228"/>
    </row>
    <row r="626" spans="1:26" ht="15.75" customHeight="1">
      <c r="A626" s="228"/>
      <c r="B626" s="262"/>
      <c r="C626" s="228"/>
      <c r="D626" s="263"/>
      <c r="E626" s="263"/>
      <c r="F626" s="263"/>
      <c r="G626" s="264"/>
      <c r="H626" s="228"/>
      <c r="I626" s="227"/>
      <c r="J626" s="227"/>
      <c r="K626" s="227"/>
      <c r="L626" s="227"/>
      <c r="M626" s="227"/>
      <c r="N626" s="227"/>
      <c r="O626" s="227"/>
      <c r="P626" s="227"/>
      <c r="Q626" s="227"/>
      <c r="R626" s="227"/>
      <c r="S626" s="227"/>
      <c r="T626" s="227"/>
      <c r="U626" s="227"/>
      <c r="V626" s="228"/>
      <c r="W626" s="228"/>
      <c r="X626" s="228"/>
      <c r="Y626" s="228"/>
      <c r="Z626" s="228"/>
    </row>
    <row r="627" spans="1:26" ht="15.75" customHeight="1">
      <c r="A627" s="228"/>
      <c r="B627" s="262"/>
      <c r="C627" s="228"/>
      <c r="D627" s="263"/>
      <c r="E627" s="263"/>
      <c r="F627" s="263"/>
      <c r="G627" s="264"/>
      <c r="H627" s="228"/>
      <c r="I627" s="227"/>
      <c r="J627" s="227"/>
      <c r="K627" s="227"/>
      <c r="L627" s="227"/>
      <c r="M627" s="227"/>
      <c r="N627" s="227"/>
      <c r="O627" s="227"/>
      <c r="P627" s="227"/>
      <c r="Q627" s="227"/>
      <c r="R627" s="227"/>
      <c r="S627" s="227"/>
      <c r="T627" s="227"/>
      <c r="U627" s="227"/>
      <c r="V627" s="228"/>
      <c r="W627" s="228"/>
      <c r="X627" s="228"/>
      <c r="Y627" s="228"/>
      <c r="Z627" s="228"/>
    </row>
    <row r="628" spans="1:26" ht="15.75" customHeight="1">
      <c r="A628" s="228"/>
      <c r="B628" s="262"/>
      <c r="C628" s="228"/>
      <c r="D628" s="263"/>
      <c r="E628" s="263"/>
      <c r="F628" s="263"/>
      <c r="G628" s="264"/>
      <c r="H628" s="228"/>
      <c r="I628" s="227"/>
      <c r="J628" s="227"/>
      <c r="K628" s="227"/>
      <c r="L628" s="227"/>
      <c r="M628" s="227"/>
      <c r="N628" s="227"/>
      <c r="O628" s="227"/>
      <c r="P628" s="227"/>
      <c r="Q628" s="227"/>
      <c r="R628" s="227"/>
      <c r="S628" s="227"/>
      <c r="T628" s="227"/>
      <c r="U628" s="227"/>
      <c r="V628" s="228"/>
      <c r="W628" s="228"/>
      <c r="X628" s="228"/>
      <c r="Y628" s="228"/>
      <c r="Z628" s="228"/>
    </row>
    <row r="629" spans="1:26" ht="15.75" customHeight="1">
      <c r="A629" s="228"/>
      <c r="B629" s="262"/>
      <c r="C629" s="228"/>
      <c r="D629" s="263"/>
      <c r="E629" s="263"/>
      <c r="F629" s="263"/>
      <c r="G629" s="264"/>
      <c r="H629" s="228"/>
      <c r="I629" s="227"/>
      <c r="J629" s="227"/>
      <c r="K629" s="227"/>
      <c r="L629" s="227"/>
      <c r="M629" s="227"/>
      <c r="N629" s="227"/>
      <c r="O629" s="227"/>
      <c r="P629" s="227"/>
      <c r="Q629" s="227"/>
      <c r="R629" s="227"/>
      <c r="S629" s="227"/>
      <c r="T629" s="227"/>
      <c r="U629" s="227"/>
      <c r="V629" s="228"/>
      <c r="W629" s="228"/>
      <c r="X629" s="228"/>
      <c r="Y629" s="228"/>
      <c r="Z629" s="228"/>
    </row>
    <row r="630" spans="1:26" ht="15.75" customHeight="1">
      <c r="A630" s="228"/>
      <c r="B630" s="262"/>
      <c r="C630" s="228"/>
      <c r="D630" s="263"/>
      <c r="E630" s="263"/>
      <c r="F630" s="263"/>
      <c r="G630" s="264"/>
      <c r="H630" s="228"/>
      <c r="I630" s="227"/>
      <c r="J630" s="227"/>
      <c r="K630" s="227"/>
      <c r="L630" s="227"/>
      <c r="M630" s="227"/>
      <c r="N630" s="227"/>
      <c r="O630" s="227"/>
      <c r="P630" s="227"/>
      <c r="Q630" s="227"/>
      <c r="R630" s="227"/>
      <c r="S630" s="227"/>
      <c r="T630" s="227"/>
      <c r="U630" s="227"/>
      <c r="V630" s="228"/>
      <c r="W630" s="228"/>
      <c r="X630" s="228"/>
      <c r="Y630" s="228"/>
      <c r="Z630" s="228"/>
    </row>
    <row r="631" spans="1:26" ht="15.75" customHeight="1">
      <c r="A631" s="228"/>
      <c r="B631" s="262"/>
      <c r="C631" s="228"/>
      <c r="D631" s="263"/>
      <c r="E631" s="263"/>
      <c r="F631" s="263"/>
      <c r="G631" s="264"/>
      <c r="H631" s="228"/>
      <c r="I631" s="227"/>
      <c r="J631" s="227"/>
      <c r="K631" s="227"/>
      <c r="L631" s="227"/>
      <c r="M631" s="227"/>
      <c r="N631" s="227"/>
      <c r="O631" s="227"/>
      <c r="P631" s="227"/>
      <c r="Q631" s="227"/>
      <c r="R631" s="227"/>
      <c r="S631" s="227"/>
      <c r="T631" s="227"/>
      <c r="U631" s="227"/>
      <c r="V631" s="228"/>
      <c r="W631" s="228"/>
      <c r="X631" s="228"/>
      <c r="Y631" s="228"/>
      <c r="Z631" s="228"/>
    </row>
    <row r="632" spans="1:26" ht="15.75" customHeight="1">
      <c r="A632" s="228"/>
      <c r="B632" s="262"/>
      <c r="C632" s="228"/>
      <c r="D632" s="263"/>
      <c r="E632" s="263"/>
      <c r="F632" s="263"/>
      <c r="G632" s="264"/>
      <c r="H632" s="228"/>
      <c r="I632" s="227"/>
      <c r="J632" s="227"/>
      <c r="K632" s="227"/>
      <c r="L632" s="227"/>
      <c r="M632" s="227"/>
      <c r="N632" s="227"/>
      <c r="O632" s="227"/>
      <c r="P632" s="227"/>
      <c r="Q632" s="227"/>
      <c r="R632" s="227"/>
      <c r="S632" s="227"/>
      <c r="T632" s="227"/>
      <c r="U632" s="227"/>
      <c r="V632" s="228"/>
      <c r="W632" s="228"/>
      <c r="X632" s="228"/>
      <c r="Y632" s="228"/>
      <c r="Z632" s="228"/>
    </row>
    <row r="633" spans="1:26" ht="15.75" customHeight="1">
      <c r="A633" s="228"/>
      <c r="B633" s="262"/>
      <c r="C633" s="228"/>
      <c r="D633" s="263"/>
      <c r="E633" s="263"/>
      <c r="F633" s="263"/>
      <c r="G633" s="264"/>
      <c r="H633" s="228"/>
      <c r="I633" s="227"/>
      <c r="J633" s="227"/>
      <c r="K633" s="227"/>
      <c r="L633" s="227"/>
      <c r="M633" s="227"/>
      <c r="N633" s="227"/>
      <c r="O633" s="227"/>
      <c r="P633" s="227"/>
      <c r="Q633" s="227"/>
      <c r="R633" s="227"/>
      <c r="S633" s="227"/>
      <c r="T633" s="227"/>
      <c r="U633" s="227"/>
      <c r="V633" s="228"/>
      <c r="W633" s="228"/>
      <c r="X633" s="228"/>
      <c r="Y633" s="228"/>
      <c r="Z633" s="228"/>
    </row>
    <row r="634" spans="1:26" ht="15.75" customHeight="1">
      <c r="A634" s="228"/>
      <c r="B634" s="262"/>
      <c r="C634" s="228"/>
      <c r="D634" s="263"/>
      <c r="E634" s="263"/>
      <c r="F634" s="263"/>
      <c r="G634" s="264"/>
      <c r="H634" s="228"/>
      <c r="I634" s="227"/>
      <c r="J634" s="227"/>
      <c r="K634" s="227"/>
      <c r="L634" s="227"/>
      <c r="M634" s="227"/>
      <c r="N634" s="227"/>
      <c r="O634" s="227"/>
      <c r="P634" s="227"/>
      <c r="Q634" s="227"/>
      <c r="R634" s="227"/>
      <c r="S634" s="227"/>
      <c r="T634" s="227"/>
      <c r="U634" s="227"/>
      <c r="V634" s="228"/>
      <c r="W634" s="228"/>
      <c r="X634" s="228"/>
      <c r="Y634" s="228"/>
      <c r="Z634" s="228"/>
    </row>
    <row r="635" spans="1:26" ht="15.75" customHeight="1">
      <c r="A635" s="228"/>
      <c r="B635" s="262"/>
      <c r="C635" s="228"/>
      <c r="D635" s="263"/>
      <c r="E635" s="263"/>
      <c r="F635" s="263"/>
      <c r="G635" s="264"/>
      <c r="H635" s="228"/>
      <c r="I635" s="227"/>
      <c r="J635" s="227"/>
      <c r="K635" s="227"/>
      <c r="L635" s="227"/>
      <c r="M635" s="227"/>
      <c r="N635" s="227"/>
      <c r="O635" s="227"/>
      <c r="P635" s="227"/>
      <c r="Q635" s="227"/>
      <c r="R635" s="227"/>
      <c r="S635" s="227"/>
      <c r="T635" s="227"/>
      <c r="U635" s="227"/>
      <c r="V635" s="228"/>
      <c r="W635" s="228"/>
      <c r="X635" s="228"/>
      <c r="Y635" s="228"/>
      <c r="Z635" s="228"/>
    </row>
    <row r="636" spans="1:26" ht="15.75" customHeight="1">
      <c r="A636" s="228"/>
      <c r="B636" s="262"/>
      <c r="C636" s="228"/>
      <c r="D636" s="263"/>
      <c r="E636" s="263"/>
      <c r="F636" s="263"/>
      <c r="G636" s="264"/>
      <c r="H636" s="228"/>
      <c r="I636" s="227"/>
      <c r="J636" s="227"/>
      <c r="K636" s="227"/>
      <c r="L636" s="227"/>
      <c r="M636" s="227"/>
      <c r="N636" s="227"/>
      <c r="O636" s="227"/>
      <c r="P636" s="227"/>
      <c r="Q636" s="227"/>
      <c r="R636" s="227"/>
      <c r="S636" s="227"/>
      <c r="T636" s="227"/>
      <c r="U636" s="227"/>
      <c r="V636" s="228"/>
      <c r="W636" s="228"/>
      <c r="X636" s="228"/>
      <c r="Y636" s="228"/>
      <c r="Z636" s="228"/>
    </row>
    <row r="637" spans="1:26" ht="15.75" customHeight="1">
      <c r="A637" s="228"/>
      <c r="B637" s="262"/>
      <c r="C637" s="228"/>
      <c r="D637" s="263"/>
      <c r="E637" s="263"/>
      <c r="F637" s="263"/>
      <c r="G637" s="264"/>
      <c r="H637" s="228"/>
      <c r="I637" s="227"/>
      <c r="J637" s="227"/>
      <c r="K637" s="227"/>
      <c r="L637" s="227"/>
      <c r="M637" s="227"/>
      <c r="N637" s="227"/>
      <c r="O637" s="227"/>
      <c r="P637" s="227"/>
      <c r="Q637" s="227"/>
      <c r="R637" s="227"/>
      <c r="S637" s="227"/>
      <c r="T637" s="227"/>
      <c r="U637" s="227"/>
      <c r="V637" s="228"/>
      <c r="W637" s="228"/>
      <c r="X637" s="228"/>
      <c r="Y637" s="228"/>
      <c r="Z637" s="228"/>
    </row>
    <row r="638" spans="1:26" ht="15.75" customHeight="1">
      <c r="A638" s="228"/>
      <c r="B638" s="262"/>
      <c r="C638" s="228"/>
      <c r="D638" s="263"/>
      <c r="E638" s="263"/>
      <c r="F638" s="263"/>
      <c r="G638" s="264"/>
      <c r="H638" s="228"/>
      <c r="I638" s="227"/>
      <c r="J638" s="227"/>
      <c r="K638" s="227"/>
      <c r="L638" s="227"/>
      <c r="M638" s="227"/>
      <c r="N638" s="227"/>
      <c r="O638" s="227"/>
      <c r="P638" s="227"/>
      <c r="Q638" s="227"/>
      <c r="R638" s="227"/>
      <c r="S638" s="227"/>
      <c r="T638" s="227"/>
      <c r="U638" s="227"/>
      <c r="V638" s="228"/>
      <c r="W638" s="228"/>
      <c r="X638" s="228"/>
      <c r="Y638" s="228"/>
      <c r="Z638" s="228"/>
    </row>
    <row r="639" spans="1:26" ht="15.75" customHeight="1">
      <c r="A639" s="228"/>
      <c r="B639" s="262"/>
      <c r="C639" s="228"/>
      <c r="D639" s="263"/>
      <c r="E639" s="263"/>
      <c r="F639" s="263"/>
      <c r="G639" s="264"/>
      <c r="H639" s="228"/>
      <c r="I639" s="227"/>
      <c r="J639" s="227"/>
      <c r="K639" s="227"/>
      <c r="L639" s="227"/>
      <c r="M639" s="227"/>
      <c r="N639" s="227"/>
      <c r="O639" s="227"/>
      <c r="P639" s="227"/>
      <c r="Q639" s="227"/>
      <c r="R639" s="227"/>
      <c r="S639" s="227"/>
      <c r="T639" s="227"/>
      <c r="U639" s="227"/>
      <c r="V639" s="228"/>
      <c r="W639" s="228"/>
      <c r="X639" s="228"/>
      <c r="Y639" s="228"/>
      <c r="Z639" s="228"/>
    </row>
    <row r="640" spans="1:26" ht="15.75" customHeight="1">
      <c r="A640" s="228"/>
      <c r="B640" s="262"/>
      <c r="C640" s="228"/>
      <c r="D640" s="263"/>
      <c r="E640" s="263"/>
      <c r="F640" s="263"/>
      <c r="G640" s="264"/>
      <c r="H640" s="228"/>
      <c r="I640" s="227"/>
      <c r="J640" s="227"/>
      <c r="K640" s="227"/>
      <c r="L640" s="227"/>
      <c r="M640" s="227"/>
      <c r="N640" s="227"/>
      <c r="O640" s="227"/>
      <c r="P640" s="227"/>
      <c r="Q640" s="227"/>
      <c r="R640" s="227"/>
      <c r="S640" s="227"/>
      <c r="T640" s="227"/>
      <c r="U640" s="227"/>
      <c r="V640" s="228"/>
      <c r="W640" s="228"/>
      <c r="X640" s="228"/>
      <c r="Y640" s="228"/>
      <c r="Z640" s="228"/>
    </row>
    <row r="641" spans="1:26" ht="15.75" customHeight="1">
      <c r="A641" s="228"/>
      <c r="B641" s="262"/>
      <c r="C641" s="228"/>
      <c r="D641" s="263"/>
      <c r="E641" s="263"/>
      <c r="F641" s="263"/>
      <c r="G641" s="264"/>
      <c r="H641" s="228"/>
      <c r="I641" s="227"/>
      <c r="J641" s="227"/>
      <c r="K641" s="227"/>
      <c r="L641" s="227"/>
      <c r="M641" s="227"/>
      <c r="N641" s="227"/>
      <c r="O641" s="227"/>
      <c r="P641" s="227"/>
      <c r="Q641" s="227"/>
      <c r="R641" s="227"/>
      <c r="S641" s="227"/>
      <c r="T641" s="227"/>
      <c r="U641" s="227"/>
      <c r="V641" s="228"/>
      <c r="W641" s="228"/>
      <c r="X641" s="228"/>
      <c r="Y641" s="228"/>
      <c r="Z641" s="228"/>
    </row>
    <row r="642" spans="1:26" ht="15.75" customHeight="1">
      <c r="A642" s="228"/>
      <c r="B642" s="262"/>
      <c r="C642" s="228"/>
      <c r="D642" s="263"/>
      <c r="E642" s="263"/>
      <c r="F642" s="263"/>
      <c r="G642" s="264"/>
      <c r="H642" s="228"/>
      <c r="I642" s="227"/>
      <c r="J642" s="227"/>
      <c r="K642" s="227"/>
      <c r="L642" s="227"/>
      <c r="M642" s="227"/>
      <c r="N642" s="227"/>
      <c r="O642" s="227"/>
      <c r="P642" s="227"/>
      <c r="Q642" s="227"/>
      <c r="R642" s="227"/>
      <c r="S642" s="227"/>
      <c r="T642" s="227"/>
      <c r="U642" s="227"/>
      <c r="V642" s="228"/>
      <c r="W642" s="228"/>
      <c r="X642" s="228"/>
      <c r="Y642" s="228"/>
      <c r="Z642" s="228"/>
    </row>
    <row r="643" spans="1:26" ht="15.75" customHeight="1">
      <c r="A643" s="228"/>
      <c r="B643" s="262"/>
      <c r="C643" s="228"/>
      <c r="D643" s="263"/>
      <c r="E643" s="263"/>
      <c r="F643" s="263"/>
      <c r="G643" s="264"/>
      <c r="H643" s="228"/>
      <c r="I643" s="227"/>
      <c r="J643" s="227"/>
      <c r="K643" s="227"/>
      <c r="L643" s="227"/>
      <c r="M643" s="227"/>
      <c r="N643" s="227"/>
      <c r="O643" s="227"/>
      <c r="P643" s="227"/>
      <c r="Q643" s="227"/>
      <c r="R643" s="227"/>
      <c r="S643" s="227"/>
      <c r="T643" s="227"/>
      <c r="U643" s="227"/>
      <c r="V643" s="228"/>
      <c r="W643" s="228"/>
      <c r="X643" s="228"/>
      <c r="Y643" s="228"/>
      <c r="Z643" s="228"/>
    </row>
    <row r="644" spans="1:26" ht="15.75" customHeight="1">
      <c r="A644" s="228"/>
      <c r="B644" s="262"/>
      <c r="C644" s="228"/>
      <c r="D644" s="263"/>
      <c r="E644" s="263"/>
      <c r="F644" s="263"/>
      <c r="G644" s="264"/>
      <c r="H644" s="228"/>
      <c r="I644" s="227"/>
      <c r="J644" s="227"/>
      <c r="K644" s="227"/>
      <c r="L644" s="227"/>
      <c r="M644" s="227"/>
      <c r="N644" s="227"/>
      <c r="O644" s="227"/>
      <c r="P644" s="227"/>
      <c r="Q644" s="227"/>
      <c r="R644" s="227"/>
      <c r="S644" s="227"/>
      <c r="T644" s="227"/>
      <c r="U644" s="227"/>
      <c r="V644" s="228"/>
      <c r="W644" s="228"/>
      <c r="X644" s="228"/>
      <c r="Y644" s="228"/>
      <c r="Z644" s="228"/>
    </row>
    <row r="645" spans="1:26" ht="15.75" customHeight="1">
      <c r="A645" s="228"/>
      <c r="B645" s="262"/>
      <c r="C645" s="228"/>
      <c r="D645" s="263"/>
      <c r="E645" s="263"/>
      <c r="F645" s="263"/>
      <c r="G645" s="264"/>
      <c r="H645" s="228"/>
      <c r="I645" s="227"/>
      <c r="J645" s="227"/>
      <c r="K645" s="227"/>
      <c r="L645" s="227"/>
      <c r="M645" s="227"/>
      <c r="N645" s="227"/>
      <c r="O645" s="227"/>
      <c r="P645" s="227"/>
      <c r="Q645" s="227"/>
      <c r="R645" s="227"/>
      <c r="S645" s="227"/>
      <c r="T645" s="227"/>
      <c r="U645" s="227"/>
      <c r="V645" s="228"/>
      <c r="W645" s="228"/>
      <c r="X645" s="228"/>
      <c r="Y645" s="228"/>
      <c r="Z645" s="228"/>
    </row>
    <row r="646" spans="1:26" ht="15.75" customHeight="1">
      <c r="A646" s="228"/>
      <c r="B646" s="262"/>
      <c r="C646" s="228"/>
      <c r="D646" s="263"/>
      <c r="E646" s="263"/>
      <c r="F646" s="263"/>
      <c r="G646" s="264"/>
      <c r="H646" s="228"/>
      <c r="I646" s="227"/>
      <c r="J646" s="227"/>
      <c r="K646" s="227"/>
      <c r="L646" s="227"/>
      <c r="M646" s="227"/>
      <c r="N646" s="227"/>
      <c r="O646" s="227"/>
      <c r="P646" s="227"/>
      <c r="Q646" s="227"/>
      <c r="R646" s="227"/>
      <c r="S646" s="227"/>
      <c r="T646" s="227"/>
      <c r="U646" s="227"/>
      <c r="V646" s="228"/>
      <c r="W646" s="228"/>
      <c r="X646" s="228"/>
      <c r="Y646" s="228"/>
      <c r="Z646" s="228"/>
    </row>
    <row r="647" spans="1:26" ht="15.75" customHeight="1">
      <c r="A647" s="228"/>
      <c r="B647" s="262"/>
      <c r="C647" s="228"/>
      <c r="D647" s="263"/>
      <c r="E647" s="263"/>
      <c r="F647" s="263"/>
      <c r="G647" s="264"/>
      <c r="H647" s="228"/>
      <c r="I647" s="227"/>
      <c r="J647" s="227"/>
      <c r="K647" s="227"/>
      <c r="L647" s="227"/>
      <c r="M647" s="227"/>
      <c r="N647" s="227"/>
      <c r="O647" s="227"/>
      <c r="P647" s="227"/>
      <c r="Q647" s="227"/>
      <c r="R647" s="227"/>
      <c r="S647" s="227"/>
      <c r="T647" s="227"/>
      <c r="U647" s="227"/>
      <c r="V647" s="228"/>
      <c r="W647" s="228"/>
      <c r="X647" s="228"/>
      <c r="Y647" s="228"/>
      <c r="Z647" s="228"/>
    </row>
    <row r="648" spans="1:26" ht="15.75" customHeight="1">
      <c r="A648" s="228"/>
      <c r="B648" s="262"/>
      <c r="C648" s="228"/>
      <c r="D648" s="263"/>
      <c r="E648" s="263"/>
      <c r="F648" s="263"/>
      <c r="G648" s="264"/>
      <c r="H648" s="228"/>
      <c r="I648" s="227"/>
      <c r="J648" s="227"/>
      <c r="K648" s="227"/>
      <c r="L648" s="227"/>
      <c r="M648" s="227"/>
      <c r="N648" s="227"/>
      <c r="O648" s="227"/>
      <c r="P648" s="227"/>
      <c r="Q648" s="227"/>
      <c r="R648" s="227"/>
      <c r="S648" s="227"/>
      <c r="T648" s="227"/>
      <c r="U648" s="227"/>
      <c r="V648" s="228"/>
      <c r="W648" s="228"/>
      <c r="X648" s="228"/>
      <c r="Y648" s="228"/>
      <c r="Z648" s="228"/>
    </row>
    <row r="649" spans="1:26" ht="15.75" customHeight="1">
      <c r="A649" s="228"/>
      <c r="B649" s="262"/>
      <c r="C649" s="228"/>
      <c r="D649" s="263"/>
      <c r="E649" s="263"/>
      <c r="F649" s="263"/>
      <c r="G649" s="264"/>
      <c r="H649" s="228"/>
      <c r="I649" s="227"/>
      <c r="J649" s="227"/>
      <c r="K649" s="227"/>
      <c r="L649" s="227"/>
      <c r="M649" s="227"/>
      <c r="N649" s="227"/>
      <c r="O649" s="227"/>
      <c r="P649" s="227"/>
      <c r="Q649" s="227"/>
      <c r="R649" s="227"/>
      <c r="S649" s="227"/>
      <c r="T649" s="227"/>
      <c r="U649" s="227"/>
      <c r="V649" s="228"/>
      <c r="W649" s="228"/>
      <c r="X649" s="228"/>
      <c r="Y649" s="228"/>
      <c r="Z649" s="228"/>
    </row>
    <row r="650" spans="1:26" ht="15.75" customHeight="1">
      <c r="A650" s="228"/>
      <c r="B650" s="262"/>
      <c r="C650" s="228"/>
      <c r="D650" s="263"/>
      <c r="E650" s="263"/>
      <c r="F650" s="263"/>
      <c r="G650" s="264"/>
      <c r="H650" s="228"/>
      <c r="I650" s="227"/>
      <c r="J650" s="227"/>
      <c r="K650" s="227"/>
      <c r="L650" s="227"/>
      <c r="M650" s="227"/>
      <c r="N650" s="227"/>
      <c r="O650" s="227"/>
      <c r="P650" s="227"/>
      <c r="Q650" s="227"/>
      <c r="R650" s="227"/>
      <c r="S650" s="227"/>
      <c r="T650" s="227"/>
      <c r="U650" s="227"/>
      <c r="V650" s="228"/>
      <c r="W650" s="228"/>
      <c r="X650" s="228"/>
      <c r="Y650" s="228"/>
      <c r="Z650" s="228"/>
    </row>
    <row r="651" spans="1:26" ht="15.75" customHeight="1">
      <c r="A651" s="228"/>
      <c r="B651" s="262"/>
      <c r="C651" s="228"/>
      <c r="D651" s="263"/>
      <c r="E651" s="263"/>
      <c r="F651" s="263"/>
      <c r="G651" s="264"/>
      <c r="H651" s="228"/>
      <c r="I651" s="227"/>
      <c r="J651" s="227"/>
      <c r="K651" s="227"/>
      <c r="L651" s="227"/>
      <c r="M651" s="227"/>
      <c r="N651" s="227"/>
      <c r="O651" s="227"/>
      <c r="P651" s="227"/>
      <c r="Q651" s="227"/>
      <c r="R651" s="227"/>
      <c r="S651" s="227"/>
      <c r="T651" s="227"/>
      <c r="U651" s="227"/>
      <c r="V651" s="228"/>
      <c r="W651" s="228"/>
      <c r="X651" s="228"/>
      <c r="Y651" s="228"/>
      <c r="Z651" s="228"/>
    </row>
    <row r="652" spans="1:26" ht="15.75" customHeight="1">
      <c r="A652" s="228"/>
      <c r="B652" s="262"/>
      <c r="C652" s="228"/>
      <c r="D652" s="263"/>
      <c r="E652" s="263"/>
      <c r="F652" s="263"/>
      <c r="G652" s="264"/>
      <c r="H652" s="228"/>
      <c r="I652" s="227"/>
      <c r="J652" s="227"/>
      <c r="K652" s="227"/>
      <c r="L652" s="227"/>
      <c r="M652" s="227"/>
      <c r="N652" s="227"/>
      <c r="O652" s="227"/>
      <c r="P652" s="227"/>
      <c r="Q652" s="227"/>
      <c r="R652" s="227"/>
      <c r="S652" s="227"/>
      <c r="T652" s="227"/>
      <c r="U652" s="227"/>
      <c r="V652" s="228"/>
      <c r="W652" s="228"/>
      <c r="X652" s="228"/>
      <c r="Y652" s="228"/>
      <c r="Z652" s="228"/>
    </row>
    <row r="653" spans="1:26" ht="15.75" customHeight="1">
      <c r="A653" s="228"/>
      <c r="B653" s="262"/>
      <c r="C653" s="228"/>
      <c r="D653" s="263"/>
      <c r="E653" s="263"/>
      <c r="F653" s="263"/>
      <c r="G653" s="264"/>
      <c r="H653" s="228"/>
      <c r="I653" s="227"/>
      <c r="J653" s="227"/>
      <c r="K653" s="227"/>
      <c r="L653" s="227"/>
      <c r="M653" s="227"/>
      <c r="N653" s="227"/>
      <c r="O653" s="227"/>
      <c r="P653" s="227"/>
      <c r="Q653" s="227"/>
      <c r="R653" s="227"/>
      <c r="S653" s="227"/>
      <c r="T653" s="227"/>
      <c r="U653" s="227"/>
      <c r="V653" s="228"/>
      <c r="W653" s="228"/>
      <c r="X653" s="228"/>
      <c r="Y653" s="228"/>
      <c r="Z653" s="228"/>
    </row>
    <row r="654" spans="1:26" ht="15.75" customHeight="1">
      <c r="A654" s="228"/>
      <c r="B654" s="262"/>
      <c r="C654" s="228"/>
      <c r="D654" s="263"/>
      <c r="E654" s="263"/>
      <c r="F654" s="263"/>
      <c r="G654" s="264"/>
      <c r="H654" s="228"/>
      <c r="I654" s="227"/>
      <c r="J654" s="227"/>
      <c r="K654" s="227"/>
      <c r="L654" s="227"/>
      <c r="M654" s="227"/>
      <c r="N654" s="227"/>
      <c r="O654" s="227"/>
      <c r="P654" s="227"/>
      <c r="Q654" s="227"/>
      <c r="R654" s="227"/>
      <c r="S654" s="227"/>
      <c r="T654" s="227"/>
      <c r="U654" s="227"/>
      <c r="V654" s="228"/>
      <c r="W654" s="228"/>
      <c r="X654" s="228"/>
      <c r="Y654" s="228"/>
      <c r="Z654" s="228"/>
    </row>
    <row r="655" spans="1:26" ht="15.75" customHeight="1">
      <c r="A655" s="228"/>
      <c r="B655" s="262"/>
      <c r="C655" s="228"/>
      <c r="D655" s="263"/>
      <c r="E655" s="263"/>
      <c r="F655" s="263"/>
      <c r="G655" s="264"/>
      <c r="H655" s="228"/>
      <c r="I655" s="227"/>
      <c r="J655" s="227"/>
      <c r="K655" s="227"/>
      <c r="L655" s="227"/>
      <c r="M655" s="227"/>
      <c r="N655" s="227"/>
      <c r="O655" s="227"/>
      <c r="P655" s="227"/>
      <c r="Q655" s="227"/>
      <c r="R655" s="227"/>
      <c r="S655" s="227"/>
      <c r="T655" s="227"/>
      <c r="U655" s="227"/>
      <c r="V655" s="228"/>
      <c r="W655" s="228"/>
      <c r="X655" s="228"/>
      <c r="Y655" s="228"/>
      <c r="Z655" s="228"/>
    </row>
    <row r="656" spans="1:26" ht="15.75" customHeight="1">
      <c r="A656" s="228"/>
      <c r="B656" s="262"/>
      <c r="C656" s="228"/>
      <c r="D656" s="263"/>
      <c r="E656" s="263"/>
      <c r="F656" s="263"/>
      <c r="G656" s="264"/>
      <c r="H656" s="228"/>
      <c r="I656" s="227"/>
      <c r="J656" s="227"/>
      <c r="K656" s="227"/>
      <c r="L656" s="227"/>
      <c r="M656" s="227"/>
      <c r="N656" s="227"/>
      <c r="O656" s="227"/>
      <c r="P656" s="227"/>
      <c r="Q656" s="227"/>
      <c r="R656" s="227"/>
      <c r="S656" s="227"/>
      <c r="T656" s="227"/>
      <c r="U656" s="227"/>
      <c r="V656" s="228"/>
      <c r="W656" s="228"/>
      <c r="X656" s="228"/>
      <c r="Y656" s="228"/>
      <c r="Z656" s="228"/>
    </row>
    <row r="657" spans="1:26" ht="15.75" customHeight="1">
      <c r="A657" s="228"/>
      <c r="B657" s="262"/>
      <c r="C657" s="228"/>
      <c r="D657" s="263"/>
      <c r="E657" s="263"/>
      <c r="F657" s="263"/>
      <c r="G657" s="264"/>
      <c r="H657" s="228"/>
      <c r="I657" s="227"/>
      <c r="J657" s="227"/>
      <c r="K657" s="227"/>
      <c r="L657" s="227"/>
      <c r="M657" s="227"/>
      <c r="N657" s="227"/>
      <c r="O657" s="227"/>
      <c r="P657" s="227"/>
      <c r="Q657" s="227"/>
      <c r="R657" s="227"/>
      <c r="S657" s="227"/>
      <c r="T657" s="227"/>
      <c r="U657" s="227"/>
      <c r="V657" s="228"/>
      <c r="W657" s="228"/>
      <c r="X657" s="228"/>
      <c r="Y657" s="228"/>
      <c r="Z657" s="228"/>
    </row>
    <row r="658" spans="1:26" ht="15.75" customHeight="1">
      <c r="A658" s="228"/>
      <c r="B658" s="262"/>
      <c r="C658" s="228"/>
      <c r="D658" s="263"/>
      <c r="E658" s="263"/>
      <c r="F658" s="263"/>
      <c r="G658" s="264"/>
      <c r="H658" s="228"/>
      <c r="I658" s="227"/>
      <c r="J658" s="227"/>
      <c r="K658" s="227"/>
      <c r="L658" s="227"/>
      <c r="M658" s="227"/>
      <c r="N658" s="227"/>
      <c r="O658" s="227"/>
      <c r="P658" s="227"/>
      <c r="Q658" s="227"/>
      <c r="R658" s="227"/>
      <c r="S658" s="227"/>
      <c r="T658" s="227"/>
      <c r="U658" s="227"/>
      <c r="V658" s="228"/>
      <c r="W658" s="228"/>
      <c r="X658" s="228"/>
      <c r="Y658" s="228"/>
      <c r="Z658" s="228"/>
    </row>
    <row r="659" spans="1:26" ht="15.75" customHeight="1">
      <c r="A659" s="228"/>
      <c r="B659" s="262"/>
      <c r="C659" s="228"/>
      <c r="D659" s="263"/>
      <c r="E659" s="263"/>
      <c r="F659" s="263"/>
      <c r="G659" s="264"/>
      <c r="H659" s="228"/>
      <c r="I659" s="227"/>
      <c r="J659" s="227"/>
      <c r="K659" s="227"/>
      <c r="L659" s="227"/>
      <c r="M659" s="227"/>
      <c r="N659" s="227"/>
      <c r="O659" s="227"/>
      <c r="P659" s="227"/>
      <c r="Q659" s="227"/>
      <c r="R659" s="227"/>
      <c r="S659" s="227"/>
      <c r="T659" s="227"/>
      <c r="U659" s="227"/>
      <c r="V659" s="228"/>
      <c r="W659" s="228"/>
      <c r="X659" s="228"/>
      <c r="Y659" s="228"/>
      <c r="Z659" s="228"/>
    </row>
    <row r="660" spans="1:26" ht="15.75" customHeight="1">
      <c r="A660" s="228"/>
      <c r="B660" s="262"/>
      <c r="C660" s="228"/>
      <c r="D660" s="263"/>
      <c r="E660" s="263"/>
      <c r="F660" s="263"/>
      <c r="G660" s="264"/>
      <c r="H660" s="228"/>
      <c r="I660" s="227"/>
      <c r="J660" s="227"/>
      <c r="K660" s="227"/>
      <c r="L660" s="227"/>
      <c r="M660" s="227"/>
      <c r="N660" s="227"/>
      <c r="O660" s="227"/>
      <c r="P660" s="227"/>
      <c r="Q660" s="227"/>
      <c r="R660" s="227"/>
      <c r="S660" s="227"/>
      <c r="T660" s="227"/>
      <c r="U660" s="227"/>
      <c r="V660" s="228"/>
      <c r="W660" s="228"/>
      <c r="X660" s="228"/>
      <c r="Y660" s="228"/>
      <c r="Z660" s="228"/>
    </row>
    <row r="661" spans="1:26" ht="15.75" customHeight="1">
      <c r="A661" s="228"/>
      <c r="B661" s="262"/>
      <c r="C661" s="228"/>
      <c r="D661" s="263"/>
      <c r="E661" s="263"/>
      <c r="F661" s="263"/>
      <c r="G661" s="264"/>
      <c r="H661" s="228"/>
      <c r="I661" s="227"/>
      <c r="J661" s="227"/>
      <c r="K661" s="227"/>
      <c r="L661" s="227"/>
      <c r="M661" s="227"/>
      <c r="N661" s="227"/>
      <c r="O661" s="227"/>
      <c r="P661" s="227"/>
      <c r="Q661" s="227"/>
      <c r="R661" s="227"/>
      <c r="S661" s="227"/>
      <c r="T661" s="227"/>
      <c r="U661" s="227"/>
      <c r="V661" s="228"/>
      <c r="W661" s="228"/>
      <c r="X661" s="228"/>
      <c r="Y661" s="228"/>
      <c r="Z661" s="228"/>
    </row>
    <row r="662" spans="1:26" ht="15.75" customHeight="1">
      <c r="A662" s="228"/>
      <c r="B662" s="262"/>
      <c r="C662" s="228"/>
      <c r="D662" s="263"/>
      <c r="E662" s="263"/>
      <c r="F662" s="263"/>
      <c r="G662" s="264"/>
      <c r="H662" s="228"/>
      <c r="I662" s="227"/>
      <c r="J662" s="227"/>
      <c r="K662" s="227"/>
      <c r="L662" s="227"/>
      <c r="M662" s="227"/>
      <c r="N662" s="227"/>
      <c r="O662" s="227"/>
      <c r="P662" s="227"/>
      <c r="Q662" s="227"/>
      <c r="R662" s="227"/>
      <c r="S662" s="227"/>
      <c r="T662" s="227"/>
      <c r="U662" s="227"/>
      <c r="V662" s="228"/>
      <c r="W662" s="228"/>
      <c r="X662" s="228"/>
      <c r="Y662" s="228"/>
      <c r="Z662" s="228"/>
    </row>
    <row r="663" spans="1:26" ht="15.75" customHeight="1">
      <c r="A663" s="228"/>
      <c r="B663" s="262"/>
      <c r="C663" s="228"/>
      <c r="D663" s="263"/>
      <c r="E663" s="263"/>
      <c r="F663" s="263"/>
      <c r="G663" s="264"/>
      <c r="H663" s="228"/>
      <c r="I663" s="227"/>
      <c r="J663" s="227"/>
      <c r="K663" s="227"/>
      <c r="L663" s="227"/>
      <c r="M663" s="227"/>
      <c r="N663" s="227"/>
      <c r="O663" s="227"/>
      <c r="P663" s="227"/>
      <c r="Q663" s="227"/>
      <c r="R663" s="227"/>
      <c r="S663" s="227"/>
      <c r="T663" s="227"/>
      <c r="U663" s="227"/>
      <c r="V663" s="228"/>
      <c r="W663" s="228"/>
      <c r="X663" s="228"/>
      <c r="Y663" s="228"/>
      <c r="Z663" s="228"/>
    </row>
    <row r="664" spans="1:26" ht="15.75" customHeight="1">
      <c r="A664" s="228"/>
      <c r="B664" s="262"/>
      <c r="C664" s="228"/>
      <c r="D664" s="263"/>
      <c r="E664" s="263"/>
      <c r="F664" s="263"/>
      <c r="G664" s="264"/>
      <c r="H664" s="228"/>
      <c r="I664" s="227"/>
      <c r="J664" s="227"/>
      <c r="K664" s="227"/>
      <c r="L664" s="227"/>
      <c r="M664" s="227"/>
      <c r="N664" s="227"/>
      <c r="O664" s="227"/>
      <c r="P664" s="227"/>
      <c r="Q664" s="227"/>
      <c r="R664" s="227"/>
      <c r="S664" s="227"/>
      <c r="T664" s="227"/>
      <c r="U664" s="227"/>
      <c r="V664" s="228"/>
      <c r="W664" s="228"/>
      <c r="X664" s="228"/>
      <c r="Y664" s="228"/>
      <c r="Z664" s="228"/>
    </row>
    <row r="665" spans="1:26" ht="15.75" customHeight="1">
      <c r="A665" s="228"/>
      <c r="B665" s="262"/>
      <c r="C665" s="228"/>
      <c r="D665" s="263"/>
      <c r="E665" s="263"/>
      <c r="F665" s="263"/>
      <c r="G665" s="264"/>
      <c r="H665" s="228"/>
      <c r="I665" s="227"/>
      <c r="J665" s="227"/>
      <c r="K665" s="227"/>
      <c r="L665" s="227"/>
      <c r="M665" s="227"/>
      <c r="N665" s="227"/>
      <c r="O665" s="227"/>
      <c r="P665" s="227"/>
      <c r="Q665" s="227"/>
      <c r="R665" s="227"/>
      <c r="S665" s="227"/>
      <c r="T665" s="227"/>
      <c r="U665" s="227"/>
      <c r="V665" s="228"/>
      <c r="W665" s="228"/>
      <c r="X665" s="228"/>
      <c r="Y665" s="228"/>
      <c r="Z665" s="228"/>
    </row>
    <row r="666" spans="1:26" ht="15.75" customHeight="1">
      <c r="A666" s="228"/>
      <c r="B666" s="262"/>
      <c r="C666" s="228"/>
      <c r="D666" s="263"/>
      <c r="E666" s="263"/>
      <c r="F666" s="263"/>
      <c r="G666" s="264"/>
      <c r="H666" s="228"/>
      <c r="I666" s="227"/>
      <c r="J666" s="227"/>
      <c r="K666" s="227"/>
      <c r="L666" s="227"/>
      <c r="M666" s="227"/>
      <c r="N666" s="227"/>
      <c r="O666" s="227"/>
      <c r="P666" s="227"/>
      <c r="Q666" s="227"/>
      <c r="R666" s="227"/>
      <c r="S666" s="227"/>
      <c r="T666" s="227"/>
      <c r="U666" s="227"/>
      <c r="V666" s="228"/>
      <c r="W666" s="228"/>
      <c r="X666" s="228"/>
      <c r="Y666" s="228"/>
      <c r="Z666" s="228"/>
    </row>
    <row r="667" spans="1:26" ht="15.75" customHeight="1">
      <c r="A667" s="228"/>
      <c r="B667" s="262"/>
      <c r="C667" s="228"/>
      <c r="D667" s="263"/>
      <c r="E667" s="263"/>
      <c r="F667" s="263"/>
      <c r="G667" s="264"/>
      <c r="H667" s="228"/>
      <c r="I667" s="227"/>
      <c r="J667" s="227"/>
      <c r="K667" s="227"/>
      <c r="L667" s="227"/>
      <c r="M667" s="227"/>
      <c r="N667" s="227"/>
      <c r="O667" s="227"/>
      <c r="P667" s="227"/>
      <c r="Q667" s="227"/>
      <c r="R667" s="227"/>
      <c r="S667" s="227"/>
      <c r="T667" s="227"/>
      <c r="U667" s="227"/>
      <c r="V667" s="228"/>
      <c r="W667" s="228"/>
      <c r="X667" s="228"/>
      <c r="Y667" s="228"/>
      <c r="Z667" s="228"/>
    </row>
    <row r="668" spans="1:26" ht="15.75" customHeight="1">
      <c r="A668" s="228"/>
      <c r="B668" s="262"/>
      <c r="C668" s="228"/>
      <c r="D668" s="263"/>
      <c r="E668" s="263"/>
      <c r="F668" s="263"/>
      <c r="G668" s="264"/>
      <c r="H668" s="228"/>
      <c r="I668" s="227"/>
      <c r="J668" s="227"/>
      <c r="K668" s="227"/>
      <c r="L668" s="227"/>
      <c r="M668" s="227"/>
      <c r="N668" s="227"/>
      <c r="O668" s="227"/>
      <c r="P668" s="227"/>
      <c r="Q668" s="227"/>
      <c r="R668" s="227"/>
      <c r="S668" s="227"/>
      <c r="T668" s="227"/>
      <c r="U668" s="227"/>
      <c r="V668" s="228"/>
      <c r="W668" s="228"/>
      <c r="X668" s="228"/>
      <c r="Y668" s="228"/>
      <c r="Z668" s="228"/>
    </row>
    <row r="669" spans="1:26" ht="15.75" customHeight="1">
      <c r="A669" s="228"/>
      <c r="B669" s="262"/>
      <c r="C669" s="228"/>
      <c r="D669" s="263"/>
      <c r="E669" s="263"/>
      <c r="F669" s="263"/>
      <c r="G669" s="264"/>
      <c r="H669" s="228"/>
      <c r="I669" s="227"/>
      <c r="J669" s="227"/>
      <c r="K669" s="227"/>
      <c r="L669" s="227"/>
      <c r="M669" s="227"/>
      <c r="N669" s="227"/>
      <c r="O669" s="227"/>
      <c r="P669" s="227"/>
      <c r="Q669" s="227"/>
      <c r="R669" s="227"/>
      <c r="S669" s="227"/>
      <c r="T669" s="227"/>
      <c r="U669" s="227"/>
      <c r="V669" s="228"/>
      <c r="W669" s="228"/>
      <c r="X669" s="228"/>
      <c r="Y669" s="228"/>
      <c r="Z669" s="228"/>
    </row>
    <row r="670" spans="1:26" ht="15.75" customHeight="1">
      <c r="A670" s="228"/>
      <c r="B670" s="262"/>
      <c r="C670" s="228"/>
      <c r="D670" s="263"/>
      <c r="E670" s="263"/>
      <c r="F670" s="263"/>
      <c r="G670" s="264"/>
      <c r="H670" s="228"/>
      <c r="I670" s="227"/>
      <c r="J670" s="227"/>
      <c r="K670" s="227"/>
      <c r="L670" s="227"/>
      <c r="M670" s="227"/>
      <c r="N670" s="227"/>
      <c r="O670" s="227"/>
      <c r="P670" s="227"/>
      <c r="Q670" s="227"/>
      <c r="R670" s="227"/>
      <c r="S670" s="227"/>
      <c r="T670" s="227"/>
      <c r="U670" s="227"/>
      <c r="V670" s="228"/>
      <c r="W670" s="228"/>
      <c r="X670" s="228"/>
      <c r="Y670" s="228"/>
      <c r="Z670" s="228"/>
    </row>
    <row r="671" spans="1:26" ht="15.75" customHeight="1">
      <c r="A671" s="228"/>
      <c r="B671" s="262"/>
      <c r="C671" s="228"/>
      <c r="D671" s="263"/>
      <c r="E671" s="263"/>
      <c r="F671" s="263"/>
      <c r="G671" s="264"/>
      <c r="H671" s="228"/>
      <c r="I671" s="227"/>
      <c r="J671" s="227"/>
      <c r="K671" s="227"/>
      <c r="L671" s="227"/>
      <c r="M671" s="227"/>
      <c r="N671" s="227"/>
      <c r="O671" s="227"/>
      <c r="P671" s="227"/>
      <c r="Q671" s="227"/>
      <c r="R671" s="227"/>
      <c r="S671" s="227"/>
      <c r="T671" s="227"/>
      <c r="U671" s="227"/>
      <c r="V671" s="228"/>
      <c r="W671" s="228"/>
      <c r="X671" s="228"/>
      <c r="Y671" s="228"/>
      <c r="Z671" s="228"/>
    </row>
    <row r="672" spans="1:26" ht="15.75" customHeight="1">
      <c r="A672" s="228"/>
      <c r="B672" s="262"/>
      <c r="C672" s="228"/>
      <c r="D672" s="263"/>
      <c r="E672" s="263"/>
      <c r="F672" s="263"/>
      <c r="G672" s="264"/>
      <c r="H672" s="228"/>
      <c r="I672" s="227"/>
      <c r="J672" s="227"/>
      <c r="K672" s="227"/>
      <c r="L672" s="227"/>
      <c r="M672" s="227"/>
      <c r="N672" s="227"/>
      <c r="O672" s="227"/>
      <c r="P672" s="227"/>
      <c r="Q672" s="227"/>
      <c r="R672" s="227"/>
      <c r="S672" s="227"/>
      <c r="T672" s="227"/>
      <c r="U672" s="227"/>
      <c r="V672" s="228"/>
      <c r="W672" s="228"/>
      <c r="X672" s="228"/>
      <c r="Y672" s="228"/>
      <c r="Z672" s="228"/>
    </row>
    <row r="673" spans="1:26" ht="15.75" customHeight="1">
      <c r="A673" s="228"/>
      <c r="B673" s="262"/>
      <c r="C673" s="228"/>
      <c r="D673" s="263"/>
      <c r="E673" s="263"/>
      <c r="F673" s="263"/>
      <c r="G673" s="264"/>
      <c r="H673" s="228"/>
      <c r="I673" s="227"/>
      <c r="J673" s="227"/>
      <c r="K673" s="227"/>
      <c r="L673" s="227"/>
      <c r="M673" s="227"/>
      <c r="N673" s="227"/>
      <c r="O673" s="227"/>
      <c r="P673" s="227"/>
      <c r="Q673" s="227"/>
      <c r="R673" s="227"/>
      <c r="S673" s="227"/>
      <c r="T673" s="227"/>
      <c r="U673" s="227"/>
      <c r="V673" s="228"/>
      <c r="W673" s="228"/>
      <c r="X673" s="228"/>
      <c r="Y673" s="228"/>
      <c r="Z673" s="228"/>
    </row>
    <row r="674" spans="1:26" ht="15.75" customHeight="1">
      <c r="A674" s="228"/>
      <c r="B674" s="262"/>
      <c r="C674" s="228"/>
      <c r="D674" s="263"/>
      <c r="E674" s="263"/>
      <c r="F674" s="263"/>
      <c r="G674" s="264"/>
      <c r="H674" s="228"/>
      <c r="I674" s="227"/>
      <c r="J674" s="227"/>
      <c r="K674" s="227"/>
      <c r="L674" s="227"/>
      <c r="M674" s="227"/>
      <c r="N674" s="227"/>
      <c r="O674" s="227"/>
      <c r="P674" s="227"/>
      <c r="Q674" s="227"/>
      <c r="R674" s="227"/>
      <c r="S674" s="227"/>
      <c r="T674" s="227"/>
      <c r="U674" s="227"/>
      <c r="V674" s="228"/>
      <c r="W674" s="228"/>
      <c r="X674" s="228"/>
      <c r="Y674" s="228"/>
      <c r="Z674" s="228"/>
    </row>
    <row r="675" spans="1:26" ht="15.75" customHeight="1">
      <c r="A675" s="228"/>
      <c r="B675" s="262"/>
      <c r="C675" s="228"/>
      <c r="D675" s="263"/>
      <c r="E675" s="263"/>
      <c r="F675" s="263"/>
      <c r="G675" s="264"/>
      <c r="H675" s="228"/>
      <c r="I675" s="227"/>
      <c r="J675" s="227"/>
      <c r="K675" s="227"/>
      <c r="L675" s="227"/>
      <c r="M675" s="227"/>
      <c r="N675" s="227"/>
      <c r="O675" s="227"/>
      <c r="P675" s="227"/>
      <c r="Q675" s="227"/>
      <c r="R675" s="227"/>
      <c r="S675" s="227"/>
      <c r="T675" s="227"/>
      <c r="U675" s="227"/>
      <c r="V675" s="228"/>
      <c r="W675" s="228"/>
      <c r="X675" s="228"/>
      <c r="Y675" s="228"/>
      <c r="Z675" s="228"/>
    </row>
    <row r="676" spans="1:26" ht="15.75" customHeight="1">
      <c r="A676" s="228"/>
      <c r="B676" s="262"/>
      <c r="C676" s="228"/>
      <c r="D676" s="263"/>
      <c r="E676" s="263"/>
      <c r="F676" s="263"/>
      <c r="G676" s="264"/>
      <c r="H676" s="228"/>
      <c r="I676" s="227"/>
      <c r="J676" s="227"/>
      <c r="K676" s="227"/>
      <c r="L676" s="227"/>
      <c r="M676" s="227"/>
      <c r="N676" s="227"/>
      <c r="O676" s="227"/>
      <c r="P676" s="227"/>
      <c r="Q676" s="227"/>
      <c r="R676" s="227"/>
      <c r="S676" s="227"/>
      <c r="T676" s="227"/>
      <c r="U676" s="227"/>
      <c r="V676" s="228"/>
      <c r="W676" s="228"/>
      <c r="X676" s="228"/>
      <c r="Y676" s="228"/>
      <c r="Z676" s="228"/>
    </row>
    <row r="677" spans="1:26" ht="15.75" customHeight="1">
      <c r="A677" s="228"/>
      <c r="B677" s="262"/>
      <c r="C677" s="228"/>
      <c r="D677" s="263"/>
      <c r="E677" s="263"/>
      <c r="F677" s="263"/>
      <c r="G677" s="264"/>
      <c r="H677" s="228"/>
      <c r="I677" s="227"/>
      <c r="J677" s="227"/>
      <c r="K677" s="227"/>
      <c r="L677" s="227"/>
      <c r="M677" s="227"/>
      <c r="N677" s="227"/>
      <c r="O677" s="227"/>
      <c r="P677" s="227"/>
      <c r="Q677" s="227"/>
      <c r="R677" s="227"/>
      <c r="S677" s="227"/>
      <c r="T677" s="227"/>
      <c r="U677" s="227"/>
      <c r="V677" s="228"/>
      <c r="W677" s="228"/>
      <c r="X677" s="228"/>
      <c r="Y677" s="228"/>
      <c r="Z677" s="228"/>
    </row>
    <row r="678" spans="1:26" ht="15.75" customHeight="1">
      <c r="A678" s="228"/>
      <c r="B678" s="262"/>
      <c r="C678" s="228"/>
      <c r="D678" s="263"/>
      <c r="E678" s="263"/>
      <c r="F678" s="263"/>
      <c r="G678" s="264"/>
      <c r="H678" s="228"/>
      <c r="I678" s="227"/>
      <c r="J678" s="227"/>
      <c r="K678" s="227"/>
      <c r="L678" s="227"/>
      <c r="M678" s="227"/>
      <c r="N678" s="227"/>
      <c r="O678" s="227"/>
      <c r="P678" s="227"/>
      <c r="Q678" s="227"/>
      <c r="R678" s="227"/>
      <c r="S678" s="227"/>
      <c r="T678" s="227"/>
      <c r="U678" s="227"/>
      <c r="V678" s="228"/>
      <c r="W678" s="228"/>
      <c r="X678" s="228"/>
      <c r="Y678" s="228"/>
      <c r="Z678" s="228"/>
    </row>
    <row r="679" spans="1:26" ht="15.75" customHeight="1">
      <c r="A679" s="228"/>
      <c r="B679" s="262"/>
      <c r="C679" s="228"/>
      <c r="D679" s="263"/>
      <c r="E679" s="263"/>
      <c r="F679" s="263"/>
      <c r="G679" s="264"/>
      <c r="H679" s="228"/>
      <c r="I679" s="227"/>
      <c r="J679" s="227"/>
      <c r="K679" s="227"/>
      <c r="L679" s="227"/>
      <c r="M679" s="227"/>
      <c r="N679" s="227"/>
      <c r="O679" s="227"/>
      <c r="P679" s="227"/>
      <c r="Q679" s="227"/>
      <c r="R679" s="227"/>
      <c r="S679" s="227"/>
      <c r="T679" s="227"/>
      <c r="U679" s="227"/>
      <c r="V679" s="228"/>
      <c r="W679" s="228"/>
      <c r="X679" s="228"/>
      <c r="Y679" s="228"/>
      <c r="Z679" s="228"/>
    </row>
    <row r="680" spans="1:26" ht="15.75" customHeight="1">
      <c r="A680" s="228"/>
      <c r="B680" s="262"/>
      <c r="C680" s="228"/>
      <c r="D680" s="263"/>
      <c r="E680" s="263"/>
      <c r="F680" s="263"/>
      <c r="G680" s="264"/>
      <c r="H680" s="228"/>
      <c r="I680" s="227"/>
      <c r="J680" s="227"/>
      <c r="K680" s="227"/>
      <c r="L680" s="227"/>
      <c r="M680" s="227"/>
      <c r="N680" s="227"/>
      <c r="O680" s="227"/>
      <c r="P680" s="227"/>
      <c r="Q680" s="227"/>
      <c r="R680" s="227"/>
      <c r="S680" s="227"/>
      <c r="T680" s="227"/>
      <c r="U680" s="227"/>
      <c r="V680" s="228"/>
      <c r="W680" s="228"/>
      <c r="X680" s="228"/>
      <c r="Y680" s="228"/>
      <c r="Z680" s="228"/>
    </row>
    <row r="681" spans="1:26" ht="15.75" customHeight="1">
      <c r="A681" s="228"/>
      <c r="B681" s="262"/>
      <c r="C681" s="228"/>
      <c r="D681" s="263"/>
      <c r="E681" s="263"/>
      <c r="F681" s="263"/>
      <c r="G681" s="264"/>
      <c r="H681" s="228"/>
      <c r="I681" s="227"/>
      <c r="J681" s="227"/>
      <c r="K681" s="227"/>
      <c r="L681" s="227"/>
      <c r="M681" s="227"/>
      <c r="N681" s="227"/>
      <c r="O681" s="227"/>
      <c r="P681" s="227"/>
      <c r="Q681" s="227"/>
      <c r="R681" s="227"/>
      <c r="S681" s="227"/>
      <c r="T681" s="227"/>
      <c r="U681" s="227"/>
      <c r="V681" s="228"/>
      <c r="W681" s="228"/>
      <c r="X681" s="228"/>
      <c r="Y681" s="228"/>
      <c r="Z681" s="228"/>
    </row>
    <row r="682" spans="1:26" ht="15.75" customHeight="1">
      <c r="A682" s="228"/>
      <c r="B682" s="262"/>
      <c r="C682" s="228"/>
      <c r="D682" s="263"/>
      <c r="E682" s="263"/>
      <c r="F682" s="263"/>
      <c r="G682" s="264"/>
      <c r="H682" s="228"/>
      <c r="I682" s="227"/>
      <c r="J682" s="227"/>
      <c r="K682" s="227"/>
      <c r="L682" s="227"/>
      <c r="M682" s="227"/>
      <c r="N682" s="227"/>
      <c r="O682" s="227"/>
      <c r="P682" s="227"/>
      <c r="Q682" s="227"/>
      <c r="R682" s="227"/>
      <c r="S682" s="227"/>
      <c r="T682" s="227"/>
      <c r="U682" s="227"/>
      <c r="V682" s="228"/>
      <c r="W682" s="228"/>
      <c r="X682" s="228"/>
      <c r="Y682" s="228"/>
      <c r="Z682" s="228"/>
    </row>
    <row r="683" spans="1:26" ht="15.75" customHeight="1">
      <c r="A683" s="228"/>
      <c r="B683" s="262"/>
      <c r="C683" s="228"/>
      <c r="D683" s="263"/>
      <c r="E683" s="263"/>
      <c r="F683" s="263"/>
      <c r="G683" s="264"/>
      <c r="H683" s="228"/>
      <c r="I683" s="227"/>
      <c r="J683" s="227"/>
      <c r="K683" s="227"/>
      <c r="L683" s="227"/>
      <c r="M683" s="227"/>
      <c r="N683" s="227"/>
      <c r="O683" s="227"/>
      <c r="P683" s="227"/>
      <c r="Q683" s="227"/>
      <c r="R683" s="227"/>
      <c r="S683" s="227"/>
      <c r="T683" s="227"/>
      <c r="U683" s="227"/>
      <c r="V683" s="228"/>
      <c r="W683" s="228"/>
      <c r="X683" s="228"/>
      <c r="Y683" s="228"/>
      <c r="Z683" s="228"/>
    </row>
    <row r="684" spans="1:26" ht="15.75" customHeight="1">
      <c r="A684" s="228"/>
      <c r="B684" s="262"/>
      <c r="C684" s="228"/>
      <c r="D684" s="263"/>
      <c r="E684" s="263"/>
      <c r="F684" s="263"/>
      <c r="G684" s="264"/>
      <c r="H684" s="228"/>
      <c r="I684" s="227"/>
      <c r="J684" s="227"/>
      <c r="K684" s="227"/>
      <c r="L684" s="227"/>
      <c r="M684" s="227"/>
      <c r="N684" s="227"/>
      <c r="O684" s="227"/>
      <c r="P684" s="227"/>
      <c r="Q684" s="227"/>
      <c r="R684" s="227"/>
      <c r="S684" s="227"/>
      <c r="T684" s="227"/>
      <c r="U684" s="227"/>
      <c r="V684" s="228"/>
      <c r="W684" s="228"/>
      <c r="X684" s="228"/>
      <c r="Y684" s="228"/>
      <c r="Z684" s="228"/>
    </row>
    <row r="685" spans="1:26" ht="15.75" customHeight="1">
      <c r="A685" s="228"/>
      <c r="B685" s="262"/>
      <c r="C685" s="228"/>
      <c r="D685" s="263"/>
      <c r="E685" s="263"/>
      <c r="F685" s="263"/>
      <c r="G685" s="264"/>
      <c r="H685" s="228"/>
      <c r="I685" s="227"/>
      <c r="J685" s="227"/>
      <c r="K685" s="227"/>
      <c r="L685" s="227"/>
      <c r="M685" s="227"/>
      <c r="N685" s="227"/>
      <c r="O685" s="227"/>
      <c r="P685" s="227"/>
      <c r="Q685" s="227"/>
      <c r="R685" s="227"/>
      <c r="S685" s="227"/>
      <c r="T685" s="227"/>
      <c r="U685" s="227"/>
      <c r="V685" s="228"/>
      <c r="W685" s="228"/>
      <c r="X685" s="228"/>
      <c r="Y685" s="228"/>
      <c r="Z685" s="228"/>
    </row>
    <row r="686" spans="1:26" ht="15.75" customHeight="1">
      <c r="A686" s="228"/>
      <c r="B686" s="262"/>
      <c r="C686" s="228"/>
      <c r="D686" s="263"/>
      <c r="E686" s="263"/>
      <c r="F686" s="263"/>
      <c r="G686" s="264"/>
      <c r="H686" s="228"/>
      <c r="I686" s="227"/>
      <c r="J686" s="227"/>
      <c r="K686" s="227"/>
      <c r="L686" s="227"/>
      <c r="M686" s="227"/>
      <c r="N686" s="227"/>
      <c r="O686" s="227"/>
      <c r="P686" s="227"/>
      <c r="Q686" s="227"/>
      <c r="R686" s="227"/>
      <c r="S686" s="227"/>
      <c r="T686" s="227"/>
      <c r="U686" s="227"/>
      <c r="V686" s="228"/>
      <c r="W686" s="228"/>
      <c r="X686" s="228"/>
      <c r="Y686" s="228"/>
      <c r="Z686" s="228"/>
    </row>
    <row r="687" spans="1:26" ht="15.75" customHeight="1">
      <c r="A687" s="228"/>
      <c r="B687" s="262"/>
      <c r="C687" s="228"/>
      <c r="D687" s="263"/>
      <c r="E687" s="263"/>
      <c r="F687" s="263"/>
      <c r="G687" s="264"/>
      <c r="H687" s="228"/>
      <c r="I687" s="227"/>
      <c r="J687" s="227"/>
      <c r="K687" s="227"/>
      <c r="L687" s="227"/>
      <c r="M687" s="227"/>
      <c r="N687" s="227"/>
      <c r="O687" s="227"/>
      <c r="P687" s="227"/>
      <c r="Q687" s="227"/>
      <c r="R687" s="227"/>
      <c r="S687" s="227"/>
      <c r="T687" s="227"/>
      <c r="U687" s="227"/>
      <c r="V687" s="228"/>
      <c r="W687" s="228"/>
      <c r="X687" s="228"/>
      <c r="Y687" s="228"/>
      <c r="Z687" s="228"/>
    </row>
    <row r="688" spans="1:26" ht="15.75" customHeight="1">
      <c r="A688" s="228"/>
      <c r="B688" s="262"/>
      <c r="C688" s="228"/>
      <c r="D688" s="263"/>
      <c r="E688" s="263"/>
      <c r="F688" s="263"/>
      <c r="G688" s="264"/>
      <c r="H688" s="228"/>
      <c r="I688" s="227"/>
      <c r="J688" s="227"/>
      <c r="K688" s="227"/>
      <c r="L688" s="227"/>
      <c r="M688" s="227"/>
      <c r="N688" s="227"/>
      <c r="O688" s="227"/>
      <c r="P688" s="227"/>
      <c r="Q688" s="227"/>
      <c r="R688" s="227"/>
      <c r="S688" s="227"/>
      <c r="T688" s="227"/>
      <c r="U688" s="227"/>
      <c r="V688" s="228"/>
      <c r="W688" s="228"/>
      <c r="X688" s="228"/>
      <c r="Y688" s="228"/>
      <c r="Z688" s="228"/>
    </row>
    <row r="689" spans="1:26" ht="15.75" customHeight="1">
      <c r="A689" s="228"/>
      <c r="B689" s="262"/>
      <c r="C689" s="228"/>
      <c r="D689" s="263"/>
      <c r="E689" s="263"/>
      <c r="F689" s="263"/>
      <c r="G689" s="264"/>
      <c r="H689" s="228"/>
      <c r="I689" s="227"/>
      <c r="J689" s="227"/>
      <c r="K689" s="227"/>
      <c r="L689" s="227"/>
      <c r="M689" s="227"/>
      <c r="N689" s="227"/>
      <c r="O689" s="227"/>
      <c r="P689" s="227"/>
      <c r="Q689" s="227"/>
      <c r="R689" s="227"/>
      <c r="S689" s="227"/>
      <c r="T689" s="227"/>
      <c r="U689" s="227"/>
      <c r="V689" s="228"/>
      <c r="W689" s="228"/>
      <c r="X689" s="228"/>
      <c r="Y689" s="228"/>
      <c r="Z689" s="228"/>
    </row>
    <row r="690" spans="1:26" ht="15.75" customHeight="1">
      <c r="A690" s="228"/>
      <c r="B690" s="262"/>
      <c r="C690" s="228"/>
      <c r="D690" s="263"/>
      <c r="E690" s="263"/>
      <c r="F690" s="263"/>
      <c r="G690" s="264"/>
      <c r="H690" s="228"/>
      <c r="I690" s="227"/>
      <c r="J690" s="227"/>
      <c r="K690" s="227"/>
      <c r="L690" s="227"/>
      <c r="M690" s="227"/>
      <c r="N690" s="227"/>
      <c r="O690" s="227"/>
      <c r="P690" s="227"/>
      <c r="Q690" s="227"/>
      <c r="R690" s="227"/>
      <c r="S690" s="227"/>
      <c r="T690" s="227"/>
      <c r="U690" s="227"/>
      <c r="V690" s="228"/>
      <c r="W690" s="228"/>
      <c r="X690" s="228"/>
      <c r="Y690" s="228"/>
      <c r="Z690" s="228"/>
    </row>
    <row r="691" spans="1:26" ht="15.75" customHeight="1">
      <c r="A691" s="228"/>
      <c r="B691" s="262"/>
      <c r="C691" s="228"/>
      <c r="D691" s="263"/>
      <c r="E691" s="263"/>
      <c r="F691" s="263"/>
      <c r="G691" s="264"/>
      <c r="H691" s="228"/>
      <c r="I691" s="227"/>
      <c r="J691" s="227"/>
      <c r="K691" s="227"/>
      <c r="L691" s="227"/>
      <c r="M691" s="227"/>
      <c r="N691" s="227"/>
      <c r="O691" s="227"/>
      <c r="P691" s="227"/>
      <c r="Q691" s="227"/>
      <c r="R691" s="227"/>
      <c r="S691" s="227"/>
      <c r="T691" s="227"/>
      <c r="U691" s="227"/>
      <c r="V691" s="228"/>
      <c r="W691" s="228"/>
      <c r="X691" s="228"/>
      <c r="Y691" s="228"/>
      <c r="Z691" s="228"/>
    </row>
    <row r="692" spans="1:26" ht="15.75" customHeight="1">
      <c r="A692" s="228"/>
      <c r="B692" s="262"/>
      <c r="C692" s="228"/>
      <c r="D692" s="263"/>
      <c r="E692" s="263"/>
      <c r="F692" s="263"/>
      <c r="G692" s="264"/>
      <c r="H692" s="228"/>
      <c r="I692" s="227"/>
      <c r="J692" s="227"/>
      <c r="K692" s="227"/>
      <c r="L692" s="227"/>
      <c r="M692" s="227"/>
      <c r="N692" s="227"/>
      <c r="O692" s="227"/>
      <c r="P692" s="227"/>
      <c r="Q692" s="227"/>
      <c r="R692" s="227"/>
      <c r="S692" s="227"/>
      <c r="T692" s="227"/>
      <c r="U692" s="227"/>
      <c r="V692" s="228"/>
      <c r="W692" s="228"/>
      <c r="X692" s="228"/>
      <c r="Y692" s="228"/>
      <c r="Z692" s="228"/>
    </row>
    <row r="693" spans="1:26" ht="15.75" customHeight="1">
      <c r="A693" s="228"/>
      <c r="B693" s="262"/>
      <c r="C693" s="228"/>
      <c r="D693" s="263"/>
      <c r="E693" s="263"/>
      <c r="F693" s="263"/>
      <c r="G693" s="264"/>
      <c r="H693" s="228"/>
      <c r="I693" s="227"/>
      <c r="J693" s="227"/>
      <c r="K693" s="227"/>
      <c r="L693" s="227"/>
      <c r="M693" s="227"/>
      <c r="N693" s="227"/>
      <c r="O693" s="227"/>
      <c r="P693" s="227"/>
      <c r="Q693" s="227"/>
      <c r="R693" s="227"/>
      <c r="S693" s="227"/>
      <c r="T693" s="227"/>
      <c r="U693" s="227"/>
      <c r="V693" s="228"/>
      <c r="W693" s="228"/>
      <c r="X693" s="228"/>
      <c r="Y693" s="228"/>
      <c r="Z693" s="228"/>
    </row>
    <row r="694" spans="1:26" ht="15.75" customHeight="1">
      <c r="A694" s="228"/>
      <c r="B694" s="262"/>
      <c r="C694" s="228"/>
      <c r="D694" s="263"/>
      <c r="E694" s="263"/>
      <c r="F694" s="263"/>
      <c r="G694" s="264"/>
      <c r="H694" s="228"/>
      <c r="I694" s="227"/>
      <c r="J694" s="227"/>
      <c r="K694" s="227"/>
      <c r="L694" s="227"/>
      <c r="M694" s="227"/>
      <c r="N694" s="227"/>
      <c r="O694" s="227"/>
      <c r="P694" s="227"/>
      <c r="Q694" s="227"/>
      <c r="R694" s="227"/>
      <c r="S694" s="227"/>
      <c r="T694" s="227"/>
      <c r="U694" s="227"/>
      <c r="V694" s="228"/>
      <c r="W694" s="228"/>
      <c r="X694" s="228"/>
      <c r="Y694" s="228"/>
      <c r="Z694" s="228"/>
    </row>
    <row r="695" spans="1:26" ht="15.75" customHeight="1">
      <c r="A695" s="228"/>
      <c r="B695" s="262"/>
      <c r="C695" s="228"/>
      <c r="D695" s="263"/>
      <c r="E695" s="263"/>
      <c r="F695" s="263"/>
      <c r="G695" s="264"/>
      <c r="H695" s="228"/>
      <c r="I695" s="227"/>
      <c r="J695" s="227"/>
      <c r="K695" s="227"/>
      <c r="L695" s="227"/>
      <c r="M695" s="227"/>
      <c r="N695" s="227"/>
      <c r="O695" s="227"/>
      <c r="P695" s="227"/>
      <c r="Q695" s="227"/>
      <c r="R695" s="227"/>
      <c r="S695" s="227"/>
      <c r="T695" s="227"/>
      <c r="U695" s="227"/>
      <c r="V695" s="228"/>
      <c r="W695" s="228"/>
      <c r="X695" s="228"/>
      <c r="Y695" s="228"/>
      <c r="Z695" s="228"/>
    </row>
    <row r="696" spans="1:26" ht="15.75" customHeight="1">
      <c r="A696" s="228"/>
      <c r="B696" s="262"/>
      <c r="C696" s="228"/>
      <c r="D696" s="263"/>
      <c r="E696" s="263"/>
      <c r="F696" s="263"/>
      <c r="G696" s="264"/>
      <c r="H696" s="228"/>
      <c r="I696" s="227"/>
      <c r="J696" s="227"/>
      <c r="K696" s="227"/>
      <c r="L696" s="227"/>
      <c r="M696" s="227"/>
      <c r="N696" s="227"/>
      <c r="O696" s="227"/>
      <c r="P696" s="227"/>
      <c r="Q696" s="227"/>
      <c r="R696" s="227"/>
      <c r="S696" s="227"/>
      <c r="T696" s="227"/>
      <c r="U696" s="227"/>
      <c r="V696" s="228"/>
      <c r="W696" s="228"/>
      <c r="X696" s="228"/>
      <c r="Y696" s="228"/>
      <c r="Z696" s="228"/>
    </row>
    <row r="697" spans="1:26" ht="15.75" customHeight="1">
      <c r="A697" s="228"/>
      <c r="B697" s="262"/>
      <c r="C697" s="228"/>
      <c r="D697" s="263"/>
      <c r="E697" s="263"/>
      <c r="F697" s="263"/>
      <c r="G697" s="264"/>
      <c r="H697" s="228"/>
      <c r="I697" s="227"/>
      <c r="J697" s="227"/>
      <c r="K697" s="227"/>
      <c r="L697" s="227"/>
      <c r="M697" s="227"/>
      <c r="N697" s="227"/>
      <c r="O697" s="227"/>
      <c r="P697" s="227"/>
      <c r="Q697" s="227"/>
      <c r="R697" s="227"/>
      <c r="S697" s="227"/>
      <c r="T697" s="227"/>
      <c r="U697" s="227"/>
      <c r="V697" s="228"/>
      <c r="W697" s="228"/>
      <c r="X697" s="228"/>
      <c r="Y697" s="228"/>
      <c r="Z697" s="228"/>
    </row>
    <row r="698" spans="1:26" ht="15.75" customHeight="1">
      <c r="A698" s="228"/>
      <c r="B698" s="262"/>
      <c r="C698" s="228"/>
      <c r="D698" s="263"/>
      <c r="E698" s="263"/>
      <c r="F698" s="263"/>
      <c r="G698" s="264"/>
      <c r="H698" s="228"/>
      <c r="I698" s="227"/>
      <c r="J698" s="227"/>
      <c r="K698" s="227"/>
      <c r="L698" s="227"/>
      <c r="M698" s="227"/>
      <c r="N698" s="227"/>
      <c r="O698" s="227"/>
      <c r="P698" s="227"/>
      <c r="Q698" s="227"/>
      <c r="R698" s="227"/>
      <c r="S698" s="227"/>
      <c r="T698" s="227"/>
      <c r="U698" s="227"/>
      <c r="V698" s="228"/>
      <c r="W698" s="228"/>
      <c r="X698" s="228"/>
      <c r="Y698" s="228"/>
      <c r="Z698" s="228"/>
    </row>
    <row r="699" spans="1:26" ht="15.75" customHeight="1">
      <c r="A699" s="228"/>
      <c r="B699" s="262"/>
      <c r="C699" s="228"/>
      <c r="D699" s="263"/>
      <c r="E699" s="263"/>
      <c r="F699" s="263"/>
      <c r="G699" s="264"/>
      <c r="H699" s="228"/>
      <c r="I699" s="227"/>
      <c r="J699" s="227"/>
      <c r="K699" s="227"/>
      <c r="L699" s="227"/>
      <c r="M699" s="227"/>
      <c r="N699" s="227"/>
      <c r="O699" s="227"/>
      <c r="P699" s="227"/>
      <c r="Q699" s="227"/>
      <c r="R699" s="227"/>
      <c r="S699" s="227"/>
      <c r="T699" s="227"/>
      <c r="U699" s="227"/>
      <c r="V699" s="228"/>
      <c r="W699" s="228"/>
      <c r="X699" s="228"/>
      <c r="Y699" s="228"/>
      <c r="Z699" s="228"/>
    </row>
    <row r="700" spans="1:26" ht="15.75" customHeight="1">
      <c r="A700" s="228"/>
      <c r="B700" s="262"/>
      <c r="C700" s="228"/>
      <c r="D700" s="263"/>
      <c r="E700" s="263"/>
      <c r="F700" s="263"/>
      <c r="G700" s="264"/>
      <c r="H700" s="228"/>
      <c r="I700" s="227"/>
      <c r="J700" s="227"/>
      <c r="K700" s="227"/>
      <c r="L700" s="227"/>
      <c r="M700" s="227"/>
      <c r="N700" s="227"/>
      <c r="O700" s="227"/>
      <c r="P700" s="227"/>
      <c r="Q700" s="227"/>
      <c r="R700" s="227"/>
      <c r="S700" s="227"/>
      <c r="T700" s="227"/>
      <c r="U700" s="227"/>
      <c r="V700" s="228"/>
      <c r="W700" s="228"/>
      <c r="X700" s="228"/>
      <c r="Y700" s="228"/>
      <c r="Z700" s="228"/>
    </row>
    <row r="701" spans="1:26" ht="15.75" customHeight="1">
      <c r="A701" s="228"/>
      <c r="B701" s="262"/>
      <c r="C701" s="228"/>
      <c r="D701" s="263"/>
      <c r="E701" s="263"/>
      <c r="F701" s="263"/>
      <c r="G701" s="264"/>
      <c r="H701" s="228"/>
      <c r="I701" s="227"/>
      <c r="J701" s="227"/>
      <c r="K701" s="227"/>
      <c r="L701" s="227"/>
      <c r="M701" s="227"/>
      <c r="N701" s="227"/>
      <c r="O701" s="227"/>
      <c r="P701" s="227"/>
      <c r="Q701" s="227"/>
      <c r="R701" s="227"/>
      <c r="S701" s="227"/>
      <c r="T701" s="227"/>
      <c r="U701" s="227"/>
      <c r="V701" s="228"/>
      <c r="W701" s="228"/>
      <c r="X701" s="228"/>
      <c r="Y701" s="228"/>
      <c r="Z701" s="228"/>
    </row>
    <row r="702" spans="1:26" ht="15.75" customHeight="1">
      <c r="A702" s="228"/>
      <c r="B702" s="262"/>
      <c r="C702" s="228"/>
      <c r="D702" s="263"/>
      <c r="E702" s="263"/>
      <c r="F702" s="263"/>
      <c r="G702" s="264"/>
      <c r="H702" s="228"/>
      <c r="I702" s="227"/>
      <c r="J702" s="227"/>
      <c r="K702" s="227"/>
      <c r="L702" s="227"/>
      <c r="M702" s="227"/>
      <c r="N702" s="227"/>
      <c r="O702" s="227"/>
      <c r="P702" s="227"/>
      <c r="Q702" s="227"/>
      <c r="R702" s="227"/>
      <c r="S702" s="227"/>
      <c r="T702" s="227"/>
      <c r="U702" s="227"/>
      <c r="V702" s="228"/>
      <c r="W702" s="228"/>
      <c r="X702" s="228"/>
      <c r="Y702" s="228"/>
      <c r="Z702" s="228"/>
    </row>
    <row r="703" spans="1:26" ht="15.75" customHeight="1">
      <c r="A703" s="228"/>
      <c r="B703" s="262"/>
      <c r="C703" s="228"/>
      <c r="D703" s="263"/>
      <c r="E703" s="263"/>
      <c r="F703" s="263"/>
      <c r="G703" s="264"/>
      <c r="H703" s="228"/>
      <c r="I703" s="227"/>
      <c r="J703" s="227"/>
      <c r="K703" s="227"/>
      <c r="L703" s="227"/>
      <c r="M703" s="227"/>
      <c r="N703" s="227"/>
      <c r="O703" s="227"/>
      <c r="P703" s="227"/>
      <c r="Q703" s="227"/>
      <c r="R703" s="227"/>
      <c r="S703" s="227"/>
      <c r="T703" s="227"/>
      <c r="U703" s="227"/>
      <c r="V703" s="228"/>
      <c r="W703" s="228"/>
      <c r="X703" s="228"/>
      <c r="Y703" s="228"/>
      <c r="Z703" s="228"/>
    </row>
    <row r="704" spans="1:26" ht="15.75" customHeight="1">
      <c r="A704" s="228"/>
      <c r="B704" s="262"/>
      <c r="C704" s="228"/>
      <c r="D704" s="263"/>
      <c r="E704" s="263"/>
      <c r="F704" s="263"/>
      <c r="G704" s="264"/>
      <c r="H704" s="228"/>
      <c r="I704" s="227"/>
      <c r="J704" s="227"/>
      <c r="K704" s="227"/>
      <c r="L704" s="227"/>
      <c r="M704" s="227"/>
      <c r="N704" s="227"/>
      <c r="O704" s="227"/>
      <c r="P704" s="227"/>
      <c r="Q704" s="227"/>
      <c r="R704" s="227"/>
      <c r="S704" s="227"/>
      <c r="T704" s="227"/>
      <c r="U704" s="227"/>
      <c r="V704" s="228"/>
      <c r="W704" s="228"/>
      <c r="X704" s="228"/>
      <c r="Y704" s="228"/>
      <c r="Z704" s="228"/>
    </row>
    <row r="705" spans="1:26" ht="15.75" customHeight="1">
      <c r="A705" s="228"/>
      <c r="B705" s="262"/>
      <c r="C705" s="228"/>
      <c r="D705" s="263"/>
      <c r="E705" s="263"/>
      <c r="F705" s="263"/>
      <c r="G705" s="264"/>
      <c r="H705" s="228"/>
      <c r="I705" s="227"/>
      <c r="J705" s="227"/>
      <c r="K705" s="227"/>
      <c r="L705" s="227"/>
      <c r="M705" s="227"/>
      <c r="N705" s="227"/>
      <c r="O705" s="227"/>
      <c r="P705" s="227"/>
      <c r="Q705" s="227"/>
      <c r="R705" s="227"/>
      <c r="S705" s="227"/>
      <c r="T705" s="227"/>
      <c r="U705" s="227"/>
      <c r="V705" s="228"/>
      <c r="W705" s="228"/>
      <c r="X705" s="228"/>
      <c r="Y705" s="228"/>
      <c r="Z705" s="228"/>
    </row>
    <row r="706" spans="1:26" ht="15.75" customHeight="1">
      <c r="A706" s="228"/>
      <c r="B706" s="262"/>
      <c r="C706" s="228"/>
      <c r="D706" s="263"/>
      <c r="E706" s="263"/>
      <c r="F706" s="263"/>
      <c r="G706" s="264"/>
      <c r="H706" s="228"/>
      <c r="I706" s="227"/>
      <c r="J706" s="227"/>
      <c r="K706" s="227"/>
      <c r="L706" s="227"/>
      <c r="M706" s="227"/>
      <c r="N706" s="227"/>
      <c r="O706" s="227"/>
      <c r="P706" s="227"/>
      <c r="Q706" s="227"/>
      <c r="R706" s="227"/>
      <c r="S706" s="227"/>
      <c r="T706" s="227"/>
      <c r="U706" s="227"/>
      <c r="V706" s="228"/>
      <c r="W706" s="228"/>
      <c r="X706" s="228"/>
      <c r="Y706" s="228"/>
      <c r="Z706" s="228"/>
    </row>
    <row r="707" spans="1:26" ht="15.75" customHeight="1">
      <c r="A707" s="228"/>
      <c r="B707" s="262"/>
      <c r="C707" s="228"/>
      <c r="D707" s="263"/>
      <c r="E707" s="263"/>
      <c r="F707" s="263"/>
      <c r="G707" s="264"/>
      <c r="H707" s="228"/>
      <c r="I707" s="227"/>
      <c r="J707" s="227"/>
      <c r="K707" s="227"/>
      <c r="L707" s="227"/>
      <c r="M707" s="227"/>
      <c r="N707" s="227"/>
      <c r="O707" s="227"/>
      <c r="P707" s="227"/>
      <c r="Q707" s="227"/>
      <c r="R707" s="227"/>
      <c r="S707" s="227"/>
      <c r="T707" s="227"/>
      <c r="U707" s="227"/>
      <c r="V707" s="228"/>
      <c r="W707" s="228"/>
      <c r="X707" s="228"/>
      <c r="Y707" s="228"/>
      <c r="Z707" s="228"/>
    </row>
    <row r="708" spans="1:26" ht="15.75" customHeight="1">
      <c r="A708" s="228"/>
      <c r="B708" s="262"/>
      <c r="C708" s="228"/>
      <c r="D708" s="263"/>
      <c r="E708" s="263"/>
      <c r="F708" s="263"/>
      <c r="G708" s="264"/>
      <c r="H708" s="228"/>
      <c r="I708" s="227"/>
      <c r="J708" s="227"/>
      <c r="K708" s="227"/>
      <c r="L708" s="227"/>
      <c r="M708" s="227"/>
      <c r="N708" s="227"/>
      <c r="O708" s="227"/>
      <c r="P708" s="227"/>
      <c r="Q708" s="227"/>
      <c r="R708" s="227"/>
      <c r="S708" s="227"/>
      <c r="T708" s="227"/>
      <c r="U708" s="227"/>
      <c r="V708" s="228"/>
      <c r="W708" s="228"/>
      <c r="X708" s="228"/>
      <c r="Y708" s="228"/>
      <c r="Z708" s="228"/>
    </row>
    <row r="709" spans="1:26" ht="15.75" customHeight="1">
      <c r="A709" s="228"/>
      <c r="B709" s="262"/>
      <c r="C709" s="228"/>
      <c r="D709" s="263"/>
      <c r="E709" s="263"/>
      <c r="F709" s="263"/>
      <c r="G709" s="264"/>
      <c r="H709" s="228"/>
      <c r="I709" s="227"/>
      <c r="J709" s="227"/>
      <c r="K709" s="227"/>
      <c r="L709" s="227"/>
      <c r="M709" s="227"/>
      <c r="N709" s="227"/>
      <c r="O709" s="227"/>
      <c r="P709" s="227"/>
      <c r="Q709" s="227"/>
      <c r="R709" s="227"/>
      <c r="S709" s="227"/>
      <c r="T709" s="227"/>
      <c r="U709" s="227"/>
      <c r="V709" s="228"/>
      <c r="W709" s="228"/>
      <c r="X709" s="228"/>
      <c r="Y709" s="228"/>
      <c r="Z709" s="228"/>
    </row>
    <row r="710" spans="1:26" ht="15.75" customHeight="1">
      <c r="A710" s="228"/>
      <c r="B710" s="262"/>
      <c r="C710" s="228"/>
      <c r="D710" s="263"/>
      <c r="E710" s="263"/>
      <c r="F710" s="263"/>
      <c r="G710" s="264"/>
      <c r="H710" s="228"/>
      <c r="I710" s="227"/>
      <c r="J710" s="227"/>
      <c r="K710" s="227"/>
      <c r="L710" s="227"/>
      <c r="M710" s="227"/>
      <c r="N710" s="227"/>
      <c r="O710" s="227"/>
      <c r="P710" s="227"/>
      <c r="Q710" s="227"/>
      <c r="R710" s="227"/>
      <c r="S710" s="227"/>
      <c r="T710" s="227"/>
      <c r="U710" s="227"/>
      <c r="V710" s="228"/>
      <c r="W710" s="228"/>
      <c r="X710" s="228"/>
      <c r="Y710" s="228"/>
      <c r="Z710" s="228"/>
    </row>
    <row r="711" spans="1:26" ht="15.75" customHeight="1">
      <c r="A711" s="228"/>
      <c r="B711" s="262"/>
      <c r="C711" s="228"/>
      <c r="D711" s="263"/>
      <c r="E711" s="263"/>
      <c r="F711" s="263"/>
      <c r="G711" s="264"/>
      <c r="H711" s="228"/>
      <c r="I711" s="227"/>
      <c r="J711" s="227"/>
      <c r="K711" s="227"/>
      <c r="L711" s="227"/>
      <c r="M711" s="227"/>
      <c r="N711" s="227"/>
      <c r="O711" s="227"/>
      <c r="P711" s="227"/>
      <c r="Q711" s="227"/>
      <c r="R711" s="227"/>
      <c r="S711" s="227"/>
      <c r="T711" s="227"/>
      <c r="U711" s="227"/>
      <c r="V711" s="228"/>
      <c r="W711" s="228"/>
      <c r="X711" s="228"/>
      <c r="Y711" s="228"/>
      <c r="Z711" s="228"/>
    </row>
    <row r="712" spans="1:26" ht="15.75" customHeight="1">
      <c r="A712" s="228"/>
      <c r="B712" s="262"/>
      <c r="C712" s="228"/>
      <c r="D712" s="263"/>
      <c r="E712" s="263"/>
      <c r="F712" s="263"/>
      <c r="G712" s="264"/>
      <c r="H712" s="228"/>
      <c r="I712" s="227"/>
      <c r="J712" s="227"/>
      <c r="K712" s="227"/>
      <c r="L712" s="227"/>
      <c r="M712" s="227"/>
      <c r="N712" s="227"/>
      <c r="O712" s="227"/>
      <c r="P712" s="227"/>
      <c r="Q712" s="227"/>
      <c r="R712" s="227"/>
      <c r="S712" s="227"/>
      <c r="T712" s="227"/>
      <c r="U712" s="227"/>
      <c r="V712" s="228"/>
      <c r="W712" s="228"/>
      <c r="X712" s="228"/>
      <c r="Y712" s="228"/>
      <c r="Z712" s="228"/>
    </row>
    <row r="713" spans="1:26" ht="15.75" customHeight="1">
      <c r="A713" s="228"/>
      <c r="B713" s="262"/>
      <c r="C713" s="228"/>
      <c r="D713" s="263"/>
      <c r="E713" s="263"/>
      <c r="F713" s="263"/>
      <c r="G713" s="264"/>
      <c r="H713" s="228"/>
      <c r="I713" s="227"/>
      <c r="J713" s="227"/>
      <c r="K713" s="227"/>
      <c r="L713" s="227"/>
      <c r="M713" s="227"/>
      <c r="N713" s="227"/>
      <c r="O713" s="227"/>
      <c r="P713" s="227"/>
      <c r="Q713" s="227"/>
      <c r="R713" s="227"/>
      <c r="S713" s="227"/>
      <c r="T713" s="227"/>
      <c r="U713" s="227"/>
      <c r="V713" s="228"/>
      <c r="W713" s="228"/>
      <c r="X713" s="228"/>
      <c r="Y713" s="228"/>
      <c r="Z713" s="228"/>
    </row>
    <row r="714" spans="1:26" ht="15.75" customHeight="1">
      <c r="A714" s="228"/>
      <c r="B714" s="262"/>
      <c r="C714" s="228"/>
      <c r="D714" s="263"/>
      <c r="E714" s="263"/>
      <c r="F714" s="263"/>
      <c r="G714" s="264"/>
      <c r="H714" s="228"/>
      <c r="I714" s="227"/>
      <c r="J714" s="227"/>
      <c r="K714" s="227"/>
      <c r="L714" s="227"/>
      <c r="M714" s="227"/>
      <c r="N714" s="227"/>
      <c r="O714" s="227"/>
      <c r="P714" s="227"/>
      <c r="Q714" s="227"/>
      <c r="R714" s="227"/>
      <c r="S714" s="227"/>
      <c r="T714" s="227"/>
      <c r="U714" s="227"/>
      <c r="V714" s="228"/>
      <c r="W714" s="228"/>
      <c r="X714" s="228"/>
      <c r="Y714" s="228"/>
      <c r="Z714" s="228"/>
    </row>
    <row r="715" spans="1:26" ht="15.75" customHeight="1">
      <c r="A715" s="228"/>
      <c r="B715" s="262"/>
      <c r="C715" s="228"/>
      <c r="D715" s="263"/>
      <c r="E715" s="263"/>
      <c r="F715" s="263"/>
      <c r="G715" s="264"/>
      <c r="H715" s="228"/>
      <c r="I715" s="227"/>
      <c r="J715" s="227"/>
      <c r="K715" s="227"/>
      <c r="L715" s="227"/>
      <c r="M715" s="227"/>
      <c r="N715" s="227"/>
      <c r="O715" s="227"/>
      <c r="P715" s="227"/>
      <c r="Q715" s="227"/>
      <c r="R715" s="227"/>
      <c r="S715" s="227"/>
      <c r="T715" s="227"/>
      <c r="U715" s="227"/>
      <c r="V715" s="228"/>
      <c r="W715" s="228"/>
      <c r="X715" s="228"/>
      <c r="Y715" s="228"/>
      <c r="Z715" s="228"/>
    </row>
    <row r="716" spans="1:26" ht="15.75" customHeight="1">
      <c r="A716" s="228"/>
      <c r="B716" s="262"/>
      <c r="C716" s="228"/>
      <c r="D716" s="263"/>
      <c r="E716" s="263"/>
      <c r="F716" s="263"/>
      <c r="G716" s="264"/>
      <c r="H716" s="228"/>
      <c r="I716" s="227"/>
      <c r="J716" s="227"/>
      <c r="K716" s="227"/>
      <c r="L716" s="227"/>
      <c r="M716" s="227"/>
      <c r="N716" s="227"/>
      <c r="O716" s="227"/>
      <c r="P716" s="227"/>
      <c r="Q716" s="227"/>
      <c r="R716" s="227"/>
      <c r="S716" s="227"/>
      <c r="T716" s="227"/>
      <c r="U716" s="227"/>
      <c r="V716" s="228"/>
      <c r="W716" s="228"/>
      <c r="X716" s="228"/>
      <c r="Y716" s="228"/>
      <c r="Z716" s="228"/>
    </row>
    <row r="717" spans="1:26" ht="15.75" customHeight="1">
      <c r="A717" s="228"/>
      <c r="B717" s="262"/>
      <c r="C717" s="228"/>
      <c r="D717" s="263"/>
      <c r="E717" s="263"/>
      <c r="F717" s="263"/>
      <c r="G717" s="264"/>
      <c r="H717" s="228"/>
      <c r="I717" s="227"/>
      <c r="J717" s="227"/>
      <c r="K717" s="227"/>
      <c r="L717" s="227"/>
      <c r="M717" s="227"/>
      <c r="N717" s="227"/>
      <c r="O717" s="227"/>
      <c r="P717" s="227"/>
      <c r="Q717" s="227"/>
      <c r="R717" s="227"/>
      <c r="S717" s="227"/>
      <c r="T717" s="227"/>
      <c r="U717" s="227"/>
      <c r="V717" s="228"/>
      <c r="W717" s="228"/>
      <c r="X717" s="228"/>
      <c r="Y717" s="228"/>
      <c r="Z717" s="228"/>
    </row>
    <row r="718" spans="1:26" ht="15.75" customHeight="1">
      <c r="A718" s="228"/>
      <c r="B718" s="262"/>
      <c r="C718" s="228"/>
      <c r="D718" s="263"/>
      <c r="E718" s="263"/>
      <c r="F718" s="263"/>
      <c r="G718" s="264"/>
      <c r="H718" s="228"/>
      <c r="I718" s="227"/>
      <c r="J718" s="227"/>
      <c r="K718" s="227"/>
      <c r="L718" s="227"/>
      <c r="M718" s="227"/>
      <c r="N718" s="227"/>
      <c r="O718" s="227"/>
      <c r="P718" s="227"/>
      <c r="Q718" s="227"/>
      <c r="R718" s="227"/>
      <c r="S718" s="227"/>
      <c r="T718" s="227"/>
      <c r="U718" s="227"/>
      <c r="V718" s="228"/>
      <c r="W718" s="228"/>
      <c r="X718" s="228"/>
      <c r="Y718" s="228"/>
      <c r="Z718" s="228"/>
    </row>
    <row r="719" spans="1:26" ht="15.75" customHeight="1">
      <c r="A719" s="228"/>
      <c r="B719" s="262"/>
      <c r="C719" s="228"/>
      <c r="D719" s="263"/>
      <c r="E719" s="263"/>
      <c r="F719" s="263"/>
      <c r="G719" s="264"/>
      <c r="H719" s="228"/>
      <c r="I719" s="227"/>
      <c r="J719" s="227"/>
      <c r="K719" s="227"/>
      <c r="L719" s="227"/>
      <c r="M719" s="227"/>
      <c r="N719" s="227"/>
      <c r="O719" s="227"/>
      <c r="P719" s="227"/>
      <c r="Q719" s="227"/>
      <c r="R719" s="227"/>
      <c r="S719" s="227"/>
      <c r="T719" s="227"/>
      <c r="U719" s="227"/>
      <c r="V719" s="228"/>
      <c r="W719" s="228"/>
      <c r="X719" s="228"/>
      <c r="Y719" s="228"/>
      <c r="Z719" s="228"/>
    </row>
    <row r="720" spans="1:26" ht="15.75" customHeight="1">
      <c r="A720" s="228"/>
      <c r="B720" s="262"/>
      <c r="C720" s="228"/>
      <c r="D720" s="263"/>
      <c r="E720" s="263"/>
      <c r="F720" s="263"/>
      <c r="G720" s="264"/>
      <c r="H720" s="228"/>
      <c r="I720" s="227"/>
      <c r="J720" s="227"/>
      <c r="K720" s="227"/>
      <c r="L720" s="227"/>
      <c r="M720" s="227"/>
      <c r="N720" s="227"/>
      <c r="O720" s="227"/>
      <c r="P720" s="227"/>
      <c r="Q720" s="227"/>
      <c r="R720" s="227"/>
      <c r="S720" s="227"/>
      <c r="T720" s="227"/>
      <c r="U720" s="227"/>
      <c r="V720" s="228"/>
      <c r="W720" s="228"/>
      <c r="X720" s="228"/>
      <c r="Y720" s="228"/>
      <c r="Z720" s="228"/>
    </row>
    <row r="721" spans="1:26" ht="15.75" customHeight="1">
      <c r="A721" s="228"/>
      <c r="B721" s="262"/>
      <c r="C721" s="228"/>
      <c r="D721" s="263"/>
      <c r="E721" s="263"/>
      <c r="F721" s="263"/>
      <c r="G721" s="264"/>
      <c r="H721" s="228"/>
      <c r="I721" s="227"/>
      <c r="J721" s="227"/>
      <c r="K721" s="227"/>
      <c r="L721" s="227"/>
      <c r="M721" s="227"/>
      <c r="N721" s="227"/>
      <c r="O721" s="227"/>
      <c r="P721" s="227"/>
      <c r="Q721" s="227"/>
      <c r="R721" s="227"/>
      <c r="S721" s="227"/>
      <c r="T721" s="227"/>
      <c r="U721" s="227"/>
      <c r="V721" s="228"/>
      <c r="W721" s="228"/>
      <c r="X721" s="228"/>
      <c r="Y721" s="228"/>
      <c r="Z721" s="228"/>
    </row>
    <row r="722" spans="1:26" ht="15.75" customHeight="1">
      <c r="A722" s="228"/>
      <c r="B722" s="262"/>
      <c r="C722" s="228"/>
      <c r="D722" s="263"/>
      <c r="E722" s="263"/>
      <c r="F722" s="263"/>
      <c r="G722" s="264"/>
      <c r="H722" s="228"/>
      <c r="I722" s="227"/>
      <c r="J722" s="227"/>
      <c r="K722" s="227"/>
      <c r="L722" s="227"/>
      <c r="M722" s="227"/>
      <c r="N722" s="227"/>
      <c r="O722" s="227"/>
      <c r="P722" s="227"/>
      <c r="Q722" s="227"/>
      <c r="R722" s="227"/>
      <c r="S722" s="227"/>
      <c r="T722" s="227"/>
      <c r="U722" s="227"/>
      <c r="V722" s="228"/>
      <c r="W722" s="228"/>
      <c r="X722" s="228"/>
      <c r="Y722" s="228"/>
      <c r="Z722" s="228"/>
    </row>
    <row r="723" spans="1:26" ht="15.75" customHeight="1">
      <c r="A723" s="228"/>
      <c r="B723" s="262"/>
      <c r="C723" s="228"/>
      <c r="D723" s="263"/>
      <c r="E723" s="263"/>
      <c r="F723" s="263"/>
      <c r="G723" s="264"/>
      <c r="H723" s="228"/>
      <c r="I723" s="227"/>
      <c r="J723" s="227"/>
      <c r="K723" s="227"/>
      <c r="L723" s="227"/>
      <c r="M723" s="227"/>
      <c r="N723" s="227"/>
      <c r="O723" s="227"/>
      <c r="P723" s="227"/>
      <c r="Q723" s="227"/>
      <c r="R723" s="227"/>
      <c r="S723" s="227"/>
      <c r="T723" s="227"/>
      <c r="U723" s="227"/>
      <c r="V723" s="228"/>
      <c r="W723" s="228"/>
      <c r="X723" s="228"/>
      <c r="Y723" s="228"/>
      <c r="Z723" s="228"/>
    </row>
    <row r="724" spans="1:26" ht="15.75" customHeight="1">
      <c r="A724" s="228"/>
      <c r="B724" s="262"/>
      <c r="C724" s="228"/>
      <c r="D724" s="263"/>
      <c r="E724" s="263"/>
      <c r="F724" s="263"/>
      <c r="G724" s="264"/>
      <c r="H724" s="228"/>
      <c r="I724" s="227"/>
      <c r="J724" s="227"/>
      <c r="K724" s="227"/>
      <c r="L724" s="227"/>
      <c r="M724" s="227"/>
      <c r="N724" s="227"/>
      <c r="O724" s="227"/>
      <c r="P724" s="227"/>
      <c r="Q724" s="227"/>
      <c r="R724" s="227"/>
      <c r="S724" s="227"/>
      <c r="T724" s="227"/>
      <c r="U724" s="227"/>
      <c r="V724" s="228"/>
      <c r="W724" s="228"/>
      <c r="X724" s="228"/>
      <c r="Y724" s="228"/>
      <c r="Z724" s="228"/>
    </row>
    <row r="725" spans="1:26" ht="15.75" customHeight="1">
      <c r="A725" s="228"/>
      <c r="B725" s="262"/>
      <c r="C725" s="228"/>
      <c r="D725" s="263"/>
      <c r="E725" s="263"/>
      <c r="F725" s="263"/>
      <c r="G725" s="264"/>
      <c r="H725" s="228"/>
      <c r="I725" s="227"/>
      <c r="J725" s="227"/>
      <c r="K725" s="227"/>
      <c r="L725" s="227"/>
      <c r="M725" s="227"/>
      <c r="N725" s="227"/>
      <c r="O725" s="227"/>
      <c r="P725" s="227"/>
      <c r="Q725" s="227"/>
      <c r="R725" s="227"/>
      <c r="S725" s="227"/>
      <c r="T725" s="227"/>
      <c r="U725" s="227"/>
      <c r="V725" s="228"/>
      <c r="W725" s="228"/>
      <c r="X725" s="228"/>
      <c r="Y725" s="228"/>
      <c r="Z725" s="228"/>
    </row>
    <row r="726" spans="1:26" ht="15.75" customHeight="1">
      <c r="A726" s="228"/>
      <c r="B726" s="262"/>
      <c r="C726" s="228"/>
      <c r="D726" s="263"/>
      <c r="E726" s="263"/>
      <c r="F726" s="263"/>
      <c r="G726" s="264"/>
      <c r="H726" s="228"/>
      <c r="I726" s="227"/>
      <c r="J726" s="227"/>
      <c r="K726" s="227"/>
      <c r="L726" s="227"/>
      <c r="M726" s="227"/>
      <c r="N726" s="227"/>
      <c r="O726" s="227"/>
      <c r="P726" s="227"/>
      <c r="Q726" s="227"/>
      <c r="R726" s="227"/>
      <c r="S726" s="227"/>
      <c r="T726" s="227"/>
      <c r="U726" s="227"/>
      <c r="V726" s="228"/>
      <c r="W726" s="228"/>
      <c r="X726" s="228"/>
      <c r="Y726" s="228"/>
      <c r="Z726" s="228"/>
    </row>
    <row r="727" spans="1:26" ht="15.75" customHeight="1">
      <c r="A727" s="228"/>
      <c r="B727" s="262"/>
      <c r="C727" s="228"/>
      <c r="D727" s="263"/>
      <c r="E727" s="263"/>
      <c r="F727" s="263"/>
      <c r="G727" s="264"/>
      <c r="H727" s="228"/>
      <c r="I727" s="227"/>
      <c r="J727" s="227"/>
      <c r="K727" s="227"/>
      <c r="L727" s="227"/>
      <c r="M727" s="227"/>
      <c r="N727" s="227"/>
      <c r="O727" s="227"/>
      <c r="P727" s="227"/>
      <c r="Q727" s="227"/>
      <c r="R727" s="227"/>
      <c r="S727" s="227"/>
      <c r="T727" s="227"/>
      <c r="U727" s="227"/>
      <c r="V727" s="228"/>
      <c r="W727" s="228"/>
      <c r="X727" s="228"/>
      <c r="Y727" s="228"/>
      <c r="Z727" s="228"/>
    </row>
    <row r="728" spans="1:26" ht="15.75" customHeight="1">
      <c r="A728" s="228"/>
      <c r="B728" s="262"/>
      <c r="C728" s="228"/>
      <c r="D728" s="263"/>
      <c r="E728" s="263"/>
      <c r="F728" s="263"/>
      <c r="G728" s="264"/>
      <c r="H728" s="228"/>
      <c r="I728" s="227"/>
      <c r="J728" s="227"/>
      <c r="K728" s="227"/>
      <c r="L728" s="227"/>
      <c r="M728" s="227"/>
      <c r="N728" s="227"/>
      <c r="O728" s="227"/>
      <c r="P728" s="227"/>
      <c r="Q728" s="227"/>
      <c r="R728" s="227"/>
      <c r="S728" s="227"/>
      <c r="T728" s="227"/>
      <c r="U728" s="227"/>
      <c r="V728" s="228"/>
      <c r="W728" s="228"/>
      <c r="X728" s="228"/>
      <c r="Y728" s="228"/>
      <c r="Z728" s="228"/>
    </row>
    <row r="729" spans="1:26" ht="15.75" customHeight="1">
      <c r="A729" s="228"/>
      <c r="B729" s="262"/>
      <c r="C729" s="228"/>
      <c r="D729" s="263"/>
      <c r="E729" s="263"/>
      <c r="F729" s="263"/>
      <c r="G729" s="264"/>
      <c r="H729" s="228"/>
      <c r="I729" s="227"/>
      <c r="J729" s="227"/>
      <c r="K729" s="227"/>
      <c r="L729" s="227"/>
      <c r="M729" s="227"/>
      <c r="N729" s="227"/>
      <c r="O729" s="227"/>
      <c r="P729" s="227"/>
      <c r="Q729" s="227"/>
      <c r="R729" s="227"/>
      <c r="S729" s="227"/>
      <c r="T729" s="227"/>
      <c r="U729" s="227"/>
      <c r="V729" s="228"/>
      <c r="W729" s="228"/>
      <c r="X729" s="228"/>
      <c r="Y729" s="228"/>
      <c r="Z729" s="228"/>
    </row>
    <row r="730" spans="1:26" ht="15.75" customHeight="1">
      <c r="A730" s="228"/>
      <c r="B730" s="262"/>
      <c r="C730" s="228"/>
      <c r="D730" s="263"/>
      <c r="E730" s="263"/>
      <c r="F730" s="263"/>
      <c r="G730" s="264"/>
      <c r="H730" s="228"/>
      <c r="I730" s="227"/>
      <c r="J730" s="227"/>
      <c r="K730" s="227"/>
      <c r="L730" s="227"/>
      <c r="M730" s="227"/>
      <c r="N730" s="227"/>
      <c r="O730" s="227"/>
      <c r="P730" s="227"/>
      <c r="Q730" s="227"/>
      <c r="R730" s="227"/>
      <c r="S730" s="227"/>
      <c r="T730" s="227"/>
      <c r="U730" s="227"/>
      <c r="V730" s="228"/>
      <c r="W730" s="228"/>
      <c r="X730" s="228"/>
      <c r="Y730" s="228"/>
      <c r="Z730" s="228"/>
    </row>
    <row r="731" spans="1:26" ht="15.75" customHeight="1">
      <c r="A731" s="228"/>
      <c r="B731" s="262"/>
      <c r="C731" s="228"/>
      <c r="D731" s="263"/>
      <c r="E731" s="263"/>
      <c r="F731" s="263"/>
      <c r="G731" s="264"/>
      <c r="H731" s="228"/>
      <c r="I731" s="227"/>
      <c r="J731" s="227"/>
      <c r="K731" s="227"/>
      <c r="L731" s="227"/>
      <c r="M731" s="227"/>
      <c r="N731" s="227"/>
      <c r="O731" s="227"/>
      <c r="P731" s="227"/>
      <c r="Q731" s="227"/>
      <c r="R731" s="227"/>
      <c r="S731" s="227"/>
      <c r="T731" s="227"/>
      <c r="U731" s="227"/>
      <c r="V731" s="228"/>
      <c r="W731" s="228"/>
      <c r="X731" s="228"/>
      <c r="Y731" s="228"/>
      <c r="Z731" s="228"/>
    </row>
    <row r="732" spans="1:26" ht="15.75" customHeight="1">
      <c r="A732" s="228"/>
      <c r="B732" s="262"/>
      <c r="C732" s="228"/>
      <c r="D732" s="263"/>
      <c r="E732" s="263"/>
      <c r="F732" s="263"/>
      <c r="G732" s="264"/>
      <c r="H732" s="228"/>
      <c r="I732" s="227"/>
      <c r="J732" s="227"/>
      <c r="K732" s="227"/>
      <c r="L732" s="227"/>
      <c r="M732" s="227"/>
      <c r="N732" s="227"/>
      <c r="O732" s="227"/>
      <c r="P732" s="227"/>
      <c r="Q732" s="227"/>
      <c r="R732" s="227"/>
      <c r="S732" s="227"/>
      <c r="T732" s="227"/>
      <c r="U732" s="227"/>
      <c r="V732" s="228"/>
      <c r="W732" s="228"/>
      <c r="X732" s="228"/>
      <c r="Y732" s="228"/>
      <c r="Z732" s="228"/>
    </row>
    <row r="733" spans="1:26" ht="15.75" customHeight="1">
      <c r="A733" s="228"/>
      <c r="B733" s="262"/>
      <c r="C733" s="228"/>
      <c r="D733" s="263"/>
      <c r="E733" s="263"/>
      <c r="F733" s="263"/>
      <c r="G733" s="264"/>
      <c r="H733" s="228"/>
      <c r="I733" s="227"/>
      <c r="J733" s="227"/>
      <c r="K733" s="227"/>
      <c r="L733" s="227"/>
      <c r="M733" s="227"/>
      <c r="N733" s="227"/>
      <c r="O733" s="227"/>
      <c r="P733" s="227"/>
      <c r="Q733" s="227"/>
      <c r="R733" s="227"/>
      <c r="S733" s="227"/>
      <c r="T733" s="227"/>
      <c r="U733" s="227"/>
      <c r="V733" s="228"/>
      <c r="W733" s="228"/>
      <c r="X733" s="228"/>
      <c r="Y733" s="228"/>
      <c r="Z733" s="228"/>
    </row>
    <row r="734" spans="1:26" ht="15.75" customHeight="1">
      <c r="A734" s="228"/>
      <c r="B734" s="262"/>
      <c r="C734" s="228"/>
      <c r="D734" s="263"/>
      <c r="E734" s="263"/>
      <c r="F734" s="263"/>
      <c r="G734" s="264"/>
      <c r="H734" s="228"/>
      <c r="I734" s="227"/>
      <c r="J734" s="227"/>
      <c r="K734" s="227"/>
      <c r="L734" s="227"/>
      <c r="M734" s="227"/>
      <c r="N734" s="227"/>
      <c r="O734" s="227"/>
      <c r="P734" s="227"/>
      <c r="Q734" s="227"/>
      <c r="R734" s="227"/>
      <c r="S734" s="227"/>
      <c r="T734" s="227"/>
      <c r="U734" s="227"/>
      <c r="V734" s="228"/>
      <c r="W734" s="228"/>
      <c r="X734" s="228"/>
      <c r="Y734" s="228"/>
      <c r="Z734" s="228"/>
    </row>
    <row r="735" spans="1:26" ht="15.75" customHeight="1">
      <c r="A735" s="228"/>
      <c r="B735" s="262"/>
      <c r="C735" s="228"/>
      <c r="D735" s="263"/>
      <c r="E735" s="263"/>
      <c r="F735" s="263"/>
      <c r="G735" s="264"/>
      <c r="H735" s="228"/>
      <c r="I735" s="227"/>
      <c r="J735" s="227"/>
      <c r="K735" s="227"/>
      <c r="L735" s="227"/>
      <c r="M735" s="227"/>
      <c r="N735" s="227"/>
      <c r="O735" s="227"/>
      <c r="P735" s="227"/>
      <c r="Q735" s="227"/>
      <c r="R735" s="227"/>
      <c r="S735" s="227"/>
      <c r="T735" s="227"/>
      <c r="U735" s="227"/>
      <c r="V735" s="228"/>
      <c r="W735" s="228"/>
      <c r="X735" s="228"/>
      <c r="Y735" s="228"/>
      <c r="Z735" s="228"/>
    </row>
    <row r="736" spans="1:26" ht="15.75" customHeight="1">
      <c r="A736" s="228"/>
      <c r="B736" s="262"/>
      <c r="C736" s="228"/>
      <c r="D736" s="263"/>
      <c r="E736" s="263"/>
      <c r="F736" s="263"/>
      <c r="G736" s="264"/>
      <c r="H736" s="228"/>
      <c r="I736" s="227"/>
      <c r="J736" s="227"/>
      <c r="K736" s="227"/>
      <c r="L736" s="227"/>
      <c r="M736" s="227"/>
      <c r="N736" s="227"/>
      <c r="O736" s="227"/>
      <c r="P736" s="227"/>
      <c r="Q736" s="227"/>
      <c r="R736" s="227"/>
      <c r="S736" s="227"/>
      <c r="T736" s="227"/>
      <c r="U736" s="227"/>
      <c r="V736" s="228"/>
      <c r="W736" s="228"/>
      <c r="X736" s="228"/>
      <c r="Y736" s="228"/>
      <c r="Z736" s="228"/>
    </row>
    <row r="737" spans="1:26" ht="15.75" customHeight="1">
      <c r="A737" s="228"/>
      <c r="B737" s="262"/>
      <c r="C737" s="228"/>
      <c r="D737" s="263"/>
      <c r="E737" s="263"/>
      <c r="F737" s="263"/>
      <c r="G737" s="264"/>
      <c r="H737" s="228"/>
      <c r="I737" s="227"/>
      <c r="J737" s="227"/>
      <c r="K737" s="227"/>
      <c r="L737" s="227"/>
      <c r="M737" s="227"/>
      <c r="N737" s="227"/>
      <c r="O737" s="227"/>
      <c r="P737" s="227"/>
      <c r="Q737" s="227"/>
      <c r="R737" s="227"/>
      <c r="S737" s="227"/>
      <c r="T737" s="227"/>
      <c r="U737" s="227"/>
      <c r="V737" s="228"/>
      <c r="W737" s="228"/>
      <c r="X737" s="228"/>
      <c r="Y737" s="228"/>
      <c r="Z737" s="228"/>
    </row>
    <row r="738" spans="1:26" ht="15.75" customHeight="1">
      <c r="A738" s="228"/>
      <c r="B738" s="262"/>
      <c r="C738" s="228"/>
      <c r="D738" s="263"/>
      <c r="E738" s="263"/>
      <c r="F738" s="263"/>
      <c r="G738" s="264"/>
      <c r="H738" s="228"/>
      <c r="I738" s="227"/>
      <c r="J738" s="227"/>
      <c r="K738" s="227"/>
      <c r="L738" s="227"/>
      <c r="M738" s="227"/>
      <c r="N738" s="227"/>
      <c r="O738" s="227"/>
      <c r="P738" s="227"/>
      <c r="Q738" s="227"/>
      <c r="R738" s="227"/>
      <c r="S738" s="227"/>
      <c r="T738" s="227"/>
      <c r="U738" s="227"/>
      <c r="V738" s="228"/>
      <c r="W738" s="228"/>
      <c r="X738" s="228"/>
      <c r="Y738" s="228"/>
      <c r="Z738" s="228"/>
    </row>
    <row r="739" spans="1:26" ht="15.75" customHeight="1">
      <c r="A739" s="228"/>
      <c r="B739" s="262"/>
      <c r="C739" s="228"/>
      <c r="D739" s="263"/>
      <c r="E739" s="263"/>
      <c r="F739" s="263"/>
      <c r="G739" s="264"/>
      <c r="H739" s="228"/>
      <c r="I739" s="227"/>
      <c r="J739" s="227"/>
      <c r="K739" s="227"/>
      <c r="L739" s="227"/>
      <c r="M739" s="227"/>
      <c r="N739" s="227"/>
      <c r="O739" s="227"/>
      <c r="P739" s="227"/>
      <c r="Q739" s="227"/>
      <c r="R739" s="227"/>
      <c r="S739" s="227"/>
      <c r="T739" s="227"/>
      <c r="U739" s="227"/>
      <c r="V739" s="228"/>
      <c r="W739" s="228"/>
      <c r="X739" s="228"/>
      <c r="Y739" s="228"/>
      <c r="Z739" s="228"/>
    </row>
    <row r="740" spans="1:26" ht="15.75" customHeight="1">
      <c r="A740" s="228"/>
      <c r="B740" s="262"/>
      <c r="C740" s="228"/>
      <c r="D740" s="263"/>
      <c r="E740" s="263"/>
      <c r="F740" s="263"/>
      <c r="G740" s="264"/>
      <c r="H740" s="228"/>
      <c r="I740" s="227"/>
      <c r="J740" s="227"/>
      <c r="K740" s="227"/>
      <c r="L740" s="227"/>
      <c r="M740" s="227"/>
      <c r="N740" s="227"/>
      <c r="O740" s="227"/>
      <c r="P740" s="227"/>
      <c r="Q740" s="227"/>
      <c r="R740" s="227"/>
      <c r="S740" s="227"/>
      <c r="T740" s="227"/>
      <c r="U740" s="227"/>
      <c r="V740" s="228"/>
      <c r="W740" s="228"/>
      <c r="X740" s="228"/>
      <c r="Y740" s="228"/>
      <c r="Z740" s="228"/>
    </row>
    <row r="741" spans="1:26" ht="15.75" customHeight="1">
      <c r="A741" s="228"/>
      <c r="B741" s="262"/>
      <c r="C741" s="228"/>
      <c r="D741" s="263"/>
      <c r="E741" s="263"/>
      <c r="F741" s="263"/>
      <c r="G741" s="264"/>
      <c r="H741" s="228"/>
      <c r="I741" s="227"/>
      <c r="J741" s="227"/>
      <c r="K741" s="227"/>
      <c r="L741" s="227"/>
      <c r="M741" s="227"/>
      <c r="N741" s="227"/>
      <c r="O741" s="227"/>
      <c r="P741" s="227"/>
      <c r="Q741" s="227"/>
      <c r="R741" s="227"/>
      <c r="S741" s="227"/>
      <c r="T741" s="227"/>
      <c r="U741" s="227"/>
      <c r="V741" s="228"/>
      <c r="W741" s="228"/>
      <c r="X741" s="228"/>
      <c r="Y741" s="228"/>
      <c r="Z741" s="228"/>
    </row>
    <row r="742" spans="1:26" ht="15.75" customHeight="1">
      <c r="A742" s="228"/>
      <c r="B742" s="262"/>
      <c r="C742" s="228"/>
      <c r="D742" s="263"/>
      <c r="E742" s="263"/>
      <c r="F742" s="263"/>
      <c r="G742" s="264"/>
      <c r="H742" s="228"/>
      <c r="I742" s="227"/>
      <c r="J742" s="227"/>
      <c r="K742" s="227"/>
      <c r="L742" s="227"/>
      <c r="M742" s="227"/>
      <c r="N742" s="227"/>
      <c r="O742" s="227"/>
      <c r="P742" s="227"/>
      <c r="Q742" s="227"/>
      <c r="R742" s="227"/>
      <c r="S742" s="227"/>
      <c r="T742" s="227"/>
      <c r="U742" s="227"/>
      <c r="V742" s="228"/>
      <c r="W742" s="228"/>
      <c r="X742" s="228"/>
      <c r="Y742" s="228"/>
      <c r="Z742" s="228"/>
    </row>
    <row r="743" spans="1:26" ht="15.75" customHeight="1">
      <c r="A743" s="228"/>
      <c r="B743" s="262"/>
      <c r="C743" s="228"/>
      <c r="D743" s="263"/>
      <c r="E743" s="263"/>
      <c r="F743" s="263"/>
      <c r="G743" s="264"/>
      <c r="H743" s="228"/>
      <c r="I743" s="227"/>
      <c r="J743" s="227"/>
      <c r="K743" s="227"/>
      <c r="L743" s="227"/>
      <c r="M743" s="227"/>
      <c r="N743" s="227"/>
      <c r="O743" s="227"/>
      <c r="P743" s="227"/>
      <c r="Q743" s="227"/>
      <c r="R743" s="227"/>
      <c r="S743" s="227"/>
      <c r="T743" s="227"/>
      <c r="U743" s="227"/>
      <c r="V743" s="228"/>
      <c r="W743" s="228"/>
      <c r="X743" s="228"/>
      <c r="Y743" s="228"/>
      <c r="Z743" s="228"/>
    </row>
    <row r="744" spans="1:26" ht="15.75" customHeight="1">
      <c r="A744" s="228"/>
      <c r="B744" s="262"/>
      <c r="C744" s="228"/>
      <c r="D744" s="263"/>
      <c r="E744" s="263"/>
      <c r="F744" s="263"/>
      <c r="G744" s="264"/>
      <c r="H744" s="228"/>
      <c r="I744" s="227"/>
      <c r="J744" s="227"/>
      <c r="K744" s="227"/>
      <c r="L744" s="227"/>
      <c r="M744" s="227"/>
      <c r="N744" s="227"/>
      <c r="O744" s="227"/>
      <c r="P744" s="227"/>
      <c r="Q744" s="227"/>
      <c r="R744" s="227"/>
      <c r="S744" s="227"/>
      <c r="T744" s="227"/>
      <c r="U744" s="227"/>
      <c r="V744" s="228"/>
      <c r="W744" s="228"/>
      <c r="X744" s="228"/>
      <c r="Y744" s="228"/>
      <c r="Z744" s="228"/>
    </row>
    <row r="745" spans="1:26" ht="15.75" customHeight="1">
      <c r="A745" s="228"/>
      <c r="B745" s="262"/>
      <c r="C745" s="228"/>
      <c r="D745" s="263"/>
      <c r="E745" s="263"/>
      <c r="F745" s="263"/>
      <c r="G745" s="264"/>
      <c r="H745" s="228"/>
      <c r="I745" s="227"/>
      <c r="J745" s="227"/>
      <c r="K745" s="227"/>
      <c r="L745" s="227"/>
      <c r="M745" s="227"/>
      <c r="N745" s="227"/>
      <c r="O745" s="227"/>
      <c r="P745" s="227"/>
      <c r="Q745" s="227"/>
      <c r="R745" s="227"/>
      <c r="S745" s="227"/>
      <c r="T745" s="227"/>
      <c r="U745" s="227"/>
      <c r="V745" s="228"/>
      <c r="W745" s="228"/>
      <c r="X745" s="228"/>
      <c r="Y745" s="228"/>
      <c r="Z745" s="228"/>
    </row>
    <row r="746" spans="1:26" ht="15.75" customHeight="1">
      <c r="A746" s="228"/>
      <c r="B746" s="262"/>
      <c r="C746" s="228"/>
      <c r="D746" s="263"/>
      <c r="E746" s="263"/>
      <c r="F746" s="263"/>
      <c r="G746" s="264"/>
      <c r="H746" s="228"/>
      <c r="I746" s="227"/>
      <c r="J746" s="227"/>
      <c r="K746" s="227"/>
      <c r="L746" s="227"/>
      <c r="M746" s="227"/>
      <c r="N746" s="227"/>
      <c r="O746" s="227"/>
      <c r="P746" s="227"/>
      <c r="Q746" s="227"/>
      <c r="R746" s="227"/>
      <c r="S746" s="227"/>
      <c r="T746" s="227"/>
      <c r="U746" s="227"/>
      <c r="V746" s="228"/>
      <c r="W746" s="228"/>
      <c r="X746" s="228"/>
      <c r="Y746" s="228"/>
      <c r="Z746" s="228"/>
    </row>
    <row r="747" spans="1:26" ht="15.75" customHeight="1">
      <c r="A747" s="228"/>
      <c r="B747" s="262"/>
      <c r="C747" s="228"/>
      <c r="D747" s="263"/>
      <c r="E747" s="263"/>
      <c r="F747" s="263"/>
      <c r="G747" s="264"/>
      <c r="H747" s="228"/>
      <c r="I747" s="227"/>
      <c r="J747" s="227"/>
      <c r="K747" s="227"/>
      <c r="L747" s="227"/>
      <c r="M747" s="227"/>
      <c r="N747" s="227"/>
      <c r="O747" s="227"/>
      <c r="P747" s="227"/>
      <c r="Q747" s="227"/>
      <c r="R747" s="227"/>
      <c r="S747" s="227"/>
      <c r="T747" s="227"/>
      <c r="U747" s="227"/>
      <c r="V747" s="228"/>
      <c r="W747" s="228"/>
      <c r="X747" s="228"/>
      <c r="Y747" s="228"/>
      <c r="Z747" s="228"/>
    </row>
    <row r="748" spans="1:26" ht="15.75" customHeight="1">
      <c r="A748" s="228"/>
      <c r="B748" s="262"/>
      <c r="C748" s="228"/>
      <c r="D748" s="263"/>
      <c r="E748" s="263"/>
      <c r="F748" s="263"/>
      <c r="G748" s="264"/>
      <c r="H748" s="228"/>
      <c r="I748" s="227"/>
      <c r="J748" s="227"/>
      <c r="K748" s="227"/>
      <c r="L748" s="227"/>
      <c r="M748" s="227"/>
      <c r="N748" s="227"/>
      <c r="O748" s="227"/>
      <c r="P748" s="227"/>
      <c r="Q748" s="227"/>
      <c r="R748" s="227"/>
      <c r="S748" s="227"/>
      <c r="T748" s="227"/>
      <c r="U748" s="227"/>
      <c r="V748" s="228"/>
      <c r="W748" s="228"/>
      <c r="X748" s="228"/>
      <c r="Y748" s="228"/>
      <c r="Z748" s="228"/>
    </row>
    <row r="749" spans="1:26" ht="15.75" customHeight="1">
      <c r="A749" s="228"/>
      <c r="B749" s="262"/>
      <c r="C749" s="228"/>
      <c r="D749" s="263"/>
      <c r="E749" s="263"/>
      <c r="F749" s="263"/>
      <c r="G749" s="264"/>
      <c r="H749" s="228"/>
      <c r="I749" s="227"/>
      <c r="J749" s="227"/>
      <c r="K749" s="227"/>
      <c r="L749" s="227"/>
      <c r="M749" s="227"/>
      <c r="N749" s="227"/>
      <c r="O749" s="227"/>
      <c r="P749" s="227"/>
      <c r="Q749" s="227"/>
      <c r="R749" s="227"/>
      <c r="S749" s="227"/>
      <c r="T749" s="227"/>
      <c r="U749" s="227"/>
      <c r="V749" s="228"/>
      <c r="W749" s="228"/>
      <c r="X749" s="228"/>
      <c r="Y749" s="228"/>
      <c r="Z749" s="228"/>
    </row>
    <row r="750" spans="1:26" ht="15.75" customHeight="1">
      <c r="A750" s="228"/>
      <c r="B750" s="262"/>
      <c r="C750" s="228"/>
      <c r="D750" s="263"/>
      <c r="E750" s="263"/>
      <c r="F750" s="263"/>
      <c r="G750" s="264"/>
      <c r="H750" s="228"/>
      <c r="I750" s="227"/>
      <c r="J750" s="227"/>
      <c r="K750" s="227"/>
      <c r="L750" s="227"/>
      <c r="M750" s="227"/>
      <c r="N750" s="227"/>
      <c r="O750" s="227"/>
      <c r="P750" s="227"/>
      <c r="Q750" s="227"/>
      <c r="R750" s="227"/>
      <c r="S750" s="227"/>
      <c r="T750" s="227"/>
      <c r="U750" s="227"/>
      <c r="V750" s="228"/>
      <c r="W750" s="228"/>
      <c r="X750" s="228"/>
      <c r="Y750" s="228"/>
      <c r="Z750" s="228"/>
    </row>
    <row r="751" spans="1:26" ht="15.75" customHeight="1">
      <c r="A751" s="228"/>
      <c r="B751" s="262"/>
      <c r="C751" s="228"/>
      <c r="D751" s="263"/>
      <c r="E751" s="263"/>
      <c r="F751" s="263"/>
      <c r="G751" s="264"/>
      <c r="H751" s="228"/>
      <c r="I751" s="227"/>
      <c r="J751" s="227"/>
      <c r="K751" s="227"/>
      <c r="L751" s="227"/>
      <c r="M751" s="227"/>
      <c r="N751" s="227"/>
      <c r="O751" s="227"/>
      <c r="P751" s="227"/>
      <c r="Q751" s="227"/>
      <c r="R751" s="227"/>
      <c r="S751" s="227"/>
      <c r="T751" s="227"/>
      <c r="U751" s="227"/>
      <c r="V751" s="228"/>
      <c r="W751" s="228"/>
      <c r="X751" s="228"/>
      <c r="Y751" s="228"/>
      <c r="Z751" s="228"/>
    </row>
    <row r="752" spans="1:26" ht="15.75" customHeight="1">
      <c r="A752" s="228"/>
      <c r="B752" s="262"/>
      <c r="C752" s="228"/>
      <c r="D752" s="263"/>
      <c r="E752" s="263"/>
      <c r="F752" s="263"/>
      <c r="G752" s="264"/>
      <c r="H752" s="228"/>
      <c r="I752" s="227"/>
      <c r="J752" s="227"/>
      <c r="K752" s="227"/>
      <c r="L752" s="227"/>
      <c r="M752" s="227"/>
      <c r="N752" s="227"/>
      <c r="O752" s="227"/>
      <c r="P752" s="227"/>
      <c r="Q752" s="227"/>
      <c r="R752" s="227"/>
      <c r="S752" s="227"/>
      <c r="T752" s="227"/>
      <c r="U752" s="227"/>
      <c r="V752" s="228"/>
      <c r="W752" s="228"/>
      <c r="X752" s="228"/>
      <c r="Y752" s="228"/>
      <c r="Z752" s="228"/>
    </row>
    <row r="753" spans="1:26" ht="15.75" customHeight="1">
      <c r="A753" s="228"/>
      <c r="B753" s="262"/>
      <c r="C753" s="228"/>
      <c r="D753" s="263"/>
      <c r="E753" s="263"/>
      <c r="F753" s="263"/>
      <c r="G753" s="264"/>
      <c r="H753" s="228"/>
      <c r="I753" s="227"/>
      <c r="J753" s="227"/>
      <c r="K753" s="227"/>
      <c r="L753" s="227"/>
      <c r="M753" s="227"/>
      <c r="N753" s="227"/>
      <c r="O753" s="227"/>
      <c r="P753" s="227"/>
      <c r="Q753" s="227"/>
      <c r="R753" s="227"/>
      <c r="S753" s="227"/>
      <c r="T753" s="227"/>
      <c r="U753" s="227"/>
      <c r="V753" s="228"/>
      <c r="W753" s="228"/>
      <c r="X753" s="228"/>
      <c r="Y753" s="228"/>
      <c r="Z753" s="228"/>
    </row>
    <row r="754" spans="1:26" ht="15.75" customHeight="1">
      <c r="A754" s="228"/>
      <c r="B754" s="262"/>
      <c r="C754" s="228"/>
      <c r="D754" s="263"/>
      <c r="E754" s="263"/>
      <c r="F754" s="263"/>
      <c r="G754" s="264"/>
      <c r="H754" s="228"/>
      <c r="I754" s="227"/>
      <c r="J754" s="227"/>
      <c r="K754" s="227"/>
      <c r="L754" s="227"/>
      <c r="M754" s="227"/>
      <c r="N754" s="227"/>
      <c r="O754" s="227"/>
      <c r="P754" s="227"/>
      <c r="Q754" s="227"/>
      <c r="R754" s="227"/>
      <c r="S754" s="227"/>
      <c r="T754" s="227"/>
      <c r="U754" s="227"/>
      <c r="V754" s="228"/>
      <c r="W754" s="228"/>
      <c r="X754" s="228"/>
      <c r="Y754" s="228"/>
      <c r="Z754" s="228"/>
    </row>
    <row r="755" spans="1:26" ht="15.75" customHeight="1">
      <c r="A755" s="228"/>
      <c r="B755" s="262"/>
      <c r="C755" s="228"/>
      <c r="D755" s="263"/>
      <c r="E755" s="263"/>
      <c r="F755" s="263"/>
      <c r="G755" s="264"/>
      <c r="H755" s="228"/>
      <c r="I755" s="227"/>
      <c r="J755" s="227"/>
      <c r="K755" s="227"/>
      <c r="L755" s="227"/>
      <c r="M755" s="227"/>
      <c r="N755" s="227"/>
      <c r="O755" s="227"/>
      <c r="P755" s="227"/>
      <c r="Q755" s="227"/>
      <c r="R755" s="227"/>
      <c r="S755" s="227"/>
      <c r="T755" s="227"/>
      <c r="U755" s="227"/>
      <c r="V755" s="228"/>
      <c r="W755" s="228"/>
      <c r="X755" s="228"/>
      <c r="Y755" s="228"/>
      <c r="Z755" s="228"/>
    </row>
    <row r="756" spans="1:26" ht="15.75" customHeight="1">
      <c r="A756" s="228"/>
      <c r="B756" s="262"/>
      <c r="C756" s="228"/>
      <c r="D756" s="263"/>
      <c r="E756" s="263"/>
      <c r="F756" s="263"/>
      <c r="G756" s="264"/>
      <c r="H756" s="228"/>
      <c r="I756" s="227"/>
      <c r="J756" s="227"/>
      <c r="K756" s="227"/>
      <c r="L756" s="227"/>
      <c r="M756" s="227"/>
      <c r="N756" s="227"/>
      <c r="O756" s="227"/>
      <c r="P756" s="227"/>
      <c r="Q756" s="227"/>
      <c r="R756" s="227"/>
      <c r="S756" s="227"/>
      <c r="T756" s="227"/>
      <c r="U756" s="227"/>
      <c r="V756" s="228"/>
      <c r="W756" s="228"/>
      <c r="X756" s="228"/>
      <c r="Y756" s="228"/>
      <c r="Z756" s="228"/>
    </row>
    <row r="757" spans="1:26" ht="15.75" customHeight="1">
      <c r="A757" s="228"/>
      <c r="B757" s="262"/>
      <c r="C757" s="228"/>
      <c r="D757" s="263"/>
      <c r="E757" s="263"/>
      <c r="F757" s="263"/>
      <c r="G757" s="264"/>
      <c r="H757" s="228"/>
      <c r="I757" s="227"/>
      <c r="J757" s="227"/>
      <c r="K757" s="227"/>
      <c r="L757" s="227"/>
      <c r="M757" s="227"/>
      <c r="N757" s="227"/>
      <c r="O757" s="227"/>
      <c r="P757" s="227"/>
      <c r="Q757" s="227"/>
      <c r="R757" s="227"/>
      <c r="S757" s="227"/>
      <c r="T757" s="227"/>
      <c r="U757" s="227"/>
      <c r="V757" s="228"/>
      <c r="W757" s="228"/>
      <c r="X757" s="228"/>
      <c r="Y757" s="228"/>
      <c r="Z757" s="228"/>
    </row>
    <row r="758" spans="1:26" ht="15.75" customHeight="1">
      <c r="A758" s="228"/>
      <c r="B758" s="262"/>
      <c r="C758" s="228"/>
      <c r="D758" s="263"/>
      <c r="E758" s="263"/>
      <c r="F758" s="263"/>
      <c r="G758" s="264"/>
      <c r="H758" s="228"/>
      <c r="I758" s="227"/>
      <c r="J758" s="227"/>
      <c r="K758" s="227"/>
      <c r="L758" s="227"/>
      <c r="M758" s="227"/>
      <c r="N758" s="227"/>
      <c r="O758" s="227"/>
      <c r="P758" s="227"/>
      <c r="Q758" s="227"/>
      <c r="R758" s="227"/>
      <c r="S758" s="227"/>
      <c r="T758" s="227"/>
      <c r="U758" s="227"/>
      <c r="V758" s="228"/>
      <c r="W758" s="228"/>
      <c r="X758" s="228"/>
      <c r="Y758" s="228"/>
      <c r="Z758" s="228"/>
    </row>
    <row r="759" spans="1:26" ht="15.75" customHeight="1">
      <c r="A759" s="228"/>
      <c r="B759" s="262"/>
      <c r="C759" s="228"/>
      <c r="D759" s="263"/>
      <c r="E759" s="263"/>
      <c r="F759" s="263"/>
      <c r="G759" s="264"/>
      <c r="H759" s="228"/>
      <c r="I759" s="227"/>
      <c r="J759" s="227"/>
      <c r="K759" s="227"/>
      <c r="L759" s="227"/>
      <c r="M759" s="227"/>
      <c r="N759" s="227"/>
      <c r="O759" s="227"/>
      <c r="P759" s="227"/>
      <c r="Q759" s="227"/>
      <c r="R759" s="227"/>
      <c r="S759" s="227"/>
      <c r="T759" s="227"/>
      <c r="U759" s="227"/>
      <c r="V759" s="228"/>
      <c r="W759" s="228"/>
      <c r="X759" s="228"/>
      <c r="Y759" s="228"/>
      <c r="Z759" s="228"/>
    </row>
    <row r="760" spans="1:26" ht="15.75" customHeight="1">
      <c r="A760" s="228"/>
      <c r="B760" s="262"/>
      <c r="C760" s="228"/>
      <c r="D760" s="263"/>
      <c r="E760" s="263"/>
      <c r="F760" s="263"/>
      <c r="G760" s="264"/>
      <c r="H760" s="228"/>
      <c r="I760" s="227"/>
      <c r="J760" s="227"/>
      <c r="K760" s="227"/>
      <c r="L760" s="227"/>
      <c r="M760" s="227"/>
      <c r="N760" s="227"/>
      <c r="O760" s="227"/>
      <c r="P760" s="227"/>
      <c r="Q760" s="227"/>
      <c r="R760" s="227"/>
      <c r="S760" s="227"/>
      <c r="T760" s="227"/>
      <c r="U760" s="227"/>
      <c r="V760" s="228"/>
      <c r="W760" s="228"/>
      <c r="X760" s="228"/>
      <c r="Y760" s="228"/>
      <c r="Z760" s="228"/>
    </row>
    <row r="761" spans="1:26" ht="15.75" customHeight="1">
      <c r="A761" s="228"/>
      <c r="B761" s="262"/>
      <c r="C761" s="228"/>
      <c r="D761" s="263"/>
      <c r="E761" s="263"/>
      <c r="F761" s="263"/>
      <c r="G761" s="264"/>
      <c r="H761" s="228"/>
      <c r="I761" s="227"/>
      <c r="J761" s="227"/>
      <c r="K761" s="227"/>
      <c r="L761" s="227"/>
      <c r="M761" s="227"/>
      <c r="N761" s="227"/>
      <c r="O761" s="227"/>
      <c r="P761" s="227"/>
      <c r="Q761" s="227"/>
      <c r="R761" s="227"/>
      <c r="S761" s="227"/>
      <c r="T761" s="227"/>
      <c r="U761" s="227"/>
      <c r="V761" s="228"/>
      <c r="W761" s="228"/>
      <c r="X761" s="228"/>
      <c r="Y761" s="228"/>
      <c r="Z761" s="228"/>
    </row>
    <row r="762" spans="1:26" ht="15.75" customHeight="1">
      <c r="A762" s="228"/>
      <c r="B762" s="262"/>
      <c r="C762" s="228"/>
      <c r="D762" s="263"/>
      <c r="E762" s="263"/>
      <c r="F762" s="263"/>
      <c r="G762" s="264"/>
      <c r="H762" s="228"/>
      <c r="I762" s="227"/>
      <c r="J762" s="227"/>
      <c r="K762" s="227"/>
      <c r="L762" s="227"/>
      <c r="M762" s="227"/>
      <c r="N762" s="227"/>
      <c r="O762" s="227"/>
      <c r="P762" s="227"/>
      <c r="Q762" s="227"/>
      <c r="R762" s="227"/>
      <c r="S762" s="227"/>
      <c r="T762" s="227"/>
      <c r="U762" s="227"/>
      <c r="V762" s="228"/>
      <c r="W762" s="228"/>
      <c r="X762" s="228"/>
      <c r="Y762" s="228"/>
      <c r="Z762" s="228"/>
    </row>
    <row r="763" spans="1:26" ht="15.75" customHeight="1">
      <c r="A763" s="228"/>
      <c r="B763" s="262"/>
      <c r="C763" s="228"/>
      <c r="D763" s="263"/>
      <c r="E763" s="263"/>
      <c r="F763" s="263"/>
      <c r="G763" s="264"/>
      <c r="H763" s="228"/>
      <c r="I763" s="227"/>
      <c r="J763" s="227"/>
      <c r="K763" s="227"/>
      <c r="L763" s="227"/>
      <c r="M763" s="227"/>
      <c r="N763" s="227"/>
      <c r="O763" s="227"/>
      <c r="P763" s="227"/>
      <c r="Q763" s="227"/>
      <c r="R763" s="227"/>
      <c r="S763" s="227"/>
      <c r="T763" s="227"/>
      <c r="U763" s="227"/>
      <c r="V763" s="228"/>
      <c r="W763" s="228"/>
      <c r="X763" s="228"/>
      <c r="Y763" s="228"/>
      <c r="Z763" s="228"/>
    </row>
    <row r="764" spans="1:26" ht="15.75" customHeight="1">
      <c r="A764" s="228"/>
      <c r="B764" s="262"/>
      <c r="C764" s="228"/>
      <c r="D764" s="263"/>
      <c r="E764" s="263"/>
      <c r="F764" s="263"/>
      <c r="G764" s="264"/>
      <c r="H764" s="228"/>
      <c r="I764" s="227"/>
      <c r="J764" s="227"/>
      <c r="K764" s="227"/>
      <c r="L764" s="227"/>
      <c r="M764" s="227"/>
      <c r="N764" s="227"/>
      <c r="O764" s="227"/>
      <c r="P764" s="227"/>
      <c r="Q764" s="227"/>
      <c r="R764" s="227"/>
      <c r="S764" s="227"/>
      <c r="T764" s="227"/>
      <c r="U764" s="227"/>
      <c r="V764" s="228"/>
      <c r="W764" s="228"/>
      <c r="X764" s="228"/>
      <c r="Y764" s="228"/>
      <c r="Z764" s="228"/>
    </row>
    <row r="765" spans="1:26" ht="15.75" customHeight="1">
      <c r="A765" s="228"/>
      <c r="B765" s="262"/>
      <c r="C765" s="228"/>
      <c r="D765" s="263"/>
      <c r="E765" s="263"/>
      <c r="F765" s="263"/>
      <c r="G765" s="264"/>
      <c r="H765" s="228"/>
      <c r="I765" s="227"/>
      <c r="J765" s="227"/>
      <c r="K765" s="227"/>
      <c r="L765" s="227"/>
      <c r="M765" s="227"/>
      <c r="N765" s="227"/>
      <c r="O765" s="227"/>
      <c r="P765" s="227"/>
      <c r="Q765" s="227"/>
      <c r="R765" s="227"/>
      <c r="S765" s="227"/>
      <c r="T765" s="227"/>
      <c r="U765" s="227"/>
      <c r="V765" s="228"/>
      <c r="W765" s="228"/>
      <c r="X765" s="228"/>
      <c r="Y765" s="228"/>
      <c r="Z765" s="228"/>
    </row>
    <row r="766" spans="1:26" ht="15.75" customHeight="1">
      <c r="A766" s="228"/>
      <c r="B766" s="262"/>
      <c r="C766" s="228"/>
      <c r="D766" s="263"/>
      <c r="E766" s="263"/>
      <c r="F766" s="263"/>
      <c r="G766" s="264"/>
      <c r="H766" s="228"/>
      <c r="I766" s="227"/>
      <c r="J766" s="227"/>
      <c r="K766" s="227"/>
      <c r="L766" s="227"/>
      <c r="M766" s="227"/>
      <c r="N766" s="227"/>
      <c r="O766" s="227"/>
      <c r="P766" s="227"/>
      <c r="Q766" s="227"/>
      <c r="R766" s="227"/>
      <c r="S766" s="227"/>
      <c r="T766" s="227"/>
      <c r="U766" s="227"/>
      <c r="V766" s="228"/>
      <c r="W766" s="228"/>
      <c r="X766" s="228"/>
      <c r="Y766" s="228"/>
      <c r="Z766" s="228"/>
    </row>
    <row r="767" spans="1:26" ht="15.75" customHeight="1">
      <c r="A767" s="228"/>
      <c r="B767" s="262"/>
      <c r="C767" s="228"/>
      <c r="D767" s="263"/>
      <c r="E767" s="263"/>
      <c r="F767" s="263"/>
      <c r="G767" s="264"/>
      <c r="H767" s="228"/>
      <c r="I767" s="227"/>
      <c r="J767" s="227"/>
      <c r="K767" s="227"/>
      <c r="L767" s="227"/>
      <c r="M767" s="227"/>
      <c r="N767" s="227"/>
      <c r="O767" s="227"/>
      <c r="P767" s="227"/>
      <c r="Q767" s="227"/>
      <c r="R767" s="227"/>
      <c r="S767" s="227"/>
      <c r="T767" s="227"/>
      <c r="U767" s="227"/>
      <c r="V767" s="228"/>
      <c r="W767" s="228"/>
      <c r="X767" s="228"/>
      <c r="Y767" s="228"/>
      <c r="Z767" s="228"/>
    </row>
    <row r="768" spans="1:26" ht="15.75" customHeight="1">
      <c r="A768" s="228"/>
      <c r="B768" s="262"/>
      <c r="C768" s="228"/>
      <c r="D768" s="263"/>
      <c r="E768" s="263"/>
      <c r="F768" s="263"/>
      <c r="G768" s="264"/>
      <c r="H768" s="228"/>
      <c r="I768" s="227"/>
      <c r="J768" s="227"/>
      <c r="K768" s="227"/>
      <c r="L768" s="227"/>
      <c r="M768" s="227"/>
      <c r="N768" s="227"/>
      <c r="O768" s="227"/>
      <c r="P768" s="227"/>
      <c r="Q768" s="227"/>
      <c r="R768" s="227"/>
      <c r="S768" s="227"/>
      <c r="T768" s="227"/>
      <c r="U768" s="227"/>
      <c r="V768" s="228"/>
      <c r="W768" s="228"/>
      <c r="X768" s="228"/>
      <c r="Y768" s="228"/>
      <c r="Z768" s="228"/>
    </row>
    <row r="769" spans="1:26" ht="15.75" customHeight="1">
      <c r="A769" s="228"/>
      <c r="B769" s="262"/>
      <c r="C769" s="228"/>
      <c r="D769" s="263"/>
      <c r="E769" s="263"/>
      <c r="F769" s="263"/>
      <c r="G769" s="264"/>
      <c r="H769" s="228"/>
      <c r="I769" s="227"/>
      <c r="J769" s="227"/>
      <c r="K769" s="227"/>
      <c r="L769" s="227"/>
      <c r="M769" s="227"/>
      <c r="N769" s="227"/>
      <c r="O769" s="227"/>
      <c r="P769" s="227"/>
      <c r="Q769" s="227"/>
      <c r="R769" s="227"/>
      <c r="S769" s="227"/>
      <c r="T769" s="227"/>
      <c r="U769" s="227"/>
      <c r="V769" s="228"/>
      <c r="W769" s="228"/>
      <c r="X769" s="228"/>
      <c r="Y769" s="228"/>
      <c r="Z769" s="228"/>
    </row>
    <row r="770" spans="1:26" ht="15.75" customHeight="1">
      <c r="A770" s="228"/>
      <c r="B770" s="262"/>
      <c r="C770" s="228"/>
      <c r="D770" s="263"/>
      <c r="E770" s="263"/>
      <c r="F770" s="263"/>
      <c r="G770" s="264"/>
      <c r="H770" s="228"/>
      <c r="I770" s="227"/>
      <c r="J770" s="227"/>
      <c r="K770" s="227"/>
      <c r="L770" s="227"/>
      <c r="M770" s="227"/>
      <c r="N770" s="227"/>
      <c r="O770" s="227"/>
      <c r="P770" s="227"/>
      <c r="Q770" s="227"/>
      <c r="R770" s="227"/>
      <c r="S770" s="227"/>
      <c r="T770" s="227"/>
      <c r="U770" s="227"/>
      <c r="V770" s="228"/>
      <c r="W770" s="228"/>
      <c r="X770" s="228"/>
      <c r="Y770" s="228"/>
      <c r="Z770" s="228"/>
    </row>
    <row r="771" spans="1:26" ht="15.75" customHeight="1">
      <c r="A771" s="228"/>
      <c r="B771" s="262"/>
      <c r="C771" s="228"/>
      <c r="D771" s="263"/>
      <c r="E771" s="263"/>
      <c r="F771" s="263"/>
      <c r="G771" s="264"/>
      <c r="H771" s="228"/>
      <c r="I771" s="227"/>
      <c r="J771" s="227"/>
      <c r="K771" s="227"/>
      <c r="L771" s="227"/>
      <c r="M771" s="227"/>
      <c r="N771" s="227"/>
      <c r="O771" s="227"/>
      <c r="P771" s="227"/>
      <c r="Q771" s="227"/>
      <c r="R771" s="227"/>
      <c r="S771" s="227"/>
      <c r="T771" s="227"/>
      <c r="U771" s="227"/>
      <c r="V771" s="228"/>
      <c r="W771" s="228"/>
      <c r="X771" s="228"/>
      <c r="Y771" s="228"/>
      <c r="Z771" s="228"/>
    </row>
    <row r="772" spans="1:26" ht="15.75" customHeight="1">
      <c r="A772" s="228"/>
      <c r="B772" s="262"/>
      <c r="C772" s="228"/>
      <c r="D772" s="263"/>
      <c r="E772" s="263"/>
      <c r="F772" s="263"/>
      <c r="G772" s="264"/>
      <c r="H772" s="228"/>
      <c r="I772" s="227"/>
      <c r="J772" s="227"/>
      <c r="K772" s="227"/>
      <c r="L772" s="227"/>
      <c r="M772" s="227"/>
      <c r="N772" s="227"/>
      <c r="O772" s="227"/>
      <c r="P772" s="227"/>
      <c r="Q772" s="227"/>
      <c r="R772" s="227"/>
      <c r="S772" s="227"/>
      <c r="T772" s="227"/>
      <c r="U772" s="227"/>
      <c r="V772" s="228"/>
      <c r="W772" s="228"/>
      <c r="X772" s="228"/>
      <c r="Y772" s="228"/>
      <c r="Z772" s="228"/>
    </row>
    <row r="773" spans="1:26" ht="15.75" customHeight="1">
      <c r="A773" s="228"/>
      <c r="B773" s="262"/>
      <c r="C773" s="228"/>
      <c r="D773" s="263"/>
      <c r="E773" s="263"/>
      <c r="F773" s="263"/>
      <c r="G773" s="264"/>
      <c r="H773" s="228"/>
      <c r="I773" s="227"/>
      <c r="J773" s="227"/>
      <c r="K773" s="227"/>
      <c r="L773" s="227"/>
      <c r="M773" s="227"/>
      <c r="N773" s="227"/>
      <c r="O773" s="227"/>
      <c r="P773" s="227"/>
      <c r="Q773" s="227"/>
      <c r="R773" s="227"/>
      <c r="S773" s="227"/>
      <c r="T773" s="227"/>
      <c r="U773" s="227"/>
      <c r="V773" s="228"/>
      <c r="W773" s="228"/>
      <c r="X773" s="228"/>
      <c r="Y773" s="228"/>
      <c r="Z773" s="228"/>
    </row>
    <row r="774" spans="1:26" ht="15.75" customHeight="1">
      <c r="A774" s="228"/>
      <c r="B774" s="262"/>
      <c r="C774" s="228"/>
      <c r="D774" s="263"/>
      <c r="E774" s="263"/>
      <c r="F774" s="263"/>
      <c r="G774" s="264"/>
      <c r="H774" s="228"/>
      <c r="I774" s="227"/>
      <c r="J774" s="227"/>
      <c r="K774" s="227"/>
      <c r="L774" s="227"/>
      <c r="M774" s="227"/>
      <c r="N774" s="227"/>
      <c r="O774" s="227"/>
      <c r="P774" s="227"/>
      <c r="Q774" s="227"/>
      <c r="R774" s="227"/>
      <c r="S774" s="227"/>
      <c r="T774" s="227"/>
      <c r="U774" s="227"/>
      <c r="V774" s="228"/>
      <c r="W774" s="228"/>
      <c r="X774" s="228"/>
      <c r="Y774" s="228"/>
      <c r="Z774" s="228"/>
    </row>
    <row r="775" spans="1:26" ht="15.75" customHeight="1">
      <c r="A775" s="228"/>
      <c r="B775" s="262"/>
      <c r="C775" s="228"/>
      <c r="D775" s="263"/>
      <c r="E775" s="263"/>
      <c r="F775" s="263"/>
      <c r="G775" s="264"/>
      <c r="H775" s="228"/>
      <c r="I775" s="227"/>
      <c r="J775" s="227"/>
      <c r="K775" s="227"/>
      <c r="L775" s="227"/>
      <c r="M775" s="227"/>
      <c r="N775" s="227"/>
      <c r="O775" s="227"/>
      <c r="P775" s="227"/>
      <c r="Q775" s="227"/>
      <c r="R775" s="227"/>
      <c r="S775" s="227"/>
      <c r="T775" s="227"/>
      <c r="U775" s="227"/>
      <c r="V775" s="228"/>
      <c r="W775" s="228"/>
      <c r="X775" s="228"/>
      <c r="Y775" s="228"/>
      <c r="Z775" s="228"/>
    </row>
    <row r="776" spans="1:26" ht="15.75" customHeight="1">
      <c r="A776" s="228"/>
      <c r="B776" s="262"/>
      <c r="C776" s="228"/>
      <c r="D776" s="263"/>
      <c r="E776" s="263"/>
      <c r="F776" s="263"/>
      <c r="G776" s="264"/>
      <c r="H776" s="228"/>
      <c r="I776" s="227"/>
      <c r="J776" s="227"/>
      <c r="K776" s="227"/>
      <c r="L776" s="227"/>
      <c r="M776" s="227"/>
      <c r="N776" s="227"/>
      <c r="O776" s="227"/>
      <c r="P776" s="227"/>
      <c r="Q776" s="227"/>
      <c r="R776" s="227"/>
      <c r="S776" s="227"/>
      <c r="T776" s="227"/>
      <c r="U776" s="227"/>
      <c r="V776" s="228"/>
      <c r="W776" s="228"/>
      <c r="X776" s="228"/>
      <c r="Y776" s="228"/>
      <c r="Z776" s="228"/>
    </row>
    <row r="777" spans="1:26" ht="15.75" customHeight="1">
      <c r="A777" s="228"/>
      <c r="B777" s="262"/>
      <c r="C777" s="228"/>
      <c r="D777" s="263"/>
      <c r="E777" s="263"/>
      <c r="F777" s="263"/>
      <c r="G777" s="264"/>
      <c r="H777" s="228"/>
      <c r="I777" s="227"/>
      <c r="J777" s="227"/>
      <c r="K777" s="227"/>
      <c r="L777" s="227"/>
      <c r="M777" s="227"/>
      <c r="N777" s="227"/>
      <c r="O777" s="227"/>
      <c r="P777" s="227"/>
      <c r="Q777" s="227"/>
      <c r="R777" s="227"/>
      <c r="S777" s="227"/>
      <c r="T777" s="227"/>
      <c r="U777" s="227"/>
      <c r="V777" s="228"/>
      <c r="W777" s="228"/>
      <c r="X777" s="228"/>
      <c r="Y777" s="228"/>
      <c r="Z777" s="228"/>
    </row>
    <row r="778" spans="1:26" ht="15.75" customHeight="1">
      <c r="A778" s="228"/>
      <c r="B778" s="262"/>
      <c r="C778" s="228"/>
      <c r="D778" s="263"/>
      <c r="E778" s="263"/>
      <c r="F778" s="263"/>
      <c r="G778" s="264"/>
      <c r="H778" s="228"/>
      <c r="I778" s="227"/>
      <c r="J778" s="227"/>
      <c r="K778" s="227"/>
      <c r="L778" s="227"/>
      <c r="M778" s="227"/>
      <c r="N778" s="227"/>
      <c r="O778" s="227"/>
      <c r="P778" s="227"/>
      <c r="Q778" s="227"/>
      <c r="R778" s="227"/>
      <c r="S778" s="227"/>
      <c r="T778" s="227"/>
      <c r="U778" s="227"/>
      <c r="V778" s="228"/>
      <c r="W778" s="228"/>
      <c r="X778" s="228"/>
      <c r="Y778" s="228"/>
      <c r="Z778" s="228"/>
    </row>
    <row r="779" spans="1:26" ht="15.75" customHeight="1">
      <c r="A779" s="228"/>
      <c r="B779" s="262"/>
      <c r="C779" s="228"/>
      <c r="D779" s="263"/>
      <c r="E779" s="263"/>
      <c r="F779" s="263"/>
      <c r="G779" s="264"/>
      <c r="H779" s="228"/>
      <c r="I779" s="227"/>
      <c r="J779" s="227"/>
      <c r="K779" s="227"/>
      <c r="L779" s="227"/>
      <c r="M779" s="227"/>
      <c r="N779" s="227"/>
      <c r="O779" s="227"/>
      <c r="P779" s="227"/>
      <c r="Q779" s="227"/>
      <c r="R779" s="227"/>
      <c r="S779" s="227"/>
      <c r="T779" s="227"/>
      <c r="U779" s="227"/>
      <c r="V779" s="228"/>
      <c r="W779" s="228"/>
      <c r="X779" s="228"/>
      <c r="Y779" s="228"/>
      <c r="Z779" s="228"/>
    </row>
    <row r="780" spans="1:26" ht="15.75" customHeight="1">
      <c r="A780" s="228"/>
      <c r="B780" s="262"/>
      <c r="C780" s="228"/>
      <c r="D780" s="263"/>
      <c r="E780" s="263"/>
      <c r="F780" s="263"/>
      <c r="G780" s="264"/>
      <c r="H780" s="228"/>
      <c r="I780" s="227"/>
      <c r="J780" s="227"/>
      <c r="K780" s="227"/>
      <c r="L780" s="227"/>
      <c r="M780" s="227"/>
      <c r="N780" s="227"/>
      <c r="O780" s="227"/>
      <c r="P780" s="227"/>
      <c r="Q780" s="227"/>
      <c r="R780" s="227"/>
      <c r="S780" s="227"/>
      <c r="T780" s="227"/>
      <c r="U780" s="227"/>
      <c r="V780" s="228"/>
      <c r="W780" s="228"/>
      <c r="X780" s="228"/>
      <c r="Y780" s="228"/>
      <c r="Z780" s="228"/>
    </row>
    <row r="781" spans="1:26" ht="15.75" customHeight="1">
      <c r="A781" s="228"/>
      <c r="B781" s="262"/>
      <c r="C781" s="228"/>
      <c r="D781" s="263"/>
      <c r="E781" s="263"/>
      <c r="F781" s="263"/>
      <c r="G781" s="264"/>
      <c r="H781" s="228"/>
      <c r="I781" s="227"/>
      <c r="J781" s="227"/>
      <c r="K781" s="227"/>
      <c r="L781" s="227"/>
      <c r="M781" s="227"/>
      <c r="N781" s="227"/>
      <c r="O781" s="227"/>
      <c r="P781" s="227"/>
      <c r="Q781" s="227"/>
      <c r="R781" s="227"/>
      <c r="S781" s="227"/>
      <c r="T781" s="227"/>
      <c r="U781" s="227"/>
      <c r="V781" s="228"/>
      <c r="W781" s="228"/>
      <c r="X781" s="228"/>
      <c r="Y781" s="228"/>
      <c r="Z781" s="228"/>
    </row>
    <row r="782" spans="1:26" ht="15.75" customHeight="1">
      <c r="A782" s="228"/>
      <c r="B782" s="262"/>
      <c r="C782" s="228"/>
      <c r="D782" s="263"/>
      <c r="E782" s="263"/>
      <c r="F782" s="263"/>
      <c r="G782" s="264"/>
      <c r="H782" s="228"/>
      <c r="I782" s="227"/>
      <c r="J782" s="227"/>
      <c r="K782" s="227"/>
      <c r="L782" s="227"/>
      <c r="M782" s="227"/>
      <c r="N782" s="227"/>
      <c r="O782" s="227"/>
      <c r="P782" s="227"/>
      <c r="Q782" s="227"/>
      <c r="R782" s="227"/>
      <c r="S782" s="227"/>
      <c r="T782" s="227"/>
      <c r="U782" s="227"/>
      <c r="V782" s="228"/>
      <c r="W782" s="228"/>
      <c r="X782" s="228"/>
      <c r="Y782" s="228"/>
      <c r="Z782" s="228"/>
    </row>
    <row r="783" spans="1:26" ht="15.75" customHeight="1">
      <c r="A783" s="228"/>
      <c r="B783" s="262"/>
      <c r="C783" s="228"/>
      <c r="D783" s="263"/>
      <c r="E783" s="263"/>
      <c r="F783" s="263"/>
      <c r="G783" s="264"/>
      <c r="H783" s="228"/>
      <c r="I783" s="227"/>
      <c r="J783" s="227"/>
      <c r="K783" s="227"/>
      <c r="L783" s="227"/>
      <c r="M783" s="227"/>
      <c r="N783" s="227"/>
      <c r="O783" s="227"/>
      <c r="P783" s="227"/>
      <c r="Q783" s="227"/>
      <c r="R783" s="227"/>
      <c r="S783" s="227"/>
      <c r="T783" s="227"/>
      <c r="U783" s="227"/>
      <c r="V783" s="228"/>
      <c r="W783" s="228"/>
      <c r="X783" s="228"/>
      <c r="Y783" s="228"/>
      <c r="Z783" s="228"/>
    </row>
    <row r="784" spans="1:26" ht="15.75" customHeight="1">
      <c r="A784" s="228"/>
      <c r="B784" s="262"/>
      <c r="C784" s="228"/>
      <c r="D784" s="263"/>
      <c r="E784" s="263"/>
      <c r="F784" s="263"/>
      <c r="G784" s="264"/>
      <c r="H784" s="228"/>
      <c r="I784" s="227"/>
      <c r="J784" s="227"/>
      <c r="K784" s="227"/>
      <c r="L784" s="227"/>
      <c r="M784" s="227"/>
      <c r="N784" s="227"/>
      <c r="O784" s="227"/>
      <c r="P784" s="227"/>
      <c r="Q784" s="227"/>
      <c r="R784" s="227"/>
      <c r="S784" s="227"/>
      <c r="T784" s="227"/>
      <c r="U784" s="227"/>
      <c r="V784" s="228"/>
      <c r="W784" s="228"/>
      <c r="X784" s="228"/>
      <c r="Y784" s="228"/>
      <c r="Z784" s="228"/>
    </row>
    <row r="785" spans="1:26" ht="15.75" customHeight="1">
      <c r="A785" s="228"/>
      <c r="B785" s="262"/>
      <c r="C785" s="228"/>
      <c r="D785" s="263"/>
      <c r="E785" s="263"/>
      <c r="F785" s="263"/>
      <c r="G785" s="264"/>
      <c r="H785" s="228"/>
      <c r="I785" s="227"/>
      <c r="J785" s="227"/>
      <c r="K785" s="227"/>
      <c r="L785" s="227"/>
      <c r="M785" s="227"/>
      <c r="N785" s="227"/>
      <c r="O785" s="227"/>
      <c r="P785" s="227"/>
      <c r="Q785" s="227"/>
      <c r="R785" s="227"/>
      <c r="S785" s="227"/>
      <c r="T785" s="227"/>
      <c r="U785" s="227"/>
      <c r="V785" s="228"/>
      <c r="W785" s="228"/>
      <c r="X785" s="228"/>
      <c r="Y785" s="228"/>
      <c r="Z785" s="228"/>
    </row>
    <row r="786" spans="1:26" ht="15.75" customHeight="1">
      <c r="A786" s="228"/>
      <c r="B786" s="262"/>
      <c r="C786" s="228"/>
      <c r="D786" s="263"/>
      <c r="E786" s="263"/>
      <c r="F786" s="263"/>
      <c r="G786" s="264"/>
      <c r="H786" s="228"/>
      <c r="I786" s="227"/>
      <c r="J786" s="227"/>
      <c r="K786" s="227"/>
      <c r="L786" s="227"/>
      <c r="M786" s="227"/>
      <c r="N786" s="227"/>
      <c r="O786" s="227"/>
      <c r="P786" s="227"/>
      <c r="Q786" s="227"/>
      <c r="R786" s="227"/>
      <c r="S786" s="227"/>
      <c r="T786" s="227"/>
      <c r="U786" s="227"/>
      <c r="V786" s="228"/>
      <c r="W786" s="228"/>
      <c r="X786" s="228"/>
      <c r="Y786" s="228"/>
      <c r="Z786" s="228"/>
    </row>
    <row r="787" spans="1:26" ht="15.75" customHeight="1">
      <c r="A787" s="228"/>
      <c r="B787" s="262"/>
      <c r="C787" s="228"/>
      <c r="D787" s="263"/>
      <c r="E787" s="263"/>
      <c r="F787" s="263"/>
      <c r="G787" s="264"/>
      <c r="H787" s="228"/>
      <c r="I787" s="227"/>
      <c r="J787" s="227"/>
      <c r="K787" s="227"/>
      <c r="L787" s="227"/>
      <c r="M787" s="227"/>
      <c r="N787" s="227"/>
      <c r="O787" s="227"/>
      <c r="P787" s="227"/>
      <c r="Q787" s="227"/>
      <c r="R787" s="227"/>
      <c r="S787" s="227"/>
      <c r="T787" s="227"/>
      <c r="U787" s="227"/>
      <c r="V787" s="228"/>
      <c r="W787" s="228"/>
      <c r="X787" s="228"/>
      <c r="Y787" s="228"/>
      <c r="Z787" s="228"/>
    </row>
    <row r="788" spans="1:26" ht="15.75" customHeight="1">
      <c r="A788" s="228"/>
      <c r="B788" s="262"/>
      <c r="C788" s="228"/>
      <c r="D788" s="263"/>
      <c r="E788" s="263"/>
      <c r="F788" s="263"/>
      <c r="G788" s="264"/>
      <c r="H788" s="228"/>
      <c r="I788" s="227"/>
      <c r="J788" s="227"/>
      <c r="K788" s="227"/>
      <c r="L788" s="227"/>
      <c r="M788" s="227"/>
      <c r="N788" s="227"/>
      <c r="O788" s="227"/>
      <c r="P788" s="227"/>
      <c r="Q788" s="227"/>
      <c r="R788" s="227"/>
      <c r="S788" s="227"/>
      <c r="T788" s="227"/>
      <c r="U788" s="227"/>
      <c r="V788" s="228"/>
      <c r="W788" s="228"/>
      <c r="X788" s="228"/>
      <c r="Y788" s="228"/>
      <c r="Z788" s="228"/>
    </row>
    <row r="789" spans="1:26" ht="15.75" customHeight="1">
      <c r="A789" s="228"/>
      <c r="B789" s="262"/>
      <c r="C789" s="228"/>
      <c r="D789" s="263"/>
      <c r="E789" s="263"/>
      <c r="F789" s="263"/>
      <c r="G789" s="264"/>
      <c r="H789" s="228"/>
      <c r="I789" s="227"/>
      <c r="J789" s="227"/>
      <c r="K789" s="227"/>
      <c r="L789" s="227"/>
      <c r="M789" s="227"/>
      <c r="N789" s="227"/>
      <c r="O789" s="227"/>
      <c r="P789" s="227"/>
      <c r="Q789" s="227"/>
      <c r="R789" s="227"/>
      <c r="S789" s="227"/>
      <c r="T789" s="227"/>
      <c r="U789" s="227"/>
      <c r="V789" s="228"/>
      <c r="W789" s="228"/>
      <c r="X789" s="228"/>
      <c r="Y789" s="228"/>
      <c r="Z789" s="228"/>
    </row>
    <row r="790" spans="1:26" ht="15.75" customHeight="1">
      <c r="A790" s="228"/>
      <c r="B790" s="262"/>
      <c r="C790" s="228"/>
      <c r="D790" s="263"/>
      <c r="E790" s="263"/>
      <c r="F790" s="263"/>
      <c r="G790" s="264"/>
      <c r="H790" s="228"/>
      <c r="I790" s="227"/>
      <c r="J790" s="227"/>
      <c r="K790" s="227"/>
      <c r="L790" s="227"/>
      <c r="M790" s="227"/>
      <c r="N790" s="227"/>
      <c r="O790" s="227"/>
      <c r="P790" s="227"/>
      <c r="Q790" s="227"/>
      <c r="R790" s="227"/>
      <c r="S790" s="227"/>
      <c r="T790" s="227"/>
      <c r="U790" s="227"/>
      <c r="V790" s="228"/>
      <c r="W790" s="228"/>
      <c r="X790" s="228"/>
      <c r="Y790" s="228"/>
      <c r="Z790" s="228"/>
    </row>
    <row r="791" spans="1:26" ht="15.75" customHeight="1">
      <c r="A791" s="228"/>
      <c r="B791" s="262"/>
      <c r="C791" s="228"/>
      <c r="D791" s="263"/>
      <c r="E791" s="263"/>
      <c r="F791" s="263"/>
      <c r="G791" s="264"/>
      <c r="H791" s="228"/>
      <c r="I791" s="227"/>
      <c r="J791" s="227"/>
      <c r="K791" s="227"/>
      <c r="L791" s="227"/>
      <c r="M791" s="227"/>
      <c r="N791" s="227"/>
      <c r="O791" s="227"/>
      <c r="P791" s="227"/>
      <c r="Q791" s="227"/>
      <c r="R791" s="227"/>
      <c r="S791" s="227"/>
      <c r="T791" s="227"/>
      <c r="U791" s="227"/>
      <c r="V791" s="228"/>
      <c r="W791" s="228"/>
      <c r="X791" s="228"/>
      <c r="Y791" s="228"/>
      <c r="Z791" s="228"/>
    </row>
    <row r="792" spans="1:26" ht="15.75" customHeight="1">
      <c r="A792" s="228"/>
      <c r="B792" s="262"/>
      <c r="C792" s="228"/>
      <c r="D792" s="263"/>
      <c r="E792" s="263"/>
      <c r="F792" s="263"/>
      <c r="G792" s="264"/>
      <c r="H792" s="228"/>
      <c r="I792" s="227"/>
      <c r="J792" s="227"/>
      <c r="K792" s="227"/>
      <c r="L792" s="227"/>
      <c r="M792" s="227"/>
      <c r="N792" s="227"/>
      <c r="O792" s="227"/>
      <c r="P792" s="227"/>
      <c r="Q792" s="227"/>
      <c r="R792" s="227"/>
      <c r="S792" s="227"/>
      <c r="T792" s="227"/>
      <c r="U792" s="227"/>
      <c r="V792" s="228"/>
      <c r="W792" s="228"/>
      <c r="X792" s="228"/>
      <c r="Y792" s="228"/>
      <c r="Z792" s="228"/>
    </row>
    <row r="793" spans="1:26" ht="15.75" customHeight="1">
      <c r="A793" s="228"/>
      <c r="B793" s="262"/>
      <c r="C793" s="228"/>
      <c r="D793" s="263"/>
      <c r="E793" s="263"/>
      <c r="F793" s="263"/>
      <c r="G793" s="264"/>
      <c r="H793" s="228"/>
      <c r="I793" s="227"/>
      <c r="J793" s="227"/>
      <c r="K793" s="227"/>
      <c r="L793" s="227"/>
      <c r="M793" s="227"/>
      <c r="N793" s="227"/>
      <c r="O793" s="227"/>
      <c r="P793" s="227"/>
      <c r="Q793" s="227"/>
      <c r="R793" s="227"/>
      <c r="S793" s="227"/>
      <c r="T793" s="227"/>
      <c r="U793" s="227"/>
      <c r="V793" s="228"/>
      <c r="W793" s="228"/>
      <c r="X793" s="228"/>
      <c r="Y793" s="228"/>
      <c r="Z793" s="228"/>
    </row>
    <row r="794" spans="1:26" ht="15.75" customHeight="1">
      <c r="A794" s="228"/>
      <c r="B794" s="262"/>
      <c r="C794" s="228"/>
      <c r="D794" s="263"/>
      <c r="E794" s="263"/>
      <c r="F794" s="263"/>
      <c r="G794" s="264"/>
      <c r="H794" s="228"/>
      <c r="I794" s="227"/>
      <c r="J794" s="227"/>
      <c r="K794" s="227"/>
      <c r="L794" s="227"/>
      <c r="M794" s="227"/>
      <c r="N794" s="227"/>
      <c r="O794" s="227"/>
      <c r="P794" s="227"/>
      <c r="Q794" s="227"/>
      <c r="R794" s="227"/>
      <c r="S794" s="227"/>
      <c r="T794" s="227"/>
      <c r="U794" s="227"/>
      <c r="V794" s="228"/>
      <c r="W794" s="228"/>
      <c r="X794" s="228"/>
      <c r="Y794" s="228"/>
      <c r="Z794" s="228"/>
    </row>
    <row r="795" spans="1:26" ht="15.75" customHeight="1">
      <c r="A795" s="228"/>
      <c r="B795" s="262"/>
      <c r="C795" s="228"/>
      <c r="D795" s="263"/>
      <c r="E795" s="263"/>
      <c r="F795" s="263"/>
      <c r="G795" s="264"/>
      <c r="H795" s="228"/>
      <c r="I795" s="227"/>
      <c r="J795" s="227"/>
      <c r="K795" s="227"/>
      <c r="L795" s="227"/>
      <c r="M795" s="227"/>
      <c r="N795" s="227"/>
      <c r="O795" s="227"/>
      <c r="P795" s="227"/>
      <c r="Q795" s="227"/>
      <c r="R795" s="227"/>
      <c r="S795" s="227"/>
      <c r="T795" s="227"/>
      <c r="U795" s="227"/>
      <c r="V795" s="228"/>
      <c r="W795" s="228"/>
      <c r="X795" s="228"/>
      <c r="Y795" s="228"/>
      <c r="Z795" s="228"/>
    </row>
    <row r="796" spans="1:26" ht="15.75" customHeight="1">
      <c r="A796" s="228"/>
      <c r="B796" s="262"/>
      <c r="C796" s="228"/>
      <c r="D796" s="263"/>
      <c r="E796" s="263"/>
      <c r="F796" s="263"/>
      <c r="G796" s="264"/>
      <c r="H796" s="228"/>
      <c r="I796" s="227"/>
      <c r="J796" s="227"/>
      <c r="K796" s="227"/>
      <c r="L796" s="227"/>
      <c r="M796" s="227"/>
      <c r="N796" s="227"/>
      <c r="O796" s="227"/>
      <c r="P796" s="227"/>
      <c r="Q796" s="227"/>
      <c r="R796" s="227"/>
      <c r="S796" s="227"/>
      <c r="T796" s="227"/>
      <c r="U796" s="227"/>
      <c r="V796" s="228"/>
      <c r="W796" s="228"/>
      <c r="X796" s="228"/>
      <c r="Y796" s="228"/>
      <c r="Z796" s="228"/>
    </row>
    <row r="797" spans="1:26" ht="15.75" customHeight="1">
      <c r="A797" s="228"/>
      <c r="B797" s="262"/>
      <c r="C797" s="228"/>
      <c r="D797" s="263"/>
      <c r="E797" s="263"/>
      <c r="F797" s="263"/>
      <c r="G797" s="264"/>
      <c r="H797" s="228"/>
      <c r="I797" s="227"/>
      <c r="J797" s="227"/>
      <c r="K797" s="227"/>
      <c r="L797" s="227"/>
      <c r="M797" s="227"/>
      <c r="N797" s="227"/>
      <c r="O797" s="227"/>
      <c r="P797" s="227"/>
      <c r="Q797" s="227"/>
      <c r="R797" s="227"/>
      <c r="S797" s="227"/>
      <c r="T797" s="227"/>
      <c r="U797" s="227"/>
      <c r="V797" s="228"/>
      <c r="W797" s="228"/>
      <c r="X797" s="228"/>
      <c r="Y797" s="228"/>
      <c r="Z797" s="228"/>
    </row>
    <row r="798" spans="1:26" ht="15.75" customHeight="1">
      <c r="A798" s="228"/>
      <c r="B798" s="262"/>
      <c r="C798" s="228"/>
      <c r="D798" s="263"/>
      <c r="E798" s="263"/>
      <c r="F798" s="263"/>
      <c r="G798" s="264"/>
      <c r="H798" s="228"/>
      <c r="I798" s="227"/>
      <c r="J798" s="227"/>
      <c r="K798" s="227"/>
      <c r="L798" s="227"/>
      <c r="M798" s="227"/>
      <c r="N798" s="227"/>
      <c r="O798" s="227"/>
      <c r="P798" s="227"/>
      <c r="Q798" s="227"/>
      <c r="R798" s="227"/>
      <c r="S798" s="227"/>
      <c r="T798" s="227"/>
      <c r="U798" s="227"/>
      <c r="V798" s="228"/>
      <c r="W798" s="228"/>
      <c r="X798" s="228"/>
      <c r="Y798" s="228"/>
      <c r="Z798" s="228"/>
    </row>
    <row r="799" spans="1:26" ht="15.75" customHeight="1">
      <c r="A799" s="228"/>
      <c r="B799" s="262"/>
      <c r="C799" s="228"/>
      <c r="D799" s="263"/>
      <c r="E799" s="263"/>
      <c r="F799" s="263"/>
      <c r="G799" s="264"/>
      <c r="H799" s="228"/>
      <c r="I799" s="227"/>
      <c r="J799" s="227"/>
      <c r="K799" s="227"/>
      <c r="L799" s="227"/>
      <c r="M799" s="227"/>
      <c r="N799" s="227"/>
      <c r="O799" s="227"/>
      <c r="P799" s="227"/>
      <c r="Q799" s="227"/>
      <c r="R799" s="227"/>
      <c r="S799" s="227"/>
      <c r="T799" s="227"/>
      <c r="U799" s="227"/>
      <c r="V799" s="228"/>
      <c r="W799" s="228"/>
      <c r="X799" s="228"/>
      <c r="Y799" s="228"/>
      <c r="Z799" s="228"/>
    </row>
    <row r="800" spans="1:26" ht="15.75" customHeight="1">
      <c r="A800" s="228"/>
      <c r="B800" s="262"/>
      <c r="C800" s="228"/>
      <c r="D800" s="263"/>
      <c r="E800" s="263"/>
      <c r="F800" s="263"/>
      <c r="G800" s="264"/>
      <c r="H800" s="228"/>
      <c r="I800" s="227"/>
      <c r="J800" s="227"/>
      <c r="K800" s="227"/>
      <c r="L800" s="227"/>
      <c r="M800" s="227"/>
      <c r="N800" s="227"/>
      <c r="O800" s="227"/>
      <c r="P800" s="227"/>
      <c r="Q800" s="227"/>
      <c r="R800" s="227"/>
      <c r="S800" s="227"/>
      <c r="T800" s="227"/>
      <c r="U800" s="227"/>
      <c r="V800" s="228"/>
      <c r="W800" s="228"/>
      <c r="X800" s="228"/>
      <c r="Y800" s="228"/>
      <c r="Z800" s="228"/>
    </row>
    <row r="801" spans="1:26" ht="15.75" customHeight="1">
      <c r="A801" s="228"/>
      <c r="B801" s="262"/>
      <c r="C801" s="228"/>
      <c r="D801" s="263"/>
      <c r="E801" s="263"/>
      <c r="F801" s="263"/>
      <c r="G801" s="264"/>
      <c r="H801" s="228"/>
      <c r="I801" s="227"/>
      <c r="J801" s="227"/>
      <c r="K801" s="227"/>
      <c r="L801" s="227"/>
      <c r="M801" s="227"/>
      <c r="N801" s="227"/>
      <c r="O801" s="227"/>
      <c r="P801" s="227"/>
      <c r="Q801" s="227"/>
      <c r="R801" s="227"/>
      <c r="S801" s="227"/>
      <c r="T801" s="227"/>
      <c r="U801" s="227"/>
      <c r="V801" s="228"/>
      <c r="W801" s="228"/>
      <c r="X801" s="228"/>
      <c r="Y801" s="228"/>
      <c r="Z801" s="228"/>
    </row>
    <row r="802" spans="1:26" ht="15.75" customHeight="1">
      <c r="A802" s="228"/>
      <c r="B802" s="262"/>
      <c r="C802" s="228"/>
      <c r="D802" s="263"/>
      <c r="E802" s="263"/>
      <c r="F802" s="263"/>
      <c r="G802" s="264"/>
      <c r="H802" s="228"/>
      <c r="I802" s="227"/>
      <c r="J802" s="227"/>
      <c r="K802" s="227"/>
      <c r="L802" s="227"/>
      <c r="M802" s="227"/>
      <c r="N802" s="227"/>
      <c r="O802" s="227"/>
      <c r="P802" s="227"/>
      <c r="Q802" s="227"/>
      <c r="R802" s="227"/>
      <c r="S802" s="227"/>
      <c r="T802" s="227"/>
      <c r="U802" s="227"/>
      <c r="V802" s="228"/>
      <c r="W802" s="228"/>
      <c r="X802" s="228"/>
      <c r="Y802" s="228"/>
      <c r="Z802" s="228"/>
    </row>
    <row r="803" spans="1:26" ht="15.75" customHeight="1">
      <c r="A803" s="228"/>
      <c r="B803" s="262"/>
      <c r="C803" s="228"/>
      <c r="D803" s="263"/>
      <c r="E803" s="263"/>
      <c r="F803" s="263"/>
      <c r="G803" s="264"/>
      <c r="H803" s="228"/>
      <c r="I803" s="227"/>
      <c r="J803" s="227"/>
      <c r="K803" s="227"/>
      <c r="L803" s="227"/>
      <c r="M803" s="227"/>
      <c r="N803" s="227"/>
      <c r="O803" s="227"/>
      <c r="P803" s="227"/>
      <c r="Q803" s="227"/>
      <c r="R803" s="227"/>
      <c r="S803" s="227"/>
      <c r="T803" s="227"/>
      <c r="U803" s="227"/>
      <c r="V803" s="228"/>
      <c r="W803" s="228"/>
      <c r="X803" s="228"/>
      <c r="Y803" s="228"/>
      <c r="Z803" s="228"/>
    </row>
    <row r="804" spans="1:26" ht="15.75" customHeight="1">
      <c r="A804" s="228"/>
      <c r="B804" s="262"/>
      <c r="C804" s="228"/>
      <c r="D804" s="263"/>
      <c r="E804" s="263"/>
      <c r="F804" s="263"/>
      <c r="G804" s="264"/>
      <c r="H804" s="228"/>
      <c r="I804" s="227"/>
      <c r="J804" s="227"/>
      <c r="K804" s="227"/>
      <c r="L804" s="227"/>
      <c r="M804" s="227"/>
      <c r="N804" s="227"/>
      <c r="O804" s="227"/>
      <c r="P804" s="227"/>
      <c r="Q804" s="227"/>
      <c r="R804" s="227"/>
      <c r="S804" s="227"/>
      <c r="T804" s="227"/>
      <c r="U804" s="227"/>
      <c r="V804" s="228"/>
      <c r="W804" s="228"/>
      <c r="X804" s="228"/>
      <c r="Y804" s="228"/>
      <c r="Z804" s="228"/>
    </row>
    <row r="805" spans="1:26" ht="15.75" customHeight="1">
      <c r="A805" s="228"/>
      <c r="B805" s="262"/>
      <c r="C805" s="228"/>
      <c r="D805" s="263"/>
      <c r="E805" s="263"/>
      <c r="F805" s="263"/>
      <c r="G805" s="264"/>
      <c r="H805" s="228"/>
      <c r="I805" s="227"/>
      <c r="J805" s="227"/>
      <c r="K805" s="227"/>
      <c r="L805" s="227"/>
      <c r="M805" s="227"/>
      <c r="N805" s="227"/>
      <c r="O805" s="227"/>
      <c r="P805" s="227"/>
      <c r="Q805" s="227"/>
      <c r="R805" s="227"/>
      <c r="S805" s="227"/>
      <c r="T805" s="227"/>
      <c r="U805" s="227"/>
      <c r="V805" s="228"/>
      <c r="W805" s="228"/>
      <c r="X805" s="228"/>
      <c r="Y805" s="228"/>
      <c r="Z805" s="228"/>
    </row>
    <row r="806" spans="1:26" ht="15.75" customHeight="1">
      <c r="A806" s="228"/>
      <c r="B806" s="262"/>
      <c r="C806" s="228"/>
      <c r="D806" s="263"/>
      <c r="E806" s="263"/>
      <c r="F806" s="263"/>
      <c r="G806" s="264"/>
      <c r="H806" s="228"/>
      <c r="I806" s="227"/>
      <c r="J806" s="227"/>
      <c r="K806" s="227"/>
      <c r="L806" s="227"/>
      <c r="M806" s="227"/>
      <c r="N806" s="227"/>
      <c r="O806" s="227"/>
      <c r="P806" s="227"/>
      <c r="Q806" s="227"/>
      <c r="R806" s="227"/>
      <c r="S806" s="227"/>
      <c r="T806" s="227"/>
      <c r="U806" s="227"/>
      <c r="V806" s="228"/>
      <c r="W806" s="228"/>
      <c r="X806" s="228"/>
      <c r="Y806" s="228"/>
      <c r="Z806" s="228"/>
    </row>
    <row r="807" spans="1:26" ht="15.75" customHeight="1">
      <c r="A807" s="228"/>
      <c r="B807" s="262"/>
      <c r="C807" s="228"/>
      <c r="D807" s="263"/>
      <c r="E807" s="263"/>
      <c r="F807" s="263"/>
      <c r="G807" s="264"/>
      <c r="H807" s="228"/>
      <c r="I807" s="227"/>
      <c r="J807" s="227"/>
      <c r="K807" s="227"/>
      <c r="L807" s="227"/>
      <c r="M807" s="227"/>
      <c r="N807" s="227"/>
      <c r="O807" s="227"/>
      <c r="P807" s="227"/>
      <c r="Q807" s="227"/>
      <c r="R807" s="227"/>
      <c r="S807" s="227"/>
      <c r="T807" s="227"/>
      <c r="U807" s="227"/>
      <c r="V807" s="228"/>
      <c r="W807" s="228"/>
      <c r="X807" s="228"/>
      <c r="Y807" s="228"/>
      <c r="Z807" s="228"/>
    </row>
    <row r="808" spans="1:26" ht="15.75" customHeight="1">
      <c r="A808" s="228"/>
      <c r="B808" s="262"/>
      <c r="C808" s="228"/>
      <c r="D808" s="263"/>
      <c r="E808" s="263"/>
      <c r="F808" s="263"/>
      <c r="G808" s="264"/>
      <c r="H808" s="228"/>
      <c r="I808" s="227"/>
      <c r="J808" s="227"/>
      <c r="K808" s="227"/>
      <c r="L808" s="227"/>
      <c r="M808" s="227"/>
      <c r="N808" s="227"/>
      <c r="O808" s="227"/>
      <c r="P808" s="227"/>
      <c r="Q808" s="227"/>
      <c r="R808" s="227"/>
      <c r="S808" s="227"/>
      <c r="T808" s="227"/>
      <c r="U808" s="227"/>
      <c r="V808" s="228"/>
      <c r="W808" s="228"/>
      <c r="X808" s="228"/>
      <c r="Y808" s="228"/>
      <c r="Z808" s="228"/>
    </row>
    <row r="809" spans="1:26" ht="15.75" customHeight="1">
      <c r="A809" s="228"/>
      <c r="B809" s="262"/>
      <c r="C809" s="228"/>
      <c r="D809" s="263"/>
      <c r="E809" s="263"/>
      <c r="F809" s="263"/>
      <c r="G809" s="264"/>
      <c r="H809" s="228"/>
      <c r="I809" s="227"/>
      <c r="J809" s="227"/>
      <c r="K809" s="227"/>
      <c r="L809" s="227"/>
      <c r="M809" s="227"/>
      <c r="N809" s="227"/>
      <c r="O809" s="227"/>
      <c r="P809" s="227"/>
      <c r="Q809" s="227"/>
      <c r="R809" s="227"/>
      <c r="S809" s="227"/>
      <c r="T809" s="227"/>
      <c r="U809" s="227"/>
      <c r="V809" s="228"/>
      <c r="W809" s="228"/>
      <c r="X809" s="228"/>
      <c r="Y809" s="228"/>
      <c r="Z809" s="228"/>
    </row>
    <row r="810" spans="1:26" ht="15.75" customHeight="1">
      <c r="A810" s="228"/>
      <c r="B810" s="262"/>
      <c r="C810" s="228"/>
      <c r="D810" s="263"/>
      <c r="E810" s="263"/>
      <c r="F810" s="263"/>
      <c r="G810" s="264"/>
      <c r="H810" s="228"/>
      <c r="I810" s="227"/>
      <c r="J810" s="227"/>
      <c r="K810" s="227"/>
      <c r="L810" s="227"/>
      <c r="M810" s="227"/>
      <c r="N810" s="227"/>
      <c r="O810" s="227"/>
      <c r="P810" s="227"/>
      <c r="Q810" s="227"/>
      <c r="R810" s="227"/>
      <c r="S810" s="227"/>
      <c r="T810" s="227"/>
      <c r="U810" s="227"/>
      <c r="V810" s="228"/>
      <c r="W810" s="228"/>
      <c r="X810" s="228"/>
      <c r="Y810" s="228"/>
      <c r="Z810" s="228"/>
    </row>
    <row r="811" spans="1:26" ht="15.75" customHeight="1">
      <c r="A811" s="228"/>
      <c r="B811" s="262"/>
      <c r="C811" s="228"/>
      <c r="D811" s="263"/>
      <c r="E811" s="263"/>
      <c r="F811" s="263"/>
      <c r="G811" s="264"/>
      <c r="H811" s="228"/>
      <c r="I811" s="227"/>
      <c r="J811" s="227"/>
      <c r="K811" s="227"/>
      <c r="L811" s="227"/>
      <c r="M811" s="227"/>
      <c r="N811" s="227"/>
      <c r="O811" s="227"/>
      <c r="P811" s="227"/>
      <c r="Q811" s="227"/>
      <c r="R811" s="227"/>
      <c r="S811" s="227"/>
      <c r="T811" s="227"/>
      <c r="U811" s="227"/>
      <c r="V811" s="228"/>
      <c r="W811" s="228"/>
      <c r="X811" s="228"/>
      <c r="Y811" s="228"/>
      <c r="Z811" s="228"/>
    </row>
    <row r="812" spans="1:26" ht="15.75" customHeight="1">
      <c r="A812" s="228"/>
      <c r="B812" s="262"/>
      <c r="C812" s="228"/>
      <c r="D812" s="263"/>
      <c r="E812" s="263"/>
      <c r="F812" s="263"/>
      <c r="G812" s="264"/>
      <c r="H812" s="228"/>
      <c r="I812" s="227"/>
      <c r="J812" s="227"/>
      <c r="K812" s="227"/>
      <c r="L812" s="227"/>
      <c r="M812" s="227"/>
      <c r="N812" s="227"/>
      <c r="O812" s="227"/>
      <c r="P812" s="227"/>
      <c r="Q812" s="227"/>
      <c r="R812" s="227"/>
      <c r="S812" s="227"/>
      <c r="T812" s="227"/>
      <c r="U812" s="227"/>
      <c r="V812" s="228"/>
      <c r="W812" s="228"/>
      <c r="X812" s="228"/>
      <c r="Y812" s="228"/>
      <c r="Z812" s="228"/>
    </row>
    <row r="813" spans="1:26" ht="15.75" customHeight="1">
      <c r="A813" s="228"/>
      <c r="B813" s="262"/>
      <c r="C813" s="228"/>
      <c r="D813" s="263"/>
      <c r="E813" s="263"/>
      <c r="F813" s="263"/>
      <c r="G813" s="264"/>
      <c r="H813" s="228"/>
      <c r="I813" s="227"/>
      <c r="J813" s="227"/>
      <c r="K813" s="227"/>
      <c r="L813" s="227"/>
      <c r="M813" s="227"/>
      <c r="N813" s="227"/>
      <c r="O813" s="227"/>
      <c r="P813" s="227"/>
      <c r="Q813" s="227"/>
      <c r="R813" s="227"/>
      <c r="S813" s="227"/>
      <c r="T813" s="227"/>
      <c r="U813" s="227"/>
      <c r="V813" s="228"/>
      <c r="W813" s="228"/>
      <c r="X813" s="228"/>
      <c r="Y813" s="228"/>
      <c r="Z813" s="228"/>
    </row>
    <row r="814" spans="1:26" ht="15.75" customHeight="1">
      <c r="A814" s="228"/>
      <c r="B814" s="262"/>
      <c r="C814" s="228"/>
      <c r="D814" s="263"/>
      <c r="E814" s="263"/>
      <c r="F814" s="263"/>
      <c r="G814" s="264"/>
      <c r="H814" s="228"/>
      <c r="I814" s="227"/>
      <c r="J814" s="227"/>
      <c r="K814" s="227"/>
      <c r="L814" s="227"/>
      <c r="M814" s="227"/>
      <c r="N814" s="227"/>
      <c r="O814" s="227"/>
      <c r="P814" s="227"/>
      <c r="Q814" s="227"/>
      <c r="R814" s="227"/>
      <c r="S814" s="227"/>
      <c r="T814" s="227"/>
      <c r="U814" s="227"/>
      <c r="V814" s="228"/>
      <c r="W814" s="228"/>
      <c r="X814" s="228"/>
      <c r="Y814" s="228"/>
      <c r="Z814" s="228"/>
    </row>
    <row r="815" spans="1:26" ht="15.75" customHeight="1">
      <c r="A815" s="228"/>
      <c r="B815" s="262"/>
      <c r="C815" s="228"/>
      <c r="D815" s="263"/>
      <c r="E815" s="263"/>
      <c r="F815" s="263"/>
      <c r="G815" s="264"/>
      <c r="H815" s="228"/>
      <c r="I815" s="227"/>
      <c r="J815" s="227"/>
      <c r="K815" s="227"/>
      <c r="L815" s="227"/>
      <c r="M815" s="227"/>
      <c r="N815" s="227"/>
      <c r="O815" s="227"/>
      <c r="P815" s="227"/>
      <c r="Q815" s="227"/>
      <c r="R815" s="227"/>
      <c r="S815" s="227"/>
      <c r="T815" s="227"/>
      <c r="U815" s="227"/>
      <c r="V815" s="228"/>
      <c r="W815" s="228"/>
      <c r="X815" s="228"/>
      <c r="Y815" s="228"/>
      <c r="Z815" s="228"/>
    </row>
    <row r="816" spans="1:26" ht="15.75" customHeight="1">
      <c r="A816" s="228"/>
      <c r="B816" s="262"/>
      <c r="C816" s="228"/>
      <c r="D816" s="263"/>
      <c r="E816" s="263"/>
      <c r="F816" s="263"/>
      <c r="G816" s="264"/>
      <c r="H816" s="228"/>
      <c r="I816" s="227"/>
      <c r="J816" s="227"/>
      <c r="K816" s="227"/>
      <c r="L816" s="227"/>
      <c r="M816" s="227"/>
      <c r="N816" s="227"/>
      <c r="O816" s="227"/>
      <c r="P816" s="227"/>
      <c r="Q816" s="227"/>
      <c r="R816" s="227"/>
      <c r="S816" s="227"/>
      <c r="T816" s="227"/>
      <c r="U816" s="227"/>
      <c r="V816" s="228"/>
      <c r="W816" s="228"/>
      <c r="X816" s="228"/>
      <c r="Y816" s="228"/>
      <c r="Z816" s="228"/>
    </row>
    <row r="817" spans="1:26" ht="15.75" customHeight="1">
      <c r="A817" s="228"/>
      <c r="B817" s="262"/>
      <c r="C817" s="228"/>
      <c r="D817" s="263"/>
      <c r="E817" s="263"/>
      <c r="F817" s="263"/>
      <c r="G817" s="264"/>
      <c r="H817" s="228"/>
      <c r="I817" s="227"/>
      <c r="J817" s="227"/>
      <c r="K817" s="227"/>
      <c r="L817" s="227"/>
      <c r="M817" s="227"/>
      <c r="N817" s="227"/>
      <c r="O817" s="227"/>
      <c r="P817" s="227"/>
      <c r="Q817" s="227"/>
      <c r="R817" s="227"/>
      <c r="S817" s="227"/>
      <c r="T817" s="227"/>
      <c r="U817" s="227"/>
      <c r="V817" s="228"/>
      <c r="W817" s="228"/>
      <c r="X817" s="228"/>
      <c r="Y817" s="228"/>
      <c r="Z817" s="228"/>
    </row>
    <row r="818" spans="1:26" ht="15.75" customHeight="1">
      <c r="A818" s="228"/>
      <c r="B818" s="262"/>
      <c r="C818" s="228"/>
      <c r="D818" s="263"/>
      <c r="E818" s="263"/>
      <c r="F818" s="263"/>
      <c r="G818" s="264"/>
      <c r="H818" s="228"/>
      <c r="I818" s="227"/>
      <c r="J818" s="227"/>
      <c r="K818" s="227"/>
      <c r="L818" s="227"/>
      <c r="M818" s="227"/>
      <c r="N818" s="227"/>
      <c r="O818" s="227"/>
      <c r="P818" s="227"/>
      <c r="Q818" s="227"/>
      <c r="R818" s="227"/>
      <c r="S818" s="227"/>
      <c r="T818" s="227"/>
      <c r="U818" s="227"/>
      <c r="V818" s="228"/>
      <c r="W818" s="228"/>
      <c r="X818" s="228"/>
      <c r="Y818" s="228"/>
      <c r="Z818" s="228"/>
    </row>
    <row r="819" spans="1:26" ht="15.75" customHeight="1">
      <c r="A819" s="228"/>
      <c r="B819" s="262"/>
      <c r="C819" s="228"/>
      <c r="D819" s="263"/>
      <c r="E819" s="263"/>
      <c r="F819" s="263"/>
      <c r="G819" s="264"/>
      <c r="H819" s="228"/>
      <c r="I819" s="227"/>
      <c r="J819" s="227"/>
      <c r="K819" s="227"/>
      <c r="L819" s="227"/>
      <c r="M819" s="227"/>
      <c r="N819" s="227"/>
      <c r="O819" s="227"/>
      <c r="P819" s="227"/>
      <c r="Q819" s="227"/>
      <c r="R819" s="227"/>
      <c r="S819" s="227"/>
      <c r="T819" s="227"/>
      <c r="U819" s="227"/>
      <c r="V819" s="228"/>
      <c r="W819" s="228"/>
      <c r="X819" s="228"/>
      <c r="Y819" s="228"/>
      <c r="Z819" s="228"/>
    </row>
    <row r="820" spans="1:26" ht="15.75" customHeight="1">
      <c r="A820" s="228"/>
      <c r="B820" s="262"/>
      <c r="C820" s="228"/>
      <c r="D820" s="263"/>
      <c r="E820" s="263"/>
      <c r="F820" s="263"/>
      <c r="G820" s="264"/>
      <c r="H820" s="228"/>
      <c r="I820" s="227"/>
      <c r="J820" s="227"/>
      <c r="K820" s="227"/>
      <c r="L820" s="227"/>
      <c r="M820" s="227"/>
      <c r="N820" s="227"/>
      <c r="O820" s="227"/>
      <c r="P820" s="227"/>
      <c r="Q820" s="227"/>
      <c r="R820" s="227"/>
      <c r="S820" s="227"/>
      <c r="T820" s="227"/>
      <c r="U820" s="227"/>
      <c r="V820" s="228"/>
      <c r="W820" s="228"/>
      <c r="X820" s="228"/>
      <c r="Y820" s="228"/>
      <c r="Z820" s="228"/>
    </row>
    <row r="821" spans="1:26" ht="15.75" customHeight="1">
      <c r="A821" s="228"/>
      <c r="B821" s="262"/>
      <c r="C821" s="228"/>
      <c r="D821" s="263"/>
      <c r="E821" s="263"/>
      <c r="F821" s="263"/>
      <c r="G821" s="264"/>
      <c r="H821" s="228"/>
      <c r="I821" s="227"/>
      <c r="J821" s="227"/>
      <c r="K821" s="227"/>
      <c r="L821" s="227"/>
      <c r="M821" s="227"/>
      <c r="N821" s="227"/>
      <c r="O821" s="227"/>
      <c r="P821" s="227"/>
      <c r="Q821" s="227"/>
      <c r="R821" s="227"/>
      <c r="S821" s="227"/>
      <c r="T821" s="227"/>
      <c r="U821" s="227"/>
      <c r="V821" s="228"/>
      <c r="W821" s="228"/>
      <c r="X821" s="228"/>
      <c r="Y821" s="228"/>
      <c r="Z821" s="228"/>
    </row>
    <row r="822" spans="1:26" ht="15.75" customHeight="1">
      <c r="A822" s="228"/>
      <c r="B822" s="262"/>
      <c r="C822" s="228"/>
      <c r="D822" s="263"/>
      <c r="E822" s="263"/>
      <c r="F822" s="263"/>
      <c r="G822" s="264"/>
      <c r="H822" s="228"/>
      <c r="I822" s="227"/>
      <c r="J822" s="227"/>
      <c r="K822" s="227"/>
      <c r="L822" s="227"/>
      <c r="M822" s="227"/>
      <c r="N822" s="227"/>
      <c r="O822" s="227"/>
      <c r="P822" s="227"/>
      <c r="Q822" s="227"/>
      <c r="R822" s="227"/>
      <c r="S822" s="227"/>
      <c r="T822" s="227"/>
      <c r="U822" s="227"/>
      <c r="V822" s="228"/>
      <c r="W822" s="228"/>
      <c r="X822" s="228"/>
      <c r="Y822" s="228"/>
      <c r="Z822" s="228"/>
    </row>
    <row r="823" spans="1:26" ht="15.75" customHeight="1">
      <c r="A823" s="228"/>
      <c r="B823" s="262"/>
      <c r="C823" s="228"/>
      <c r="D823" s="263"/>
      <c r="E823" s="263"/>
      <c r="F823" s="263"/>
      <c r="G823" s="264"/>
      <c r="H823" s="228"/>
      <c r="I823" s="227"/>
      <c r="J823" s="227"/>
      <c r="K823" s="227"/>
      <c r="L823" s="227"/>
      <c r="M823" s="227"/>
      <c r="N823" s="227"/>
      <c r="O823" s="227"/>
      <c r="P823" s="227"/>
      <c r="Q823" s="227"/>
      <c r="R823" s="227"/>
      <c r="S823" s="227"/>
      <c r="T823" s="227"/>
      <c r="U823" s="227"/>
      <c r="V823" s="228"/>
      <c r="W823" s="228"/>
      <c r="X823" s="228"/>
      <c r="Y823" s="228"/>
      <c r="Z823" s="228"/>
    </row>
    <row r="824" spans="1:26" ht="15.75" customHeight="1">
      <c r="A824" s="228"/>
      <c r="B824" s="262"/>
      <c r="C824" s="228"/>
      <c r="D824" s="263"/>
      <c r="E824" s="263"/>
      <c r="F824" s="263"/>
      <c r="G824" s="264"/>
      <c r="H824" s="228"/>
      <c r="I824" s="227"/>
      <c r="J824" s="227"/>
      <c r="K824" s="227"/>
      <c r="L824" s="227"/>
      <c r="M824" s="227"/>
      <c r="N824" s="227"/>
      <c r="O824" s="227"/>
      <c r="P824" s="227"/>
      <c r="Q824" s="227"/>
      <c r="R824" s="227"/>
      <c r="S824" s="227"/>
      <c r="T824" s="227"/>
      <c r="U824" s="227"/>
      <c r="V824" s="228"/>
      <c r="W824" s="228"/>
      <c r="X824" s="228"/>
      <c r="Y824" s="228"/>
      <c r="Z824" s="228"/>
    </row>
    <row r="825" spans="1:26" ht="15.75" customHeight="1">
      <c r="A825" s="228"/>
      <c r="B825" s="262"/>
      <c r="C825" s="228"/>
      <c r="D825" s="263"/>
      <c r="E825" s="263"/>
      <c r="F825" s="263"/>
      <c r="G825" s="264"/>
      <c r="H825" s="228"/>
      <c r="I825" s="227"/>
      <c r="J825" s="227"/>
      <c r="K825" s="227"/>
      <c r="L825" s="227"/>
      <c r="M825" s="227"/>
      <c r="N825" s="227"/>
      <c r="O825" s="227"/>
      <c r="P825" s="227"/>
      <c r="Q825" s="227"/>
      <c r="R825" s="227"/>
      <c r="S825" s="227"/>
      <c r="T825" s="227"/>
      <c r="U825" s="227"/>
      <c r="V825" s="228"/>
      <c r="W825" s="228"/>
      <c r="X825" s="228"/>
      <c r="Y825" s="228"/>
      <c r="Z825" s="228"/>
    </row>
    <row r="826" spans="1:26" ht="15.75" customHeight="1">
      <c r="A826" s="228"/>
      <c r="B826" s="262"/>
      <c r="C826" s="228"/>
      <c r="D826" s="263"/>
      <c r="E826" s="263"/>
      <c r="F826" s="263"/>
      <c r="G826" s="264"/>
      <c r="H826" s="228"/>
      <c r="I826" s="227"/>
      <c r="J826" s="227"/>
      <c r="K826" s="227"/>
      <c r="L826" s="227"/>
      <c r="M826" s="227"/>
      <c r="N826" s="227"/>
      <c r="O826" s="227"/>
      <c r="P826" s="227"/>
      <c r="Q826" s="227"/>
      <c r="R826" s="227"/>
      <c r="S826" s="227"/>
      <c r="T826" s="227"/>
      <c r="U826" s="227"/>
      <c r="V826" s="228"/>
      <c r="W826" s="228"/>
      <c r="X826" s="228"/>
      <c r="Y826" s="228"/>
      <c r="Z826" s="228"/>
    </row>
    <row r="827" spans="1:26" ht="15.75" customHeight="1">
      <c r="A827" s="228"/>
      <c r="B827" s="262"/>
      <c r="C827" s="228"/>
      <c r="D827" s="263"/>
      <c r="E827" s="263"/>
      <c r="F827" s="263"/>
      <c r="G827" s="264"/>
      <c r="H827" s="228"/>
      <c r="I827" s="227"/>
      <c r="J827" s="227"/>
      <c r="K827" s="227"/>
      <c r="L827" s="227"/>
      <c r="M827" s="227"/>
      <c r="N827" s="227"/>
      <c r="O827" s="227"/>
      <c r="P827" s="227"/>
      <c r="Q827" s="227"/>
      <c r="R827" s="227"/>
      <c r="S827" s="227"/>
      <c r="T827" s="227"/>
      <c r="U827" s="227"/>
      <c r="V827" s="228"/>
      <c r="W827" s="228"/>
      <c r="X827" s="228"/>
      <c r="Y827" s="228"/>
      <c r="Z827" s="228"/>
    </row>
    <row r="828" spans="1:26" ht="15.75" customHeight="1">
      <c r="A828" s="228"/>
      <c r="B828" s="262"/>
      <c r="C828" s="228"/>
      <c r="D828" s="263"/>
      <c r="E828" s="263"/>
      <c r="F828" s="263"/>
      <c r="G828" s="264"/>
      <c r="H828" s="228"/>
      <c r="I828" s="227"/>
      <c r="J828" s="227"/>
      <c r="K828" s="227"/>
      <c r="L828" s="227"/>
      <c r="M828" s="227"/>
      <c r="N828" s="227"/>
      <c r="O828" s="227"/>
      <c r="P828" s="227"/>
      <c r="Q828" s="227"/>
      <c r="R828" s="227"/>
      <c r="S828" s="227"/>
      <c r="T828" s="227"/>
      <c r="U828" s="227"/>
      <c r="V828" s="228"/>
      <c r="W828" s="228"/>
      <c r="X828" s="228"/>
      <c r="Y828" s="228"/>
      <c r="Z828" s="228"/>
    </row>
    <row r="829" spans="1:26" ht="15.75" customHeight="1">
      <c r="A829" s="228"/>
      <c r="B829" s="262"/>
      <c r="C829" s="228"/>
      <c r="D829" s="263"/>
      <c r="E829" s="263"/>
      <c r="F829" s="263"/>
      <c r="G829" s="264"/>
      <c r="H829" s="228"/>
      <c r="I829" s="227"/>
      <c r="J829" s="227"/>
      <c r="K829" s="227"/>
      <c r="L829" s="227"/>
      <c r="M829" s="227"/>
      <c r="N829" s="227"/>
      <c r="O829" s="227"/>
      <c r="P829" s="227"/>
      <c r="Q829" s="227"/>
      <c r="R829" s="227"/>
      <c r="S829" s="227"/>
      <c r="T829" s="227"/>
      <c r="U829" s="227"/>
      <c r="V829" s="228"/>
      <c r="W829" s="228"/>
      <c r="X829" s="228"/>
      <c r="Y829" s="228"/>
      <c r="Z829" s="228"/>
    </row>
    <row r="830" spans="1:26" ht="15.75" customHeight="1">
      <c r="A830" s="228"/>
      <c r="B830" s="262"/>
      <c r="C830" s="228"/>
      <c r="D830" s="263"/>
      <c r="E830" s="263"/>
      <c r="F830" s="263"/>
      <c r="G830" s="264"/>
      <c r="H830" s="228"/>
      <c r="I830" s="227"/>
      <c r="J830" s="227"/>
      <c r="K830" s="227"/>
      <c r="L830" s="227"/>
      <c r="M830" s="227"/>
      <c r="N830" s="227"/>
      <c r="O830" s="227"/>
      <c r="P830" s="227"/>
      <c r="Q830" s="227"/>
      <c r="R830" s="227"/>
      <c r="S830" s="227"/>
      <c r="T830" s="227"/>
      <c r="U830" s="227"/>
      <c r="V830" s="228"/>
      <c r="W830" s="228"/>
      <c r="X830" s="228"/>
      <c r="Y830" s="228"/>
      <c r="Z830" s="228"/>
    </row>
    <row r="831" spans="1:26" ht="15.75" customHeight="1">
      <c r="A831" s="228"/>
      <c r="B831" s="262"/>
      <c r="C831" s="228"/>
      <c r="D831" s="263"/>
      <c r="E831" s="263"/>
      <c r="F831" s="263"/>
      <c r="G831" s="264"/>
      <c r="H831" s="228"/>
      <c r="I831" s="227"/>
      <c r="J831" s="227"/>
      <c r="K831" s="227"/>
      <c r="L831" s="227"/>
      <c r="M831" s="227"/>
      <c r="N831" s="227"/>
      <c r="O831" s="227"/>
      <c r="P831" s="227"/>
      <c r="Q831" s="227"/>
      <c r="R831" s="227"/>
      <c r="S831" s="227"/>
      <c r="T831" s="227"/>
      <c r="U831" s="227"/>
      <c r="V831" s="228"/>
      <c r="W831" s="228"/>
      <c r="X831" s="228"/>
      <c r="Y831" s="228"/>
      <c r="Z831" s="228"/>
    </row>
    <row r="832" spans="1:26" ht="15.75" customHeight="1">
      <c r="A832" s="228"/>
      <c r="B832" s="262"/>
      <c r="C832" s="228"/>
      <c r="D832" s="263"/>
      <c r="E832" s="263"/>
      <c r="F832" s="263"/>
      <c r="G832" s="264"/>
      <c r="H832" s="228"/>
      <c r="I832" s="227"/>
      <c r="J832" s="227"/>
      <c r="K832" s="227"/>
      <c r="L832" s="227"/>
      <c r="M832" s="227"/>
      <c r="N832" s="227"/>
      <c r="O832" s="227"/>
      <c r="P832" s="227"/>
      <c r="Q832" s="227"/>
      <c r="R832" s="227"/>
      <c r="S832" s="227"/>
      <c r="T832" s="227"/>
      <c r="U832" s="227"/>
      <c r="V832" s="228"/>
      <c r="W832" s="228"/>
      <c r="X832" s="228"/>
      <c r="Y832" s="228"/>
      <c r="Z832" s="228"/>
    </row>
    <row r="833" spans="1:26" ht="15.75" customHeight="1">
      <c r="A833" s="228"/>
      <c r="B833" s="262"/>
      <c r="C833" s="228"/>
      <c r="D833" s="263"/>
      <c r="E833" s="263"/>
      <c r="F833" s="263"/>
      <c r="G833" s="264"/>
      <c r="H833" s="228"/>
      <c r="I833" s="227"/>
      <c r="J833" s="227"/>
      <c r="K833" s="227"/>
      <c r="L833" s="227"/>
      <c r="M833" s="227"/>
      <c r="N833" s="227"/>
      <c r="O833" s="227"/>
      <c r="P833" s="227"/>
      <c r="Q833" s="227"/>
      <c r="R833" s="227"/>
      <c r="S833" s="227"/>
      <c r="T833" s="227"/>
      <c r="U833" s="227"/>
      <c r="V833" s="228"/>
      <c r="W833" s="228"/>
      <c r="X833" s="228"/>
      <c r="Y833" s="228"/>
      <c r="Z833" s="228"/>
    </row>
    <row r="834" spans="1:26" ht="15.75" customHeight="1">
      <c r="A834" s="228"/>
      <c r="B834" s="262"/>
      <c r="C834" s="228"/>
      <c r="D834" s="263"/>
      <c r="E834" s="263"/>
      <c r="F834" s="263"/>
      <c r="G834" s="264"/>
      <c r="H834" s="228"/>
      <c r="I834" s="227"/>
      <c r="J834" s="227"/>
      <c r="K834" s="227"/>
      <c r="L834" s="227"/>
      <c r="M834" s="227"/>
      <c r="N834" s="227"/>
      <c r="O834" s="227"/>
      <c r="P834" s="227"/>
      <c r="Q834" s="227"/>
      <c r="R834" s="227"/>
      <c r="S834" s="227"/>
      <c r="T834" s="227"/>
      <c r="U834" s="227"/>
      <c r="V834" s="228"/>
      <c r="W834" s="228"/>
      <c r="X834" s="228"/>
      <c r="Y834" s="228"/>
      <c r="Z834" s="228"/>
    </row>
    <row r="835" spans="1:26" ht="15.75" customHeight="1">
      <c r="A835" s="228"/>
      <c r="B835" s="262"/>
      <c r="C835" s="228"/>
      <c r="D835" s="263"/>
      <c r="E835" s="263"/>
      <c r="F835" s="263"/>
      <c r="G835" s="264"/>
      <c r="H835" s="228"/>
      <c r="I835" s="227"/>
      <c r="J835" s="227"/>
      <c r="K835" s="227"/>
      <c r="L835" s="227"/>
      <c r="M835" s="227"/>
      <c r="N835" s="227"/>
      <c r="O835" s="227"/>
      <c r="P835" s="227"/>
      <c r="Q835" s="227"/>
      <c r="R835" s="227"/>
      <c r="S835" s="227"/>
      <c r="T835" s="227"/>
      <c r="U835" s="227"/>
      <c r="V835" s="228"/>
      <c r="W835" s="228"/>
      <c r="X835" s="228"/>
      <c r="Y835" s="228"/>
      <c r="Z835" s="228"/>
    </row>
    <row r="836" spans="1:26" ht="15.75" customHeight="1">
      <c r="A836" s="228"/>
      <c r="B836" s="262"/>
      <c r="C836" s="228"/>
      <c r="D836" s="263"/>
      <c r="E836" s="263"/>
      <c r="F836" s="263"/>
      <c r="G836" s="264"/>
      <c r="H836" s="228"/>
      <c r="I836" s="227"/>
      <c r="J836" s="227"/>
      <c r="K836" s="227"/>
      <c r="L836" s="227"/>
      <c r="M836" s="227"/>
      <c r="N836" s="227"/>
      <c r="O836" s="227"/>
      <c r="P836" s="227"/>
      <c r="Q836" s="227"/>
      <c r="R836" s="227"/>
      <c r="S836" s="227"/>
      <c r="T836" s="227"/>
      <c r="U836" s="227"/>
      <c r="V836" s="228"/>
      <c r="W836" s="228"/>
      <c r="X836" s="228"/>
      <c r="Y836" s="228"/>
      <c r="Z836" s="228"/>
    </row>
    <row r="837" spans="1:26" ht="15.75" customHeight="1">
      <c r="A837" s="228"/>
      <c r="B837" s="262"/>
      <c r="C837" s="228"/>
      <c r="D837" s="263"/>
      <c r="E837" s="263"/>
      <c r="F837" s="263"/>
      <c r="G837" s="264"/>
      <c r="H837" s="228"/>
      <c r="I837" s="227"/>
      <c r="J837" s="227"/>
      <c r="K837" s="227"/>
      <c r="L837" s="227"/>
      <c r="M837" s="227"/>
      <c r="N837" s="227"/>
      <c r="O837" s="227"/>
      <c r="P837" s="227"/>
      <c r="Q837" s="227"/>
      <c r="R837" s="227"/>
      <c r="S837" s="227"/>
      <c r="T837" s="227"/>
      <c r="U837" s="227"/>
      <c r="V837" s="228"/>
      <c r="W837" s="228"/>
      <c r="X837" s="228"/>
      <c r="Y837" s="228"/>
      <c r="Z837" s="228"/>
    </row>
    <row r="838" spans="1:26" ht="15.75" customHeight="1">
      <c r="A838" s="228"/>
      <c r="B838" s="262"/>
      <c r="C838" s="228"/>
      <c r="D838" s="263"/>
      <c r="E838" s="263"/>
      <c r="F838" s="263"/>
      <c r="G838" s="264"/>
      <c r="H838" s="228"/>
      <c r="I838" s="227"/>
      <c r="J838" s="227"/>
      <c r="K838" s="227"/>
      <c r="L838" s="227"/>
      <c r="M838" s="227"/>
      <c r="N838" s="227"/>
      <c r="O838" s="227"/>
      <c r="P838" s="227"/>
      <c r="Q838" s="227"/>
      <c r="R838" s="227"/>
      <c r="S838" s="227"/>
      <c r="T838" s="227"/>
      <c r="U838" s="227"/>
      <c r="V838" s="228"/>
      <c r="W838" s="228"/>
      <c r="X838" s="228"/>
      <c r="Y838" s="228"/>
      <c r="Z838" s="228"/>
    </row>
    <row r="839" spans="1:26" ht="15.75" customHeight="1">
      <c r="A839" s="228"/>
      <c r="B839" s="262"/>
      <c r="C839" s="228"/>
      <c r="D839" s="263"/>
      <c r="E839" s="263"/>
      <c r="F839" s="263"/>
      <c r="G839" s="264"/>
      <c r="H839" s="228"/>
      <c r="I839" s="227"/>
      <c r="J839" s="227"/>
      <c r="K839" s="227"/>
      <c r="L839" s="227"/>
      <c r="M839" s="227"/>
      <c r="N839" s="227"/>
      <c r="O839" s="227"/>
      <c r="P839" s="227"/>
      <c r="Q839" s="227"/>
      <c r="R839" s="227"/>
      <c r="S839" s="227"/>
      <c r="T839" s="227"/>
      <c r="U839" s="227"/>
      <c r="V839" s="228"/>
      <c r="W839" s="228"/>
      <c r="X839" s="228"/>
      <c r="Y839" s="228"/>
      <c r="Z839" s="228"/>
    </row>
    <row r="840" spans="1:26" ht="15.75" customHeight="1">
      <c r="A840" s="228"/>
      <c r="B840" s="262"/>
      <c r="C840" s="228"/>
      <c r="D840" s="263"/>
      <c r="E840" s="263"/>
      <c r="F840" s="263"/>
      <c r="G840" s="264"/>
      <c r="H840" s="228"/>
      <c r="I840" s="227"/>
      <c r="J840" s="227"/>
      <c r="K840" s="227"/>
      <c r="L840" s="227"/>
      <c r="M840" s="227"/>
      <c r="N840" s="227"/>
      <c r="O840" s="227"/>
      <c r="P840" s="227"/>
      <c r="Q840" s="227"/>
      <c r="R840" s="227"/>
      <c r="S840" s="227"/>
      <c r="T840" s="227"/>
      <c r="U840" s="227"/>
      <c r="V840" s="228"/>
      <c r="W840" s="228"/>
      <c r="X840" s="228"/>
      <c r="Y840" s="228"/>
      <c r="Z840" s="228"/>
    </row>
    <row r="841" spans="1:26" ht="15.75" customHeight="1">
      <c r="A841" s="228"/>
      <c r="B841" s="262"/>
      <c r="C841" s="228"/>
      <c r="D841" s="263"/>
      <c r="E841" s="263"/>
      <c r="F841" s="263"/>
      <c r="G841" s="264"/>
      <c r="H841" s="228"/>
      <c r="I841" s="227"/>
      <c r="J841" s="227"/>
      <c r="K841" s="227"/>
      <c r="L841" s="227"/>
      <c r="M841" s="227"/>
      <c r="N841" s="227"/>
      <c r="O841" s="227"/>
      <c r="P841" s="227"/>
      <c r="Q841" s="227"/>
      <c r="R841" s="227"/>
      <c r="S841" s="227"/>
      <c r="T841" s="227"/>
      <c r="U841" s="227"/>
      <c r="V841" s="228"/>
      <c r="W841" s="228"/>
      <c r="X841" s="228"/>
      <c r="Y841" s="228"/>
      <c r="Z841" s="228"/>
    </row>
    <row r="842" spans="1:26" ht="15.75" customHeight="1">
      <c r="A842" s="228"/>
      <c r="B842" s="262"/>
      <c r="C842" s="228"/>
      <c r="D842" s="263"/>
      <c r="E842" s="263"/>
      <c r="F842" s="263"/>
      <c r="G842" s="264"/>
      <c r="H842" s="228"/>
      <c r="I842" s="227"/>
      <c r="J842" s="227"/>
      <c r="K842" s="227"/>
      <c r="L842" s="227"/>
      <c r="M842" s="227"/>
      <c r="N842" s="227"/>
      <c r="O842" s="227"/>
      <c r="P842" s="227"/>
      <c r="Q842" s="227"/>
      <c r="R842" s="227"/>
      <c r="S842" s="227"/>
      <c r="T842" s="227"/>
      <c r="U842" s="227"/>
      <c r="V842" s="228"/>
      <c r="W842" s="228"/>
      <c r="X842" s="228"/>
      <c r="Y842" s="228"/>
      <c r="Z842" s="228"/>
    </row>
    <row r="843" spans="1:26" ht="15.75" customHeight="1">
      <c r="A843" s="228"/>
      <c r="B843" s="262"/>
      <c r="C843" s="228"/>
      <c r="D843" s="263"/>
      <c r="E843" s="263"/>
      <c r="F843" s="263"/>
      <c r="G843" s="264"/>
      <c r="H843" s="228"/>
      <c r="I843" s="227"/>
      <c r="J843" s="227"/>
      <c r="K843" s="227"/>
      <c r="L843" s="227"/>
      <c r="M843" s="227"/>
      <c r="N843" s="227"/>
      <c r="O843" s="227"/>
      <c r="P843" s="227"/>
      <c r="Q843" s="227"/>
      <c r="R843" s="227"/>
      <c r="S843" s="227"/>
      <c r="T843" s="227"/>
      <c r="U843" s="227"/>
      <c r="V843" s="228"/>
      <c r="W843" s="228"/>
      <c r="X843" s="228"/>
      <c r="Y843" s="228"/>
      <c r="Z843" s="228"/>
    </row>
    <row r="844" spans="1:26" ht="15.75" customHeight="1">
      <c r="A844" s="228"/>
      <c r="B844" s="262"/>
      <c r="C844" s="228"/>
      <c r="D844" s="263"/>
      <c r="E844" s="263"/>
      <c r="F844" s="263"/>
      <c r="G844" s="264"/>
      <c r="H844" s="228"/>
      <c r="I844" s="227"/>
      <c r="J844" s="227"/>
      <c r="K844" s="227"/>
      <c r="L844" s="227"/>
      <c r="M844" s="227"/>
      <c r="N844" s="227"/>
      <c r="O844" s="227"/>
      <c r="P844" s="227"/>
      <c r="Q844" s="227"/>
      <c r="R844" s="227"/>
      <c r="S844" s="227"/>
      <c r="T844" s="227"/>
      <c r="U844" s="227"/>
      <c r="V844" s="228"/>
      <c r="W844" s="228"/>
      <c r="X844" s="228"/>
      <c r="Y844" s="228"/>
      <c r="Z844" s="228"/>
    </row>
    <row r="845" spans="1:26" ht="15.75" customHeight="1">
      <c r="A845" s="228"/>
      <c r="B845" s="262"/>
      <c r="C845" s="228"/>
      <c r="D845" s="263"/>
      <c r="E845" s="263"/>
      <c r="F845" s="263"/>
      <c r="G845" s="264"/>
      <c r="H845" s="228"/>
      <c r="I845" s="227"/>
      <c r="J845" s="227"/>
      <c r="K845" s="227"/>
      <c r="L845" s="227"/>
      <c r="M845" s="227"/>
      <c r="N845" s="227"/>
      <c r="O845" s="227"/>
      <c r="P845" s="227"/>
      <c r="Q845" s="227"/>
      <c r="R845" s="227"/>
      <c r="S845" s="227"/>
      <c r="T845" s="227"/>
      <c r="U845" s="227"/>
      <c r="V845" s="228"/>
      <c r="W845" s="228"/>
      <c r="X845" s="228"/>
      <c r="Y845" s="228"/>
      <c r="Z845" s="228"/>
    </row>
    <row r="846" spans="1:26" ht="15.75" customHeight="1">
      <c r="A846" s="228"/>
      <c r="B846" s="262"/>
      <c r="C846" s="228"/>
      <c r="D846" s="263"/>
      <c r="E846" s="263"/>
      <c r="F846" s="263"/>
      <c r="G846" s="264"/>
      <c r="H846" s="228"/>
      <c r="I846" s="227"/>
      <c r="J846" s="227"/>
      <c r="K846" s="227"/>
      <c r="L846" s="227"/>
      <c r="M846" s="227"/>
      <c r="N846" s="227"/>
      <c r="O846" s="227"/>
      <c r="P846" s="227"/>
      <c r="Q846" s="227"/>
      <c r="R846" s="227"/>
      <c r="S846" s="227"/>
      <c r="T846" s="227"/>
      <c r="U846" s="227"/>
      <c r="V846" s="228"/>
      <c r="W846" s="228"/>
      <c r="X846" s="228"/>
      <c r="Y846" s="228"/>
      <c r="Z846" s="228"/>
    </row>
    <row r="847" spans="1:26" ht="15.75" customHeight="1">
      <c r="A847" s="228"/>
      <c r="B847" s="262"/>
      <c r="C847" s="228"/>
      <c r="D847" s="263"/>
      <c r="E847" s="263"/>
      <c r="F847" s="263"/>
      <c r="G847" s="264"/>
      <c r="H847" s="228"/>
      <c r="I847" s="227"/>
      <c r="J847" s="227"/>
      <c r="K847" s="227"/>
      <c r="L847" s="227"/>
      <c r="M847" s="227"/>
      <c r="N847" s="227"/>
      <c r="O847" s="227"/>
      <c r="P847" s="227"/>
      <c r="Q847" s="227"/>
      <c r="R847" s="227"/>
      <c r="S847" s="227"/>
      <c r="T847" s="227"/>
      <c r="U847" s="227"/>
      <c r="V847" s="228"/>
      <c r="W847" s="228"/>
      <c r="X847" s="228"/>
      <c r="Y847" s="228"/>
      <c r="Z847" s="228"/>
    </row>
    <row r="848" spans="1:26" ht="15.75" customHeight="1">
      <c r="A848" s="228"/>
      <c r="B848" s="262"/>
      <c r="C848" s="228"/>
      <c r="D848" s="263"/>
      <c r="E848" s="263"/>
      <c r="F848" s="263"/>
      <c r="G848" s="264"/>
      <c r="H848" s="228"/>
      <c r="I848" s="227"/>
      <c r="J848" s="227"/>
      <c r="K848" s="227"/>
      <c r="L848" s="227"/>
      <c r="M848" s="227"/>
      <c r="N848" s="227"/>
      <c r="O848" s="227"/>
      <c r="P848" s="227"/>
      <c r="Q848" s="227"/>
      <c r="R848" s="227"/>
      <c r="S848" s="227"/>
      <c r="T848" s="227"/>
      <c r="U848" s="227"/>
      <c r="V848" s="228"/>
      <c r="W848" s="228"/>
      <c r="X848" s="228"/>
      <c r="Y848" s="228"/>
      <c r="Z848" s="228"/>
    </row>
    <row r="849" spans="1:26" ht="15.75" customHeight="1">
      <c r="A849" s="228"/>
      <c r="B849" s="262"/>
      <c r="C849" s="228"/>
      <c r="D849" s="263"/>
      <c r="E849" s="263"/>
      <c r="F849" s="263"/>
      <c r="G849" s="264"/>
      <c r="H849" s="228"/>
      <c r="I849" s="227"/>
      <c r="J849" s="227"/>
      <c r="K849" s="227"/>
      <c r="L849" s="227"/>
      <c r="M849" s="227"/>
      <c r="N849" s="227"/>
      <c r="O849" s="227"/>
      <c r="P849" s="227"/>
      <c r="Q849" s="227"/>
      <c r="R849" s="227"/>
      <c r="S849" s="227"/>
      <c r="T849" s="227"/>
      <c r="U849" s="227"/>
      <c r="V849" s="228"/>
      <c r="W849" s="228"/>
      <c r="X849" s="228"/>
      <c r="Y849" s="228"/>
      <c r="Z849" s="228"/>
    </row>
    <row r="850" spans="1:26" ht="15.75" customHeight="1">
      <c r="A850" s="228"/>
      <c r="B850" s="262"/>
      <c r="C850" s="228"/>
      <c r="D850" s="263"/>
      <c r="E850" s="263"/>
      <c r="F850" s="263"/>
      <c r="G850" s="264"/>
      <c r="H850" s="228"/>
      <c r="I850" s="227"/>
      <c r="J850" s="227"/>
      <c r="K850" s="227"/>
      <c r="L850" s="227"/>
      <c r="M850" s="227"/>
      <c r="N850" s="227"/>
      <c r="O850" s="227"/>
      <c r="P850" s="227"/>
      <c r="Q850" s="227"/>
      <c r="R850" s="227"/>
      <c r="S850" s="227"/>
      <c r="T850" s="227"/>
      <c r="U850" s="227"/>
      <c r="V850" s="228"/>
      <c r="W850" s="228"/>
      <c r="X850" s="228"/>
      <c r="Y850" s="228"/>
      <c r="Z850" s="228"/>
    </row>
    <row r="851" spans="1:26" ht="15.75" customHeight="1">
      <c r="A851" s="228"/>
      <c r="B851" s="262"/>
      <c r="C851" s="228"/>
      <c r="D851" s="263"/>
      <c r="E851" s="263"/>
      <c r="F851" s="263"/>
      <c r="G851" s="264"/>
      <c r="H851" s="228"/>
      <c r="I851" s="227"/>
      <c r="J851" s="227"/>
      <c r="K851" s="227"/>
      <c r="L851" s="227"/>
      <c r="M851" s="227"/>
      <c r="N851" s="227"/>
      <c r="O851" s="227"/>
      <c r="P851" s="227"/>
      <c r="Q851" s="227"/>
      <c r="R851" s="227"/>
      <c r="S851" s="227"/>
      <c r="T851" s="227"/>
      <c r="U851" s="227"/>
      <c r="V851" s="228"/>
      <c r="W851" s="228"/>
      <c r="X851" s="228"/>
      <c r="Y851" s="228"/>
      <c r="Z851" s="228"/>
    </row>
    <row r="852" spans="1:26" ht="15.75" customHeight="1">
      <c r="A852" s="228"/>
      <c r="B852" s="262"/>
      <c r="C852" s="228"/>
      <c r="D852" s="263"/>
      <c r="E852" s="263"/>
      <c r="F852" s="263"/>
      <c r="G852" s="264"/>
      <c r="H852" s="228"/>
      <c r="I852" s="227"/>
      <c r="J852" s="227"/>
      <c r="K852" s="227"/>
      <c r="L852" s="227"/>
      <c r="M852" s="227"/>
      <c r="N852" s="227"/>
      <c r="O852" s="227"/>
      <c r="P852" s="227"/>
      <c r="Q852" s="227"/>
      <c r="R852" s="227"/>
      <c r="S852" s="227"/>
      <c r="T852" s="227"/>
      <c r="U852" s="227"/>
      <c r="V852" s="228"/>
      <c r="W852" s="228"/>
      <c r="X852" s="228"/>
      <c r="Y852" s="228"/>
      <c r="Z852" s="228"/>
    </row>
    <row r="853" spans="1:26" ht="15.75" customHeight="1">
      <c r="A853" s="228"/>
      <c r="B853" s="262"/>
      <c r="C853" s="228"/>
      <c r="D853" s="263"/>
      <c r="E853" s="263"/>
      <c r="F853" s="263"/>
      <c r="G853" s="264"/>
      <c r="H853" s="228"/>
      <c r="I853" s="227"/>
      <c r="J853" s="227"/>
      <c r="K853" s="227"/>
      <c r="L853" s="227"/>
      <c r="M853" s="227"/>
      <c r="N853" s="227"/>
      <c r="O853" s="227"/>
      <c r="P853" s="227"/>
      <c r="Q853" s="227"/>
      <c r="R853" s="227"/>
      <c r="S853" s="227"/>
      <c r="T853" s="227"/>
      <c r="U853" s="227"/>
      <c r="V853" s="228"/>
      <c r="W853" s="228"/>
      <c r="X853" s="228"/>
      <c r="Y853" s="228"/>
      <c r="Z853" s="228"/>
    </row>
    <row r="854" spans="1:26" ht="15.75" customHeight="1">
      <c r="A854" s="228"/>
      <c r="B854" s="262"/>
      <c r="C854" s="228"/>
      <c r="D854" s="263"/>
      <c r="E854" s="263"/>
      <c r="F854" s="263"/>
      <c r="G854" s="264"/>
      <c r="H854" s="228"/>
      <c r="I854" s="227"/>
      <c r="J854" s="227"/>
      <c r="K854" s="227"/>
      <c r="L854" s="227"/>
      <c r="M854" s="227"/>
      <c r="N854" s="227"/>
      <c r="O854" s="227"/>
      <c r="P854" s="227"/>
      <c r="Q854" s="227"/>
      <c r="R854" s="227"/>
      <c r="S854" s="227"/>
      <c r="T854" s="227"/>
      <c r="U854" s="227"/>
      <c r="V854" s="228"/>
      <c r="W854" s="228"/>
      <c r="X854" s="228"/>
      <c r="Y854" s="228"/>
      <c r="Z854" s="228"/>
    </row>
    <row r="855" spans="1:26" ht="15.75" customHeight="1">
      <c r="A855" s="228"/>
      <c r="B855" s="262"/>
      <c r="C855" s="228"/>
      <c r="D855" s="263"/>
      <c r="E855" s="263"/>
      <c r="F855" s="263"/>
      <c r="G855" s="264"/>
      <c r="H855" s="228"/>
      <c r="I855" s="227"/>
      <c r="J855" s="227"/>
      <c r="K855" s="227"/>
      <c r="L855" s="227"/>
      <c r="M855" s="227"/>
      <c r="N855" s="227"/>
      <c r="O855" s="227"/>
      <c r="P855" s="227"/>
      <c r="Q855" s="227"/>
      <c r="R855" s="227"/>
      <c r="S855" s="227"/>
      <c r="T855" s="227"/>
      <c r="U855" s="227"/>
      <c r="V855" s="228"/>
      <c r="W855" s="228"/>
      <c r="X855" s="228"/>
      <c r="Y855" s="228"/>
      <c r="Z855" s="228"/>
    </row>
    <row r="856" spans="1:26" ht="15.75" customHeight="1">
      <c r="A856" s="228"/>
      <c r="B856" s="262"/>
      <c r="C856" s="228"/>
      <c r="D856" s="263"/>
      <c r="E856" s="263"/>
      <c r="F856" s="263"/>
      <c r="G856" s="264"/>
      <c r="H856" s="228"/>
      <c r="I856" s="227"/>
      <c r="J856" s="227"/>
      <c r="K856" s="227"/>
      <c r="L856" s="227"/>
      <c r="M856" s="227"/>
      <c r="N856" s="227"/>
      <c r="O856" s="227"/>
      <c r="P856" s="227"/>
      <c r="Q856" s="227"/>
      <c r="R856" s="227"/>
      <c r="S856" s="227"/>
      <c r="T856" s="227"/>
      <c r="U856" s="227"/>
      <c r="V856" s="228"/>
      <c r="W856" s="228"/>
      <c r="X856" s="228"/>
      <c r="Y856" s="228"/>
      <c r="Z856" s="228"/>
    </row>
    <row r="857" spans="1:26" ht="15.75" customHeight="1">
      <c r="A857" s="228"/>
      <c r="B857" s="262"/>
      <c r="C857" s="228"/>
      <c r="D857" s="263"/>
      <c r="E857" s="263"/>
      <c r="F857" s="263"/>
      <c r="G857" s="264"/>
      <c r="H857" s="228"/>
      <c r="I857" s="227"/>
      <c r="J857" s="227"/>
      <c r="K857" s="227"/>
      <c r="L857" s="227"/>
      <c r="M857" s="227"/>
      <c r="N857" s="227"/>
      <c r="O857" s="227"/>
      <c r="P857" s="227"/>
      <c r="Q857" s="227"/>
      <c r="R857" s="227"/>
      <c r="S857" s="227"/>
      <c r="T857" s="227"/>
      <c r="U857" s="227"/>
      <c r="V857" s="228"/>
      <c r="W857" s="228"/>
      <c r="X857" s="228"/>
      <c r="Y857" s="228"/>
      <c r="Z857" s="228"/>
    </row>
    <row r="858" spans="1:26" ht="15.75" customHeight="1">
      <c r="A858" s="228"/>
      <c r="B858" s="262"/>
      <c r="C858" s="228"/>
      <c r="D858" s="263"/>
      <c r="E858" s="263"/>
      <c r="F858" s="263"/>
      <c r="G858" s="264"/>
      <c r="H858" s="228"/>
      <c r="I858" s="227"/>
      <c r="J858" s="227"/>
      <c r="K858" s="227"/>
      <c r="L858" s="227"/>
      <c r="M858" s="227"/>
      <c r="N858" s="227"/>
      <c r="O858" s="227"/>
      <c r="P858" s="227"/>
      <c r="Q858" s="227"/>
      <c r="R858" s="227"/>
      <c r="S858" s="227"/>
      <c r="T858" s="227"/>
      <c r="U858" s="227"/>
      <c r="V858" s="228"/>
      <c r="W858" s="228"/>
      <c r="X858" s="228"/>
      <c r="Y858" s="228"/>
      <c r="Z858" s="228"/>
    </row>
    <row r="859" spans="1:26" ht="15.75" customHeight="1">
      <c r="A859" s="228"/>
      <c r="B859" s="262"/>
      <c r="C859" s="228"/>
      <c r="D859" s="263"/>
      <c r="E859" s="263"/>
      <c r="F859" s="263"/>
      <c r="G859" s="264"/>
      <c r="H859" s="228"/>
      <c r="I859" s="227"/>
      <c r="J859" s="227"/>
      <c r="K859" s="227"/>
      <c r="L859" s="227"/>
      <c r="M859" s="227"/>
      <c r="N859" s="227"/>
      <c r="O859" s="227"/>
      <c r="P859" s="227"/>
      <c r="Q859" s="227"/>
      <c r="R859" s="227"/>
      <c r="S859" s="227"/>
      <c r="T859" s="227"/>
      <c r="U859" s="227"/>
      <c r="V859" s="228"/>
      <c r="W859" s="228"/>
      <c r="X859" s="228"/>
      <c r="Y859" s="228"/>
      <c r="Z859" s="228"/>
    </row>
    <row r="860" spans="1:26" ht="15.75" customHeight="1">
      <c r="A860" s="228"/>
      <c r="B860" s="262"/>
      <c r="C860" s="228"/>
      <c r="D860" s="263"/>
      <c r="E860" s="263"/>
      <c r="F860" s="263"/>
      <c r="G860" s="264"/>
      <c r="H860" s="228"/>
      <c r="I860" s="227"/>
      <c r="J860" s="227"/>
      <c r="K860" s="227"/>
      <c r="L860" s="227"/>
      <c r="M860" s="227"/>
      <c r="N860" s="227"/>
      <c r="O860" s="227"/>
      <c r="P860" s="227"/>
      <c r="Q860" s="227"/>
      <c r="R860" s="227"/>
      <c r="S860" s="227"/>
      <c r="T860" s="227"/>
      <c r="U860" s="227"/>
      <c r="V860" s="228"/>
      <c r="W860" s="228"/>
      <c r="X860" s="228"/>
      <c r="Y860" s="228"/>
      <c r="Z860" s="228"/>
    </row>
    <row r="861" spans="1:26" ht="15.75" customHeight="1">
      <c r="A861" s="228"/>
      <c r="B861" s="262"/>
      <c r="C861" s="228"/>
      <c r="D861" s="263"/>
      <c r="E861" s="263"/>
      <c r="F861" s="263"/>
      <c r="G861" s="264"/>
      <c r="H861" s="228"/>
      <c r="I861" s="227"/>
      <c r="J861" s="227"/>
      <c r="K861" s="227"/>
      <c r="L861" s="227"/>
      <c r="M861" s="227"/>
      <c r="N861" s="227"/>
      <c r="O861" s="227"/>
      <c r="P861" s="227"/>
      <c r="Q861" s="227"/>
      <c r="R861" s="227"/>
      <c r="S861" s="227"/>
      <c r="T861" s="227"/>
      <c r="U861" s="227"/>
      <c r="V861" s="228"/>
      <c r="W861" s="228"/>
      <c r="X861" s="228"/>
      <c r="Y861" s="228"/>
      <c r="Z861" s="228"/>
    </row>
    <row r="862" spans="1:26" ht="15.75" customHeight="1">
      <c r="A862" s="228"/>
      <c r="B862" s="262"/>
      <c r="C862" s="228"/>
      <c r="D862" s="263"/>
      <c r="E862" s="263"/>
      <c r="F862" s="263"/>
      <c r="G862" s="264"/>
      <c r="H862" s="228"/>
      <c r="I862" s="227"/>
      <c r="J862" s="227"/>
      <c r="K862" s="227"/>
      <c r="L862" s="227"/>
      <c r="M862" s="227"/>
      <c r="N862" s="227"/>
      <c r="O862" s="227"/>
      <c r="P862" s="227"/>
      <c r="Q862" s="227"/>
      <c r="R862" s="227"/>
      <c r="S862" s="227"/>
      <c r="T862" s="227"/>
      <c r="U862" s="227"/>
      <c r="V862" s="228"/>
      <c r="W862" s="228"/>
      <c r="X862" s="228"/>
      <c r="Y862" s="228"/>
      <c r="Z862" s="228"/>
    </row>
    <row r="863" spans="1:26" ht="15.75" customHeight="1">
      <c r="A863" s="228"/>
      <c r="B863" s="262"/>
      <c r="C863" s="228"/>
      <c r="D863" s="263"/>
      <c r="E863" s="263"/>
      <c r="F863" s="263"/>
      <c r="G863" s="264"/>
      <c r="H863" s="228"/>
      <c r="I863" s="227"/>
      <c r="J863" s="227"/>
      <c r="K863" s="227"/>
      <c r="L863" s="227"/>
      <c r="M863" s="227"/>
      <c r="N863" s="227"/>
      <c r="O863" s="227"/>
      <c r="P863" s="227"/>
      <c r="Q863" s="227"/>
      <c r="R863" s="227"/>
      <c r="S863" s="227"/>
      <c r="T863" s="227"/>
      <c r="U863" s="227"/>
      <c r="V863" s="228"/>
      <c r="W863" s="228"/>
      <c r="X863" s="228"/>
      <c r="Y863" s="228"/>
      <c r="Z863" s="228"/>
    </row>
    <row r="864" spans="1:26" ht="15.75" customHeight="1">
      <c r="A864" s="228"/>
      <c r="B864" s="262"/>
      <c r="C864" s="228"/>
      <c r="D864" s="263"/>
      <c r="E864" s="263"/>
      <c r="F864" s="263"/>
      <c r="G864" s="264"/>
      <c r="H864" s="228"/>
      <c r="I864" s="227"/>
      <c r="J864" s="227"/>
      <c r="K864" s="227"/>
      <c r="L864" s="227"/>
      <c r="M864" s="227"/>
      <c r="N864" s="227"/>
      <c r="O864" s="227"/>
      <c r="P864" s="227"/>
      <c r="Q864" s="227"/>
      <c r="R864" s="227"/>
      <c r="S864" s="227"/>
      <c r="T864" s="227"/>
      <c r="U864" s="227"/>
      <c r="V864" s="228"/>
      <c r="W864" s="228"/>
      <c r="X864" s="228"/>
      <c r="Y864" s="228"/>
      <c r="Z864" s="228"/>
    </row>
    <row r="865" spans="1:26" ht="15.75" customHeight="1">
      <c r="A865" s="228"/>
      <c r="B865" s="262"/>
      <c r="C865" s="228"/>
      <c r="D865" s="263"/>
      <c r="E865" s="263"/>
      <c r="F865" s="263"/>
      <c r="G865" s="264"/>
      <c r="H865" s="228"/>
      <c r="I865" s="227"/>
      <c r="J865" s="227"/>
      <c r="K865" s="227"/>
      <c r="L865" s="227"/>
      <c r="M865" s="227"/>
      <c r="N865" s="227"/>
      <c r="O865" s="227"/>
      <c r="P865" s="227"/>
      <c r="Q865" s="227"/>
      <c r="R865" s="227"/>
      <c r="S865" s="227"/>
      <c r="T865" s="227"/>
      <c r="U865" s="227"/>
      <c r="V865" s="228"/>
      <c r="W865" s="228"/>
      <c r="X865" s="228"/>
      <c r="Y865" s="228"/>
      <c r="Z865" s="228"/>
    </row>
    <row r="866" spans="1:26" ht="15.75" customHeight="1">
      <c r="A866" s="228"/>
      <c r="B866" s="262"/>
      <c r="C866" s="228"/>
      <c r="D866" s="263"/>
      <c r="E866" s="263"/>
      <c r="F866" s="263"/>
      <c r="G866" s="264"/>
      <c r="H866" s="228"/>
      <c r="I866" s="227"/>
      <c r="J866" s="227"/>
      <c r="K866" s="227"/>
      <c r="L866" s="227"/>
      <c r="M866" s="227"/>
      <c r="N866" s="227"/>
      <c r="O866" s="227"/>
      <c r="P866" s="227"/>
      <c r="Q866" s="227"/>
      <c r="R866" s="227"/>
      <c r="S866" s="227"/>
      <c r="T866" s="227"/>
      <c r="U866" s="227"/>
      <c r="V866" s="228"/>
      <c r="W866" s="228"/>
      <c r="X866" s="228"/>
      <c r="Y866" s="228"/>
      <c r="Z866" s="228"/>
    </row>
    <row r="867" spans="1:26" ht="15.75" customHeight="1">
      <c r="A867" s="228"/>
      <c r="B867" s="262"/>
      <c r="C867" s="228"/>
      <c r="D867" s="263"/>
      <c r="E867" s="263"/>
      <c r="F867" s="263"/>
      <c r="G867" s="264"/>
      <c r="H867" s="228"/>
      <c r="I867" s="227"/>
      <c r="J867" s="227"/>
      <c r="K867" s="227"/>
      <c r="L867" s="227"/>
      <c r="M867" s="227"/>
      <c r="N867" s="227"/>
      <c r="O867" s="227"/>
      <c r="P867" s="227"/>
      <c r="Q867" s="227"/>
      <c r="R867" s="227"/>
      <c r="S867" s="227"/>
      <c r="T867" s="227"/>
      <c r="U867" s="227"/>
      <c r="V867" s="228"/>
      <c r="W867" s="228"/>
      <c r="X867" s="228"/>
      <c r="Y867" s="228"/>
      <c r="Z867" s="228"/>
    </row>
    <row r="868" spans="1:26" ht="15.75" customHeight="1">
      <c r="A868" s="228"/>
      <c r="B868" s="262"/>
      <c r="C868" s="228"/>
      <c r="D868" s="263"/>
      <c r="E868" s="263"/>
      <c r="F868" s="263"/>
      <c r="G868" s="264"/>
      <c r="H868" s="228"/>
      <c r="I868" s="227"/>
      <c r="J868" s="227"/>
      <c r="K868" s="227"/>
      <c r="L868" s="227"/>
      <c r="M868" s="227"/>
      <c r="N868" s="227"/>
      <c r="O868" s="227"/>
      <c r="P868" s="227"/>
      <c r="Q868" s="227"/>
      <c r="R868" s="227"/>
      <c r="S868" s="227"/>
      <c r="T868" s="227"/>
      <c r="U868" s="227"/>
      <c r="V868" s="228"/>
      <c r="W868" s="228"/>
      <c r="X868" s="228"/>
      <c r="Y868" s="228"/>
      <c r="Z868" s="228"/>
    </row>
    <row r="869" spans="1:26" ht="15.75" customHeight="1">
      <c r="A869" s="228"/>
      <c r="B869" s="262"/>
      <c r="C869" s="228"/>
      <c r="D869" s="263"/>
      <c r="E869" s="263"/>
      <c r="F869" s="263"/>
      <c r="G869" s="264"/>
      <c r="H869" s="228"/>
      <c r="I869" s="227"/>
      <c r="J869" s="227"/>
      <c r="K869" s="227"/>
      <c r="L869" s="227"/>
      <c r="M869" s="227"/>
      <c r="N869" s="227"/>
      <c r="O869" s="227"/>
      <c r="P869" s="227"/>
      <c r="Q869" s="227"/>
      <c r="R869" s="227"/>
      <c r="S869" s="227"/>
      <c r="T869" s="227"/>
      <c r="U869" s="227"/>
      <c r="V869" s="228"/>
      <c r="W869" s="228"/>
      <c r="X869" s="228"/>
      <c r="Y869" s="228"/>
      <c r="Z869" s="228"/>
    </row>
    <row r="870" spans="1:26" ht="15.75" customHeight="1">
      <c r="A870" s="228"/>
      <c r="B870" s="262"/>
      <c r="C870" s="228"/>
      <c r="D870" s="263"/>
      <c r="E870" s="263"/>
      <c r="F870" s="263"/>
      <c r="G870" s="264"/>
      <c r="H870" s="228"/>
      <c r="I870" s="227"/>
      <c r="J870" s="227"/>
      <c r="K870" s="227"/>
      <c r="L870" s="227"/>
      <c r="M870" s="227"/>
      <c r="N870" s="227"/>
      <c r="O870" s="227"/>
      <c r="P870" s="227"/>
      <c r="Q870" s="227"/>
      <c r="R870" s="227"/>
      <c r="S870" s="227"/>
      <c r="T870" s="227"/>
      <c r="U870" s="227"/>
      <c r="V870" s="228"/>
      <c r="W870" s="228"/>
      <c r="X870" s="228"/>
      <c r="Y870" s="228"/>
      <c r="Z870" s="228"/>
    </row>
    <row r="871" spans="1:26" ht="15.75" customHeight="1">
      <c r="A871" s="228"/>
      <c r="B871" s="262"/>
      <c r="C871" s="228"/>
      <c r="D871" s="263"/>
      <c r="E871" s="263"/>
      <c r="F871" s="263"/>
      <c r="G871" s="264"/>
      <c r="H871" s="228"/>
      <c r="I871" s="227"/>
      <c r="J871" s="227"/>
      <c r="K871" s="227"/>
      <c r="L871" s="227"/>
      <c r="M871" s="227"/>
      <c r="N871" s="227"/>
      <c r="O871" s="227"/>
      <c r="P871" s="227"/>
      <c r="Q871" s="227"/>
      <c r="R871" s="227"/>
      <c r="S871" s="227"/>
      <c r="T871" s="227"/>
      <c r="U871" s="227"/>
      <c r="V871" s="228"/>
      <c r="W871" s="228"/>
      <c r="X871" s="228"/>
      <c r="Y871" s="228"/>
      <c r="Z871" s="228"/>
    </row>
    <row r="872" spans="1:26" ht="15.75" customHeight="1">
      <c r="A872" s="228"/>
      <c r="B872" s="262"/>
      <c r="C872" s="228"/>
      <c r="D872" s="263"/>
      <c r="E872" s="263"/>
      <c r="F872" s="263"/>
      <c r="G872" s="264"/>
      <c r="H872" s="228"/>
      <c r="I872" s="227"/>
      <c r="J872" s="227"/>
      <c r="K872" s="227"/>
      <c r="L872" s="227"/>
      <c r="M872" s="227"/>
      <c r="N872" s="227"/>
      <c r="O872" s="227"/>
      <c r="P872" s="227"/>
      <c r="Q872" s="227"/>
      <c r="R872" s="227"/>
      <c r="S872" s="227"/>
      <c r="T872" s="227"/>
      <c r="U872" s="227"/>
      <c r="V872" s="228"/>
      <c r="W872" s="228"/>
      <c r="X872" s="228"/>
      <c r="Y872" s="228"/>
      <c r="Z872" s="228"/>
    </row>
    <row r="873" spans="1:26" ht="15.75" customHeight="1">
      <c r="A873" s="228"/>
      <c r="B873" s="262"/>
      <c r="C873" s="228"/>
      <c r="D873" s="263"/>
      <c r="E873" s="263"/>
      <c r="F873" s="263"/>
      <c r="G873" s="264"/>
      <c r="H873" s="228"/>
      <c r="I873" s="227"/>
      <c r="J873" s="227"/>
      <c r="K873" s="227"/>
      <c r="L873" s="227"/>
      <c r="M873" s="227"/>
      <c r="N873" s="227"/>
      <c r="O873" s="227"/>
      <c r="P873" s="227"/>
      <c r="Q873" s="227"/>
      <c r="R873" s="227"/>
      <c r="S873" s="227"/>
      <c r="T873" s="227"/>
      <c r="U873" s="227"/>
      <c r="V873" s="228"/>
      <c r="W873" s="228"/>
      <c r="X873" s="228"/>
      <c r="Y873" s="228"/>
      <c r="Z873" s="228"/>
    </row>
    <row r="874" spans="1:26" ht="15.75" customHeight="1">
      <c r="A874" s="228"/>
      <c r="B874" s="262"/>
      <c r="C874" s="228"/>
      <c r="D874" s="263"/>
      <c r="E874" s="263"/>
      <c r="F874" s="263"/>
      <c r="G874" s="264"/>
      <c r="H874" s="228"/>
      <c r="I874" s="227"/>
      <c r="J874" s="227"/>
      <c r="K874" s="227"/>
      <c r="L874" s="227"/>
      <c r="M874" s="227"/>
      <c r="N874" s="227"/>
      <c r="O874" s="227"/>
      <c r="P874" s="227"/>
      <c r="Q874" s="227"/>
      <c r="R874" s="227"/>
      <c r="S874" s="227"/>
      <c r="T874" s="227"/>
      <c r="U874" s="227"/>
      <c r="V874" s="228"/>
      <c r="W874" s="228"/>
      <c r="X874" s="228"/>
      <c r="Y874" s="228"/>
      <c r="Z874" s="228"/>
    </row>
    <row r="875" spans="1:26" ht="15.75" customHeight="1">
      <c r="A875" s="228"/>
      <c r="B875" s="262"/>
      <c r="C875" s="228"/>
      <c r="D875" s="263"/>
      <c r="E875" s="263"/>
      <c r="F875" s="263"/>
      <c r="G875" s="264"/>
      <c r="H875" s="228"/>
      <c r="I875" s="227"/>
      <c r="J875" s="227"/>
      <c r="K875" s="227"/>
      <c r="L875" s="227"/>
      <c r="M875" s="227"/>
      <c r="N875" s="227"/>
      <c r="O875" s="227"/>
      <c r="P875" s="227"/>
      <c r="Q875" s="227"/>
      <c r="R875" s="227"/>
      <c r="S875" s="227"/>
      <c r="T875" s="227"/>
      <c r="U875" s="227"/>
      <c r="V875" s="228"/>
      <c r="W875" s="228"/>
      <c r="X875" s="228"/>
      <c r="Y875" s="228"/>
      <c r="Z875" s="228"/>
    </row>
    <row r="876" spans="1:26" ht="15.75" customHeight="1">
      <c r="A876" s="228"/>
      <c r="B876" s="262"/>
      <c r="C876" s="228"/>
      <c r="D876" s="263"/>
      <c r="E876" s="263"/>
      <c r="F876" s="263"/>
      <c r="G876" s="264"/>
      <c r="H876" s="228"/>
      <c r="I876" s="227"/>
      <c r="J876" s="227"/>
      <c r="K876" s="227"/>
      <c r="L876" s="227"/>
      <c r="M876" s="227"/>
      <c r="N876" s="227"/>
      <c r="O876" s="227"/>
      <c r="P876" s="227"/>
      <c r="Q876" s="227"/>
      <c r="R876" s="227"/>
      <c r="S876" s="227"/>
      <c r="T876" s="227"/>
      <c r="U876" s="227"/>
      <c r="V876" s="228"/>
      <c r="W876" s="228"/>
      <c r="X876" s="228"/>
      <c r="Y876" s="228"/>
      <c r="Z876" s="228"/>
    </row>
    <row r="877" spans="1:26" ht="15.75" customHeight="1">
      <c r="A877" s="228"/>
      <c r="B877" s="262"/>
      <c r="C877" s="228"/>
      <c r="D877" s="263"/>
      <c r="E877" s="263"/>
      <c r="F877" s="263"/>
      <c r="G877" s="264"/>
      <c r="H877" s="228"/>
      <c r="I877" s="227"/>
      <c r="J877" s="227"/>
      <c r="K877" s="227"/>
      <c r="L877" s="227"/>
      <c r="M877" s="227"/>
      <c r="N877" s="227"/>
      <c r="O877" s="227"/>
      <c r="P877" s="227"/>
      <c r="Q877" s="227"/>
      <c r="R877" s="227"/>
      <c r="S877" s="227"/>
      <c r="T877" s="227"/>
      <c r="U877" s="227"/>
      <c r="V877" s="228"/>
      <c r="W877" s="228"/>
      <c r="X877" s="228"/>
      <c r="Y877" s="228"/>
      <c r="Z877" s="228"/>
    </row>
    <row r="878" spans="1:26" ht="15.75" customHeight="1">
      <c r="A878" s="228"/>
      <c r="B878" s="262"/>
      <c r="C878" s="228"/>
      <c r="D878" s="263"/>
      <c r="E878" s="263"/>
      <c r="F878" s="263"/>
      <c r="G878" s="264"/>
      <c r="H878" s="228"/>
      <c r="I878" s="227"/>
      <c r="J878" s="227"/>
      <c r="K878" s="227"/>
      <c r="L878" s="227"/>
      <c r="M878" s="227"/>
      <c r="N878" s="227"/>
      <c r="O878" s="227"/>
      <c r="P878" s="227"/>
      <c r="Q878" s="227"/>
      <c r="R878" s="227"/>
      <c r="S878" s="227"/>
      <c r="T878" s="227"/>
      <c r="U878" s="227"/>
      <c r="V878" s="228"/>
      <c r="W878" s="228"/>
      <c r="X878" s="228"/>
      <c r="Y878" s="228"/>
      <c r="Z878" s="228"/>
    </row>
    <row r="879" spans="1:26" ht="15.75" customHeight="1">
      <c r="A879" s="228"/>
      <c r="B879" s="262"/>
      <c r="C879" s="228"/>
      <c r="D879" s="263"/>
      <c r="E879" s="263"/>
      <c r="F879" s="263"/>
      <c r="G879" s="264"/>
      <c r="H879" s="228"/>
      <c r="I879" s="227"/>
      <c r="J879" s="227"/>
      <c r="K879" s="227"/>
      <c r="L879" s="227"/>
      <c r="M879" s="227"/>
      <c r="N879" s="227"/>
      <c r="O879" s="227"/>
      <c r="P879" s="227"/>
      <c r="Q879" s="227"/>
      <c r="R879" s="227"/>
      <c r="S879" s="227"/>
      <c r="T879" s="227"/>
      <c r="U879" s="227"/>
      <c r="V879" s="228"/>
      <c r="W879" s="228"/>
      <c r="X879" s="228"/>
      <c r="Y879" s="228"/>
      <c r="Z879" s="228"/>
    </row>
    <row r="880" spans="1:26" ht="15.75" customHeight="1">
      <c r="A880" s="228"/>
      <c r="B880" s="262"/>
      <c r="C880" s="228"/>
      <c r="D880" s="263"/>
      <c r="E880" s="263"/>
      <c r="F880" s="263"/>
      <c r="G880" s="264"/>
      <c r="H880" s="228"/>
      <c r="I880" s="227"/>
      <c r="J880" s="227"/>
      <c r="K880" s="227"/>
      <c r="L880" s="227"/>
      <c r="M880" s="227"/>
      <c r="N880" s="227"/>
      <c r="O880" s="227"/>
      <c r="P880" s="227"/>
      <c r="Q880" s="227"/>
      <c r="R880" s="227"/>
      <c r="S880" s="227"/>
      <c r="T880" s="227"/>
      <c r="U880" s="227"/>
      <c r="V880" s="228"/>
      <c r="W880" s="228"/>
      <c r="X880" s="228"/>
      <c r="Y880" s="228"/>
      <c r="Z880" s="228"/>
    </row>
    <row r="881" spans="1:26" ht="15.75" customHeight="1">
      <c r="A881" s="228"/>
      <c r="B881" s="262"/>
      <c r="C881" s="228"/>
      <c r="D881" s="263"/>
      <c r="E881" s="263"/>
      <c r="F881" s="263"/>
      <c r="G881" s="264"/>
      <c r="H881" s="228"/>
      <c r="I881" s="227"/>
      <c r="J881" s="227"/>
      <c r="K881" s="227"/>
      <c r="L881" s="227"/>
      <c r="M881" s="227"/>
      <c r="N881" s="227"/>
      <c r="O881" s="227"/>
      <c r="P881" s="227"/>
      <c r="Q881" s="227"/>
      <c r="R881" s="227"/>
      <c r="S881" s="227"/>
      <c r="T881" s="227"/>
      <c r="U881" s="227"/>
      <c r="V881" s="228"/>
      <c r="W881" s="228"/>
      <c r="X881" s="228"/>
      <c r="Y881" s="228"/>
      <c r="Z881" s="228"/>
    </row>
    <row r="882" spans="1:26" ht="15.75" customHeight="1">
      <c r="A882" s="228"/>
      <c r="B882" s="262"/>
      <c r="C882" s="228"/>
      <c r="D882" s="263"/>
      <c r="E882" s="263"/>
      <c r="F882" s="263"/>
      <c r="G882" s="264"/>
      <c r="H882" s="228"/>
      <c r="I882" s="227"/>
      <c r="J882" s="227"/>
      <c r="K882" s="227"/>
      <c r="L882" s="227"/>
      <c r="M882" s="227"/>
      <c r="N882" s="227"/>
      <c r="O882" s="227"/>
      <c r="P882" s="227"/>
      <c r="Q882" s="227"/>
      <c r="R882" s="227"/>
      <c r="S882" s="227"/>
      <c r="T882" s="227"/>
      <c r="U882" s="227"/>
      <c r="V882" s="228"/>
      <c r="W882" s="228"/>
      <c r="X882" s="228"/>
      <c r="Y882" s="228"/>
      <c r="Z882" s="228"/>
    </row>
    <row r="883" spans="1:26" ht="15.75" customHeight="1">
      <c r="A883" s="228"/>
      <c r="B883" s="262"/>
      <c r="C883" s="228"/>
      <c r="D883" s="263"/>
      <c r="E883" s="263"/>
      <c r="F883" s="263"/>
      <c r="G883" s="264"/>
      <c r="H883" s="228"/>
      <c r="I883" s="227"/>
      <c r="J883" s="227"/>
      <c r="K883" s="227"/>
      <c r="L883" s="227"/>
      <c r="M883" s="227"/>
      <c r="N883" s="227"/>
      <c r="O883" s="227"/>
      <c r="P883" s="227"/>
      <c r="Q883" s="227"/>
      <c r="R883" s="227"/>
      <c r="S883" s="227"/>
      <c r="T883" s="227"/>
      <c r="U883" s="227"/>
      <c r="V883" s="228"/>
      <c r="W883" s="228"/>
      <c r="X883" s="228"/>
      <c r="Y883" s="228"/>
      <c r="Z883" s="228"/>
    </row>
    <row r="884" spans="1:26" ht="15.75" customHeight="1">
      <c r="A884" s="228"/>
      <c r="B884" s="262"/>
      <c r="C884" s="228"/>
      <c r="D884" s="263"/>
      <c r="E884" s="263"/>
      <c r="F884" s="263"/>
      <c r="G884" s="264"/>
      <c r="H884" s="228"/>
      <c r="I884" s="227"/>
      <c r="J884" s="227"/>
      <c r="K884" s="227"/>
      <c r="L884" s="227"/>
      <c r="M884" s="227"/>
      <c r="N884" s="227"/>
      <c r="O884" s="227"/>
      <c r="P884" s="227"/>
      <c r="Q884" s="227"/>
      <c r="R884" s="227"/>
      <c r="S884" s="227"/>
      <c r="T884" s="227"/>
      <c r="U884" s="227"/>
      <c r="V884" s="228"/>
      <c r="W884" s="228"/>
      <c r="X884" s="228"/>
      <c r="Y884" s="228"/>
      <c r="Z884" s="228"/>
    </row>
    <row r="885" spans="1:26" ht="15.75" customHeight="1">
      <c r="A885" s="228"/>
      <c r="B885" s="262"/>
      <c r="C885" s="228"/>
      <c r="D885" s="263"/>
      <c r="E885" s="263"/>
      <c r="F885" s="263"/>
      <c r="G885" s="264"/>
      <c r="H885" s="228"/>
      <c r="I885" s="227"/>
      <c r="J885" s="227"/>
      <c r="K885" s="227"/>
      <c r="L885" s="227"/>
      <c r="M885" s="227"/>
      <c r="N885" s="227"/>
      <c r="O885" s="227"/>
      <c r="P885" s="227"/>
      <c r="Q885" s="227"/>
      <c r="R885" s="227"/>
      <c r="S885" s="227"/>
      <c r="T885" s="227"/>
      <c r="U885" s="227"/>
      <c r="V885" s="228"/>
      <c r="W885" s="228"/>
      <c r="X885" s="228"/>
      <c r="Y885" s="228"/>
      <c r="Z885" s="228"/>
    </row>
    <row r="886" spans="1:26" ht="15.75" customHeight="1">
      <c r="A886" s="228"/>
      <c r="B886" s="262"/>
      <c r="C886" s="228"/>
      <c r="D886" s="263"/>
      <c r="E886" s="263"/>
      <c r="F886" s="263"/>
      <c r="G886" s="264"/>
      <c r="H886" s="228"/>
      <c r="I886" s="227"/>
      <c r="J886" s="227"/>
      <c r="K886" s="227"/>
      <c r="L886" s="227"/>
      <c r="M886" s="227"/>
      <c r="N886" s="227"/>
      <c r="O886" s="227"/>
      <c r="P886" s="227"/>
      <c r="Q886" s="227"/>
      <c r="R886" s="227"/>
      <c r="S886" s="227"/>
      <c r="T886" s="227"/>
      <c r="U886" s="227"/>
      <c r="V886" s="228"/>
      <c r="W886" s="228"/>
      <c r="X886" s="228"/>
      <c r="Y886" s="228"/>
      <c r="Z886" s="228"/>
    </row>
    <row r="887" spans="1:26" ht="15.75" customHeight="1">
      <c r="A887" s="228"/>
      <c r="B887" s="262"/>
      <c r="C887" s="228"/>
      <c r="D887" s="263"/>
      <c r="E887" s="263"/>
      <c r="F887" s="263"/>
      <c r="G887" s="264"/>
      <c r="H887" s="228"/>
      <c r="I887" s="227"/>
      <c r="J887" s="227"/>
      <c r="K887" s="227"/>
      <c r="L887" s="227"/>
      <c r="M887" s="227"/>
      <c r="N887" s="227"/>
      <c r="O887" s="227"/>
      <c r="P887" s="227"/>
      <c r="Q887" s="227"/>
      <c r="R887" s="227"/>
      <c r="S887" s="227"/>
      <c r="T887" s="227"/>
      <c r="U887" s="227"/>
      <c r="V887" s="228"/>
      <c r="W887" s="228"/>
      <c r="X887" s="228"/>
      <c r="Y887" s="228"/>
      <c r="Z887" s="228"/>
    </row>
    <row r="888" spans="1:26" ht="15.75" customHeight="1">
      <c r="A888" s="228"/>
      <c r="B888" s="262"/>
      <c r="C888" s="228"/>
      <c r="D888" s="263"/>
      <c r="E888" s="263"/>
      <c r="F888" s="263"/>
      <c r="G888" s="264"/>
      <c r="H888" s="228"/>
      <c r="I888" s="227"/>
      <c r="J888" s="227"/>
      <c r="K888" s="227"/>
      <c r="L888" s="227"/>
      <c r="M888" s="227"/>
      <c r="N888" s="227"/>
      <c r="O888" s="227"/>
      <c r="P888" s="227"/>
      <c r="Q888" s="227"/>
      <c r="R888" s="227"/>
      <c r="S888" s="227"/>
      <c r="T888" s="227"/>
      <c r="U888" s="227"/>
      <c r="V888" s="228"/>
      <c r="W888" s="228"/>
      <c r="X888" s="228"/>
      <c r="Y888" s="228"/>
      <c r="Z888" s="228"/>
    </row>
    <row r="889" spans="1:26" ht="15.75" customHeight="1">
      <c r="A889" s="228"/>
      <c r="B889" s="262"/>
      <c r="C889" s="228"/>
      <c r="D889" s="263"/>
      <c r="E889" s="263"/>
      <c r="F889" s="263"/>
      <c r="G889" s="264"/>
      <c r="H889" s="228"/>
      <c r="I889" s="227"/>
      <c r="J889" s="227"/>
      <c r="K889" s="227"/>
      <c r="L889" s="227"/>
      <c r="M889" s="227"/>
      <c r="N889" s="227"/>
      <c r="O889" s="227"/>
      <c r="P889" s="227"/>
      <c r="Q889" s="227"/>
      <c r="R889" s="227"/>
      <c r="S889" s="227"/>
      <c r="T889" s="227"/>
      <c r="U889" s="227"/>
      <c r="V889" s="228"/>
      <c r="W889" s="228"/>
      <c r="X889" s="228"/>
      <c r="Y889" s="228"/>
      <c r="Z889" s="228"/>
    </row>
    <row r="890" spans="1:26" ht="15.75" customHeight="1">
      <c r="A890" s="228"/>
      <c r="B890" s="262"/>
      <c r="C890" s="228"/>
      <c r="D890" s="263"/>
      <c r="E890" s="263"/>
      <c r="F890" s="263"/>
      <c r="G890" s="264"/>
      <c r="H890" s="228"/>
      <c r="I890" s="227"/>
      <c r="J890" s="227"/>
      <c r="K890" s="227"/>
      <c r="L890" s="227"/>
      <c r="M890" s="227"/>
      <c r="N890" s="227"/>
      <c r="O890" s="227"/>
      <c r="P890" s="227"/>
      <c r="Q890" s="227"/>
      <c r="R890" s="227"/>
      <c r="S890" s="227"/>
      <c r="T890" s="227"/>
      <c r="U890" s="227"/>
      <c r="V890" s="228"/>
      <c r="W890" s="228"/>
      <c r="X890" s="228"/>
      <c r="Y890" s="228"/>
      <c r="Z890" s="228"/>
    </row>
    <row r="891" spans="1:26" ht="15.75" customHeight="1">
      <c r="A891" s="228"/>
      <c r="B891" s="262"/>
      <c r="C891" s="228"/>
      <c r="D891" s="263"/>
      <c r="E891" s="263"/>
      <c r="F891" s="263"/>
      <c r="G891" s="264"/>
      <c r="H891" s="228"/>
      <c r="I891" s="227"/>
      <c r="J891" s="227"/>
      <c r="K891" s="227"/>
      <c r="L891" s="227"/>
      <c r="M891" s="227"/>
      <c r="N891" s="227"/>
      <c r="O891" s="227"/>
      <c r="P891" s="227"/>
      <c r="Q891" s="227"/>
      <c r="R891" s="227"/>
      <c r="S891" s="227"/>
      <c r="T891" s="227"/>
      <c r="U891" s="227"/>
      <c r="V891" s="228"/>
      <c r="W891" s="228"/>
      <c r="X891" s="228"/>
      <c r="Y891" s="228"/>
      <c r="Z891" s="228"/>
    </row>
    <row r="892" spans="1:26" ht="15.75" customHeight="1">
      <c r="A892" s="228"/>
      <c r="B892" s="262"/>
      <c r="C892" s="228"/>
      <c r="D892" s="263"/>
      <c r="E892" s="263"/>
      <c r="F892" s="263"/>
      <c r="G892" s="264"/>
      <c r="H892" s="228"/>
      <c r="I892" s="227"/>
      <c r="J892" s="227"/>
      <c r="K892" s="227"/>
      <c r="L892" s="227"/>
      <c r="M892" s="227"/>
      <c r="N892" s="227"/>
      <c r="O892" s="227"/>
      <c r="P892" s="227"/>
      <c r="Q892" s="227"/>
      <c r="R892" s="227"/>
      <c r="S892" s="227"/>
      <c r="T892" s="227"/>
      <c r="U892" s="227"/>
      <c r="V892" s="228"/>
      <c r="W892" s="228"/>
      <c r="X892" s="228"/>
      <c r="Y892" s="228"/>
      <c r="Z892" s="228"/>
    </row>
    <row r="893" spans="1:26" ht="15.75" customHeight="1">
      <c r="A893" s="228"/>
      <c r="B893" s="262"/>
      <c r="C893" s="228"/>
      <c r="D893" s="263"/>
      <c r="E893" s="263"/>
      <c r="F893" s="263"/>
      <c r="G893" s="264"/>
      <c r="H893" s="228"/>
      <c r="I893" s="227"/>
      <c r="J893" s="227"/>
      <c r="K893" s="227"/>
      <c r="L893" s="227"/>
      <c r="M893" s="227"/>
      <c r="N893" s="227"/>
      <c r="O893" s="227"/>
      <c r="P893" s="227"/>
      <c r="Q893" s="227"/>
      <c r="R893" s="227"/>
      <c r="S893" s="227"/>
      <c r="T893" s="227"/>
      <c r="U893" s="227"/>
      <c r="V893" s="228"/>
      <c r="W893" s="228"/>
      <c r="X893" s="228"/>
      <c r="Y893" s="228"/>
      <c r="Z893" s="228"/>
    </row>
    <row r="894" spans="1:26" ht="15.75" customHeight="1">
      <c r="A894" s="228"/>
      <c r="B894" s="262"/>
      <c r="C894" s="228"/>
      <c r="D894" s="263"/>
      <c r="E894" s="263"/>
      <c r="F894" s="263"/>
      <c r="G894" s="264"/>
      <c r="H894" s="228"/>
      <c r="I894" s="227"/>
      <c r="J894" s="227"/>
      <c r="K894" s="227"/>
      <c r="L894" s="227"/>
      <c r="M894" s="227"/>
      <c r="N894" s="227"/>
      <c r="O894" s="227"/>
      <c r="P894" s="227"/>
      <c r="Q894" s="227"/>
      <c r="R894" s="227"/>
      <c r="S894" s="227"/>
      <c r="T894" s="227"/>
      <c r="U894" s="227"/>
      <c r="V894" s="228"/>
      <c r="W894" s="228"/>
      <c r="X894" s="228"/>
      <c r="Y894" s="228"/>
      <c r="Z894" s="228"/>
    </row>
    <row r="895" spans="1:26" ht="15.75" customHeight="1">
      <c r="A895" s="228"/>
      <c r="B895" s="262"/>
      <c r="C895" s="228"/>
      <c r="D895" s="263"/>
      <c r="E895" s="263"/>
      <c r="F895" s="263"/>
      <c r="G895" s="264"/>
      <c r="H895" s="228"/>
      <c r="I895" s="227"/>
      <c r="J895" s="227"/>
      <c r="K895" s="227"/>
      <c r="L895" s="227"/>
      <c r="M895" s="227"/>
      <c r="N895" s="227"/>
      <c r="O895" s="227"/>
      <c r="P895" s="227"/>
      <c r="Q895" s="227"/>
      <c r="R895" s="227"/>
      <c r="S895" s="227"/>
      <c r="T895" s="227"/>
      <c r="U895" s="227"/>
      <c r="V895" s="228"/>
      <c r="W895" s="228"/>
      <c r="X895" s="228"/>
      <c r="Y895" s="228"/>
      <c r="Z895" s="228"/>
    </row>
    <row r="896" spans="1:26" ht="15.75" customHeight="1">
      <c r="A896" s="228"/>
      <c r="B896" s="262"/>
      <c r="C896" s="228"/>
      <c r="D896" s="263"/>
      <c r="E896" s="263"/>
      <c r="F896" s="263"/>
      <c r="G896" s="264"/>
      <c r="H896" s="228"/>
      <c r="I896" s="227"/>
      <c r="J896" s="227"/>
      <c r="K896" s="227"/>
      <c r="L896" s="227"/>
      <c r="M896" s="227"/>
      <c r="N896" s="227"/>
      <c r="O896" s="227"/>
      <c r="P896" s="227"/>
      <c r="Q896" s="227"/>
      <c r="R896" s="227"/>
      <c r="S896" s="227"/>
      <c r="T896" s="227"/>
      <c r="U896" s="227"/>
      <c r="V896" s="228"/>
      <c r="W896" s="228"/>
      <c r="X896" s="228"/>
      <c r="Y896" s="228"/>
      <c r="Z896" s="228"/>
    </row>
    <row r="897" spans="1:26" ht="15.75" customHeight="1">
      <c r="A897" s="228"/>
      <c r="B897" s="262"/>
      <c r="C897" s="228"/>
      <c r="D897" s="263"/>
      <c r="E897" s="263"/>
      <c r="F897" s="263"/>
      <c r="G897" s="264"/>
      <c r="H897" s="228"/>
      <c r="I897" s="227"/>
      <c r="J897" s="227"/>
      <c r="K897" s="227"/>
      <c r="L897" s="227"/>
      <c r="M897" s="227"/>
      <c r="N897" s="227"/>
      <c r="O897" s="227"/>
      <c r="P897" s="227"/>
      <c r="Q897" s="227"/>
      <c r="R897" s="227"/>
      <c r="S897" s="227"/>
      <c r="T897" s="227"/>
      <c r="U897" s="227"/>
      <c r="V897" s="228"/>
      <c r="W897" s="228"/>
      <c r="X897" s="228"/>
      <c r="Y897" s="228"/>
      <c r="Z897" s="228"/>
    </row>
    <row r="898" spans="1:26" ht="15.75" customHeight="1">
      <c r="A898" s="228"/>
      <c r="B898" s="262"/>
      <c r="C898" s="228"/>
      <c r="D898" s="263"/>
      <c r="E898" s="263"/>
      <c r="F898" s="263"/>
      <c r="G898" s="264"/>
      <c r="H898" s="228"/>
      <c r="I898" s="227"/>
      <c r="J898" s="227"/>
      <c r="K898" s="227"/>
      <c r="L898" s="227"/>
      <c r="M898" s="227"/>
      <c r="N898" s="227"/>
      <c r="O898" s="227"/>
      <c r="P898" s="227"/>
      <c r="Q898" s="227"/>
      <c r="R898" s="227"/>
      <c r="S898" s="227"/>
      <c r="T898" s="227"/>
      <c r="U898" s="227"/>
      <c r="V898" s="228"/>
      <c r="W898" s="228"/>
      <c r="X898" s="228"/>
      <c r="Y898" s="228"/>
      <c r="Z898" s="228"/>
    </row>
    <row r="899" spans="1:26" ht="15.75" customHeight="1">
      <c r="A899" s="228"/>
      <c r="B899" s="262"/>
      <c r="C899" s="228"/>
      <c r="D899" s="263"/>
      <c r="E899" s="263"/>
      <c r="F899" s="263"/>
      <c r="G899" s="264"/>
      <c r="H899" s="228"/>
      <c r="I899" s="227"/>
      <c r="J899" s="227"/>
      <c r="K899" s="227"/>
      <c r="L899" s="227"/>
      <c r="M899" s="227"/>
      <c r="N899" s="227"/>
      <c r="O899" s="227"/>
      <c r="P899" s="227"/>
      <c r="Q899" s="227"/>
      <c r="R899" s="227"/>
      <c r="S899" s="227"/>
      <c r="T899" s="227"/>
      <c r="U899" s="227"/>
      <c r="V899" s="228"/>
      <c r="W899" s="228"/>
      <c r="X899" s="228"/>
      <c r="Y899" s="228"/>
      <c r="Z899" s="228"/>
    </row>
    <row r="900" spans="1:26" ht="15.75" customHeight="1">
      <c r="A900" s="228"/>
      <c r="B900" s="262"/>
      <c r="C900" s="228"/>
      <c r="D900" s="263"/>
      <c r="E900" s="263"/>
      <c r="F900" s="263"/>
      <c r="G900" s="264"/>
      <c r="H900" s="228"/>
      <c r="I900" s="227"/>
      <c r="J900" s="227"/>
      <c r="K900" s="227"/>
      <c r="L900" s="227"/>
      <c r="M900" s="227"/>
      <c r="N900" s="227"/>
      <c r="O900" s="227"/>
      <c r="P900" s="227"/>
      <c r="Q900" s="227"/>
      <c r="R900" s="227"/>
      <c r="S900" s="227"/>
      <c r="T900" s="227"/>
      <c r="U900" s="227"/>
      <c r="V900" s="228"/>
      <c r="W900" s="228"/>
      <c r="X900" s="228"/>
      <c r="Y900" s="228"/>
      <c r="Z900" s="228"/>
    </row>
    <row r="901" spans="1:26" ht="15.75" customHeight="1">
      <c r="A901" s="228"/>
      <c r="B901" s="262"/>
      <c r="C901" s="228"/>
      <c r="D901" s="263"/>
      <c r="E901" s="263"/>
      <c r="F901" s="263"/>
      <c r="G901" s="264"/>
      <c r="H901" s="228"/>
      <c r="I901" s="227"/>
      <c r="J901" s="227"/>
      <c r="K901" s="227"/>
      <c r="L901" s="227"/>
      <c r="M901" s="227"/>
      <c r="N901" s="227"/>
      <c r="O901" s="227"/>
      <c r="P901" s="227"/>
      <c r="Q901" s="227"/>
      <c r="R901" s="227"/>
      <c r="S901" s="227"/>
      <c r="T901" s="227"/>
      <c r="U901" s="227"/>
      <c r="V901" s="228"/>
      <c r="W901" s="228"/>
      <c r="X901" s="228"/>
      <c r="Y901" s="228"/>
      <c r="Z901" s="228"/>
    </row>
    <row r="902" spans="1:26" ht="15.75" customHeight="1">
      <c r="A902" s="228"/>
      <c r="B902" s="262"/>
      <c r="C902" s="228"/>
      <c r="D902" s="263"/>
      <c r="E902" s="263"/>
      <c r="F902" s="263"/>
      <c r="G902" s="264"/>
      <c r="H902" s="228"/>
      <c r="I902" s="227"/>
      <c r="J902" s="227"/>
      <c r="K902" s="227"/>
      <c r="L902" s="227"/>
      <c r="M902" s="227"/>
      <c r="N902" s="227"/>
      <c r="O902" s="227"/>
      <c r="P902" s="227"/>
      <c r="Q902" s="227"/>
      <c r="R902" s="227"/>
      <c r="S902" s="227"/>
      <c r="T902" s="227"/>
      <c r="U902" s="227"/>
      <c r="V902" s="228"/>
      <c r="W902" s="228"/>
      <c r="X902" s="228"/>
      <c r="Y902" s="228"/>
      <c r="Z902" s="228"/>
    </row>
    <row r="903" spans="1:26" ht="15.75" customHeight="1">
      <c r="A903" s="228"/>
      <c r="B903" s="262"/>
      <c r="C903" s="228"/>
      <c r="D903" s="263"/>
      <c r="E903" s="263"/>
      <c r="F903" s="263"/>
      <c r="G903" s="264"/>
      <c r="H903" s="228"/>
      <c r="I903" s="227"/>
      <c r="J903" s="227"/>
      <c r="K903" s="227"/>
      <c r="L903" s="227"/>
      <c r="M903" s="227"/>
      <c r="N903" s="227"/>
      <c r="O903" s="227"/>
      <c r="P903" s="227"/>
      <c r="Q903" s="227"/>
      <c r="R903" s="227"/>
      <c r="S903" s="227"/>
      <c r="T903" s="227"/>
      <c r="U903" s="227"/>
      <c r="V903" s="228"/>
      <c r="W903" s="228"/>
      <c r="X903" s="228"/>
      <c r="Y903" s="228"/>
      <c r="Z903" s="228"/>
    </row>
    <row r="904" spans="1:26" ht="15.75" customHeight="1">
      <c r="A904" s="228"/>
      <c r="B904" s="262"/>
      <c r="C904" s="228"/>
      <c r="D904" s="263"/>
      <c r="E904" s="263"/>
      <c r="F904" s="263"/>
      <c r="G904" s="264"/>
      <c r="H904" s="228"/>
      <c r="I904" s="227"/>
      <c r="J904" s="227"/>
      <c r="K904" s="227"/>
      <c r="L904" s="227"/>
      <c r="M904" s="227"/>
      <c r="N904" s="227"/>
      <c r="O904" s="227"/>
      <c r="P904" s="227"/>
      <c r="Q904" s="227"/>
      <c r="R904" s="227"/>
      <c r="S904" s="227"/>
      <c r="T904" s="227"/>
      <c r="U904" s="227"/>
      <c r="V904" s="228"/>
      <c r="W904" s="228"/>
      <c r="X904" s="228"/>
      <c r="Y904" s="228"/>
      <c r="Z904" s="228"/>
    </row>
    <row r="905" spans="1:26" ht="15.75" customHeight="1">
      <c r="A905" s="228"/>
      <c r="B905" s="262"/>
      <c r="C905" s="228"/>
      <c r="D905" s="263"/>
      <c r="E905" s="263"/>
      <c r="F905" s="263"/>
      <c r="G905" s="264"/>
      <c r="H905" s="228"/>
      <c r="I905" s="227"/>
      <c r="J905" s="227"/>
      <c r="K905" s="227"/>
      <c r="L905" s="227"/>
      <c r="M905" s="227"/>
      <c r="N905" s="227"/>
      <c r="O905" s="227"/>
      <c r="P905" s="227"/>
      <c r="Q905" s="227"/>
      <c r="R905" s="227"/>
      <c r="S905" s="227"/>
      <c r="T905" s="227"/>
      <c r="U905" s="227"/>
      <c r="V905" s="228"/>
      <c r="W905" s="228"/>
      <c r="X905" s="228"/>
      <c r="Y905" s="228"/>
      <c r="Z905" s="228"/>
    </row>
    <row r="906" spans="1:26" ht="15.75" customHeight="1">
      <c r="A906" s="228"/>
      <c r="B906" s="262"/>
      <c r="C906" s="228"/>
      <c r="D906" s="263"/>
      <c r="E906" s="263"/>
      <c r="F906" s="263"/>
      <c r="G906" s="264"/>
      <c r="H906" s="228"/>
      <c r="I906" s="227"/>
      <c r="J906" s="227"/>
      <c r="K906" s="227"/>
      <c r="L906" s="227"/>
      <c r="M906" s="227"/>
      <c r="N906" s="227"/>
      <c r="O906" s="227"/>
      <c r="P906" s="227"/>
      <c r="Q906" s="227"/>
      <c r="R906" s="227"/>
      <c r="S906" s="227"/>
      <c r="T906" s="227"/>
      <c r="U906" s="227"/>
      <c r="V906" s="228"/>
      <c r="W906" s="228"/>
      <c r="X906" s="228"/>
      <c r="Y906" s="228"/>
      <c r="Z906" s="228"/>
    </row>
    <row r="907" spans="1:26" ht="15.75" customHeight="1">
      <c r="A907" s="228"/>
      <c r="B907" s="262"/>
      <c r="C907" s="228"/>
      <c r="D907" s="263"/>
      <c r="E907" s="263"/>
      <c r="F907" s="263"/>
      <c r="G907" s="264"/>
      <c r="H907" s="228"/>
      <c r="I907" s="227"/>
      <c r="J907" s="227"/>
      <c r="K907" s="227"/>
      <c r="L907" s="227"/>
      <c r="M907" s="227"/>
      <c r="N907" s="227"/>
      <c r="O907" s="227"/>
      <c r="P907" s="227"/>
      <c r="Q907" s="227"/>
      <c r="R907" s="227"/>
      <c r="S907" s="227"/>
      <c r="T907" s="227"/>
      <c r="U907" s="227"/>
      <c r="V907" s="228"/>
      <c r="W907" s="228"/>
      <c r="X907" s="228"/>
      <c r="Y907" s="228"/>
      <c r="Z907" s="228"/>
    </row>
    <row r="908" spans="1:26" ht="15.75" customHeight="1">
      <c r="A908" s="228"/>
      <c r="B908" s="262"/>
      <c r="C908" s="228"/>
      <c r="D908" s="263"/>
      <c r="E908" s="263"/>
      <c r="F908" s="263"/>
      <c r="G908" s="264"/>
      <c r="H908" s="228"/>
      <c r="I908" s="227"/>
      <c r="J908" s="227"/>
      <c r="K908" s="227"/>
      <c r="L908" s="227"/>
      <c r="M908" s="227"/>
      <c r="N908" s="227"/>
      <c r="O908" s="227"/>
      <c r="P908" s="227"/>
      <c r="Q908" s="227"/>
      <c r="R908" s="227"/>
      <c r="S908" s="227"/>
      <c r="T908" s="227"/>
      <c r="U908" s="227"/>
      <c r="V908" s="228"/>
      <c r="W908" s="228"/>
      <c r="X908" s="228"/>
      <c r="Y908" s="228"/>
      <c r="Z908" s="228"/>
    </row>
    <row r="909" spans="1:26" ht="15.75" customHeight="1">
      <c r="A909" s="228"/>
      <c r="B909" s="262"/>
      <c r="C909" s="228"/>
      <c r="D909" s="263"/>
      <c r="E909" s="263"/>
      <c r="F909" s="263"/>
      <c r="G909" s="264"/>
      <c r="H909" s="228"/>
      <c r="I909" s="227"/>
      <c r="J909" s="227"/>
      <c r="K909" s="227"/>
      <c r="L909" s="227"/>
      <c r="M909" s="227"/>
      <c r="N909" s="227"/>
      <c r="O909" s="227"/>
      <c r="P909" s="227"/>
      <c r="Q909" s="227"/>
      <c r="R909" s="227"/>
      <c r="S909" s="227"/>
      <c r="T909" s="227"/>
      <c r="U909" s="227"/>
      <c r="V909" s="228"/>
      <c r="W909" s="228"/>
      <c r="X909" s="228"/>
      <c r="Y909" s="228"/>
      <c r="Z909" s="228"/>
    </row>
    <row r="910" spans="1:26" ht="15.75" customHeight="1">
      <c r="A910" s="228"/>
      <c r="B910" s="262"/>
      <c r="C910" s="228"/>
      <c r="D910" s="263"/>
      <c r="E910" s="263"/>
      <c r="F910" s="263"/>
      <c r="G910" s="264"/>
      <c r="H910" s="228"/>
      <c r="I910" s="227"/>
      <c r="J910" s="227"/>
      <c r="K910" s="227"/>
      <c r="L910" s="227"/>
      <c r="M910" s="227"/>
      <c r="N910" s="227"/>
      <c r="O910" s="227"/>
      <c r="P910" s="227"/>
      <c r="Q910" s="227"/>
      <c r="R910" s="227"/>
      <c r="S910" s="227"/>
      <c r="T910" s="227"/>
      <c r="U910" s="227"/>
      <c r="V910" s="228"/>
      <c r="W910" s="228"/>
      <c r="X910" s="228"/>
      <c r="Y910" s="228"/>
      <c r="Z910" s="228"/>
    </row>
    <row r="911" spans="1:26" ht="15.75" customHeight="1">
      <c r="A911" s="228"/>
      <c r="B911" s="262"/>
      <c r="C911" s="228"/>
      <c r="D911" s="263"/>
      <c r="E911" s="263"/>
      <c r="F911" s="263"/>
      <c r="G911" s="264"/>
      <c r="H911" s="228"/>
      <c r="I911" s="227"/>
      <c r="J911" s="227"/>
      <c r="K911" s="227"/>
      <c r="L911" s="227"/>
      <c r="M911" s="227"/>
      <c r="N911" s="227"/>
      <c r="O911" s="227"/>
      <c r="P911" s="227"/>
      <c r="Q911" s="227"/>
      <c r="R911" s="227"/>
      <c r="S911" s="227"/>
      <c r="T911" s="227"/>
      <c r="U911" s="227"/>
      <c r="V911" s="228"/>
      <c r="W911" s="228"/>
      <c r="X911" s="228"/>
      <c r="Y911" s="228"/>
      <c r="Z911" s="228"/>
    </row>
    <row r="912" spans="1:26" ht="15.75" customHeight="1">
      <c r="A912" s="228"/>
      <c r="B912" s="262"/>
      <c r="C912" s="228"/>
      <c r="D912" s="263"/>
      <c r="E912" s="263"/>
      <c r="F912" s="263"/>
      <c r="G912" s="264"/>
      <c r="H912" s="228"/>
      <c r="I912" s="227"/>
      <c r="J912" s="227"/>
      <c r="K912" s="227"/>
      <c r="L912" s="227"/>
      <c r="M912" s="227"/>
      <c r="N912" s="227"/>
      <c r="O912" s="227"/>
      <c r="P912" s="227"/>
      <c r="Q912" s="227"/>
      <c r="R912" s="227"/>
      <c r="S912" s="227"/>
      <c r="T912" s="227"/>
      <c r="U912" s="227"/>
      <c r="V912" s="228"/>
      <c r="W912" s="228"/>
      <c r="X912" s="228"/>
      <c r="Y912" s="228"/>
      <c r="Z912" s="228"/>
    </row>
    <row r="913" spans="1:26" ht="15.75" customHeight="1">
      <c r="A913" s="228"/>
      <c r="B913" s="262"/>
      <c r="C913" s="228"/>
      <c r="D913" s="263"/>
      <c r="E913" s="263"/>
      <c r="F913" s="263"/>
      <c r="G913" s="264"/>
      <c r="H913" s="228"/>
      <c r="I913" s="227"/>
      <c r="J913" s="227"/>
      <c r="K913" s="227"/>
      <c r="L913" s="227"/>
      <c r="M913" s="227"/>
      <c r="N913" s="227"/>
      <c r="O913" s="227"/>
      <c r="P913" s="227"/>
      <c r="Q913" s="227"/>
      <c r="R913" s="227"/>
      <c r="S913" s="227"/>
      <c r="T913" s="227"/>
      <c r="U913" s="227"/>
      <c r="V913" s="228"/>
      <c r="W913" s="228"/>
      <c r="X913" s="228"/>
      <c r="Y913" s="228"/>
      <c r="Z913" s="228"/>
    </row>
    <row r="914" spans="1:26" ht="15.75" customHeight="1">
      <c r="A914" s="228"/>
      <c r="B914" s="262"/>
      <c r="C914" s="228"/>
      <c r="D914" s="263"/>
      <c r="E914" s="263"/>
      <c r="F914" s="263"/>
      <c r="G914" s="264"/>
      <c r="H914" s="228"/>
      <c r="I914" s="227"/>
      <c r="J914" s="227"/>
      <c r="K914" s="227"/>
      <c r="L914" s="227"/>
      <c r="M914" s="227"/>
      <c r="N914" s="227"/>
      <c r="O914" s="227"/>
      <c r="P914" s="227"/>
      <c r="Q914" s="227"/>
      <c r="R914" s="227"/>
      <c r="S914" s="227"/>
      <c r="T914" s="227"/>
      <c r="U914" s="227"/>
      <c r="V914" s="228"/>
      <c r="W914" s="228"/>
      <c r="X914" s="228"/>
      <c r="Y914" s="228"/>
      <c r="Z914" s="228"/>
    </row>
    <row r="915" spans="1:26" ht="15.75" customHeight="1">
      <c r="A915" s="228"/>
      <c r="B915" s="262"/>
      <c r="C915" s="228"/>
      <c r="D915" s="263"/>
      <c r="E915" s="263"/>
      <c r="F915" s="263"/>
      <c r="G915" s="264"/>
      <c r="H915" s="228"/>
      <c r="I915" s="227"/>
      <c r="J915" s="227"/>
      <c r="K915" s="227"/>
      <c r="L915" s="227"/>
      <c r="M915" s="227"/>
      <c r="N915" s="227"/>
      <c r="O915" s="227"/>
      <c r="P915" s="227"/>
      <c r="Q915" s="227"/>
      <c r="R915" s="227"/>
      <c r="S915" s="227"/>
      <c r="T915" s="227"/>
      <c r="U915" s="227"/>
      <c r="V915" s="228"/>
      <c r="W915" s="228"/>
      <c r="X915" s="228"/>
      <c r="Y915" s="228"/>
      <c r="Z915" s="228"/>
    </row>
    <row r="916" spans="1:26" ht="15.75" customHeight="1">
      <c r="A916" s="228"/>
      <c r="B916" s="262"/>
      <c r="C916" s="228"/>
      <c r="D916" s="263"/>
      <c r="E916" s="263"/>
      <c r="F916" s="263"/>
      <c r="G916" s="264"/>
      <c r="H916" s="228"/>
      <c r="I916" s="227"/>
      <c r="J916" s="227"/>
      <c r="K916" s="227"/>
      <c r="L916" s="227"/>
      <c r="M916" s="227"/>
      <c r="N916" s="227"/>
      <c r="O916" s="227"/>
      <c r="P916" s="227"/>
      <c r="Q916" s="227"/>
      <c r="R916" s="227"/>
      <c r="S916" s="227"/>
      <c r="T916" s="227"/>
      <c r="U916" s="227"/>
      <c r="V916" s="228"/>
      <c r="W916" s="228"/>
      <c r="X916" s="228"/>
      <c r="Y916" s="228"/>
      <c r="Z916" s="228"/>
    </row>
    <row r="917" spans="1:26" ht="15.75" customHeight="1">
      <c r="A917" s="228"/>
      <c r="B917" s="262"/>
      <c r="C917" s="228"/>
      <c r="D917" s="263"/>
      <c r="E917" s="263"/>
      <c r="F917" s="263"/>
      <c r="G917" s="264"/>
      <c r="H917" s="228"/>
      <c r="I917" s="227"/>
      <c r="J917" s="227"/>
      <c r="K917" s="227"/>
      <c r="L917" s="227"/>
      <c r="M917" s="227"/>
      <c r="N917" s="227"/>
      <c r="O917" s="227"/>
      <c r="P917" s="227"/>
      <c r="Q917" s="227"/>
      <c r="R917" s="227"/>
      <c r="S917" s="227"/>
      <c r="T917" s="227"/>
      <c r="U917" s="227"/>
      <c r="V917" s="228"/>
      <c r="W917" s="228"/>
      <c r="X917" s="228"/>
      <c r="Y917" s="228"/>
      <c r="Z917" s="228"/>
    </row>
    <row r="918" spans="1:26" ht="15.75" customHeight="1">
      <c r="A918" s="228"/>
      <c r="B918" s="262"/>
      <c r="C918" s="228"/>
      <c r="D918" s="263"/>
      <c r="E918" s="263"/>
      <c r="F918" s="263"/>
      <c r="G918" s="264"/>
      <c r="H918" s="228"/>
      <c r="I918" s="227"/>
      <c r="J918" s="227"/>
      <c r="K918" s="227"/>
      <c r="L918" s="227"/>
      <c r="M918" s="227"/>
      <c r="N918" s="227"/>
      <c r="O918" s="227"/>
      <c r="P918" s="227"/>
      <c r="Q918" s="227"/>
      <c r="R918" s="227"/>
      <c r="S918" s="227"/>
      <c r="T918" s="227"/>
      <c r="U918" s="227"/>
      <c r="V918" s="228"/>
      <c r="W918" s="228"/>
      <c r="X918" s="228"/>
      <c r="Y918" s="228"/>
      <c r="Z918" s="228"/>
    </row>
    <row r="919" spans="1:26" ht="15.75" customHeight="1">
      <c r="A919" s="228"/>
      <c r="B919" s="262"/>
      <c r="C919" s="228"/>
      <c r="D919" s="263"/>
      <c r="E919" s="263"/>
      <c r="F919" s="263"/>
      <c r="G919" s="264"/>
      <c r="H919" s="228"/>
      <c r="I919" s="227"/>
      <c r="J919" s="227"/>
      <c r="K919" s="227"/>
      <c r="L919" s="227"/>
      <c r="M919" s="227"/>
      <c r="N919" s="227"/>
      <c r="O919" s="227"/>
      <c r="P919" s="227"/>
      <c r="Q919" s="227"/>
      <c r="R919" s="227"/>
      <c r="S919" s="227"/>
      <c r="T919" s="227"/>
      <c r="U919" s="227"/>
      <c r="V919" s="228"/>
      <c r="W919" s="228"/>
      <c r="X919" s="228"/>
      <c r="Y919" s="228"/>
      <c r="Z919" s="228"/>
    </row>
    <row r="920" spans="1:26" ht="15.75" customHeight="1">
      <c r="A920" s="228"/>
      <c r="B920" s="262"/>
      <c r="C920" s="228"/>
      <c r="D920" s="263"/>
      <c r="E920" s="263"/>
      <c r="F920" s="263"/>
      <c r="G920" s="264"/>
      <c r="H920" s="228"/>
      <c r="I920" s="227"/>
      <c r="J920" s="227"/>
      <c r="K920" s="227"/>
      <c r="L920" s="227"/>
      <c r="M920" s="227"/>
      <c r="N920" s="227"/>
      <c r="O920" s="227"/>
      <c r="P920" s="227"/>
      <c r="Q920" s="227"/>
      <c r="R920" s="227"/>
      <c r="S920" s="227"/>
      <c r="T920" s="227"/>
      <c r="U920" s="227"/>
      <c r="V920" s="228"/>
      <c r="W920" s="228"/>
      <c r="X920" s="228"/>
      <c r="Y920" s="228"/>
      <c r="Z920" s="228"/>
    </row>
    <row r="921" spans="1:26" ht="15.75" customHeight="1">
      <c r="A921" s="228"/>
      <c r="B921" s="262"/>
      <c r="C921" s="228"/>
      <c r="D921" s="263"/>
      <c r="E921" s="263"/>
      <c r="F921" s="263"/>
      <c r="G921" s="264"/>
      <c r="H921" s="228"/>
      <c r="I921" s="227"/>
      <c r="J921" s="227"/>
      <c r="K921" s="227"/>
      <c r="L921" s="227"/>
      <c r="M921" s="227"/>
      <c r="N921" s="227"/>
      <c r="O921" s="227"/>
      <c r="P921" s="227"/>
      <c r="Q921" s="227"/>
      <c r="R921" s="227"/>
      <c r="S921" s="227"/>
      <c r="T921" s="227"/>
      <c r="U921" s="227"/>
      <c r="V921" s="228"/>
      <c r="W921" s="228"/>
      <c r="X921" s="228"/>
      <c r="Y921" s="228"/>
      <c r="Z921" s="228"/>
    </row>
    <row r="922" spans="1:26" ht="15.75" customHeight="1">
      <c r="A922" s="228"/>
      <c r="B922" s="262"/>
      <c r="C922" s="228"/>
      <c r="D922" s="263"/>
      <c r="E922" s="263"/>
      <c r="F922" s="263"/>
      <c r="G922" s="264"/>
      <c r="H922" s="228"/>
      <c r="I922" s="227"/>
      <c r="J922" s="227"/>
      <c r="K922" s="227"/>
      <c r="L922" s="227"/>
      <c r="M922" s="227"/>
      <c r="N922" s="227"/>
      <c r="O922" s="227"/>
      <c r="P922" s="227"/>
      <c r="Q922" s="227"/>
      <c r="R922" s="227"/>
      <c r="S922" s="227"/>
      <c r="T922" s="227"/>
      <c r="U922" s="227"/>
      <c r="V922" s="228"/>
      <c r="W922" s="228"/>
      <c r="X922" s="228"/>
      <c r="Y922" s="228"/>
      <c r="Z922" s="228"/>
    </row>
    <row r="923" spans="1:26" ht="15.75" customHeight="1">
      <c r="A923" s="228"/>
      <c r="B923" s="262"/>
      <c r="C923" s="228"/>
      <c r="D923" s="263"/>
      <c r="E923" s="263"/>
      <c r="F923" s="263"/>
      <c r="G923" s="264"/>
      <c r="H923" s="228"/>
      <c r="I923" s="227"/>
      <c r="J923" s="227"/>
      <c r="K923" s="227"/>
      <c r="L923" s="227"/>
      <c r="M923" s="227"/>
      <c r="N923" s="227"/>
      <c r="O923" s="227"/>
      <c r="P923" s="227"/>
      <c r="Q923" s="227"/>
      <c r="R923" s="227"/>
      <c r="S923" s="227"/>
      <c r="T923" s="227"/>
      <c r="U923" s="227"/>
      <c r="V923" s="228"/>
      <c r="W923" s="228"/>
      <c r="X923" s="228"/>
      <c r="Y923" s="228"/>
      <c r="Z923" s="228"/>
    </row>
    <row r="924" spans="1:26" ht="15.75" customHeight="1">
      <c r="A924" s="228"/>
      <c r="B924" s="262"/>
      <c r="C924" s="228"/>
      <c r="D924" s="263"/>
      <c r="E924" s="263"/>
      <c r="F924" s="263"/>
      <c r="G924" s="264"/>
      <c r="H924" s="228"/>
      <c r="I924" s="227"/>
      <c r="J924" s="227"/>
      <c r="K924" s="227"/>
      <c r="L924" s="227"/>
      <c r="M924" s="227"/>
      <c r="N924" s="227"/>
      <c r="O924" s="227"/>
      <c r="P924" s="227"/>
      <c r="Q924" s="227"/>
      <c r="R924" s="227"/>
      <c r="S924" s="227"/>
      <c r="T924" s="227"/>
      <c r="U924" s="227"/>
      <c r="V924" s="228"/>
      <c r="W924" s="228"/>
      <c r="X924" s="228"/>
      <c r="Y924" s="228"/>
      <c r="Z924" s="228"/>
    </row>
    <row r="925" spans="1:26" ht="15.75" customHeight="1">
      <c r="A925" s="228"/>
      <c r="B925" s="262"/>
      <c r="C925" s="228"/>
      <c r="D925" s="263"/>
      <c r="E925" s="263"/>
      <c r="F925" s="263"/>
      <c r="G925" s="264"/>
      <c r="H925" s="228"/>
      <c r="I925" s="227"/>
      <c r="J925" s="227"/>
      <c r="K925" s="227"/>
      <c r="L925" s="227"/>
      <c r="M925" s="227"/>
      <c r="N925" s="227"/>
      <c r="O925" s="227"/>
      <c r="P925" s="227"/>
      <c r="Q925" s="227"/>
      <c r="R925" s="227"/>
      <c r="S925" s="227"/>
      <c r="T925" s="227"/>
      <c r="U925" s="227"/>
      <c r="V925" s="228"/>
      <c r="W925" s="228"/>
      <c r="X925" s="228"/>
      <c r="Y925" s="228"/>
      <c r="Z925" s="228"/>
    </row>
    <row r="926" spans="1:26" ht="15.75" customHeight="1">
      <c r="A926" s="228"/>
      <c r="B926" s="262"/>
      <c r="C926" s="228"/>
      <c r="D926" s="263"/>
      <c r="E926" s="263"/>
      <c r="F926" s="263"/>
      <c r="G926" s="264"/>
      <c r="H926" s="228"/>
      <c r="I926" s="227"/>
      <c r="J926" s="227"/>
      <c r="K926" s="227"/>
      <c r="L926" s="227"/>
      <c r="M926" s="227"/>
      <c r="N926" s="227"/>
      <c r="O926" s="227"/>
      <c r="P926" s="227"/>
      <c r="Q926" s="227"/>
      <c r="R926" s="227"/>
      <c r="S926" s="227"/>
      <c r="T926" s="227"/>
      <c r="U926" s="227"/>
      <c r="V926" s="228"/>
      <c r="W926" s="228"/>
      <c r="X926" s="228"/>
      <c r="Y926" s="228"/>
      <c r="Z926" s="228"/>
    </row>
    <row r="927" spans="1:26" ht="15.75" customHeight="1">
      <c r="A927" s="228"/>
      <c r="B927" s="262"/>
      <c r="C927" s="228"/>
      <c r="D927" s="263"/>
      <c r="E927" s="263"/>
      <c r="F927" s="263"/>
      <c r="G927" s="264"/>
      <c r="H927" s="228"/>
      <c r="I927" s="227"/>
      <c r="J927" s="227"/>
      <c r="K927" s="227"/>
      <c r="L927" s="227"/>
      <c r="M927" s="227"/>
      <c r="N927" s="227"/>
      <c r="O927" s="227"/>
      <c r="P927" s="227"/>
      <c r="Q927" s="227"/>
      <c r="R927" s="227"/>
      <c r="S927" s="227"/>
      <c r="T927" s="227"/>
      <c r="U927" s="227"/>
      <c r="V927" s="228"/>
      <c r="W927" s="228"/>
      <c r="X927" s="228"/>
      <c r="Y927" s="228"/>
      <c r="Z927" s="228"/>
    </row>
    <row r="928" spans="1:26" ht="15.75" customHeight="1">
      <c r="A928" s="228"/>
      <c r="B928" s="262"/>
      <c r="C928" s="228"/>
      <c r="D928" s="263"/>
      <c r="E928" s="263"/>
      <c r="F928" s="263"/>
      <c r="G928" s="264"/>
      <c r="H928" s="228"/>
      <c r="I928" s="227"/>
      <c r="J928" s="227"/>
      <c r="K928" s="227"/>
      <c r="L928" s="227"/>
      <c r="M928" s="227"/>
      <c r="N928" s="227"/>
      <c r="O928" s="227"/>
      <c r="P928" s="227"/>
      <c r="Q928" s="227"/>
      <c r="R928" s="227"/>
      <c r="S928" s="227"/>
      <c r="T928" s="227"/>
      <c r="U928" s="227"/>
      <c r="V928" s="228"/>
      <c r="W928" s="228"/>
      <c r="X928" s="228"/>
      <c r="Y928" s="228"/>
      <c r="Z928" s="228"/>
    </row>
    <row r="929" spans="1:26" ht="15.75" customHeight="1">
      <c r="A929" s="228"/>
      <c r="B929" s="262"/>
      <c r="C929" s="228"/>
      <c r="D929" s="263"/>
      <c r="E929" s="263"/>
      <c r="F929" s="263"/>
      <c r="G929" s="264"/>
      <c r="H929" s="228"/>
      <c r="I929" s="227"/>
      <c r="J929" s="227"/>
      <c r="K929" s="227"/>
      <c r="L929" s="227"/>
      <c r="M929" s="227"/>
      <c r="N929" s="227"/>
      <c r="O929" s="227"/>
      <c r="P929" s="227"/>
      <c r="Q929" s="227"/>
      <c r="R929" s="227"/>
      <c r="S929" s="227"/>
      <c r="T929" s="227"/>
      <c r="U929" s="227"/>
      <c r="V929" s="228"/>
      <c r="W929" s="228"/>
      <c r="X929" s="228"/>
      <c r="Y929" s="228"/>
      <c r="Z929" s="228"/>
    </row>
    <row r="930" spans="1:26" ht="15.75" customHeight="1">
      <c r="A930" s="228"/>
      <c r="B930" s="262"/>
      <c r="C930" s="228"/>
      <c r="D930" s="263"/>
      <c r="E930" s="263"/>
      <c r="F930" s="263"/>
      <c r="G930" s="264"/>
      <c r="H930" s="228"/>
      <c r="I930" s="227"/>
      <c r="J930" s="227"/>
      <c r="K930" s="227"/>
      <c r="L930" s="227"/>
      <c r="M930" s="227"/>
      <c r="N930" s="227"/>
      <c r="O930" s="227"/>
      <c r="P930" s="227"/>
      <c r="Q930" s="227"/>
      <c r="R930" s="227"/>
      <c r="S930" s="227"/>
      <c r="T930" s="227"/>
      <c r="U930" s="227"/>
      <c r="V930" s="228"/>
      <c r="W930" s="228"/>
      <c r="X930" s="228"/>
      <c r="Y930" s="228"/>
      <c r="Z930" s="228"/>
    </row>
    <row r="931" spans="1:26" ht="15.75" customHeight="1">
      <c r="A931" s="228"/>
      <c r="B931" s="262"/>
      <c r="C931" s="228"/>
      <c r="D931" s="263"/>
      <c r="E931" s="263"/>
      <c r="F931" s="263"/>
      <c r="G931" s="264"/>
      <c r="H931" s="228"/>
      <c r="I931" s="227"/>
      <c r="J931" s="227"/>
      <c r="K931" s="227"/>
      <c r="L931" s="227"/>
      <c r="M931" s="227"/>
      <c r="N931" s="227"/>
      <c r="O931" s="227"/>
      <c r="P931" s="227"/>
      <c r="Q931" s="227"/>
      <c r="R931" s="227"/>
      <c r="S931" s="227"/>
      <c r="T931" s="227"/>
      <c r="U931" s="227"/>
      <c r="V931" s="228"/>
      <c r="W931" s="228"/>
      <c r="X931" s="228"/>
      <c r="Y931" s="228"/>
      <c r="Z931" s="228"/>
    </row>
    <row r="932" spans="1:26" ht="15.75" customHeight="1">
      <c r="A932" s="228"/>
      <c r="B932" s="262"/>
      <c r="C932" s="228"/>
      <c r="D932" s="263"/>
      <c r="E932" s="263"/>
      <c r="F932" s="263"/>
      <c r="G932" s="264"/>
      <c r="H932" s="228"/>
      <c r="I932" s="227"/>
      <c r="J932" s="227"/>
      <c r="K932" s="227"/>
      <c r="L932" s="227"/>
      <c r="M932" s="227"/>
      <c r="N932" s="227"/>
      <c r="O932" s="227"/>
      <c r="P932" s="227"/>
      <c r="Q932" s="227"/>
      <c r="R932" s="227"/>
      <c r="S932" s="227"/>
      <c r="T932" s="227"/>
      <c r="U932" s="227"/>
      <c r="V932" s="228"/>
      <c r="W932" s="228"/>
      <c r="X932" s="228"/>
      <c r="Y932" s="228"/>
      <c r="Z932" s="228"/>
    </row>
    <row r="933" spans="1:26" ht="15.75" customHeight="1">
      <c r="A933" s="228"/>
      <c r="B933" s="262"/>
      <c r="C933" s="228"/>
      <c r="D933" s="263"/>
      <c r="E933" s="263"/>
      <c r="F933" s="263"/>
      <c r="G933" s="264"/>
      <c r="H933" s="228"/>
      <c r="I933" s="227"/>
      <c r="J933" s="227"/>
      <c r="K933" s="227"/>
      <c r="L933" s="227"/>
      <c r="M933" s="227"/>
      <c r="N933" s="227"/>
      <c r="O933" s="227"/>
      <c r="P933" s="227"/>
      <c r="Q933" s="227"/>
      <c r="R933" s="227"/>
      <c r="S933" s="227"/>
      <c r="T933" s="227"/>
      <c r="U933" s="227"/>
      <c r="V933" s="228"/>
      <c r="W933" s="228"/>
      <c r="X933" s="228"/>
      <c r="Y933" s="228"/>
      <c r="Z933" s="228"/>
    </row>
    <row r="934" spans="1:26" ht="15.75" customHeight="1">
      <c r="A934" s="228"/>
      <c r="B934" s="262"/>
      <c r="C934" s="228"/>
      <c r="D934" s="263"/>
      <c r="E934" s="263"/>
      <c r="F934" s="263"/>
      <c r="G934" s="264"/>
      <c r="H934" s="228"/>
      <c r="I934" s="227"/>
      <c r="J934" s="227"/>
      <c r="K934" s="227"/>
      <c r="L934" s="227"/>
      <c r="M934" s="227"/>
      <c r="N934" s="227"/>
      <c r="O934" s="227"/>
      <c r="P934" s="227"/>
      <c r="Q934" s="227"/>
      <c r="R934" s="227"/>
      <c r="S934" s="227"/>
      <c r="T934" s="227"/>
      <c r="U934" s="227"/>
      <c r="V934" s="228"/>
      <c r="W934" s="228"/>
      <c r="X934" s="228"/>
      <c r="Y934" s="228"/>
      <c r="Z934" s="228"/>
    </row>
    <row r="935" spans="1:26" ht="15.75" customHeight="1">
      <c r="A935" s="228"/>
      <c r="B935" s="262"/>
      <c r="C935" s="228"/>
      <c r="D935" s="263"/>
      <c r="E935" s="263"/>
      <c r="F935" s="263"/>
      <c r="G935" s="264"/>
      <c r="H935" s="228"/>
      <c r="I935" s="227"/>
      <c r="J935" s="227"/>
      <c r="K935" s="227"/>
      <c r="L935" s="227"/>
      <c r="M935" s="227"/>
      <c r="N935" s="227"/>
      <c r="O935" s="227"/>
      <c r="P935" s="227"/>
      <c r="Q935" s="227"/>
      <c r="R935" s="227"/>
      <c r="S935" s="227"/>
      <c r="T935" s="227"/>
      <c r="U935" s="227"/>
      <c r="V935" s="228"/>
      <c r="W935" s="228"/>
      <c r="X935" s="228"/>
      <c r="Y935" s="228"/>
      <c r="Z935" s="228"/>
    </row>
    <row r="936" spans="1:26" ht="15.75" customHeight="1">
      <c r="A936" s="228"/>
      <c r="B936" s="262"/>
      <c r="C936" s="228"/>
      <c r="D936" s="263"/>
      <c r="E936" s="263"/>
      <c r="F936" s="263"/>
      <c r="G936" s="264"/>
      <c r="H936" s="228"/>
      <c r="I936" s="227"/>
      <c r="J936" s="227"/>
      <c r="K936" s="227"/>
      <c r="L936" s="227"/>
      <c r="M936" s="227"/>
      <c r="N936" s="227"/>
      <c r="O936" s="227"/>
      <c r="P936" s="227"/>
      <c r="Q936" s="227"/>
      <c r="R936" s="227"/>
      <c r="S936" s="227"/>
      <c r="T936" s="227"/>
      <c r="U936" s="227"/>
      <c r="V936" s="228"/>
      <c r="W936" s="228"/>
      <c r="X936" s="228"/>
      <c r="Y936" s="228"/>
      <c r="Z936" s="228"/>
    </row>
    <row r="937" spans="1:26" ht="15.75" customHeight="1">
      <c r="A937" s="228"/>
      <c r="B937" s="262"/>
      <c r="C937" s="228"/>
      <c r="D937" s="263"/>
      <c r="E937" s="263"/>
      <c r="F937" s="263"/>
      <c r="G937" s="264"/>
      <c r="H937" s="228"/>
      <c r="I937" s="227"/>
      <c r="J937" s="227"/>
      <c r="K937" s="227"/>
      <c r="L937" s="227"/>
      <c r="M937" s="227"/>
      <c r="N937" s="227"/>
      <c r="O937" s="227"/>
      <c r="P937" s="227"/>
      <c r="Q937" s="227"/>
      <c r="R937" s="227"/>
      <c r="S937" s="227"/>
      <c r="T937" s="227"/>
      <c r="U937" s="227"/>
      <c r="V937" s="228"/>
      <c r="W937" s="228"/>
      <c r="X937" s="228"/>
      <c r="Y937" s="228"/>
      <c r="Z937" s="228"/>
    </row>
    <row r="938" spans="1:26" ht="15.75" customHeight="1">
      <c r="A938" s="228"/>
      <c r="B938" s="262"/>
      <c r="C938" s="228"/>
      <c r="D938" s="263"/>
      <c r="E938" s="263"/>
      <c r="F938" s="263"/>
      <c r="G938" s="264"/>
      <c r="H938" s="228"/>
      <c r="I938" s="227"/>
      <c r="J938" s="227"/>
      <c r="K938" s="227"/>
      <c r="L938" s="227"/>
      <c r="M938" s="227"/>
      <c r="N938" s="227"/>
      <c r="O938" s="227"/>
      <c r="P938" s="227"/>
      <c r="Q938" s="227"/>
      <c r="R938" s="227"/>
      <c r="S938" s="227"/>
      <c r="T938" s="227"/>
      <c r="U938" s="227"/>
      <c r="V938" s="228"/>
      <c r="W938" s="228"/>
      <c r="X938" s="228"/>
      <c r="Y938" s="228"/>
      <c r="Z938" s="228"/>
    </row>
    <row r="939" spans="1:26" ht="15.75" customHeight="1">
      <c r="A939" s="228"/>
      <c r="B939" s="262"/>
      <c r="C939" s="228"/>
      <c r="D939" s="263"/>
      <c r="E939" s="263"/>
      <c r="F939" s="263"/>
      <c r="G939" s="264"/>
      <c r="H939" s="228"/>
      <c r="I939" s="227"/>
      <c r="J939" s="227"/>
      <c r="K939" s="227"/>
      <c r="L939" s="227"/>
      <c r="M939" s="227"/>
      <c r="N939" s="227"/>
      <c r="O939" s="227"/>
      <c r="P939" s="227"/>
      <c r="Q939" s="227"/>
      <c r="R939" s="227"/>
      <c r="S939" s="227"/>
      <c r="T939" s="227"/>
      <c r="U939" s="227"/>
      <c r="V939" s="228"/>
      <c r="W939" s="228"/>
      <c r="X939" s="228"/>
      <c r="Y939" s="228"/>
      <c r="Z939" s="228"/>
    </row>
    <row r="940" spans="1:26" ht="15.75" customHeight="1">
      <c r="A940" s="228"/>
      <c r="B940" s="262"/>
      <c r="C940" s="228"/>
      <c r="D940" s="263"/>
      <c r="E940" s="263"/>
      <c r="F940" s="263"/>
      <c r="G940" s="264"/>
      <c r="H940" s="228"/>
      <c r="I940" s="227"/>
      <c r="J940" s="227"/>
      <c r="K940" s="227"/>
      <c r="L940" s="227"/>
      <c r="M940" s="227"/>
      <c r="N940" s="227"/>
      <c r="O940" s="227"/>
      <c r="P940" s="227"/>
      <c r="Q940" s="227"/>
      <c r="R940" s="227"/>
      <c r="S940" s="227"/>
      <c r="T940" s="227"/>
      <c r="U940" s="227"/>
      <c r="V940" s="228"/>
      <c r="W940" s="228"/>
      <c r="X940" s="228"/>
      <c r="Y940" s="228"/>
      <c r="Z940" s="228"/>
    </row>
    <row r="941" spans="1:26" ht="15.75" customHeight="1">
      <c r="A941" s="228"/>
      <c r="B941" s="262"/>
      <c r="C941" s="228"/>
      <c r="D941" s="263"/>
      <c r="E941" s="263"/>
      <c r="F941" s="263"/>
      <c r="G941" s="264"/>
      <c r="H941" s="228"/>
      <c r="I941" s="227"/>
      <c r="J941" s="227"/>
      <c r="K941" s="227"/>
      <c r="L941" s="227"/>
      <c r="M941" s="227"/>
      <c r="N941" s="227"/>
      <c r="O941" s="227"/>
      <c r="P941" s="227"/>
      <c r="Q941" s="227"/>
      <c r="R941" s="227"/>
      <c r="S941" s="227"/>
      <c r="T941" s="227"/>
      <c r="U941" s="227"/>
      <c r="V941" s="228"/>
      <c r="W941" s="228"/>
      <c r="X941" s="228"/>
      <c r="Y941" s="228"/>
      <c r="Z941" s="228"/>
    </row>
    <row r="942" spans="1:26" ht="15.75" customHeight="1">
      <c r="A942" s="228"/>
      <c r="B942" s="262"/>
      <c r="C942" s="228"/>
      <c r="D942" s="263"/>
      <c r="E942" s="263"/>
      <c r="F942" s="263"/>
      <c r="G942" s="264"/>
      <c r="H942" s="228"/>
      <c r="I942" s="227"/>
      <c r="J942" s="227"/>
      <c r="K942" s="227"/>
      <c r="L942" s="227"/>
      <c r="M942" s="227"/>
      <c r="N942" s="227"/>
      <c r="O942" s="227"/>
      <c r="P942" s="227"/>
      <c r="Q942" s="227"/>
      <c r="R942" s="227"/>
      <c r="S942" s="227"/>
      <c r="T942" s="227"/>
      <c r="U942" s="227"/>
      <c r="V942" s="228"/>
      <c r="W942" s="228"/>
      <c r="X942" s="228"/>
      <c r="Y942" s="228"/>
      <c r="Z942" s="228"/>
    </row>
    <row r="943" spans="1:26" ht="15.75" customHeight="1">
      <c r="A943" s="228"/>
      <c r="B943" s="262"/>
      <c r="C943" s="228"/>
      <c r="D943" s="263"/>
      <c r="E943" s="263"/>
      <c r="F943" s="263"/>
      <c r="G943" s="264"/>
      <c r="H943" s="228"/>
      <c r="I943" s="227"/>
      <c r="J943" s="227"/>
      <c r="K943" s="227"/>
      <c r="L943" s="227"/>
      <c r="M943" s="227"/>
      <c r="N943" s="227"/>
      <c r="O943" s="227"/>
      <c r="P943" s="227"/>
      <c r="Q943" s="227"/>
      <c r="R943" s="227"/>
      <c r="S943" s="227"/>
      <c r="T943" s="227"/>
      <c r="U943" s="227"/>
      <c r="V943" s="228"/>
      <c r="W943" s="228"/>
      <c r="X943" s="228"/>
      <c r="Y943" s="228"/>
      <c r="Z943" s="228"/>
    </row>
    <row r="944" spans="1:26" ht="15.75" customHeight="1">
      <c r="A944" s="228"/>
      <c r="B944" s="262"/>
      <c r="C944" s="228"/>
      <c r="D944" s="263"/>
      <c r="E944" s="263"/>
      <c r="F944" s="263"/>
      <c r="G944" s="264"/>
      <c r="H944" s="228"/>
      <c r="I944" s="227"/>
      <c r="J944" s="227"/>
      <c r="K944" s="227"/>
      <c r="L944" s="227"/>
      <c r="M944" s="227"/>
      <c r="N944" s="227"/>
      <c r="O944" s="227"/>
      <c r="P944" s="227"/>
      <c r="Q944" s="227"/>
      <c r="R944" s="227"/>
      <c r="S944" s="227"/>
      <c r="T944" s="227"/>
      <c r="U944" s="227"/>
      <c r="V944" s="228"/>
      <c r="W944" s="228"/>
      <c r="X944" s="228"/>
      <c r="Y944" s="228"/>
      <c r="Z944" s="228"/>
    </row>
    <row r="945" spans="1:26" ht="15.75" customHeight="1">
      <c r="A945" s="228"/>
      <c r="B945" s="262"/>
      <c r="C945" s="228"/>
      <c r="D945" s="263"/>
      <c r="E945" s="263"/>
      <c r="F945" s="263"/>
      <c r="G945" s="264"/>
      <c r="H945" s="228"/>
      <c r="I945" s="227"/>
      <c r="J945" s="227"/>
      <c r="K945" s="227"/>
      <c r="L945" s="227"/>
      <c r="M945" s="227"/>
      <c r="N945" s="227"/>
      <c r="O945" s="227"/>
      <c r="P945" s="227"/>
      <c r="Q945" s="227"/>
      <c r="R945" s="227"/>
      <c r="S945" s="227"/>
      <c r="T945" s="227"/>
      <c r="U945" s="227"/>
      <c r="V945" s="228"/>
      <c r="W945" s="228"/>
      <c r="X945" s="228"/>
      <c r="Y945" s="228"/>
      <c r="Z945" s="228"/>
    </row>
    <row r="946" spans="1:26" ht="15.75" customHeight="1">
      <c r="A946" s="228"/>
      <c r="B946" s="262"/>
      <c r="C946" s="228"/>
      <c r="D946" s="263"/>
      <c r="E946" s="263"/>
      <c r="F946" s="263"/>
      <c r="G946" s="264"/>
      <c r="H946" s="228"/>
      <c r="I946" s="227"/>
      <c r="J946" s="227"/>
      <c r="K946" s="227"/>
      <c r="L946" s="227"/>
      <c r="M946" s="227"/>
      <c r="N946" s="227"/>
      <c r="O946" s="227"/>
      <c r="P946" s="227"/>
      <c r="Q946" s="227"/>
      <c r="R946" s="227"/>
      <c r="S946" s="227"/>
      <c r="T946" s="227"/>
      <c r="U946" s="227"/>
      <c r="V946" s="228"/>
      <c r="W946" s="228"/>
      <c r="X946" s="228"/>
      <c r="Y946" s="228"/>
      <c r="Z946" s="228"/>
    </row>
    <row r="947" spans="1:26" ht="15.75" customHeight="1">
      <c r="A947" s="228"/>
      <c r="B947" s="262"/>
      <c r="C947" s="228"/>
      <c r="D947" s="263"/>
      <c r="E947" s="263"/>
      <c r="F947" s="263"/>
      <c r="G947" s="264"/>
      <c r="H947" s="228"/>
      <c r="I947" s="227"/>
      <c r="J947" s="227"/>
      <c r="K947" s="227"/>
      <c r="L947" s="227"/>
      <c r="M947" s="227"/>
      <c r="N947" s="227"/>
      <c r="O947" s="227"/>
      <c r="P947" s="227"/>
      <c r="Q947" s="227"/>
      <c r="R947" s="227"/>
      <c r="S947" s="227"/>
      <c r="T947" s="227"/>
      <c r="U947" s="227"/>
      <c r="V947" s="228"/>
      <c r="W947" s="228"/>
      <c r="X947" s="228"/>
      <c r="Y947" s="228"/>
      <c r="Z947" s="228"/>
    </row>
    <row r="948" spans="1:26" ht="15.75" customHeight="1">
      <c r="A948" s="228"/>
      <c r="B948" s="262"/>
      <c r="C948" s="228"/>
      <c r="D948" s="263"/>
      <c r="E948" s="263"/>
      <c r="F948" s="263"/>
      <c r="G948" s="264"/>
      <c r="H948" s="228"/>
      <c r="I948" s="227"/>
      <c r="J948" s="227"/>
      <c r="K948" s="227"/>
      <c r="L948" s="227"/>
      <c r="M948" s="227"/>
      <c r="N948" s="227"/>
      <c r="O948" s="227"/>
      <c r="P948" s="227"/>
      <c r="Q948" s="227"/>
      <c r="R948" s="227"/>
      <c r="S948" s="227"/>
      <c r="T948" s="227"/>
      <c r="U948" s="227"/>
      <c r="V948" s="228"/>
      <c r="W948" s="228"/>
      <c r="X948" s="228"/>
      <c r="Y948" s="228"/>
      <c r="Z948" s="228"/>
    </row>
    <row r="949" spans="1:26" ht="15.75" customHeight="1">
      <c r="A949" s="228"/>
      <c r="B949" s="262"/>
      <c r="C949" s="228"/>
      <c r="D949" s="263"/>
      <c r="E949" s="263"/>
      <c r="F949" s="263"/>
      <c r="G949" s="264"/>
      <c r="H949" s="228"/>
      <c r="I949" s="227"/>
      <c r="J949" s="227"/>
      <c r="K949" s="227"/>
      <c r="L949" s="227"/>
      <c r="M949" s="227"/>
      <c r="N949" s="227"/>
      <c r="O949" s="227"/>
      <c r="P949" s="227"/>
      <c r="Q949" s="227"/>
      <c r="R949" s="227"/>
      <c r="S949" s="227"/>
      <c r="T949" s="227"/>
      <c r="U949" s="227"/>
      <c r="V949" s="228"/>
      <c r="W949" s="228"/>
      <c r="X949" s="228"/>
      <c r="Y949" s="228"/>
      <c r="Z949" s="228"/>
    </row>
    <row r="950" spans="1:26" ht="15.75" customHeight="1">
      <c r="A950" s="228"/>
      <c r="B950" s="262"/>
      <c r="C950" s="228"/>
      <c r="D950" s="263"/>
      <c r="E950" s="263"/>
      <c r="F950" s="263"/>
      <c r="G950" s="264"/>
      <c r="H950" s="228"/>
      <c r="I950" s="227"/>
      <c r="J950" s="227"/>
      <c r="K950" s="227"/>
      <c r="L950" s="227"/>
      <c r="M950" s="227"/>
      <c r="N950" s="227"/>
      <c r="O950" s="227"/>
      <c r="P950" s="227"/>
      <c r="Q950" s="227"/>
      <c r="R950" s="227"/>
      <c r="S950" s="227"/>
      <c r="T950" s="227"/>
      <c r="U950" s="227"/>
      <c r="V950" s="228"/>
      <c r="W950" s="228"/>
      <c r="X950" s="228"/>
      <c r="Y950" s="228"/>
      <c r="Z950" s="228"/>
    </row>
    <row r="951" spans="1:26" ht="15.75" customHeight="1">
      <c r="A951" s="228"/>
      <c r="B951" s="262"/>
      <c r="C951" s="228"/>
      <c r="D951" s="263"/>
      <c r="E951" s="263"/>
      <c r="F951" s="263"/>
      <c r="G951" s="264"/>
      <c r="H951" s="228"/>
      <c r="I951" s="227"/>
      <c r="J951" s="227"/>
      <c r="K951" s="227"/>
      <c r="L951" s="227"/>
      <c r="M951" s="227"/>
      <c r="N951" s="227"/>
      <c r="O951" s="227"/>
      <c r="P951" s="227"/>
      <c r="Q951" s="227"/>
      <c r="R951" s="227"/>
      <c r="S951" s="227"/>
      <c r="T951" s="227"/>
      <c r="U951" s="227"/>
      <c r="V951" s="228"/>
      <c r="W951" s="228"/>
      <c r="X951" s="228"/>
      <c r="Y951" s="228"/>
      <c r="Z951" s="228"/>
    </row>
    <row r="952" spans="1:26" ht="15.75" customHeight="1">
      <c r="A952" s="228"/>
      <c r="B952" s="262"/>
      <c r="C952" s="228"/>
      <c r="D952" s="263"/>
      <c r="E952" s="263"/>
      <c r="F952" s="263"/>
      <c r="G952" s="264"/>
      <c r="H952" s="228"/>
      <c r="I952" s="227"/>
      <c r="J952" s="227"/>
      <c r="K952" s="227"/>
      <c r="L952" s="227"/>
      <c r="M952" s="227"/>
      <c r="N952" s="227"/>
      <c r="O952" s="227"/>
      <c r="P952" s="227"/>
      <c r="Q952" s="227"/>
      <c r="R952" s="227"/>
      <c r="S952" s="227"/>
      <c r="T952" s="227"/>
      <c r="U952" s="227"/>
      <c r="V952" s="228"/>
      <c r="W952" s="228"/>
      <c r="X952" s="228"/>
      <c r="Y952" s="228"/>
      <c r="Z952" s="228"/>
    </row>
    <row r="953" spans="1:26" ht="15.75" customHeight="1">
      <c r="A953" s="228"/>
      <c r="B953" s="262"/>
      <c r="C953" s="228"/>
      <c r="D953" s="263"/>
      <c r="E953" s="263"/>
      <c r="F953" s="263"/>
      <c r="G953" s="264"/>
      <c r="H953" s="228"/>
      <c r="I953" s="227"/>
      <c r="J953" s="227"/>
      <c r="K953" s="227"/>
      <c r="L953" s="227"/>
      <c r="M953" s="227"/>
      <c r="N953" s="227"/>
      <c r="O953" s="227"/>
      <c r="P953" s="227"/>
      <c r="Q953" s="227"/>
      <c r="R953" s="227"/>
      <c r="S953" s="227"/>
      <c r="T953" s="227"/>
      <c r="U953" s="227"/>
      <c r="V953" s="228"/>
      <c r="W953" s="228"/>
      <c r="X953" s="228"/>
      <c r="Y953" s="228"/>
      <c r="Z953" s="228"/>
    </row>
    <row r="954" spans="1:26" ht="15.75" customHeight="1">
      <c r="A954" s="228"/>
      <c r="B954" s="262"/>
      <c r="C954" s="228"/>
      <c r="D954" s="263"/>
      <c r="E954" s="263"/>
      <c r="F954" s="263"/>
      <c r="G954" s="264"/>
      <c r="H954" s="228"/>
      <c r="I954" s="227"/>
      <c r="J954" s="227"/>
      <c r="K954" s="227"/>
      <c r="L954" s="227"/>
      <c r="M954" s="227"/>
      <c r="N954" s="227"/>
      <c r="O954" s="227"/>
      <c r="P954" s="227"/>
      <c r="Q954" s="227"/>
      <c r="R954" s="227"/>
      <c r="S954" s="227"/>
      <c r="T954" s="227"/>
      <c r="U954" s="227"/>
      <c r="V954" s="228"/>
      <c r="W954" s="228"/>
      <c r="X954" s="228"/>
      <c r="Y954" s="228"/>
      <c r="Z954" s="228"/>
    </row>
    <row r="955" spans="1:26" ht="15.75" customHeight="1">
      <c r="A955" s="228"/>
      <c r="B955" s="262"/>
      <c r="C955" s="228"/>
      <c r="D955" s="263"/>
      <c r="E955" s="263"/>
      <c r="F955" s="263"/>
      <c r="G955" s="264"/>
      <c r="H955" s="228"/>
      <c r="I955" s="227"/>
      <c r="J955" s="227"/>
      <c r="K955" s="227"/>
      <c r="L955" s="227"/>
      <c r="M955" s="227"/>
      <c r="N955" s="227"/>
      <c r="O955" s="227"/>
      <c r="P955" s="227"/>
      <c r="Q955" s="227"/>
      <c r="R955" s="227"/>
      <c r="S955" s="227"/>
      <c r="T955" s="227"/>
      <c r="U955" s="227"/>
      <c r="V955" s="228"/>
      <c r="W955" s="228"/>
      <c r="X955" s="228"/>
      <c r="Y955" s="228"/>
      <c r="Z955" s="228"/>
    </row>
    <row r="956" spans="1:26" ht="15.75" customHeight="1">
      <c r="A956" s="228"/>
      <c r="B956" s="262"/>
      <c r="C956" s="228"/>
      <c r="D956" s="263"/>
      <c r="E956" s="263"/>
      <c r="F956" s="263"/>
      <c r="G956" s="264"/>
      <c r="H956" s="228"/>
      <c r="I956" s="227"/>
      <c r="J956" s="227"/>
      <c r="K956" s="227"/>
      <c r="L956" s="227"/>
      <c r="M956" s="227"/>
      <c r="N956" s="227"/>
      <c r="O956" s="227"/>
      <c r="P956" s="227"/>
      <c r="Q956" s="227"/>
      <c r="R956" s="227"/>
      <c r="S956" s="227"/>
      <c r="T956" s="227"/>
      <c r="U956" s="227"/>
      <c r="V956" s="228"/>
      <c r="W956" s="228"/>
      <c r="X956" s="228"/>
      <c r="Y956" s="228"/>
      <c r="Z956" s="228"/>
    </row>
    <row r="957" spans="1:26" ht="15.75" customHeight="1">
      <c r="A957" s="228"/>
      <c r="B957" s="262"/>
      <c r="C957" s="228"/>
      <c r="D957" s="263"/>
      <c r="E957" s="263"/>
      <c r="F957" s="263"/>
      <c r="G957" s="264"/>
      <c r="H957" s="228"/>
      <c r="I957" s="227"/>
      <c r="J957" s="227"/>
      <c r="K957" s="227"/>
      <c r="L957" s="227"/>
      <c r="M957" s="227"/>
      <c r="N957" s="227"/>
      <c r="O957" s="227"/>
      <c r="P957" s="227"/>
      <c r="Q957" s="227"/>
      <c r="R957" s="227"/>
      <c r="S957" s="227"/>
      <c r="T957" s="227"/>
      <c r="U957" s="227"/>
      <c r="V957" s="228"/>
      <c r="W957" s="228"/>
      <c r="X957" s="228"/>
      <c r="Y957" s="228"/>
      <c r="Z957" s="228"/>
    </row>
    <row r="958" spans="1:26" ht="15.75" customHeight="1">
      <c r="A958" s="228"/>
      <c r="B958" s="262"/>
      <c r="C958" s="228"/>
      <c r="D958" s="263"/>
      <c r="E958" s="263"/>
      <c r="F958" s="263"/>
      <c r="G958" s="264"/>
      <c r="H958" s="228"/>
      <c r="I958" s="227"/>
      <c r="J958" s="227"/>
      <c r="K958" s="227"/>
      <c r="L958" s="227"/>
      <c r="M958" s="227"/>
      <c r="N958" s="227"/>
      <c r="O958" s="227"/>
      <c r="P958" s="227"/>
      <c r="Q958" s="227"/>
      <c r="R958" s="227"/>
      <c r="S958" s="227"/>
      <c r="T958" s="227"/>
      <c r="U958" s="227"/>
      <c r="V958" s="228"/>
      <c r="W958" s="228"/>
      <c r="X958" s="228"/>
      <c r="Y958" s="228"/>
      <c r="Z958" s="228"/>
    </row>
    <row r="959" spans="1:26" ht="15.75" customHeight="1">
      <c r="A959" s="228"/>
      <c r="B959" s="262"/>
      <c r="C959" s="228"/>
      <c r="D959" s="263"/>
      <c r="E959" s="263"/>
      <c r="F959" s="263"/>
      <c r="G959" s="264"/>
      <c r="H959" s="228"/>
      <c r="I959" s="227"/>
      <c r="J959" s="227"/>
      <c r="K959" s="227"/>
      <c r="L959" s="227"/>
      <c r="M959" s="227"/>
      <c r="N959" s="227"/>
      <c r="O959" s="227"/>
      <c r="P959" s="227"/>
      <c r="Q959" s="227"/>
      <c r="R959" s="227"/>
      <c r="S959" s="227"/>
      <c r="T959" s="227"/>
      <c r="U959" s="227"/>
      <c r="V959" s="228"/>
      <c r="W959" s="228"/>
      <c r="X959" s="228"/>
      <c r="Y959" s="228"/>
      <c r="Z959" s="228"/>
    </row>
    <row r="960" spans="1:26" ht="15.75" customHeight="1">
      <c r="A960" s="228"/>
      <c r="B960" s="262"/>
      <c r="C960" s="228"/>
      <c r="D960" s="263"/>
      <c r="E960" s="263"/>
      <c r="F960" s="263"/>
      <c r="G960" s="264"/>
      <c r="H960" s="228"/>
      <c r="I960" s="227"/>
      <c r="J960" s="227"/>
      <c r="K960" s="227"/>
      <c r="L960" s="227"/>
      <c r="M960" s="227"/>
      <c r="N960" s="227"/>
      <c r="O960" s="227"/>
      <c r="P960" s="227"/>
      <c r="Q960" s="227"/>
      <c r="R960" s="227"/>
      <c r="S960" s="227"/>
      <c r="T960" s="227"/>
      <c r="U960" s="227"/>
      <c r="V960" s="228"/>
      <c r="W960" s="228"/>
      <c r="X960" s="228"/>
      <c r="Y960" s="228"/>
      <c r="Z960" s="228"/>
    </row>
    <row r="961" spans="1:26" ht="15.75" customHeight="1">
      <c r="A961" s="228"/>
      <c r="B961" s="262"/>
      <c r="C961" s="228"/>
      <c r="D961" s="263"/>
      <c r="E961" s="263"/>
      <c r="F961" s="263"/>
      <c r="G961" s="264"/>
      <c r="H961" s="228"/>
      <c r="I961" s="227"/>
      <c r="J961" s="227"/>
      <c r="K961" s="227"/>
      <c r="L961" s="227"/>
      <c r="M961" s="227"/>
      <c r="N961" s="227"/>
      <c r="O961" s="227"/>
      <c r="P961" s="227"/>
      <c r="Q961" s="227"/>
      <c r="R961" s="227"/>
      <c r="S961" s="227"/>
      <c r="T961" s="227"/>
      <c r="U961" s="227"/>
      <c r="V961" s="228"/>
      <c r="W961" s="228"/>
      <c r="X961" s="228"/>
      <c r="Y961" s="228"/>
      <c r="Z961" s="228"/>
    </row>
    <row r="962" spans="1:26" ht="15.75" customHeight="1">
      <c r="A962" s="228"/>
      <c r="B962" s="262"/>
      <c r="C962" s="228"/>
      <c r="D962" s="263"/>
      <c r="E962" s="263"/>
      <c r="F962" s="263"/>
      <c r="G962" s="264"/>
      <c r="H962" s="228"/>
      <c r="I962" s="227"/>
      <c r="J962" s="227"/>
      <c r="K962" s="227"/>
      <c r="L962" s="227"/>
      <c r="M962" s="227"/>
      <c r="N962" s="227"/>
      <c r="O962" s="227"/>
      <c r="P962" s="227"/>
      <c r="Q962" s="227"/>
      <c r="R962" s="227"/>
      <c r="S962" s="227"/>
      <c r="T962" s="227"/>
      <c r="U962" s="227"/>
      <c r="V962" s="228"/>
      <c r="W962" s="228"/>
      <c r="X962" s="228"/>
      <c r="Y962" s="228"/>
      <c r="Z962" s="228"/>
    </row>
    <row r="963" spans="1:26" ht="15.75" customHeight="1">
      <c r="A963" s="228"/>
      <c r="B963" s="262"/>
      <c r="C963" s="228"/>
      <c r="D963" s="263"/>
      <c r="E963" s="263"/>
      <c r="F963" s="263"/>
      <c r="G963" s="264"/>
      <c r="H963" s="228"/>
      <c r="I963" s="227"/>
      <c r="J963" s="227"/>
      <c r="K963" s="227"/>
      <c r="L963" s="227"/>
      <c r="M963" s="227"/>
      <c r="N963" s="227"/>
      <c r="O963" s="227"/>
      <c r="P963" s="227"/>
      <c r="Q963" s="227"/>
      <c r="R963" s="227"/>
      <c r="S963" s="227"/>
      <c r="T963" s="227"/>
      <c r="U963" s="227"/>
      <c r="V963" s="228"/>
      <c r="W963" s="228"/>
      <c r="X963" s="228"/>
      <c r="Y963" s="228"/>
      <c r="Z963" s="228"/>
    </row>
    <row r="964" spans="1:26" ht="15.75" customHeight="1">
      <c r="A964" s="228"/>
      <c r="B964" s="262"/>
      <c r="C964" s="228"/>
      <c r="D964" s="263"/>
      <c r="E964" s="263"/>
      <c r="F964" s="263"/>
      <c r="G964" s="264"/>
      <c r="H964" s="228"/>
      <c r="I964" s="227"/>
      <c r="J964" s="227"/>
      <c r="K964" s="227"/>
      <c r="L964" s="227"/>
      <c r="M964" s="227"/>
      <c r="N964" s="227"/>
      <c r="O964" s="227"/>
      <c r="P964" s="227"/>
      <c r="Q964" s="227"/>
      <c r="R964" s="227"/>
      <c r="S964" s="227"/>
      <c r="T964" s="227"/>
      <c r="U964" s="227"/>
      <c r="V964" s="228"/>
      <c r="W964" s="228"/>
      <c r="X964" s="228"/>
      <c r="Y964" s="228"/>
      <c r="Z964" s="228"/>
    </row>
    <row r="965" spans="1:26" ht="15.75" customHeight="1">
      <c r="A965" s="228"/>
      <c r="B965" s="262"/>
      <c r="C965" s="228"/>
      <c r="D965" s="263"/>
      <c r="E965" s="263"/>
      <c r="F965" s="263"/>
      <c r="G965" s="264"/>
      <c r="H965" s="228"/>
      <c r="I965" s="227"/>
      <c r="J965" s="227"/>
      <c r="K965" s="227"/>
      <c r="L965" s="227"/>
      <c r="M965" s="227"/>
      <c r="N965" s="227"/>
      <c r="O965" s="227"/>
      <c r="P965" s="227"/>
      <c r="Q965" s="227"/>
      <c r="R965" s="227"/>
      <c r="S965" s="227"/>
      <c r="T965" s="227"/>
      <c r="U965" s="227"/>
      <c r="V965" s="228"/>
      <c r="W965" s="228"/>
      <c r="X965" s="228"/>
      <c r="Y965" s="228"/>
      <c r="Z965" s="228"/>
    </row>
    <row r="966" spans="1:26" ht="15.75" customHeight="1">
      <c r="A966" s="228"/>
      <c r="B966" s="262"/>
      <c r="C966" s="228"/>
      <c r="D966" s="263"/>
      <c r="E966" s="263"/>
      <c r="F966" s="263"/>
      <c r="G966" s="264"/>
      <c r="H966" s="228"/>
      <c r="I966" s="227"/>
      <c r="J966" s="227"/>
      <c r="K966" s="227"/>
      <c r="L966" s="227"/>
      <c r="M966" s="227"/>
      <c r="N966" s="227"/>
      <c r="O966" s="227"/>
      <c r="P966" s="227"/>
      <c r="Q966" s="227"/>
      <c r="R966" s="227"/>
      <c r="S966" s="227"/>
      <c r="T966" s="227"/>
      <c r="U966" s="227"/>
      <c r="V966" s="228"/>
      <c r="W966" s="228"/>
      <c r="X966" s="228"/>
      <c r="Y966" s="228"/>
      <c r="Z966" s="228"/>
    </row>
    <row r="967" spans="1:26" ht="15.75" customHeight="1">
      <c r="A967" s="228"/>
      <c r="B967" s="262"/>
      <c r="C967" s="228"/>
      <c r="D967" s="263"/>
      <c r="E967" s="263"/>
      <c r="F967" s="263"/>
      <c r="G967" s="264"/>
      <c r="H967" s="228"/>
      <c r="I967" s="227"/>
      <c r="J967" s="227"/>
      <c r="K967" s="227"/>
      <c r="L967" s="227"/>
      <c r="M967" s="227"/>
      <c r="N967" s="227"/>
      <c r="O967" s="227"/>
      <c r="P967" s="227"/>
      <c r="Q967" s="227"/>
      <c r="R967" s="227"/>
      <c r="S967" s="227"/>
      <c r="T967" s="227"/>
      <c r="U967" s="227"/>
      <c r="V967" s="228"/>
      <c r="W967" s="228"/>
      <c r="X967" s="228"/>
      <c r="Y967" s="228"/>
      <c r="Z967" s="228"/>
    </row>
    <row r="968" spans="1:26" ht="15.75" customHeight="1">
      <c r="A968" s="228"/>
      <c r="B968" s="262"/>
      <c r="C968" s="228"/>
      <c r="D968" s="263"/>
      <c r="E968" s="263"/>
      <c r="F968" s="263"/>
      <c r="G968" s="264"/>
      <c r="H968" s="228"/>
      <c r="I968" s="227"/>
      <c r="J968" s="227"/>
      <c r="K968" s="227"/>
      <c r="L968" s="227"/>
      <c r="M968" s="227"/>
      <c r="N968" s="227"/>
      <c r="O968" s="227"/>
      <c r="P968" s="227"/>
      <c r="Q968" s="227"/>
      <c r="R968" s="227"/>
      <c r="S968" s="227"/>
      <c r="T968" s="227"/>
      <c r="U968" s="227"/>
      <c r="V968" s="228"/>
      <c r="W968" s="228"/>
      <c r="X968" s="228"/>
      <c r="Y968" s="228"/>
      <c r="Z968" s="228"/>
    </row>
    <row r="969" spans="1:26" ht="15.75" customHeight="1">
      <c r="A969" s="228"/>
      <c r="B969" s="262"/>
      <c r="C969" s="228"/>
      <c r="D969" s="263"/>
      <c r="E969" s="263"/>
      <c r="F969" s="263"/>
      <c r="G969" s="264"/>
      <c r="H969" s="228"/>
      <c r="I969" s="227"/>
      <c r="J969" s="227"/>
      <c r="K969" s="227"/>
      <c r="L969" s="227"/>
      <c r="M969" s="227"/>
      <c r="N969" s="227"/>
      <c r="O969" s="227"/>
      <c r="P969" s="227"/>
      <c r="Q969" s="227"/>
      <c r="R969" s="227"/>
      <c r="S969" s="227"/>
      <c r="T969" s="227"/>
      <c r="U969" s="227"/>
      <c r="V969" s="228"/>
      <c r="W969" s="228"/>
      <c r="X969" s="228"/>
      <c r="Y969" s="228"/>
      <c r="Z969" s="228"/>
    </row>
    <row r="970" spans="1:26" ht="15.75" customHeight="1">
      <c r="A970" s="228"/>
      <c r="B970" s="262"/>
      <c r="C970" s="228"/>
      <c r="D970" s="263"/>
      <c r="E970" s="263"/>
      <c r="F970" s="263"/>
      <c r="G970" s="264"/>
      <c r="H970" s="228"/>
      <c r="I970" s="227"/>
      <c r="J970" s="227"/>
      <c r="K970" s="227"/>
      <c r="L970" s="227"/>
      <c r="M970" s="227"/>
      <c r="N970" s="227"/>
      <c r="O970" s="227"/>
      <c r="P970" s="227"/>
      <c r="Q970" s="227"/>
      <c r="R970" s="227"/>
      <c r="S970" s="227"/>
      <c r="T970" s="227"/>
      <c r="U970" s="227"/>
      <c r="V970" s="228"/>
      <c r="W970" s="228"/>
      <c r="X970" s="228"/>
      <c r="Y970" s="228"/>
      <c r="Z970" s="228"/>
    </row>
    <row r="971" spans="1:26" ht="15.75" customHeight="1">
      <c r="A971" s="228"/>
      <c r="B971" s="262"/>
      <c r="C971" s="228"/>
      <c r="D971" s="263"/>
      <c r="E971" s="263"/>
      <c r="F971" s="263"/>
      <c r="G971" s="264"/>
      <c r="H971" s="228"/>
      <c r="I971" s="227"/>
      <c r="J971" s="227"/>
      <c r="K971" s="227"/>
      <c r="L971" s="227"/>
      <c r="M971" s="227"/>
      <c r="N971" s="227"/>
      <c r="O971" s="227"/>
      <c r="P971" s="227"/>
      <c r="Q971" s="227"/>
      <c r="R971" s="227"/>
      <c r="S971" s="227"/>
      <c r="T971" s="227"/>
      <c r="U971" s="227"/>
      <c r="V971" s="228"/>
      <c r="W971" s="228"/>
      <c r="X971" s="228"/>
      <c r="Y971" s="228"/>
      <c r="Z971" s="228"/>
    </row>
    <row r="972" spans="1:26" ht="15.75" customHeight="1">
      <c r="A972" s="228"/>
      <c r="B972" s="262"/>
      <c r="C972" s="228"/>
      <c r="D972" s="263"/>
      <c r="E972" s="263"/>
      <c r="F972" s="263"/>
      <c r="G972" s="264"/>
      <c r="H972" s="228"/>
      <c r="I972" s="227"/>
      <c r="J972" s="227"/>
      <c r="K972" s="227"/>
      <c r="L972" s="227"/>
      <c r="M972" s="227"/>
      <c r="N972" s="227"/>
      <c r="O972" s="227"/>
      <c r="P972" s="227"/>
      <c r="Q972" s="227"/>
      <c r="R972" s="227"/>
      <c r="S972" s="227"/>
      <c r="T972" s="227"/>
      <c r="U972" s="227"/>
      <c r="V972" s="228"/>
      <c r="W972" s="228"/>
      <c r="X972" s="228"/>
      <c r="Y972" s="228"/>
      <c r="Z972" s="228"/>
    </row>
    <row r="973" spans="1:26" ht="15.75" customHeight="1">
      <c r="A973" s="228"/>
      <c r="B973" s="262"/>
      <c r="C973" s="228"/>
      <c r="D973" s="263"/>
      <c r="E973" s="263"/>
      <c r="F973" s="263"/>
      <c r="G973" s="264"/>
      <c r="H973" s="228"/>
      <c r="I973" s="227"/>
      <c r="J973" s="227"/>
      <c r="K973" s="227"/>
      <c r="L973" s="227"/>
      <c r="M973" s="227"/>
      <c r="N973" s="227"/>
      <c r="O973" s="227"/>
      <c r="P973" s="227"/>
      <c r="Q973" s="227"/>
      <c r="R973" s="227"/>
      <c r="S973" s="227"/>
      <c r="T973" s="227"/>
      <c r="U973" s="227"/>
      <c r="V973" s="228"/>
      <c r="W973" s="228"/>
      <c r="X973" s="228"/>
      <c r="Y973" s="228"/>
      <c r="Z973" s="228"/>
    </row>
    <row r="974" spans="1:26" ht="15.75" customHeight="1">
      <c r="A974" s="228"/>
      <c r="B974" s="262"/>
      <c r="C974" s="228"/>
      <c r="D974" s="263"/>
      <c r="E974" s="263"/>
      <c r="F974" s="263"/>
      <c r="G974" s="264"/>
      <c r="H974" s="228"/>
      <c r="I974" s="227"/>
      <c r="J974" s="227"/>
      <c r="K974" s="227"/>
      <c r="L974" s="227"/>
      <c r="M974" s="227"/>
      <c r="N974" s="227"/>
      <c r="O974" s="227"/>
      <c r="P974" s="227"/>
      <c r="Q974" s="227"/>
      <c r="R974" s="227"/>
      <c r="S974" s="227"/>
      <c r="T974" s="227"/>
      <c r="U974" s="227"/>
      <c r="V974" s="228"/>
      <c r="W974" s="228"/>
      <c r="X974" s="228"/>
      <c r="Y974" s="228"/>
      <c r="Z974" s="228"/>
    </row>
    <row r="975" spans="1:26" ht="15.75" customHeight="1">
      <c r="A975" s="228"/>
      <c r="B975" s="262"/>
      <c r="C975" s="228"/>
      <c r="D975" s="263"/>
      <c r="E975" s="263"/>
      <c r="F975" s="263"/>
      <c r="G975" s="264"/>
      <c r="H975" s="228"/>
      <c r="I975" s="227"/>
      <c r="J975" s="227"/>
      <c r="K975" s="227"/>
      <c r="L975" s="227"/>
      <c r="M975" s="227"/>
      <c r="N975" s="227"/>
      <c r="O975" s="227"/>
      <c r="P975" s="227"/>
      <c r="Q975" s="227"/>
      <c r="R975" s="227"/>
      <c r="S975" s="227"/>
      <c r="T975" s="227"/>
      <c r="U975" s="227"/>
      <c r="V975" s="228"/>
      <c r="W975" s="228"/>
      <c r="X975" s="228"/>
      <c r="Y975" s="228"/>
      <c r="Z975" s="228"/>
    </row>
    <row r="976" spans="1:26" ht="15.75" customHeight="1">
      <c r="A976" s="228"/>
      <c r="B976" s="262"/>
      <c r="C976" s="228"/>
      <c r="D976" s="263"/>
      <c r="E976" s="263"/>
      <c r="F976" s="263"/>
      <c r="G976" s="264"/>
      <c r="H976" s="228"/>
      <c r="I976" s="227"/>
      <c r="J976" s="227"/>
      <c r="K976" s="227"/>
      <c r="L976" s="227"/>
      <c r="M976" s="227"/>
      <c r="N976" s="227"/>
      <c r="O976" s="227"/>
      <c r="P976" s="227"/>
      <c r="Q976" s="227"/>
      <c r="R976" s="227"/>
      <c r="S976" s="227"/>
      <c r="T976" s="227"/>
      <c r="U976" s="227"/>
      <c r="V976" s="228"/>
      <c r="W976" s="228"/>
      <c r="X976" s="228"/>
      <c r="Y976" s="228"/>
      <c r="Z976" s="228"/>
    </row>
    <row r="977" spans="1:26" ht="15.75" customHeight="1">
      <c r="A977" s="228"/>
      <c r="B977" s="262"/>
      <c r="C977" s="228"/>
      <c r="D977" s="263"/>
      <c r="E977" s="263"/>
      <c r="F977" s="263"/>
      <c r="G977" s="264"/>
      <c r="H977" s="228"/>
      <c r="I977" s="227"/>
      <c r="J977" s="227"/>
      <c r="K977" s="227"/>
      <c r="L977" s="227"/>
      <c r="M977" s="227"/>
      <c r="N977" s="227"/>
      <c r="O977" s="227"/>
      <c r="P977" s="227"/>
      <c r="Q977" s="227"/>
      <c r="R977" s="227"/>
      <c r="S977" s="227"/>
      <c r="T977" s="227"/>
      <c r="U977" s="227"/>
      <c r="V977" s="228"/>
      <c r="W977" s="228"/>
      <c r="X977" s="228"/>
      <c r="Y977" s="228"/>
      <c r="Z977" s="228"/>
    </row>
    <row r="978" spans="1:26" ht="15.75" customHeight="1">
      <c r="A978" s="228"/>
      <c r="B978" s="262"/>
      <c r="C978" s="228"/>
      <c r="D978" s="263"/>
      <c r="E978" s="263"/>
      <c r="F978" s="263"/>
      <c r="G978" s="264"/>
      <c r="H978" s="228"/>
      <c r="I978" s="227"/>
      <c r="J978" s="227"/>
      <c r="K978" s="227"/>
      <c r="L978" s="227"/>
      <c r="M978" s="227"/>
      <c r="N978" s="227"/>
      <c r="O978" s="227"/>
      <c r="P978" s="227"/>
      <c r="Q978" s="227"/>
      <c r="R978" s="227"/>
      <c r="S978" s="227"/>
      <c r="T978" s="227"/>
      <c r="U978" s="227"/>
      <c r="V978" s="228"/>
      <c r="W978" s="228"/>
      <c r="X978" s="228"/>
      <c r="Y978" s="228"/>
      <c r="Z978" s="228"/>
    </row>
    <row r="979" spans="1:26" ht="15.75" customHeight="1">
      <c r="A979" s="228"/>
      <c r="B979" s="262"/>
      <c r="C979" s="228"/>
      <c r="D979" s="263"/>
      <c r="E979" s="263"/>
      <c r="F979" s="263"/>
      <c r="G979" s="264"/>
      <c r="H979" s="228"/>
      <c r="I979" s="227"/>
      <c r="J979" s="227"/>
      <c r="K979" s="227"/>
      <c r="L979" s="227"/>
      <c r="M979" s="227"/>
      <c r="N979" s="227"/>
      <c r="O979" s="227"/>
      <c r="P979" s="227"/>
      <c r="Q979" s="227"/>
      <c r="R979" s="227"/>
      <c r="S979" s="227"/>
      <c r="T979" s="227"/>
      <c r="U979" s="227"/>
      <c r="V979" s="228"/>
      <c r="W979" s="228"/>
      <c r="X979" s="228"/>
      <c r="Y979" s="228"/>
      <c r="Z979" s="228"/>
    </row>
    <row r="980" spans="1:26" ht="15.75" customHeight="1">
      <c r="A980" s="228"/>
      <c r="B980" s="262"/>
      <c r="C980" s="228"/>
      <c r="D980" s="263"/>
      <c r="E980" s="263"/>
      <c r="F980" s="263"/>
      <c r="G980" s="264"/>
      <c r="H980" s="228"/>
      <c r="I980" s="227"/>
      <c r="J980" s="227"/>
      <c r="K980" s="227"/>
      <c r="L980" s="227"/>
      <c r="M980" s="227"/>
      <c r="N980" s="227"/>
      <c r="O980" s="227"/>
      <c r="P980" s="227"/>
      <c r="Q980" s="227"/>
      <c r="R980" s="227"/>
      <c r="S980" s="227"/>
      <c r="T980" s="227"/>
      <c r="U980" s="227"/>
      <c r="V980" s="228"/>
      <c r="W980" s="228"/>
      <c r="X980" s="228"/>
      <c r="Y980" s="228"/>
      <c r="Z980" s="228"/>
    </row>
    <row r="981" spans="1:26" ht="15.75" customHeight="1">
      <c r="A981" s="228"/>
      <c r="B981" s="262"/>
      <c r="C981" s="228"/>
      <c r="D981" s="263"/>
      <c r="E981" s="263"/>
      <c r="F981" s="263"/>
      <c r="G981" s="264"/>
      <c r="H981" s="228"/>
      <c r="I981" s="227"/>
      <c r="J981" s="227"/>
      <c r="K981" s="227"/>
      <c r="L981" s="227"/>
      <c r="M981" s="227"/>
      <c r="N981" s="227"/>
      <c r="O981" s="227"/>
      <c r="P981" s="227"/>
      <c r="Q981" s="227"/>
      <c r="R981" s="227"/>
      <c r="S981" s="227"/>
      <c r="T981" s="227"/>
      <c r="U981" s="227"/>
      <c r="V981" s="228"/>
      <c r="W981" s="228"/>
      <c r="X981" s="228"/>
      <c r="Y981" s="228"/>
      <c r="Z981" s="228"/>
    </row>
    <row r="982" spans="1:26" ht="15.75" customHeight="1">
      <c r="A982" s="228"/>
      <c r="B982" s="262"/>
      <c r="C982" s="228"/>
      <c r="D982" s="263"/>
      <c r="E982" s="263"/>
      <c r="F982" s="263"/>
      <c r="G982" s="264"/>
      <c r="H982" s="228"/>
      <c r="I982" s="227"/>
      <c r="J982" s="227"/>
      <c r="K982" s="227"/>
      <c r="L982" s="227"/>
      <c r="M982" s="227"/>
      <c r="N982" s="227"/>
      <c r="O982" s="227"/>
      <c r="P982" s="227"/>
      <c r="Q982" s="227"/>
      <c r="R982" s="227"/>
      <c r="S982" s="227"/>
      <c r="T982" s="227"/>
      <c r="U982" s="227"/>
      <c r="V982" s="228"/>
      <c r="W982" s="228"/>
      <c r="X982" s="228"/>
      <c r="Y982" s="228"/>
      <c r="Z982" s="228"/>
    </row>
    <row r="983" spans="1:26" ht="15.75" customHeight="1">
      <c r="A983" s="228"/>
      <c r="B983" s="262"/>
      <c r="C983" s="228"/>
      <c r="D983" s="263"/>
      <c r="E983" s="263"/>
      <c r="F983" s="263"/>
      <c r="G983" s="264"/>
      <c r="H983" s="228"/>
      <c r="I983" s="227"/>
      <c r="J983" s="227"/>
      <c r="K983" s="227"/>
      <c r="L983" s="227"/>
      <c r="M983" s="227"/>
      <c r="N983" s="227"/>
      <c r="O983" s="227"/>
      <c r="P983" s="227"/>
      <c r="Q983" s="227"/>
      <c r="R983" s="227"/>
      <c r="S983" s="227"/>
      <c r="T983" s="227"/>
      <c r="U983" s="227"/>
      <c r="V983" s="228"/>
      <c r="W983" s="228"/>
      <c r="X983" s="228"/>
      <c r="Y983" s="228"/>
      <c r="Z983" s="228"/>
    </row>
    <row r="984" spans="1:26" ht="15.75" customHeight="1">
      <c r="A984" s="228"/>
      <c r="B984" s="262"/>
      <c r="C984" s="228"/>
      <c r="D984" s="263"/>
      <c r="E984" s="263"/>
      <c r="F984" s="263"/>
      <c r="G984" s="264"/>
      <c r="H984" s="228"/>
      <c r="I984" s="227"/>
      <c r="J984" s="227"/>
      <c r="K984" s="227"/>
      <c r="L984" s="227"/>
      <c r="M984" s="227"/>
      <c r="N984" s="227"/>
      <c r="O984" s="227"/>
      <c r="P984" s="227"/>
      <c r="Q984" s="227"/>
      <c r="R984" s="227"/>
      <c r="S984" s="227"/>
      <c r="T984" s="227"/>
      <c r="U984" s="227"/>
      <c r="V984" s="228"/>
      <c r="W984" s="228"/>
      <c r="X984" s="228"/>
      <c r="Y984" s="228"/>
      <c r="Z984" s="228"/>
    </row>
    <row r="985" spans="1:26" ht="15.75" customHeight="1">
      <c r="A985" s="228"/>
      <c r="B985" s="262"/>
      <c r="C985" s="228"/>
      <c r="D985" s="263"/>
      <c r="E985" s="263"/>
      <c r="F985" s="263"/>
      <c r="G985" s="264"/>
      <c r="H985" s="228"/>
      <c r="I985" s="227"/>
      <c r="J985" s="227"/>
      <c r="K985" s="227"/>
      <c r="L985" s="227"/>
      <c r="M985" s="227"/>
      <c r="N985" s="227"/>
      <c r="O985" s="227"/>
      <c r="P985" s="227"/>
      <c r="Q985" s="227"/>
      <c r="R985" s="227"/>
      <c r="S985" s="227"/>
      <c r="T985" s="227"/>
      <c r="U985" s="227"/>
      <c r="V985" s="228"/>
      <c r="W985" s="228"/>
      <c r="X985" s="228"/>
      <c r="Y985" s="228"/>
      <c r="Z985" s="228"/>
    </row>
    <row r="986" spans="1:26" ht="15.75" customHeight="1">
      <c r="A986" s="228"/>
      <c r="B986" s="262"/>
      <c r="C986" s="228"/>
      <c r="D986" s="263"/>
      <c r="E986" s="263"/>
      <c r="F986" s="263"/>
      <c r="G986" s="264"/>
      <c r="H986" s="228"/>
      <c r="I986" s="227"/>
      <c r="J986" s="227"/>
      <c r="K986" s="227"/>
      <c r="L986" s="227"/>
      <c r="M986" s="227"/>
      <c r="N986" s="227"/>
      <c r="O986" s="227"/>
      <c r="P986" s="227"/>
      <c r="Q986" s="227"/>
      <c r="R986" s="227"/>
      <c r="S986" s="227"/>
      <c r="T986" s="227"/>
      <c r="U986" s="227"/>
      <c r="V986" s="228"/>
      <c r="W986" s="228"/>
      <c r="X986" s="228"/>
      <c r="Y986" s="228"/>
      <c r="Z986" s="228"/>
    </row>
    <row r="987" spans="1:26" ht="15.75" customHeight="1">
      <c r="A987" s="228"/>
      <c r="B987" s="262"/>
      <c r="C987" s="228"/>
      <c r="D987" s="263"/>
      <c r="E987" s="263"/>
      <c r="F987" s="263"/>
      <c r="G987" s="264"/>
      <c r="H987" s="228"/>
      <c r="I987" s="227"/>
      <c r="J987" s="227"/>
      <c r="K987" s="227"/>
      <c r="L987" s="227"/>
      <c r="M987" s="227"/>
      <c r="N987" s="227"/>
      <c r="O987" s="227"/>
      <c r="P987" s="227"/>
      <c r="Q987" s="227"/>
      <c r="R987" s="227"/>
      <c r="S987" s="227"/>
      <c r="T987" s="227"/>
      <c r="U987" s="227"/>
      <c r="V987" s="228"/>
      <c r="W987" s="228"/>
      <c r="X987" s="228"/>
      <c r="Y987" s="228"/>
      <c r="Z987" s="228"/>
    </row>
    <row r="988" spans="1:26" ht="15.75" customHeight="1">
      <c r="A988" s="228"/>
      <c r="B988" s="262"/>
      <c r="C988" s="228"/>
      <c r="D988" s="263"/>
      <c r="E988" s="263"/>
      <c r="F988" s="263"/>
      <c r="G988" s="264"/>
      <c r="H988" s="228"/>
      <c r="I988" s="227"/>
      <c r="J988" s="227"/>
      <c r="K988" s="227"/>
      <c r="L988" s="227"/>
      <c r="M988" s="227"/>
      <c r="N988" s="227"/>
      <c r="O988" s="227"/>
      <c r="P988" s="227"/>
      <c r="Q988" s="227"/>
      <c r="R988" s="227"/>
      <c r="S988" s="227"/>
      <c r="T988" s="227"/>
      <c r="U988" s="227"/>
      <c r="V988" s="228"/>
      <c r="W988" s="228"/>
      <c r="X988" s="228"/>
      <c r="Y988" s="228"/>
      <c r="Z988" s="228"/>
    </row>
    <row r="989" spans="1:26" ht="15.75" customHeight="1">
      <c r="A989" s="228"/>
      <c r="B989" s="262"/>
      <c r="C989" s="228"/>
      <c r="D989" s="263"/>
      <c r="E989" s="263"/>
      <c r="F989" s="263"/>
      <c r="G989" s="264"/>
      <c r="H989" s="228"/>
      <c r="I989" s="227"/>
      <c r="J989" s="227"/>
      <c r="K989" s="227"/>
      <c r="L989" s="227"/>
      <c r="M989" s="227"/>
      <c r="N989" s="227"/>
      <c r="O989" s="227"/>
      <c r="P989" s="227"/>
      <c r="Q989" s="227"/>
      <c r="R989" s="227"/>
      <c r="S989" s="227"/>
      <c r="T989" s="227"/>
      <c r="U989" s="227"/>
      <c r="V989" s="228"/>
      <c r="W989" s="228"/>
      <c r="X989" s="228"/>
      <c r="Y989" s="228"/>
      <c r="Z989" s="228"/>
    </row>
    <row r="990" spans="1:26" ht="15.75" customHeight="1">
      <c r="A990" s="228"/>
      <c r="B990" s="262"/>
      <c r="C990" s="228"/>
      <c r="D990" s="263"/>
      <c r="E990" s="263"/>
      <c r="F990" s="263"/>
      <c r="G990" s="264"/>
      <c r="H990" s="228"/>
      <c r="I990" s="227"/>
      <c r="J990" s="227"/>
      <c r="K990" s="227"/>
      <c r="L990" s="227"/>
      <c r="M990" s="227"/>
      <c r="N990" s="227"/>
      <c r="O990" s="227"/>
      <c r="P990" s="227"/>
      <c r="Q990" s="227"/>
      <c r="R990" s="227"/>
      <c r="S990" s="227"/>
      <c r="T990" s="227"/>
      <c r="U990" s="227"/>
      <c r="V990" s="228"/>
      <c r="W990" s="228"/>
      <c r="X990" s="228"/>
      <c r="Y990" s="228"/>
      <c r="Z990" s="228"/>
    </row>
    <row r="991" spans="1:26" ht="15.75" customHeight="1">
      <c r="A991" s="228"/>
      <c r="B991" s="262"/>
      <c r="C991" s="228"/>
      <c r="D991" s="263"/>
      <c r="E991" s="263"/>
      <c r="F991" s="263"/>
      <c r="G991" s="264"/>
      <c r="H991" s="228"/>
      <c r="I991" s="227"/>
      <c r="J991" s="227"/>
      <c r="K991" s="227"/>
      <c r="L991" s="227"/>
      <c r="M991" s="227"/>
      <c r="N991" s="227"/>
      <c r="O991" s="227"/>
      <c r="P991" s="227"/>
      <c r="Q991" s="227"/>
      <c r="R991" s="227"/>
      <c r="S991" s="227"/>
      <c r="T991" s="227"/>
      <c r="U991" s="227"/>
      <c r="V991" s="228"/>
      <c r="W991" s="228"/>
      <c r="X991" s="228"/>
      <c r="Y991" s="228"/>
      <c r="Z991" s="228"/>
    </row>
    <row r="992" spans="1:26" ht="15.75" customHeight="1">
      <c r="A992" s="228"/>
      <c r="B992" s="262"/>
      <c r="C992" s="228"/>
      <c r="D992" s="263"/>
      <c r="E992" s="263"/>
      <c r="F992" s="263"/>
      <c r="G992" s="264"/>
      <c r="H992" s="228"/>
      <c r="I992" s="227"/>
      <c r="J992" s="227"/>
      <c r="K992" s="227"/>
      <c r="L992" s="227"/>
      <c r="M992" s="227"/>
      <c r="N992" s="227"/>
      <c r="O992" s="227"/>
      <c r="P992" s="227"/>
      <c r="Q992" s="227"/>
      <c r="R992" s="227"/>
      <c r="S992" s="227"/>
      <c r="T992" s="227"/>
      <c r="U992" s="227"/>
      <c r="V992" s="228"/>
      <c r="W992" s="228"/>
      <c r="X992" s="228"/>
      <c r="Y992" s="228"/>
      <c r="Z992" s="228"/>
    </row>
    <row r="993" spans="1:26" ht="15.75" customHeight="1">
      <c r="A993" s="228"/>
      <c r="B993" s="262"/>
      <c r="C993" s="228"/>
      <c r="D993" s="263"/>
      <c r="E993" s="263"/>
      <c r="F993" s="263"/>
      <c r="G993" s="264"/>
      <c r="H993" s="228"/>
      <c r="I993" s="227"/>
      <c r="J993" s="227"/>
      <c r="K993" s="227"/>
      <c r="L993" s="227"/>
      <c r="M993" s="227"/>
      <c r="N993" s="227"/>
      <c r="O993" s="227"/>
      <c r="P993" s="227"/>
      <c r="Q993" s="227"/>
      <c r="R993" s="227"/>
      <c r="S993" s="227"/>
      <c r="T993" s="227"/>
      <c r="U993" s="227"/>
      <c r="V993" s="228"/>
      <c r="W993" s="228"/>
      <c r="X993" s="228"/>
      <c r="Y993" s="228"/>
      <c r="Z993" s="228"/>
    </row>
    <row r="994" spans="1:26" ht="15.75" customHeight="1">
      <c r="A994" s="228"/>
      <c r="B994" s="262"/>
      <c r="C994" s="228"/>
      <c r="D994" s="263"/>
      <c r="E994" s="263"/>
      <c r="F994" s="263"/>
      <c r="G994" s="264"/>
      <c r="H994" s="228"/>
      <c r="I994" s="227"/>
      <c r="J994" s="227"/>
      <c r="K994" s="227"/>
      <c r="L994" s="227"/>
      <c r="M994" s="227"/>
      <c r="N994" s="227"/>
      <c r="O994" s="227"/>
      <c r="P994" s="227"/>
      <c r="Q994" s="227"/>
      <c r="R994" s="227"/>
      <c r="S994" s="227"/>
      <c r="T994" s="227"/>
      <c r="U994" s="227"/>
      <c r="V994" s="228"/>
      <c r="W994" s="228"/>
      <c r="X994" s="228"/>
      <c r="Y994" s="228"/>
      <c r="Z994" s="228"/>
    </row>
    <row r="995" spans="1:26" ht="15.75" customHeight="1">
      <c r="A995" s="228"/>
      <c r="B995" s="262"/>
      <c r="C995" s="228"/>
      <c r="D995" s="263"/>
      <c r="E995" s="263"/>
      <c r="F995" s="263"/>
      <c r="G995" s="264"/>
      <c r="H995" s="228"/>
      <c r="I995" s="227"/>
      <c r="J995" s="227"/>
      <c r="K995" s="227"/>
      <c r="L995" s="227"/>
      <c r="M995" s="227"/>
      <c r="N995" s="227"/>
      <c r="O995" s="227"/>
      <c r="P995" s="227"/>
      <c r="Q995" s="227"/>
      <c r="R995" s="227"/>
      <c r="S995" s="227"/>
      <c r="T995" s="227"/>
      <c r="U995" s="227"/>
      <c r="V995" s="228"/>
      <c r="W995" s="228"/>
      <c r="X995" s="228"/>
      <c r="Y995" s="228"/>
      <c r="Z995" s="228"/>
    </row>
    <row r="996" spans="1:26" ht="15.75" customHeight="1">
      <c r="A996" s="228"/>
      <c r="B996" s="262"/>
      <c r="C996" s="228"/>
      <c r="D996" s="263"/>
      <c r="E996" s="263"/>
      <c r="F996" s="263"/>
      <c r="G996" s="264"/>
      <c r="H996" s="228"/>
      <c r="I996" s="227"/>
      <c r="J996" s="227"/>
      <c r="K996" s="227"/>
      <c r="L996" s="227"/>
      <c r="M996" s="227"/>
      <c r="N996" s="227"/>
      <c r="O996" s="227"/>
      <c r="P996" s="227"/>
      <c r="Q996" s="227"/>
      <c r="R996" s="227"/>
      <c r="S996" s="227"/>
      <c r="T996" s="227"/>
      <c r="U996" s="227"/>
      <c r="V996" s="228"/>
      <c r="W996" s="228"/>
      <c r="X996" s="228"/>
      <c r="Y996" s="228"/>
      <c r="Z996" s="228"/>
    </row>
    <row r="997" spans="1:26" ht="15.75" customHeight="1">
      <c r="A997" s="228"/>
      <c r="B997" s="262"/>
      <c r="C997" s="228"/>
      <c r="D997" s="263"/>
      <c r="E997" s="263"/>
      <c r="F997" s="263"/>
      <c r="G997" s="264"/>
      <c r="H997" s="228"/>
      <c r="I997" s="227"/>
      <c r="J997" s="227"/>
      <c r="K997" s="227"/>
      <c r="L997" s="227"/>
      <c r="M997" s="227"/>
      <c r="N997" s="227"/>
      <c r="O997" s="227"/>
      <c r="P997" s="227"/>
      <c r="Q997" s="227"/>
      <c r="R997" s="227"/>
      <c r="S997" s="227"/>
      <c r="T997" s="227"/>
      <c r="U997" s="227"/>
      <c r="V997" s="228"/>
      <c r="W997" s="228"/>
      <c r="X997" s="228"/>
      <c r="Y997" s="228"/>
      <c r="Z997" s="228"/>
    </row>
    <row r="998" spans="1:26" ht="15.75" customHeight="1">
      <c r="A998" s="228"/>
      <c r="B998" s="262"/>
      <c r="C998" s="228"/>
      <c r="D998" s="263"/>
      <c r="E998" s="263"/>
      <c r="F998" s="263"/>
      <c r="G998" s="264"/>
      <c r="H998" s="228"/>
      <c r="I998" s="227"/>
      <c r="J998" s="227"/>
      <c r="K998" s="227"/>
      <c r="L998" s="227"/>
      <c r="M998" s="227"/>
      <c r="N998" s="227"/>
      <c r="O998" s="227"/>
      <c r="P998" s="227"/>
      <c r="Q998" s="227"/>
      <c r="R998" s="227"/>
      <c r="S998" s="227"/>
      <c r="T998" s="227"/>
      <c r="U998" s="227"/>
      <c r="V998" s="228"/>
      <c r="W998" s="228"/>
      <c r="X998" s="228"/>
      <c r="Y998" s="228"/>
      <c r="Z998" s="228"/>
    </row>
    <row r="999" spans="1:26" ht="15.75" customHeight="1">
      <c r="A999" s="228"/>
      <c r="B999" s="262"/>
      <c r="C999" s="228"/>
      <c r="D999" s="263"/>
      <c r="E999" s="263"/>
      <c r="F999" s="263"/>
      <c r="G999" s="264"/>
      <c r="H999" s="228"/>
      <c r="I999" s="227"/>
      <c r="J999" s="227"/>
      <c r="K999" s="227"/>
      <c r="L999" s="227"/>
      <c r="M999" s="227"/>
      <c r="N999" s="227"/>
      <c r="O999" s="227"/>
      <c r="P999" s="227"/>
      <c r="Q999" s="227"/>
      <c r="R999" s="227"/>
      <c r="S999" s="227"/>
      <c r="T999" s="227"/>
      <c r="U999" s="227"/>
      <c r="V999" s="228"/>
      <c r="W999" s="228"/>
      <c r="X999" s="228"/>
      <c r="Y999" s="228"/>
      <c r="Z999" s="228"/>
    </row>
    <row r="1000" spans="1:26" ht="15.75" customHeight="1">
      <c r="A1000" s="228"/>
      <c r="B1000" s="262"/>
      <c r="C1000" s="228"/>
      <c r="D1000" s="263"/>
      <c r="E1000" s="263"/>
      <c r="F1000" s="263"/>
      <c r="G1000" s="264"/>
      <c r="H1000" s="228"/>
      <c r="I1000" s="227"/>
      <c r="J1000" s="227"/>
      <c r="K1000" s="227"/>
      <c r="L1000" s="227"/>
      <c r="M1000" s="227"/>
      <c r="N1000" s="227"/>
      <c r="O1000" s="227"/>
      <c r="P1000" s="227"/>
      <c r="Q1000" s="227"/>
      <c r="R1000" s="227"/>
      <c r="S1000" s="227"/>
      <c r="T1000" s="227"/>
      <c r="U1000" s="227"/>
      <c r="V1000" s="228"/>
      <c r="W1000" s="228"/>
      <c r="X1000" s="228"/>
      <c r="Y1000" s="228"/>
      <c r="Z1000" s="228"/>
    </row>
    <row r="1001" spans="1:26" ht="15.75" customHeight="1">
      <c r="A1001" s="228"/>
      <c r="B1001" s="262"/>
      <c r="C1001" s="228"/>
      <c r="D1001" s="263"/>
      <c r="E1001" s="263"/>
      <c r="F1001" s="263"/>
      <c r="G1001" s="264"/>
      <c r="H1001" s="228"/>
      <c r="I1001" s="227"/>
      <c r="J1001" s="227"/>
      <c r="K1001" s="227"/>
      <c r="L1001" s="227"/>
      <c r="M1001" s="227"/>
      <c r="N1001" s="227"/>
      <c r="O1001" s="227"/>
      <c r="P1001" s="227"/>
      <c r="Q1001" s="227"/>
      <c r="R1001" s="227"/>
      <c r="S1001" s="227"/>
      <c r="T1001" s="227"/>
      <c r="U1001" s="227"/>
      <c r="V1001" s="228"/>
      <c r="W1001" s="228"/>
      <c r="X1001" s="228"/>
      <c r="Y1001" s="228"/>
      <c r="Z1001" s="228"/>
    </row>
    <row r="1002" spans="1:26" ht="15.75" customHeight="1">
      <c r="A1002" s="228"/>
      <c r="B1002" s="262"/>
      <c r="C1002" s="228"/>
      <c r="D1002" s="263"/>
      <c r="E1002" s="263"/>
      <c r="F1002" s="263"/>
      <c r="G1002" s="264"/>
      <c r="H1002" s="228"/>
      <c r="I1002" s="227"/>
      <c r="J1002" s="227"/>
      <c r="K1002" s="227"/>
      <c r="L1002" s="227"/>
      <c r="M1002" s="227"/>
      <c r="N1002" s="227"/>
      <c r="O1002" s="227"/>
      <c r="P1002" s="227"/>
      <c r="Q1002" s="227"/>
      <c r="R1002" s="227"/>
      <c r="S1002" s="227"/>
      <c r="T1002" s="227"/>
      <c r="U1002" s="227"/>
      <c r="V1002" s="228"/>
      <c r="W1002" s="228"/>
      <c r="X1002" s="228"/>
      <c r="Y1002" s="228"/>
      <c r="Z1002" s="228"/>
    </row>
  </sheetData>
  <mergeCells count="7">
    <mergeCell ref="A24:D24"/>
    <mergeCell ref="A1:H1"/>
    <mergeCell ref="I1:J1"/>
    <mergeCell ref="G5:G9"/>
    <mergeCell ref="G16:G17"/>
    <mergeCell ref="H16:H17"/>
    <mergeCell ref="B22:H2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213EF-FFE6-43E2-A59A-9BD0A5DB21A9}">
  <dimension ref="A1:Z1012"/>
  <sheetViews>
    <sheetView workbookViewId="0">
      <selection activeCell="Q16" sqref="Q16"/>
    </sheetView>
  </sheetViews>
  <sheetFormatPr defaultColWidth="14.44140625" defaultRowHeight="14.4"/>
  <cols>
    <col min="1" max="1" width="5.109375" customWidth="1"/>
    <col min="2" max="2" width="14.109375" customWidth="1"/>
    <col min="3" max="3" width="49.6640625" customWidth="1"/>
    <col min="4" max="4" width="13" customWidth="1"/>
    <col min="5" max="5" width="10.44140625" customWidth="1"/>
    <col min="6" max="6" width="10.88671875" customWidth="1"/>
    <col min="7" max="7" width="14.44140625" customWidth="1"/>
    <col min="8" max="8" width="13" customWidth="1"/>
    <col min="9" max="9" width="19.109375" style="121" customWidth="1"/>
    <col min="10" max="10" width="11.109375" hidden="1" customWidth="1"/>
    <col min="11" max="11" width="12" hidden="1" customWidth="1"/>
    <col min="12" max="12" width="12.33203125" hidden="1" customWidth="1"/>
    <col min="13" max="13" width="13.6640625" hidden="1" customWidth="1"/>
    <col min="14" max="14" width="16.44140625" hidden="1" customWidth="1"/>
    <col min="15" max="15" width="7.33203125" hidden="1" customWidth="1"/>
    <col min="16" max="16" width="18.109375" customWidth="1"/>
    <col min="17" max="17" width="12.109375" customWidth="1"/>
    <col min="18" max="18" width="5.33203125" customWidth="1"/>
    <col min="19" max="19" width="7.44140625" customWidth="1"/>
    <col min="20" max="20" width="13.44140625" customWidth="1"/>
    <col min="21" max="22" width="12.33203125" customWidth="1"/>
    <col min="23" max="23" width="6.44140625" customWidth="1"/>
    <col min="24" max="24" width="4.6640625" customWidth="1"/>
    <col min="25" max="25" width="3.88671875" customWidth="1"/>
    <col min="26" max="26" width="3.109375" customWidth="1"/>
    <col min="27" max="27" width="7.44140625" customWidth="1"/>
    <col min="257" max="257" width="5.109375" customWidth="1"/>
    <col min="258" max="258" width="14.109375" customWidth="1"/>
    <col min="259" max="259" width="49.6640625" customWidth="1"/>
    <col min="260" max="260" width="13" customWidth="1"/>
    <col min="261" max="261" width="10.44140625" customWidth="1"/>
    <col min="262" max="262" width="10.88671875" customWidth="1"/>
    <col min="263" max="263" width="14.44140625" customWidth="1"/>
    <col min="264" max="264" width="13" customWidth="1"/>
    <col min="265" max="265" width="19.109375" customWidth="1"/>
    <col min="266" max="271" width="0" hidden="1" customWidth="1"/>
    <col min="272" max="272" width="18.109375" customWidth="1"/>
    <col min="273" max="273" width="12.109375" customWidth="1"/>
    <col min="274" max="274" width="5.33203125" customWidth="1"/>
    <col min="275" max="275" width="7.44140625" customWidth="1"/>
    <col min="276" max="276" width="13.44140625" customWidth="1"/>
    <col min="277" max="278" width="12.33203125" customWidth="1"/>
    <col min="279" max="279" width="6.44140625" customWidth="1"/>
    <col min="280" max="280" width="4.6640625" customWidth="1"/>
    <col min="281" max="281" width="3.88671875" customWidth="1"/>
    <col min="282" max="282" width="3.109375" customWidth="1"/>
    <col min="283" max="283" width="7.44140625" customWidth="1"/>
    <col min="513" max="513" width="5.109375" customWidth="1"/>
    <col min="514" max="514" width="14.109375" customWidth="1"/>
    <col min="515" max="515" width="49.6640625" customWidth="1"/>
    <col min="516" max="516" width="13" customWidth="1"/>
    <col min="517" max="517" width="10.44140625" customWidth="1"/>
    <col min="518" max="518" width="10.88671875" customWidth="1"/>
    <col min="519" max="519" width="14.44140625" customWidth="1"/>
    <col min="520" max="520" width="13" customWidth="1"/>
    <col min="521" max="521" width="19.109375" customWidth="1"/>
    <col min="522" max="527" width="0" hidden="1" customWidth="1"/>
    <col min="528" max="528" width="18.109375" customWidth="1"/>
    <col min="529" max="529" width="12.109375" customWidth="1"/>
    <col min="530" max="530" width="5.33203125" customWidth="1"/>
    <col min="531" max="531" width="7.44140625" customWidth="1"/>
    <col min="532" max="532" width="13.44140625" customWidth="1"/>
    <col min="533" max="534" width="12.33203125" customWidth="1"/>
    <col min="535" max="535" width="6.44140625" customWidth="1"/>
    <col min="536" max="536" width="4.6640625" customWidth="1"/>
    <col min="537" max="537" width="3.88671875" customWidth="1"/>
    <col min="538" max="538" width="3.109375" customWidth="1"/>
    <col min="539" max="539" width="7.44140625" customWidth="1"/>
    <col min="769" max="769" width="5.109375" customWidth="1"/>
    <col min="770" max="770" width="14.109375" customWidth="1"/>
    <col min="771" max="771" width="49.6640625" customWidth="1"/>
    <col min="772" max="772" width="13" customWidth="1"/>
    <col min="773" max="773" width="10.44140625" customWidth="1"/>
    <col min="774" max="774" width="10.88671875" customWidth="1"/>
    <col min="775" max="775" width="14.44140625" customWidth="1"/>
    <col min="776" max="776" width="13" customWidth="1"/>
    <col min="777" max="777" width="19.109375" customWidth="1"/>
    <col min="778" max="783" width="0" hidden="1" customWidth="1"/>
    <col min="784" max="784" width="18.109375" customWidth="1"/>
    <col min="785" max="785" width="12.109375" customWidth="1"/>
    <col min="786" max="786" width="5.33203125" customWidth="1"/>
    <col min="787" max="787" width="7.44140625" customWidth="1"/>
    <col min="788" max="788" width="13.44140625" customWidth="1"/>
    <col min="789" max="790" width="12.33203125" customWidth="1"/>
    <col min="791" max="791" width="6.44140625" customWidth="1"/>
    <col min="792" max="792" width="4.6640625" customWidth="1"/>
    <col min="793" max="793" width="3.88671875" customWidth="1"/>
    <col min="794" max="794" width="3.109375" customWidth="1"/>
    <col min="795" max="795" width="7.44140625" customWidth="1"/>
    <col min="1025" max="1025" width="5.109375" customWidth="1"/>
    <col min="1026" max="1026" width="14.109375" customWidth="1"/>
    <col min="1027" max="1027" width="49.6640625" customWidth="1"/>
    <col min="1028" max="1028" width="13" customWidth="1"/>
    <col min="1029" max="1029" width="10.44140625" customWidth="1"/>
    <col min="1030" max="1030" width="10.88671875" customWidth="1"/>
    <col min="1031" max="1031" width="14.44140625" customWidth="1"/>
    <col min="1032" max="1032" width="13" customWidth="1"/>
    <col min="1033" max="1033" width="19.109375" customWidth="1"/>
    <col min="1034" max="1039" width="0" hidden="1" customWidth="1"/>
    <col min="1040" max="1040" width="18.109375" customWidth="1"/>
    <col min="1041" max="1041" width="12.109375" customWidth="1"/>
    <col min="1042" max="1042" width="5.33203125" customWidth="1"/>
    <col min="1043" max="1043" width="7.44140625" customWidth="1"/>
    <col min="1044" max="1044" width="13.44140625" customWidth="1"/>
    <col min="1045" max="1046" width="12.33203125" customWidth="1"/>
    <col min="1047" max="1047" width="6.44140625" customWidth="1"/>
    <col min="1048" max="1048" width="4.6640625" customWidth="1"/>
    <col min="1049" max="1049" width="3.88671875" customWidth="1"/>
    <col min="1050" max="1050" width="3.109375" customWidth="1"/>
    <col min="1051" max="1051" width="7.44140625" customWidth="1"/>
    <col min="1281" max="1281" width="5.109375" customWidth="1"/>
    <col min="1282" max="1282" width="14.109375" customWidth="1"/>
    <col min="1283" max="1283" width="49.6640625" customWidth="1"/>
    <col min="1284" max="1284" width="13" customWidth="1"/>
    <col min="1285" max="1285" width="10.44140625" customWidth="1"/>
    <col min="1286" max="1286" width="10.88671875" customWidth="1"/>
    <col min="1287" max="1287" width="14.44140625" customWidth="1"/>
    <col min="1288" max="1288" width="13" customWidth="1"/>
    <col min="1289" max="1289" width="19.109375" customWidth="1"/>
    <col min="1290" max="1295" width="0" hidden="1" customWidth="1"/>
    <col min="1296" max="1296" width="18.109375" customWidth="1"/>
    <col min="1297" max="1297" width="12.109375" customWidth="1"/>
    <col min="1298" max="1298" width="5.33203125" customWidth="1"/>
    <col min="1299" max="1299" width="7.44140625" customWidth="1"/>
    <col min="1300" max="1300" width="13.44140625" customWidth="1"/>
    <col min="1301" max="1302" width="12.33203125" customWidth="1"/>
    <col min="1303" max="1303" width="6.44140625" customWidth="1"/>
    <col min="1304" max="1304" width="4.6640625" customWidth="1"/>
    <col min="1305" max="1305" width="3.88671875" customWidth="1"/>
    <col min="1306" max="1306" width="3.109375" customWidth="1"/>
    <col min="1307" max="1307" width="7.44140625" customWidth="1"/>
    <col min="1537" max="1537" width="5.109375" customWidth="1"/>
    <col min="1538" max="1538" width="14.109375" customWidth="1"/>
    <col min="1539" max="1539" width="49.6640625" customWidth="1"/>
    <col min="1540" max="1540" width="13" customWidth="1"/>
    <col min="1541" max="1541" width="10.44140625" customWidth="1"/>
    <col min="1542" max="1542" width="10.88671875" customWidth="1"/>
    <col min="1543" max="1543" width="14.44140625" customWidth="1"/>
    <col min="1544" max="1544" width="13" customWidth="1"/>
    <col min="1545" max="1545" width="19.109375" customWidth="1"/>
    <col min="1546" max="1551" width="0" hidden="1" customWidth="1"/>
    <col min="1552" max="1552" width="18.109375" customWidth="1"/>
    <col min="1553" max="1553" width="12.109375" customWidth="1"/>
    <col min="1554" max="1554" width="5.33203125" customWidth="1"/>
    <col min="1555" max="1555" width="7.44140625" customWidth="1"/>
    <col min="1556" max="1556" width="13.44140625" customWidth="1"/>
    <col min="1557" max="1558" width="12.33203125" customWidth="1"/>
    <col min="1559" max="1559" width="6.44140625" customWidth="1"/>
    <col min="1560" max="1560" width="4.6640625" customWidth="1"/>
    <col min="1561" max="1561" width="3.88671875" customWidth="1"/>
    <col min="1562" max="1562" width="3.109375" customWidth="1"/>
    <col min="1563" max="1563" width="7.44140625" customWidth="1"/>
    <col min="1793" max="1793" width="5.109375" customWidth="1"/>
    <col min="1794" max="1794" width="14.109375" customWidth="1"/>
    <col min="1795" max="1795" width="49.6640625" customWidth="1"/>
    <col min="1796" max="1796" width="13" customWidth="1"/>
    <col min="1797" max="1797" width="10.44140625" customWidth="1"/>
    <col min="1798" max="1798" width="10.88671875" customWidth="1"/>
    <col min="1799" max="1799" width="14.44140625" customWidth="1"/>
    <col min="1800" max="1800" width="13" customWidth="1"/>
    <col min="1801" max="1801" width="19.109375" customWidth="1"/>
    <col min="1802" max="1807" width="0" hidden="1" customWidth="1"/>
    <col min="1808" max="1808" width="18.109375" customWidth="1"/>
    <col min="1809" max="1809" width="12.109375" customWidth="1"/>
    <col min="1810" max="1810" width="5.33203125" customWidth="1"/>
    <col min="1811" max="1811" width="7.44140625" customWidth="1"/>
    <col min="1812" max="1812" width="13.44140625" customWidth="1"/>
    <col min="1813" max="1814" width="12.33203125" customWidth="1"/>
    <col min="1815" max="1815" width="6.44140625" customWidth="1"/>
    <col min="1816" max="1816" width="4.6640625" customWidth="1"/>
    <col min="1817" max="1817" width="3.88671875" customWidth="1"/>
    <col min="1818" max="1818" width="3.109375" customWidth="1"/>
    <col min="1819" max="1819" width="7.44140625" customWidth="1"/>
    <col min="2049" max="2049" width="5.109375" customWidth="1"/>
    <col min="2050" max="2050" width="14.109375" customWidth="1"/>
    <col min="2051" max="2051" width="49.6640625" customWidth="1"/>
    <col min="2052" max="2052" width="13" customWidth="1"/>
    <col min="2053" max="2053" width="10.44140625" customWidth="1"/>
    <col min="2054" max="2054" width="10.88671875" customWidth="1"/>
    <col min="2055" max="2055" width="14.44140625" customWidth="1"/>
    <col min="2056" max="2056" width="13" customWidth="1"/>
    <col min="2057" max="2057" width="19.109375" customWidth="1"/>
    <col min="2058" max="2063" width="0" hidden="1" customWidth="1"/>
    <col min="2064" max="2064" width="18.109375" customWidth="1"/>
    <col min="2065" max="2065" width="12.109375" customWidth="1"/>
    <col min="2066" max="2066" width="5.33203125" customWidth="1"/>
    <col min="2067" max="2067" width="7.44140625" customWidth="1"/>
    <col min="2068" max="2068" width="13.44140625" customWidth="1"/>
    <col min="2069" max="2070" width="12.33203125" customWidth="1"/>
    <col min="2071" max="2071" width="6.44140625" customWidth="1"/>
    <col min="2072" max="2072" width="4.6640625" customWidth="1"/>
    <col min="2073" max="2073" width="3.88671875" customWidth="1"/>
    <col min="2074" max="2074" width="3.109375" customWidth="1"/>
    <col min="2075" max="2075" width="7.44140625" customWidth="1"/>
    <col min="2305" max="2305" width="5.109375" customWidth="1"/>
    <col min="2306" max="2306" width="14.109375" customWidth="1"/>
    <col min="2307" max="2307" width="49.6640625" customWidth="1"/>
    <col min="2308" max="2308" width="13" customWidth="1"/>
    <col min="2309" max="2309" width="10.44140625" customWidth="1"/>
    <col min="2310" max="2310" width="10.88671875" customWidth="1"/>
    <col min="2311" max="2311" width="14.44140625" customWidth="1"/>
    <col min="2312" max="2312" width="13" customWidth="1"/>
    <col min="2313" max="2313" width="19.109375" customWidth="1"/>
    <col min="2314" max="2319" width="0" hidden="1" customWidth="1"/>
    <col min="2320" max="2320" width="18.109375" customWidth="1"/>
    <col min="2321" max="2321" width="12.109375" customWidth="1"/>
    <col min="2322" max="2322" width="5.33203125" customWidth="1"/>
    <col min="2323" max="2323" width="7.44140625" customWidth="1"/>
    <col min="2324" max="2324" width="13.44140625" customWidth="1"/>
    <col min="2325" max="2326" width="12.33203125" customWidth="1"/>
    <col min="2327" max="2327" width="6.44140625" customWidth="1"/>
    <col min="2328" max="2328" width="4.6640625" customWidth="1"/>
    <col min="2329" max="2329" width="3.88671875" customWidth="1"/>
    <col min="2330" max="2330" width="3.109375" customWidth="1"/>
    <col min="2331" max="2331" width="7.44140625" customWidth="1"/>
    <col min="2561" max="2561" width="5.109375" customWidth="1"/>
    <col min="2562" max="2562" width="14.109375" customWidth="1"/>
    <col min="2563" max="2563" width="49.6640625" customWidth="1"/>
    <col min="2564" max="2564" width="13" customWidth="1"/>
    <col min="2565" max="2565" width="10.44140625" customWidth="1"/>
    <col min="2566" max="2566" width="10.88671875" customWidth="1"/>
    <col min="2567" max="2567" width="14.44140625" customWidth="1"/>
    <col min="2568" max="2568" width="13" customWidth="1"/>
    <col min="2569" max="2569" width="19.109375" customWidth="1"/>
    <col min="2570" max="2575" width="0" hidden="1" customWidth="1"/>
    <col min="2576" max="2576" width="18.109375" customWidth="1"/>
    <col min="2577" max="2577" width="12.109375" customWidth="1"/>
    <col min="2578" max="2578" width="5.33203125" customWidth="1"/>
    <col min="2579" max="2579" width="7.44140625" customWidth="1"/>
    <col min="2580" max="2580" width="13.44140625" customWidth="1"/>
    <col min="2581" max="2582" width="12.33203125" customWidth="1"/>
    <col min="2583" max="2583" width="6.44140625" customWidth="1"/>
    <col min="2584" max="2584" width="4.6640625" customWidth="1"/>
    <col min="2585" max="2585" width="3.88671875" customWidth="1"/>
    <col min="2586" max="2586" width="3.109375" customWidth="1"/>
    <col min="2587" max="2587" width="7.44140625" customWidth="1"/>
    <col min="2817" max="2817" width="5.109375" customWidth="1"/>
    <col min="2818" max="2818" width="14.109375" customWidth="1"/>
    <col min="2819" max="2819" width="49.6640625" customWidth="1"/>
    <col min="2820" max="2820" width="13" customWidth="1"/>
    <col min="2821" max="2821" width="10.44140625" customWidth="1"/>
    <col min="2822" max="2822" width="10.88671875" customWidth="1"/>
    <col min="2823" max="2823" width="14.44140625" customWidth="1"/>
    <col min="2824" max="2824" width="13" customWidth="1"/>
    <col min="2825" max="2825" width="19.109375" customWidth="1"/>
    <col min="2826" max="2831" width="0" hidden="1" customWidth="1"/>
    <col min="2832" max="2832" width="18.109375" customWidth="1"/>
    <col min="2833" max="2833" width="12.109375" customWidth="1"/>
    <col min="2834" max="2834" width="5.33203125" customWidth="1"/>
    <col min="2835" max="2835" width="7.44140625" customWidth="1"/>
    <col min="2836" max="2836" width="13.44140625" customWidth="1"/>
    <col min="2837" max="2838" width="12.33203125" customWidth="1"/>
    <col min="2839" max="2839" width="6.44140625" customWidth="1"/>
    <col min="2840" max="2840" width="4.6640625" customWidth="1"/>
    <col min="2841" max="2841" width="3.88671875" customWidth="1"/>
    <col min="2842" max="2842" width="3.109375" customWidth="1"/>
    <col min="2843" max="2843" width="7.44140625" customWidth="1"/>
    <col min="3073" max="3073" width="5.109375" customWidth="1"/>
    <col min="3074" max="3074" width="14.109375" customWidth="1"/>
    <col min="3075" max="3075" width="49.6640625" customWidth="1"/>
    <col min="3076" max="3076" width="13" customWidth="1"/>
    <col min="3077" max="3077" width="10.44140625" customWidth="1"/>
    <col min="3078" max="3078" width="10.88671875" customWidth="1"/>
    <col min="3079" max="3079" width="14.44140625" customWidth="1"/>
    <col min="3080" max="3080" width="13" customWidth="1"/>
    <col min="3081" max="3081" width="19.109375" customWidth="1"/>
    <col min="3082" max="3087" width="0" hidden="1" customWidth="1"/>
    <col min="3088" max="3088" width="18.109375" customWidth="1"/>
    <col min="3089" max="3089" width="12.109375" customWidth="1"/>
    <col min="3090" max="3090" width="5.33203125" customWidth="1"/>
    <col min="3091" max="3091" width="7.44140625" customWidth="1"/>
    <col min="3092" max="3092" width="13.44140625" customWidth="1"/>
    <col min="3093" max="3094" width="12.33203125" customWidth="1"/>
    <col min="3095" max="3095" width="6.44140625" customWidth="1"/>
    <col min="3096" max="3096" width="4.6640625" customWidth="1"/>
    <col min="3097" max="3097" width="3.88671875" customWidth="1"/>
    <col min="3098" max="3098" width="3.109375" customWidth="1"/>
    <col min="3099" max="3099" width="7.44140625" customWidth="1"/>
    <col min="3329" max="3329" width="5.109375" customWidth="1"/>
    <col min="3330" max="3330" width="14.109375" customWidth="1"/>
    <col min="3331" max="3331" width="49.6640625" customWidth="1"/>
    <col min="3332" max="3332" width="13" customWidth="1"/>
    <col min="3333" max="3333" width="10.44140625" customWidth="1"/>
    <col min="3334" max="3334" width="10.88671875" customWidth="1"/>
    <col min="3335" max="3335" width="14.44140625" customWidth="1"/>
    <col min="3336" max="3336" width="13" customWidth="1"/>
    <col min="3337" max="3337" width="19.109375" customWidth="1"/>
    <col min="3338" max="3343" width="0" hidden="1" customWidth="1"/>
    <col min="3344" max="3344" width="18.109375" customWidth="1"/>
    <col min="3345" max="3345" width="12.109375" customWidth="1"/>
    <col min="3346" max="3346" width="5.33203125" customWidth="1"/>
    <col min="3347" max="3347" width="7.44140625" customWidth="1"/>
    <col min="3348" max="3348" width="13.44140625" customWidth="1"/>
    <col min="3349" max="3350" width="12.33203125" customWidth="1"/>
    <col min="3351" max="3351" width="6.44140625" customWidth="1"/>
    <col min="3352" max="3352" width="4.6640625" customWidth="1"/>
    <col min="3353" max="3353" width="3.88671875" customWidth="1"/>
    <col min="3354" max="3354" width="3.109375" customWidth="1"/>
    <col min="3355" max="3355" width="7.44140625" customWidth="1"/>
    <col min="3585" max="3585" width="5.109375" customWidth="1"/>
    <col min="3586" max="3586" width="14.109375" customWidth="1"/>
    <col min="3587" max="3587" width="49.6640625" customWidth="1"/>
    <col min="3588" max="3588" width="13" customWidth="1"/>
    <col min="3589" max="3589" width="10.44140625" customWidth="1"/>
    <col min="3590" max="3590" width="10.88671875" customWidth="1"/>
    <col min="3591" max="3591" width="14.44140625" customWidth="1"/>
    <col min="3592" max="3592" width="13" customWidth="1"/>
    <col min="3593" max="3593" width="19.109375" customWidth="1"/>
    <col min="3594" max="3599" width="0" hidden="1" customWidth="1"/>
    <col min="3600" max="3600" width="18.109375" customWidth="1"/>
    <col min="3601" max="3601" width="12.109375" customWidth="1"/>
    <col min="3602" max="3602" width="5.33203125" customWidth="1"/>
    <col min="3603" max="3603" width="7.44140625" customWidth="1"/>
    <col min="3604" max="3604" width="13.44140625" customWidth="1"/>
    <col min="3605" max="3606" width="12.33203125" customWidth="1"/>
    <col min="3607" max="3607" width="6.44140625" customWidth="1"/>
    <col min="3608" max="3608" width="4.6640625" customWidth="1"/>
    <col min="3609" max="3609" width="3.88671875" customWidth="1"/>
    <col min="3610" max="3610" width="3.109375" customWidth="1"/>
    <col min="3611" max="3611" width="7.44140625" customWidth="1"/>
    <col min="3841" max="3841" width="5.109375" customWidth="1"/>
    <col min="3842" max="3842" width="14.109375" customWidth="1"/>
    <col min="3843" max="3843" width="49.6640625" customWidth="1"/>
    <col min="3844" max="3844" width="13" customWidth="1"/>
    <col min="3845" max="3845" width="10.44140625" customWidth="1"/>
    <col min="3846" max="3846" width="10.88671875" customWidth="1"/>
    <col min="3847" max="3847" width="14.44140625" customWidth="1"/>
    <col min="3848" max="3848" width="13" customWidth="1"/>
    <col min="3849" max="3849" width="19.109375" customWidth="1"/>
    <col min="3850" max="3855" width="0" hidden="1" customWidth="1"/>
    <col min="3856" max="3856" width="18.109375" customWidth="1"/>
    <col min="3857" max="3857" width="12.109375" customWidth="1"/>
    <col min="3858" max="3858" width="5.33203125" customWidth="1"/>
    <col min="3859" max="3859" width="7.44140625" customWidth="1"/>
    <col min="3860" max="3860" width="13.44140625" customWidth="1"/>
    <col min="3861" max="3862" width="12.33203125" customWidth="1"/>
    <col min="3863" max="3863" width="6.44140625" customWidth="1"/>
    <col min="3864" max="3864" width="4.6640625" customWidth="1"/>
    <col min="3865" max="3865" width="3.88671875" customWidth="1"/>
    <col min="3866" max="3866" width="3.109375" customWidth="1"/>
    <col min="3867" max="3867" width="7.44140625" customWidth="1"/>
    <col min="4097" max="4097" width="5.109375" customWidth="1"/>
    <col min="4098" max="4098" width="14.109375" customWidth="1"/>
    <col min="4099" max="4099" width="49.6640625" customWidth="1"/>
    <col min="4100" max="4100" width="13" customWidth="1"/>
    <col min="4101" max="4101" width="10.44140625" customWidth="1"/>
    <col min="4102" max="4102" width="10.88671875" customWidth="1"/>
    <col min="4103" max="4103" width="14.44140625" customWidth="1"/>
    <col min="4104" max="4104" width="13" customWidth="1"/>
    <col min="4105" max="4105" width="19.109375" customWidth="1"/>
    <col min="4106" max="4111" width="0" hidden="1" customWidth="1"/>
    <col min="4112" max="4112" width="18.109375" customWidth="1"/>
    <col min="4113" max="4113" width="12.109375" customWidth="1"/>
    <col min="4114" max="4114" width="5.33203125" customWidth="1"/>
    <col min="4115" max="4115" width="7.44140625" customWidth="1"/>
    <col min="4116" max="4116" width="13.44140625" customWidth="1"/>
    <col min="4117" max="4118" width="12.33203125" customWidth="1"/>
    <col min="4119" max="4119" width="6.44140625" customWidth="1"/>
    <col min="4120" max="4120" width="4.6640625" customWidth="1"/>
    <col min="4121" max="4121" width="3.88671875" customWidth="1"/>
    <col min="4122" max="4122" width="3.109375" customWidth="1"/>
    <col min="4123" max="4123" width="7.44140625" customWidth="1"/>
    <col min="4353" max="4353" width="5.109375" customWidth="1"/>
    <col min="4354" max="4354" width="14.109375" customWidth="1"/>
    <col min="4355" max="4355" width="49.6640625" customWidth="1"/>
    <col min="4356" max="4356" width="13" customWidth="1"/>
    <col min="4357" max="4357" width="10.44140625" customWidth="1"/>
    <col min="4358" max="4358" width="10.88671875" customWidth="1"/>
    <col min="4359" max="4359" width="14.44140625" customWidth="1"/>
    <col min="4360" max="4360" width="13" customWidth="1"/>
    <col min="4361" max="4361" width="19.109375" customWidth="1"/>
    <col min="4362" max="4367" width="0" hidden="1" customWidth="1"/>
    <col min="4368" max="4368" width="18.109375" customWidth="1"/>
    <col min="4369" max="4369" width="12.109375" customWidth="1"/>
    <col min="4370" max="4370" width="5.33203125" customWidth="1"/>
    <col min="4371" max="4371" width="7.44140625" customWidth="1"/>
    <col min="4372" max="4372" width="13.44140625" customWidth="1"/>
    <col min="4373" max="4374" width="12.33203125" customWidth="1"/>
    <col min="4375" max="4375" width="6.44140625" customWidth="1"/>
    <col min="4376" max="4376" width="4.6640625" customWidth="1"/>
    <col min="4377" max="4377" width="3.88671875" customWidth="1"/>
    <col min="4378" max="4378" width="3.109375" customWidth="1"/>
    <col min="4379" max="4379" width="7.44140625" customWidth="1"/>
    <col min="4609" max="4609" width="5.109375" customWidth="1"/>
    <col min="4610" max="4610" width="14.109375" customWidth="1"/>
    <col min="4611" max="4611" width="49.6640625" customWidth="1"/>
    <col min="4612" max="4612" width="13" customWidth="1"/>
    <col min="4613" max="4613" width="10.44140625" customWidth="1"/>
    <col min="4614" max="4614" width="10.88671875" customWidth="1"/>
    <col min="4615" max="4615" width="14.44140625" customWidth="1"/>
    <col min="4616" max="4616" width="13" customWidth="1"/>
    <col min="4617" max="4617" width="19.109375" customWidth="1"/>
    <col min="4618" max="4623" width="0" hidden="1" customWidth="1"/>
    <col min="4624" max="4624" width="18.109375" customWidth="1"/>
    <col min="4625" max="4625" width="12.109375" customWidth="1"/>
    <col min="4626" max="4626" width="5.33203125" customWidth="1"/>
    <col min="4627" max="4627" width="7.44140625" customWidth="1"/>
    <col min="4628" max="4628" width="13.44140625" customWidth="1"/>
    <col min="4629" max="4630" width="12.33203125" customWidth="1"/>
    <col min="4631" max="4631" width="6.44140625" customWidth="1"/>
    <col min="4632" max="4632" width="4.6640625" customWidth="1"/>
    <col min="4633" max="4633" width="3.88671875" customWidth="1"/>
    <col min="4634" max="4634" width="3.109375" customWidth="1"/>
    <col min="4635" max="4635" width="7.44140625" customWidth="1"/>
    <col min="4865" max="4865" width="5.109375" customWidth="1"/>
    <col min="4866" max="4866" width="14.109375" customWidth="1"/>
    <col min="4867" max="4867" width="49.6640625" customWidth="1"/>
    <col min="4868" max="4868" width="13" customWidth="1"/>
    <col min="4869" max="4869" width="10.44140625" customWidth="1"/>
    <col min="4870" max="4870" width="10.88671875" customWidth="1"/>
    <col min="4871" max="4871" width="14.44140625" customWidth="1"/>
    <col min="4872" max="4872" width="13" customWidth="1"/>
    <col min="4873" max="4873" width="19.109375" customWidth="1"/>
    <col min="4874" max="4879" width="0" hidden="1" customWidth="1"/>
    <col min="4880" max="4880" width="18.109375" customWidth="1"/>
    <col min="4881" max="4881" width="12.109375" customWidth="1"/>
    <col min="4882" max="4882" width="5.33203125" customWidth="1"/>
    <col min="4883" max="4883" width="7.44140625" customWidth="1"/>
    <col min="4884" max="4884" width="13.44140625" customWidth="1"/>
    <col min="4885" max="4886" width="12.33203125" customWidth="1"/>
    <col min="4887" max="4887" width="6.44140625" customWidth="1"/>
    <col min="4888" max="4888" width="4.6640625" customWidth="1"/>
    <col min="4889" max="4889" width="3.88671875" customWidth="1"/>
    <col min="4890" max="4890" width="3.109375" customWidth="1"/>
    <col min="4891" max="4891" width="7.44140625" customWidth="1"/>
    <col min="5121" max="5121" width="5.109375" customWidth="1"/>
    <col min="5122" max="5122" width="14.109375" customWidth="1"/>
    <col min="5123" max="5123" width="49.6640625" customWidth="1"/>
    <col min="5124" max="5124" width="13" customWidth="1"/>
    <col min="5125" max="5125" width="10.44140625" customWidth="1"/>
    <col min="5126" max="5126" width="10.88671875" customWidth="1"/>
    <col min="5127" max="5127" width="14.44140625" customWidth="1"/>
    <col min="5128" max="5128" width="13" customWidth="1"/>
    <col min="5129" max="5129" width="19.109375" customWidth="1"/>
    <col min="5130" max="5135" width="0" hidden="1" customWidth="1"/>
    <col min="5136" max="5136" width="18.109375" customWidth="1"/>
    <col min="5137" max="5137" width="12.109375" customWidth="1"/>
    <col min="5138" max="5138" width="5.33203125" customWidth="1"/>
    <col min="5139" max="5139" width="7.44140625" customWidth="1"/>
    <col min="5140" max="5140" width="13.44140625" customWidth="1"/>
    <col min="5141" max="5142" width="12.33203125" customWidth="1"/>
    <col min="5143" max="5143" width="6.44140625" customWidth="1"/>
    <col min="5144" max="5144" width="4.6640625" customWidth="1"/>
    <col min="5145" max="5145" width="3.88671875" customWidth="1"/>
    <col min="5146" max="5146" width="3.109375" customWidth="1"/>
    <col min="5147" max="5147" width="7.44140625" customWidth="1"/>
    <col min="5377" max="5377" width="5.109375" customWidth="1"/>
    <col min="5378" max="5378" width="14.109375" customWidth="1"/>
    <col min="5379" max="5379" width="49.6640625" customWidth="1"/>
    <col min="5380" max="5380" width="13" customWidth="1"/>
    <col min="5381" max="5381" width="10.44140625" customWidth="1"/>
    <col min="5382" max="5382" width="10.88671875" customWidth="1"/>
    <col min="5383" max="5383" width="14.44140625" customWidth="1"/>
    <col min="5384" max="5384" width="13" customWidth="1"/>
    <col min="5385" max="5385" width="19.109375" customWidth="1"/>
    <col min="5386" max="5391" width="0" hidden="1" customWidth="1"/>
    <col min="5392" max="5392" width="18.109375" customWidth="1"/>
    <col min="5393" max="5393" width="12.109375" customWidth="1"/>
    <col min="5394" max="5394" width="5.33203125" customWidth="1"/>
    <col min="5395" max="5395" width="7.44140625" customWidth="1"/>
    <col min="5396" max="5396" width="13.44140625" customWidth="1"/>
    <col min="5397" max="5398" width="12.33203125" customWidth="1"/>
    <col min="5399" max="5399" width="6.44140625" customWidth="1"/>
    <col min="5400" max="5400" width="4.6640625" customWidth="1"/>
    <col min="5401" max="5401" width="3.88671875" customWidth="1"/>
    <col min="5402" max="5402" width="3.109375" customWidth="1"/>
    <col min="5403" max="5403" width="7.44140625" customWidth="1"/>
    <col min="5633" max="5633" width="5.109375" customWidth="1"/>
    <col min="5634" max="5634" width="14.109375" customWidth="1"/>
    <col min="5635" max="5635" width="49.6640625" customWidth="1"/>
    <col min="5636" max="5636" width="13" customWidth="1"/>
    <col min="5637" max="5637" width="10.44140625" customWidth="1"/>
    <col min="5638" max="5638" width="10.88671875" customWidth="1"/>
    <col min="5639" max="5639" width="14.44140625" customWidth="1"/>
    <col min="5640" max="5640" width="13" customWidth="1"/>
    <col min="5641" max="5641" width="19.109375" customWidth="1"/>
    <col min="5642" max="5647" width="0" hidden="1" customWidth="1"/>
    <col min="5648" max="5648" width="18.109375" customWidth="1"/>
    <col min="5649" max="5649" width="12.109375" customWidth="1"/>
    <col min="5650" max="5650" width="5.33203125" customWidth="1"/>
    <col min="5651" max="5651" width="7.44140625" customWidth="1"/>
    <col min="5652" max="5652" width="13.44140625" customWidth="1"/>
    <col min="5653" max="5654" width="12.33203125" customWidth="1"/>
    <col min="5655" max="5655" width="6.44140625" customWidth="1"/>
    <col min="5656" max="5656" width="4.6640625" customWidth="1"/>
    <col min="5657" max="5657" width="3.88671875" customWidth="1"/>
    <col min="5658" max="5658" width="3.109375" customWidth="1"/>
    <col min="5659" max="5659" width="7.44140625" customWidth="1"/>
    <col min="5889" max="5889" width="5.109375" customWidth="1"/>
    <col min="5890" max="5890" width="14.109375" customWidth="1"/>
    <col min="5891" max="5891" width="49.6640625" customWidth="1"/>
    <col min="5892" max="5892" width="13" customWidth="1"/>
    <col min="5893" max="5893" width="10.44140625" customWidth="1"/>
    <col min="5894" max="5894" width="10.88671875" customWidth="1"/>
    <col min="5895" max="5895" width="14.44140625" customWidth="1"/>
    <col min="5896" max="5896" width="13" customWidth="1"/>
    <col min="5897" max="5897" width="19.109375" customWidth="1"/>
    <col min="5898" max="5903" width="0" hidden="1" customWidth="1"/>
    <col min="5904" max="5904" width="18.109375" customWidth="1"/>
    <col min="5905" max="5905" width="12.109375" customWidth="1"/>
    <col min="5906" max="5906" width="5.33203125" customWidth="1"/>
    <col min="5907" max="5907" width="7.44140625" customWidth="1"/>
    <col min="5908" max="5908" width="13.44140625" customWidth="1"/>
    <col min="5909" max="5910" width="12.33203125" customWidth="1"/>
    <col min="5911" max="5911" width="6.44140625" customWidth="1"/>
    <col min="5912" max="5912" width="4.6640625" customWidth="1"/>
    <col min="5913" max="5913" width="3.88671875" customWidth="1"/>
    <col min="5914" max="5914" width="3.109375" customWidth="1"/>
    <col min="5915" max="5915" width="7.44140625" customWidth="1"/>
    <col min="6145" max="6145" width="5.109375" customWidth="1"/>
    <col min="6146" max="6146" width="14.109375" customWidth="1"/>
    <col min="6147" max="6147" width="49.6640625" customWidth="1"/>
    <col min="6148" max="6148" width="13" customWidth="1"/>
    <col min="6149" max="6149" width="10.44140625" customWidth="1"/>
    <col min="6150" max="6150" width="10.88671875" customWidth="1"/>
    <col min="6151" max="6151" width="14.44140625" customWidth="1"/>
    <col min="6152" max="6152" width="13" customWidth="1"/>
    <col min="6153" max="6153" width="19.109375" customWidth="1"/>
    <col min="6154" max="6159" width="0" hidden="1" customWidth="1"/>
    <col min="6160" max="6160" width="18.109375" customWidth="1"/>
    <col min="6161" max="6161" width="12.109375" customWidth="1"/>
    <col min="6162" max="6162" width="5.33203125" customWidth="1"/>
    <col min="6163" max="6163" width="7.44140625" customWidth="1"/>
    <col min="6164" max="6164" width="13.44140625" customWidth="1"/>
    <col min="6165" max="6166" width="12.33203125" customWidth="1"/>
    <col min="6167" max="6167" width="6.44140625" customWidth="1"/>
    <col min="6168" max="6168" width="4.6640625" customWidth="1"/>
    <col min="6169" max="6169" width="3.88671875" customWidth="1"/>
    <col min="6170" max="6170" width="3.109375" customWidth="1"/>
    <col min="6171" max="6171" width="7.44140625" customWidth="1"/>
    <col min="6401" max="6401" width="5.109375" customWidth="1"/>
    <col min="6402" max="6402" width="14.109375" customWidth="1"/>
    <col min="6403" max="6403" width="49.6640625" customWidth="1"/>
    <col min="6404" max="6404" width="13" customWidth="1"/>
    <col min="6405" max="6405" width="10.44140625" customWidth="1"/>
    <col min="6406" max="6406" width="10.88671875" customWidth="1"/>
    <col min="6407" max="6407" width="14.44140625" customWidth="1"/>
    <col min="6408" max="6408" width="13" customWidth="1"/>
    <col min="6409" max="6409" width="19.109375" customWidth="1"/>
    <col min="6410" max="6415" width="0" hidden="1" customWidth="1"/>
    <col min="6416" max="6416" width="18.109375" customWidth="1"/>
    <col min="6417" max="6417" width="12.109375" customWidth="1"/>
    <col min="6418" max="6418" width="5.33203125" customWidth="1"/>
    <col min="6419" max="6419" width="7.44140625" customWidth="1"/>
    <col min="6420" max="6420" width="13.44140625" customWidth="1"/>
    <col min="6421" max="6422" width="12.33203125" customWidth="1"/>
    <col min="6423" max="6423" width="6.44140625" customWidth="1"/>
    <col min="6424" max="6424" width="4.6640625" customWidth="1"/>
    <col min="6425" max="6425" width="3.88671875" customWidth="1"/>
    <col min="6426" max="6426" width="3.109375" customWidth="1"/>
    <col min="6427" max="6427" width="7.44140625" customWidth="1"/>
    <col min="6657" max="6657" width="5.109375" customWidth="1"/>
    <col min="6658" max="6658" width="14.109375" customWidth="1"/>
    <col min="6659" max="6659" width="49.6640625" customWidth="1"/>
    <col min="6660" max="6660" width="13" customWidth="1"/>
    <col min="6661" max="6661" width="10.44140625" customWidth="1"/>
    <col min="6662" max="6662" width="10.88671875" customWidth="1"/>
    <col min="6663" max="6663" width="14.44140625" customWidth="1"/>
    <col min="6664" max="6664" width="13" customWidth="1"/>
    <col min="6665" max="6665" width="19.109375" customWidth="1"/>
    <col min="6666" max="6671" width="0" hidden="1" customWidth="1"/>
    <col min="6672" max="6672" width="18.109375" customWidth="1"/>
    <col min="6673" max="6673" width="12.109375" customWidth="1"/>
    <col min="6674" max="6674" width="5.33203125" customWidth="1"/>
    <col min="6675" max="6675" width="7.44140625" customWidth="1"/>
    <col min="6676" max="6676" width="13.44140625" customWidth="1"/>
    <col min="6677" max="6678" width="12.33203125" customWidth="1"/>
    <col min="6679" max="6679" width="6.44140625" customWidth="1"/>
    <col min="6680" max="6680" width="4.6640625" customWidth="1"/>
    <col min="6681" max="6681" width="3.88671875" customWidth="1"/>
    <col min="6682" max="6682" width="3.109375" customWidth="1"/>
    <col min="6683" max="6683" width="7.44140625" customWidth="1"/>
    <col min="6913" max="6913" width="5.109375" customWidth="1"/>
    <col min="6914" max="6914" width="14.109375" customWidth="1"/>
    <col min="6915" max="6915" width="49.6640625" customWidth="1"/>
    <col min="6916" max="6916" width="13" customWidth="1"/>
    <col min="6917" max="6917" width="10.44140625" customWidth="1"/>
    <col min="6918" max="6918" width="10.88671875" customWidth="1"/>
    <col min="6919" max="6919" width="14.44140625" customWidth="1"/>
    <col min="6920" max="6920" width="13" customWidth="1"/>
    <col min="6921" max="6921" width="19.109375" customWidth="1"/>
    <col min="6922" max="6927" width="0" hidden="1" customWidth="1"/>
    <col min="6928" max="6928" width="18.109375" customWidth="1"/>
    <col min="6929" max="6929" width="12.109375" customWidth="1"/>
    <col min="6930" max="6930" width="5.33203125" customWidth="1"/>
    <col min="6931" max="6931" width="7.44140625" customWidth="1"/>
    <col min="6932" max="6932" width="13.44140625" customWidth="1"/>
    <col min="6933" max="6934" width="12.33203125" customWidth="1"/>
    <col min="6935" max="6935" width="6.44140625" customWidth="1"/>
    <col min="6936" max="6936" width="4.6640625" customWidth="1"/>
    <col min="6937" max="6937" width="3.88671875" customWidth="1"/>
    <col min="6938" max="6938" width="3.109375" customWidth="1"/>
    <col min="6939" max="6939" width="7.44140625" customWidth="1"/>
    <col min="7169" max="7169" width="5.109375" customWidth="1"/>
    <col min="7170" max="7170" width="14.109375" customWidth="1"/>
    <col min="7171" max="7171" width="49.6640625" customWidth="1"/>
    <col min="7172" max="7172" width="13" customWidth="1"/>
    <col min="7173" max="7173" width="10.44140625" customWidth="1"/>
    <col min="7174" max="7174" width="10.88671875" customWidth="1"/>
    <col min="7175" max="7175" width="14.44140625" customWidth="1"/>
    <col min="7176" max="7176" width="13" customWidth="1"/>
    <col min="7177" max="7177" width="19.109375" customWidth="1"/>
    <col min="7178" max="7183" width="0" hidden="1" customWidth="1"/>
    <col min="7184" max="7184" width="18.109375" customWidth="1"/>
    <col min="7185" max="7185" width="12.109375" customWidth="1"/>
    <col min="7186" max="7186" width="5.33203125" customWidth="1"/>
    <col min="7187" max="7187" width="7.44140625" customWidth="1"/>
    <col min="7188" max="7188" width="13.44140625" customWidth="1"/>
    <col min="7189" max="7190" width="12.33203125" customWidth="1"/>
    <col min="7191" max="7191" width="6.44140625" customWidth="1"/>
    <col min="7192" max="7192" width="4.6640625" customWidth="1"/>
    <col min="7193" max="7193" width="3.88671875" customWidth="1"/>
    <col min="7194" max="7194" width="3.109375" customWidth="1"/>
    <col min="7195" max="7195" width="7.44140625" customWidth="1"/>
    <col min="7425" max="7425" width="5.109375" customWidth="1"/>
    <col min="7426" max="7426" width="14.109375" customWidth="1"/>
    <col min="7427" max="7427" width="49.6640625" customWidth="1"/>
    <col min="7428" max="7428" width="13" customWidth="1"/>
    <col min="7429" max="7429" width="10.44140625" customWidth="1"/>
    <col min="7430" max="7430" width="10.88671875" customWidth="1"/>
    <col min="7431" max="7431" width="14.44140625" customWidth="1"/>
    <col min="7432" max="7432" width="13" customWidth="1"/>
    <col min="7433" max="7433" width="19.109375" customWidth="1"/>
    <col min="7434" max="7439" width="0" hidden="1" customWidth="1"/>
    <col min="7440" max="7440" width="18.109375" customWidth="1"/>
    <col min="7441" max="7441" width="12.109375" customWidth="1"/>
    <col min="7442" max="7442" width="5.33203125" customWidth="1"/>
    <col min="7443" max="7443" width="7.44140625" customWidth="1"/>
    <col min="7444" max="7444" width="13.44140625" customWidth="1"/>
    <col min="7445" max="7446" width="12.33203125" customWidth="1"/>
    <col min="7447" max="7447" width="6.44140625" customWidth="1"/>
    <col min="7448" max="7448" width="4.6640625" customWidth="1"/>
    <col min="7449" max="7449" width="3.88671875" customWidth="1"/>
    <col min="7450" max="7450" width="3.109375" customWidth="1"/>
    <col min="7451" max="7451" width="7.44140625" customWidth="1"/>
    <col min="7681" max="7681" width="5.109375" customWidth="1"/>
    <col min="7682" max="7682" width="14.109375" customWidth="1"/>
    <col min="7683" max="7683" width="49.6640625" customWidth="1"/>
    <col min="7684" max="7684" width="13" customWidth="1"/>
    <col min="7685" max="7685" width="10.44140625" customWidth="1"/>
    <col min="7686" max="7686" width="10.88671875" customWidth="1"/>
    <col min="7687" max="7687" width="14.44140625" customWidth="1"/>
    <col min="7688" max="7688" width="13" customWidth="1"/>
    <col min="7689" max="7689" width="19.109375" customWidth="1"/>
    <col min="7690" max="7695" width="0" hidden="1" customWidth="1"/>
    <col min="7696" max="7696" width="18.109375" customWidth="1"/>
    <col min="7697" max="7697" width="12.109375" customWidth="1"/>
    <col min="7698" max="7698" width="5.33203125" customWidth="1"/>
    <col min="7699" max="7699" width="7.44140625" customWidth="1"/>
    <col min="7700" max="7700" width="13.44140625" customWidth="1"/>
    <col min="7701" max="7702" width="12.33203125" customWidth="1"/>
    <col min="7703" max="7703" width="6.44140625" customWidth="1"/>
    <col min="7704" max="7704" width="4.6640625" customWidth="1"/>
    <col min="7705" max="7705" width="3.88671875" customWidth="1"/>
    <col min="7706" max="7706" width="3.109375" customWidth="1"/>
    <col min="7707" max="7707" width="7.44140625" customWidth="1"/>
    <col min="7937" max="7937" width="5.109375" customWidth="1"/>
    <col min="7938" max="7938" width="14.109375" customWidth="1"/>
    <col min="7939" max="7939" width="49.6640625" customWidth="1"/>
    <col min="7940" max="7940" width="13" customWidth="1"/>
    <col min="7941" max="7941" width="10.44140625" customWidth="1"/>
    <col min="7942" max="7942" width="10.88671875" customWidth="1"/>
    <col min="7943" max="7943" width="14.44140625" customWidth="1"/>
    <col min="7944" max="7944" width="13" customWidth="1"/>
    <col min="7945" max="7945" width="19.109375" customWidth="1"/>
    <col min="7946" max="7951" width="0" hidden="1" customWidth="1"/>
    <col min="7952" max="7952" width="18.109375" customWidth="1"/>
    <col min="7953" max="7953" width="12.109375" customWidth="1"/>
    <col min="7954" max="7954" width="5.33203125" customWidth="1"/>
    <col min="7955" max="7955" width="7.44140625" customWidth="1"/>
    <col min="7956" max="7956" width="13.44140625" customWidth="1"/>
    <col min="7957" max="7958" width="12.33203125" customWidth="1"/>
    <col min="7959" max="7959" width="6.44140625" customWidth="1"/>
    <col min="7960" max="7960" width="4.6640625" customWidth="1"/>
    <col min="7961" max="7961" width="3.88671875" customWidth="1"/>
    <col min="7962" max="7962" width="3.109375" customWidth="1"/>
    <col min="7963" max="7963" width="7.44140625" customWidth="1"/>
    <col min="8193" max="8193" width="5.109375" customWidth="1"/>
    <col min="8194" max="8194" width="14.109375" customWidth="1"/>
    <col min="8195" max="8195" width="49.6640625" customWidth="1"/>
    <col min="8196" max="8196" width="13" customWidth="1"/>
    <col min="8197" max="8197" width="10.44140625" customWidth="1"/>
    <col min="8198" max="8198" width="10.88671875" customWidth="1"/>
    <col min="8199" max="8199" width="14.44140625" customWidth="1"/>
    <col min="8200" max="8200" width="13" customWidth="1"/>
    <col min="8201" max="8201" width="19.109375" customWidth="1"/>
    <col min="8202" max="8207" width="0" hidden="1" customWidth="1"/>
    <col min="8208" max="8208" width="18.109375" customWidth="1"/>
    <col min="8209" max="8209" width="12.109375" customWidth="1"/>
    <col min="8210" max="8210" width="5.33203125" customWidth="1"/>
    <col min="8211" max="8211" width="7.44140625" customWidth="1"/>
    <col min="8212" max="8212" width="13.44140625" customWidth="1"/>
    <col min="8213" max="8214" width="12.33203125" customWidth="1"/>
    <col min="8215" max="8215" width="6.44140625" customWidth="1"/>
    <col min="8216" max="8216" width="4.6640625" customWidth="1"/>
    <col min="8217" max="8217" width="3.88671875" customWidth="1"/>
    <col min="8218" max="8218" width="3.109375" customWidth="1"/>
    <col min="8219" max="8219" width="7.44140625" customWidth="1"/>
    <col min="8449" max="8449" width="5.109375" customWidth="1"/>
    <col min="8450" max="8450" width="14.109375" customWidth="1"/>
    <col min="8451" max="8451" width="49.6640625" customWidth="1"/>
    <col min="8452" max="8452" width="13" customWidth="1"/>
    <col min="8453" max="8453" width="10.44140625" customWidth="1"/>
    <col min="8454" max="8454" width="10.88671875" customWidth="1"/>
    <col min="8455" max="8455" width="14.44140625" customWidth="1"/>
    <col min="8456" max="8456" width="13" customWidth="1"/>
    <col min="8457" max="8457" width="19.109375" customWidth="1"/>
    <col min="8458" max="8463" width="0" hidden="1" customWidth="1"/>
    <col min="8464" max="8464" width="18.109375" customWidth="1"/>
    <col min="8465" max="8465" width="12.109375" customWidth="1"/>
    <col min="8466" max="8466" width="5.33203125" customWidth="1"/>
    <col min="8467" max="8467" width="7.44140625" customWidth="1"/>
    <col min="8468" max="8468" width="13.44140625" customWidth="1"/>
    <col min="8469" max="8470" width="12.33203125" customWidth="1"/>
    <col min="8471" max="8471" width="6.44140625" customWidth="1"/>
    <col min="8472" max="8472" width="4.6640625" customWidth="1"/>
    <col min="8473" max="8473" width="3.88671875" customWidth="1"/>
    <col min="8474" max="8474" width="3.109375" customWidth="1"/>
    <col min="8475" max="8475" width="7.44140625" customWidth="1"/>
    <col min="8705" max="8705" width="5.109375" customWidth="1"/>
    <col min="8706" max="8706" width="14.109375" customWidth="1"/>
    <col min="8707" max="8707" width="49.6640625" customWidth="1"/>
    <col min="8708" max="8708" width="13" customWidth="1"/>
    <col min="8709" max="8709" width="10.44140625" customWidth="1"/>
    <col min="8710" max="8710" width="10.88671875" customWidth="1"/>
    <col min="8711" max="8711" width="14.44140625" customWidth="1"/>
    <col min="8712" max="8712" width="13" customWidth="1"/>
    <col min="8713" max="8713" width="19.109375" customWidth="1"/>
    <col min="8714" max="8719" width="0" hidden="1" customWidth="1"/>
    <col min="8720" max="8720" width="18.109375" customWidth="1"/>
    <col min="8721" max="8721" width="12.109375" customWidth="1"/>
    <col min="8722" max="8722" width="5.33203125" customWidth="1"/>
    <col min="8723" max="8723" width="7.44140625" customWidth="1"/>
    <col min="8724" max="8724" width="13.44140625" customWidth="1"/>
    <col min="8725" max="8726" width="12.33203125" customWidth="1"/>
    <col min="8727" max="8727" width="6.44140625" customWidth="1"/>
    <col min="8728" max="8728" width="4.6640625" customWidth="1"/>
    <col min="8729" max="8729" width="3.88671875" customWidth="1"/>
    <col min="8730" max="8730" width="3.109375" customWidth="1"/>
    <col min="8731" max="8731" width="7.44140625" customWidth="1"/>
    <col min="8961" max="8961" width="5.109375" customWidth="1"/>
    <col min="8962" max="8962" width="14.109375" customWidth="1"/>
    <col min="8963" max="8963" width="49.6640625" customWidth="1"/>
    <col min="8964" max="8964" width="13" customWidth="1"/>
    <col min="8965" max="8965" width="10.44140625" customWidth="1"/>
    <col min="8966" max="8966" width="10.88671875" customWidth="1"/>
    <col min="8967" max="8967" width="14.44140625" customWidth="1"/>
    <col min="8968" max="8968" width="13" customWidth="1"/>
    <col min="8969" max="8969" width="19.109375" customWidth="1"/>
    <col min="8970" max="8975" width="0" hidden="1" customWidth="1"/>
    <col min="8976" max="8976" width="18.109375" customWidth="1"/>
    <col min="8977" max="8977" width="12.109375" customWidth="1"/>
    <col min="8978" max="8978" width="5.33203125" customWidth="1"/>
    <col min="8979" max="8979" width="7.44140625" customWidth="1"/>
    <col min="8980" max="8980" width="13.44140625" customWidth="1"/>
    <col min="8981" max="8982" width="12.33203125" customWidth="1"/>
    <col min="8983" max="8983" width="6.44140625" customWidth="1"/>
    <col min="8984" max="8984" width="4.6640625" customWidth="1"/>
    <col min="8985" max="8985" width="3.88671875" customWidth="1"/>
    <col min="8986" max="8986" width="3.109375" customWidth="1"/>
    <col min="8987" max="8987" width="7.44140625" customWidth="1"/>
    <col min="9217" max="9217" width="5.109375" customWidth="1"/>
    <col min="9218" max="9218" width="14.109375" customWidth="1"/>
    <col min="9219" max="9219" width="49.6640625" customWidth="1"/>
    <col min="9220" max="9220" width="13" customWidth="1"/>
    <col min="9221" max="9221" width="10.44140625" customWidth="1"/>
    <col min="9222" max="9222" width="10.88671875" customWidth="1"/>
    <col min="9223" max="9223" width="14.44140625" customWidth="1"/>
    <col min="9224" max="9224" width="13" customWidth="1"/>
    <col min="9225" max="9225" width="19.109375" customWidth="1"/>
    <col min="9226" max="9231" width="0" hidden="1" customWidth="1"/>
    <col min="9232" max="9232" width="18.109375" customWidth="1"/>
    <col min="9233" max="9233" width="12.109375" customWidth="1"/>
    <col min="9234" max="9234" width="5.33203125" customWidth="1"/>
    <col min="9235" max="9235" width="7.44140625" customWidth="1"/>
    <col min="9236" max="9236" width="13.44140625" customWidth="1"/>
    <col min="9237" max="9238" width="12.33203125" customWidth="1"/>
    <col min="9239" max="9239" width="6.44140625" customWidth="1"/>
    <col min="9240" max="9240" width="4.6640625" customWidth="1"/>
    <col min="9241" max="9241" width="3.88671875" customWidth="1"/>
    <col min="9242" max="9242" width="3.109375" customWidth="1"/>
    <col min="9243" max="9243" width="7.44140625" customWidth="1"/>
    <col min="9473" max="9473" width="5.109375" customWidth="1"/>
    <col min="9474" max="9474" width="14.109375" customWidth="1"/>
    <col min="9475" max="9475" width="49.6640625" customWidth="1"/>
    <col min="9476" max="9476" width="13" customWidth="1"/>
    <col min="9477" max="9477" width="10.44140625" customWidth="1"/>
    <col min="9478" max="9478" width="10.88671875" customWidth="1"/>
    <col min="9479" max="9479" width="14.44140625" customWidth="1"/>
    <col min="9480" max="9480" width="13" customWidth="1"/>
    <col min="9481" max="9481" width="19.109375" customWidth="1"/>
    <col min="9482" max="9487" width="0" hidden="1" customWidth="1"/>
    <col min="9488" max="9488" width="18.109375" customWidth="1"/>
    <col min="9489" max="9489" width="12.109375" customWidth="1"/>
    <col min="9490" max="9490" width="5.33203125" customWidth="1"/>
    <col min="9491" max="9491" width="7.44140625" customWidth="1"/>
    <col min="9492" max="9492" width="13.44140625" customWidth="1"/>
    <col min="9493" max="9494" width="12.33203125" customWidth="1"/>
    <col min="9495" max="9495" width="6.44140625" customWidth="1"/>
    <col min="9496" max="9496" width="4.6640625" customWidth="1"/>
    <col min="9497" max="9497" width="3.88671875" customWidth="1"/>
    <col min="9498" max="9498" width="3.109375" customWidth="1"/>
    <col min="9499" max="9499" width="7.44140625" customWidth="1"/>
    <col min="9729" max="9729" width="5.109375" customWidth="1"/>
    <col min="9730" max="9730" width="14.109375" customWidth="1"/>
    <col min="9731" max="9731" width="49.6640625" customWidth="1"/>
    <col min="9732" max="9732" width="13" customWidth="1"/>
    <col min="9733" max="9733" width="10.44140625" customWidth="1"/>
    <col min="9734" max="9734" width="10.88671875" customWidth="1"/>
    <col min="9735" max="9735" width="14.44140625" customWidth="1"/>
    <col min="9736" max="9736" width="13" customWidth="1"/>
    <col min="9737" max="9737" width="19.109375" customWidth="1"/>
    <col min="9738" max="9743" width="0" hidden="1" customWidth="1"/>
    <col min="9744" max="9744" width="18.109375" customWidth="1"/>
    <col min="9745" max="9745" width="12.109375" customWidth="1"/>
    <col min="9746" max="9746" width="5.33203125" customWidth="1"/>
    <col min="9747" max="9747" width="7.44140625" customWidth="1"/>
    <col min="9748" max="9748" width="13.44140625" customWidth="1"/>
    <col min="9749" max="9750" width="12.33203125" customWidth="1"/>
    <col min="9751" max="9751" width="6.44140625" customWidth="1"/>
    <col min="9752" max="9752" width="4.6640625" customWidth="1"/>
    <col min="9753" max="9753" width="3.88671875" customWidth="1"/>
    <col min="9754" max="9754" width="3.109375" customWidth="1"/>
    <col min="9755" max="9755" width="7.44140625" customWidth="1"/>
    <col min="9985" max="9985" width="5.109375" customWidth="1"/>
    <col min="9986" max="9986" width="14.109375" customWidth="1"/>
    <col min="9987" max="9987" width="49.6640625" customWidth="1"/>
    <col min="9988" max="9988" width="13" customWidth="1"/>
    <col min="9989" max="9989" width="10.44140625" customWidth="1"/>
    <col min="9990" max="9990" width="10.88671875" customWidth="1"/>
    <col min="9991" max="9991" width="14.44140625" customWidth="1"/>
    <col min="9992" max="9992" width="13" customWidth="1"/>
    <col min="9993" max="9993" width="19.109375" customWidth="1"/>
    <col min="9994" max="9999" width="0" hidden="1" customWidth="1"/>
    <col min="10000" max="10000" width="18.109375" customWidth="1"/>
    <col min="10001" max="10001" width="12.109375" customWidth="1"/>
    <col min="10002" max="10002" width="5.33203125" customWidth="1"/>
    <col min="10003" max="10003" width="7.44140625" customWidth="1"/>
    <col min="10004" max="10004" width="13.44140625" customWidth="1"/>
    <col min="10005" max="10006" width="12.33203125" customWidth="1"/>
    <col min="10007" max="10007" width="6.44140625" customWidth="1"/>
    <col min="10008" max="10008" width="4.6640625" customWidth="1"/>
    <col min="10009" max="10009" width="3.88671875" customWidth="1"/>
    <col min="10010" max="10010" width="3.109375" customWidth="1"/>
    <col min="10011" max="10011" width="7.44140625" customWidth="1"/>
    <col min="10241" max="10241" width="5.109375" customWidth="1"/>
    <col min="10242" max="10242" width="14.109375" customWidth="1"/>
    <col min="10243" max="10243" width="49.6640625" customWidth="1"/>
    <col min="10244" max="10244" width="13" customWidth="1"/>
    <col min="10245" max="10245" width="10.44140625" customWidth="1"/>
    <col min="10246" max="10246" width="10.88671875" customWidth="1"/>
    <col min="10247" max="10247" width="14.44140625" customWidth="1"/>
    <col min="10248" max="10248" width="13" customWidth="1"/>
    <col min="10249" max="10249" width="19.109375" customWidth="1"/>
    <col min="10250" max="10255" width="0" hidden="1" customWidth="1"/>
    <col min="10256" max="10256" width="18.109375" customWidth="1"/>
    <col min="10257" max="10257" width="12.109375" customWidth="1"/>
    <col min="10258" max="10258" width="5.33203125" customWidth="1"/>
    <col min="10259" max="10259" width="7.44140625" customWidth="1"/>
    <col min="10260" max="10260" width="13.44140625" customWidth="1"/>
    <col min="10261" max="10262" width="12.33203125" customWidth="1"/>
    <col min="10263" max="10263" width="6.44140625" customWidth="1"/>
    <col min="10264" max="10264" width="4.6640625" customWidth="1"/>
    <col min="10265" max="10265" width="3.88671875" customWidth="1"/>
    <col min="10266" max="10266" width="3.109375" customWidth="1"/>
    <col min="10267" max="10267" width="7.44140625" customWidth="1"/>
    <col min="10497" max="10497" width="5.109375" customWidth="1"/>
    <col min="10498" max="10498" width="14.109375" customWidth="1"/>
    <col min="10499" max="10499" width="49.6640625" customWidth="1"/>
    <col min="10500" max="10500" width="13" customWidth="1"/>
    <col min="10501" max="10501" width="10.44140625" customWidth="1"/>
    <col min="10502" max="10502" width="10.88671875" customWidth="1"/>
    <col min="10503" max="10503" width="14.44140625" customWidth="1"/>
    <col min="10504" max="10504" width="13" customWidth="1"/>
    <col min="10505" max="10505" width="19.109375" customWidth="1"/>
    <col min="10506" max="10511" width="0" hidden="1" customWidth="1"/>
    <col min="10512" max="10512" width="18.109375" customWidth="1"/>
    <col min="10513" max="10513" width="12.109375" customWidth="1"/>
    <col min="10514" max="10514" width="5.33203125" customWidth="1"/>
    <col min="10515" max="10515" width="7.44140625" customWidth="1"/>
    <col min="10516" max="10516" width="13.44140625" customWidth="1"/>
    <col min="10517" max="10518" width="12.33203125" customWidth="1"/>
    <col min="10519" max="10519" width="6.44140625" customWidth="1"/>
    <col min="10520" max="10520" width="4.6640625" customWidth="1"/>
    <col min="10521" max="10521" width="3.88671875" customWidth="1"/>
    <col min="10522" max="10522" width="3.109375" customWidth="1"/>
    <col min="10523" max="10523" width="7.44140625" customWidth="1"/>
    <col min="10753" max="10753" width="5.109375" customWidth="1"/>
    <col min="10754" max="10754" width="14.109375" customWidth="1"/>
    <col min="10755" max="10755" width="49.6640625" customWidth="1"/>
    <col min="10756" max="10756" width="13" customWidth="1"/>
    <col min="10757" max="10757" width="10.44140625" customWidth="1"/>
    <col min="10758" max="10758" width="10.88671875" customWidth="1"/>
    <col min="10759" max="10759" width="14.44140625" customWidth="1"/>
    <col min="10760" max="10760" width="13" customWidth="1"/>
    <col min="10761" max="10761" width="19.109375" customWidth="1"/>
    <col min="10762" max="10767" width="0" hidden="1" customWidth="1"/>
    <col min="10768" max="10768" width="18.109375" customWidth="1"/>
    <col min="10769" max="10769" width="12.109375" customWidth="1"/>
    <col min="10770" max="10770" width="5.33203125" customWidth="1"/>
    <col min="10771" max="10771" width="7.44140625" customWidth="1"/>
    <col min="10772" max="10772" width="13.44140625" customWidth="1"/>
    <col min="10773" max="10774" width="12.33203125" customWidth="1"/>
    <col min="10775" max="10775" width="6.44140625" customWidth="1"/>
    <col min="10776" max="10776" width="4.6640625" customWidth="1"/>
    <col min="10777" max="10777" width="3.88671875" customWidth="1"/>
    <col min="10778" max="10778" width="3.109375" customWidth="1"/>
    <col min="10779" max="10779" width="7.44140625" customWidth="1"/>
    <col min="11009" max="11009" width="5.109375" customWidth="1"/>
    <col min="11010" max="11010" width="14.109375" customWidth="1"/>
    <col min="11011" max="11011" width="49.6640625" customWidth="1"/>
    <col min="11012" max="11012" width="13" customWidth="1"/>
    <col min="11013" max="11013" width="10.44140625" customWidth="1"/>
    <col min="11014" max="11014" width="10.88671875" customWidth="1"/>
    <col min="11015" max="11015" width="14.44140625" customWidth="1"/>
    <col min="11016" max="11016" width="13" customWidth="1"/>
    <col min="11017" max="11017" width="19.109375" customWidth="1"/>
    <col min="11018" max="11023" width="0" hidden="1" customWidth="1"/>
    <col min="11024" max="11024" width="18.109375" customWidth="1"/>
    <col min="11025" max="11025" width="12.109375" customWidth="1"/>
    <col min="11026" max="11026" width="5.33203125" customWidth="1"/>
    <col min="11027" max="11027" width="7.44140625" customWidth="1"/>
    <col min="11028" max="11028" width="13.44140625" customWidth="1"/>
    <col min="11029" max="11030" width="12.33203125" customWidth="1"/>
    <col min="11031" max="11031" width="6.44140625" customWidth="1"/>
    <col min="11032" max="11032" width="4.6640625" customWidth="1"/>
    <col min="11033" max="11033" width="3.88671875" customWidth="1"/>
    <col min="11034" max="11034" width="3.109375" customWidth="1"/>
    <col min="11035" max="11035" width="7.44140625" customWidth="1"/>
    <col min="11265" max="11265" width="5.109375" customWidth="1"/>
    <col min="11266" max="11266" width="14.109375" customWidth="1"/>
    <col min="11267" max="11267" width="49.6640625" customWidth="1"/>
    <col min="11268" max="11268" width="13" customWidth="1"/>
    <col min="11269" max="11269" width="10.44140625" customWidth="1"/>
    <col min="11270" max="11270" width="10.88671875" customWidth="1"/>
    <col min="11271" max="11271" width="14.44140625" customWidth="1"/>
    <col min="11272" max="11272" width="13" customWidth="1"/>
    <col min="11273" max="11273" width="19.109375" customWidth="1"/>
    <col min="11274" max="11279" width="0" hidden="1" customWidth="1"/>
    <col min="11280" max="11280" width="18.109375" customWidth="1"/>
    <col min="11281" max="11281" width="12.109375" customWidth="1"/>
    <col min="11282" max="11282" width="5.33203125" customWidth="1"/>
    <col min="11283" max="11283" width="7.44140625" customWidth="1"/>
    <col min="11284" max="11284" width="13.44140625" customWidth="1"/>
    <col min="11285" max="11286" width="12.33203125" customWidth="1"/>
    <col min="11287" max="11287" width="6.44140625" customWidth="1"/>
    <col min="11288" max="11288" width="4.6640625" customWidth="1"/>
    <col min="11289" max="11289" width="3.88671875" customWidth="1"/>
    <col min="11290" max="11290" width="3.109375" customWidth="1"/>
    <col min="11291" max="11291" width="7.44140625" customWidth="1"/>
    <col min="11521" max="11521" width="5.109375" customWidth="1"/>
    <col min="11522" max="11522" width="14.109375" customWidth="1"/>
    <col min="11523" max="11523" width="49.6640625" customWidth="1"/>
    <col min="11524" max="11524" width="13" customWidth="1"/>
    <col min="11525" max="11525" width="10.44140625" customWidth="1"/>
    <col min="11526" max="11526" width="10.88671875" customWidth="1"/>
    <col min="11527" max="11527" width="14.44140625" customWidth="1"/>
    <col min="11528" max="11528" width="13" customWidth="1"/>
    <col min="11529" max="11529" width="19.109375" customWidth="1"/>
    <col min="11530" max="11535" width="0" hidden="1" customWidth="1"/>
    <col min="11536" max="11536" width="18.109375" customWidth="1"/>
    <col min="11537" max="11537" width="12.109375" customWidth="1"/>
    <col min="11538" max="11538" width="5.33203125" customWidth="1"/>
    <col min="11539" max="11539" width="7.44140625" customWidth="1"/>
    <col min="11540" max="11540" width="13.44140625" customWidth="1"/>
    <col min="11541" max="11542" width="12.33203125" customWidth="1"/>
    <col min="11543" max="11543" width="6.44140625" customWidth="1"/>
    <col min="11544" max="11544" width="4.6640625" customWidth="1"/>
    <col min="11545" max="11545" width="3.88671875" customWidth="1"/>
    <col min="11546" max="11546" width="3.109375" customWidth="1"/>
    <col min="11547" max="11547" width="7.44140625" customWidth="1"/>
    <col min="11777" max="11777" width="5.109375" customWidth="1"/>
    <col min="11778" max="11778" width="14.109375" customWidth="1"/>
    <col min="11779" max="11779" width="49.6640625" customWidth="1"/>
    <col min="11780" max="11780" width="13" customWidth="1"/>
    <col min="11781" max="11781" width="10.44140625" customWidth="1"/>
    <col min="11782" max="11782" width="10.88671875" customWidth="1"/>
    <col min="11783" max="11783" width="14.44140625" customWidth="1"/>
    <col min="11784" max="11784" width="13" customWidth="1"/>
    <col min="11785" max="11785" width="19.109375" customWidth="1"/>
    <col min="11786" max="11791" width="0" hidden="1" customWidth="1"/>
    <col min="11792" max="11792" width="18.109375" customWidth="1"/>
    <col min="11793" max="11793" width="12.109375" customWidth="1"/>
    <col min="11794" max="11794" width="5.33203125" customWidth="1"/>
    <col min="11795" max="11795" width="7.44140625" customWidth="1"/>
    <col min="11796" max="11796" width="13.44140625" customWidth="1"/>
    <col min="11797" max="11798" width="12.33203125" customWidth="1"/>
    <col min="11799" max="11799" width="6.44140625" customWidth="1"/>
    <col min="11800" max="11800" width="4.6640625" customWidth="1"/>
    <col min="11801" max="11801" width="3.88671875" customWidth="1"/>
    <col min="11802" max="11802" width="3.109375" customWidth="1"/>
    <col min="11803" max="11803" width="7.44140625" customWidth="1"/>
    <col min="12033" max="12033" width="5.109375" customWidth="1"/>
    <col min="12034" max="12034" width="14.109375" customWidth="1"/>
    <col min="12035" max="12035" width="49.6640625" customWidth="1"/>
    <col min="12036" max="12036" width="13" customWidth="1"/>
    <col min="12037" max="12037" width="10.44140625" customWidth="1"/>
    <col min="12038" max="12038" width="10.88671875" customWidth="1"/>
    <col min="12039" max="12039" width="14.44140625" customWidth="1"/>
    <col min="12040" max="12040" width="13" customWidth="1"/>
    <col min="12041" max="12041" width="19.109375" customWidth="1"/>
    <col min="12042" max="12047" width="0" hidden="1" customWidth="1"/>
    <col min="12048" max="12048" width="18.109375" customWidth="1"/>
    <col min="12049" max="12049" width="12.109375" customWidth="1"/>
    <col min="12050" max="12050" width="5.33203125" customWidth="1"/>
    <col min="12051" max="12051" width="7.44140625" customWidth="1"/>
    <col min="12052" max="12052" width="13.44140625" customWidth="1"/>
    <col min="12053" max="12054" width="12.33203125" customWidth="1"/>
    <col min="12055" max="12055" width="6.44140625" customWidth="1"/>
    <col min="12056" max="12056" width="4.6640625" customWidth="1"/>
    <col min="12057" max="12057" width="3.88671875" customWidth="1"/>
    <col min="12058" max="12058" width="3.109375" customWidth="1"/>
    <col min="12059" max="12059" width="7.44140625" customWidth="1"/>
    <col min="12289" max="12289" width="5.109375" customWidth="1"/>
    <col min="12290" max="12290" width="14.109375" customWidth="1"/>
    <col min="12291" max="12291" width="49.6640625" customWidth="1"/>
    <col min="12292" max="12292" width="13" customWidth="1"/>
    <col min="12293" max="12293" width="10.44140625" customWidth="1"/>
    <col min="12294" max="12294" width="10.88671875" customWidth="1"/>
    <col min="12295" max="12295" width="14.44140625" customWidth="1"/>
    <col min="12296" max="12296" width="13" customWidth="1"/>
    <col min="12297" max="12297" width="19.109375" customWidth="1"/>
    <col min="12298" max="12303" width="0" hidden="1" customWidth="1"/>
    <col min="12304" max="12304" width="18.109375" customWidth="1"/>
    <col min="12305" max="12305" width="12.109375" customWidth="1"/>
    <col min="12306" max="12306" width="5.33203125" customWidth="1"/>
    <col min="12307" max="12307" width="7.44140625" customWidth="1"/>
    <col min="12308" max="12308" width="13.44140625" customWidth="1"/>
    <col min="12309" max="12310" width="12.33203125" customWidth="1"/>
    <col min="12311" max="12311" width="6.44140625" customWidth="1"/>
    <col min="12312" max="12312" width="4.6640625" customWidth="1"/>
    <col min="12313" max="12313" width="3.88671875" customWidth="1"/>
    <col min="12314" max="12314" width="3.109375" customWidth="1"/>
    <col min="12315" max="12315" width="7.44140625" customWidth="1"/>
    <col min="12545" max="12545" width="5.109375" customWidth="1"/>
    <col min="12546" max="12546" width="14.109375" customWidth="1"/>
    <col min="12547" max="12547" width="49.6640625" customWidth="1"/>
    <col min="12548" max="12548" width="13" customWidth="1"/>
    <col min="12549" max="12549" width="10.44140625" customWidth="1"/>
    <col min="12550" max="12550" width="10.88671875" customWidth="1"/>
    <col min="12551" max="12551" width="14.44140625" customWidth="1"/>
    <col min="12552" max="12552" width="13" customWidth="1"/>
    <col min="12553" max="12553" width="19.109375" customWidth="1"/>
    <col min="12554" max="12559" width="0" hidden="1" customWidth="1"/>
    <col min="12560" max="12560" width="18.109375" customWidth="1"/>
    <col min="12561" max="12561" width="12.109375" customWidth="1"/>
    <col min="12562" max="12562" width="5.33203125" customWidth="1"/>
    <col min="12563" max="12563" width="7.44140625" customWidth="1"/>
    <col min="12564" max="12564" width="13.44140625" customWidth="1"/>
    <col min="12565" max="12566" width="12.33203125" customWidth="1"/>
    <col min="12567" max="12567" width="6.44140625" customWidth="1"/>
    <col min="12568" max="12568" width="4.6640625" customWidth="1"/>
    <col min="12569" max="12569" width="3.88671875" customWidth="1"/>
    <col min="12570" max="12570" width="3.109375" customWidth="1"/>
    <col min="12571" max="12571" width="7.44140625" customWidth="1"/>
    <col min="12801" max="12801" width="5.109375" customWidth="1"/>
    <col min="12802" max="12802" width="14.109375" customWidth="1"/>
    <col min="12803" max="12803" width="49.6640625" customWidth="1"/>
    <col min="12804" max="12804" width="13" customWidth="1"/>
    <col min="12805" max="12805" width="10.44140625" customWidth="1"/>
    <col min="12806" max="12806" width="10.88671875" customWidth="1"/>
    <col min="12807" max="12807" width="14.44140625" customWidth="1"/>
    <col min="12808" max="12808" width="13" customWidth="1"/>
    <col min="12809" max="12809" width="19.109375" customWidth="1"/>
    <col min="12810" max="12815" width="0" hidden="1" customWidth="1"/>
    <col min="12816" max="12816" width="18.109375" customWidth="1"/>
    <col min="12817" max="12817" width="12.109375" customWidth="1"/>
    <col min="12818" max="12818" width="5.33203125" customWidth="1"/>
    <col min="12819" max="12819" width="7.44140625" customWidth="1"/>
    <col min="12820" max="12820" width="13.44140625" customWidth="1"/>
    <col min="12821" max="12822" width="12.33203125" customWidth="1"/>
    <col min="12823" max="12823" width="6.44140625" customWidth="1"/>
    <col min="12824" max="12824" width="4.6640625" customWidth="1"/>
    <col min="12825" max="12825" width="3.88671875" customWidth="1"/>
    <col min="12826" max="12826" width="3.109375" customWidth="1"/>
    <col min="12827" max="12827" width="7.44140625" customWidth="1"/>
    <col min="13057" max="13057" width="5.109375" customWidth="1"/>
    <col min="13058" max="13058" width="14.109375" customWidth="1"/>
    <col min="13059" max="13059" width="49.6640625" customWidth="1"/>
    <col min="13060" max="13060" width="13" customWidth="1"/>
    <col min="13061" max="13061" width="10.44140625" customWidth="1"/>
    <col min="13062" max="13062" width="10.88671875" customWidth="1"/>
    <col min="13063" max="13063" width="14.44140625" customWidth="1"/>
    <col min="13064" max="13064" width="13" customWidth="1"/>
    <col min="13065" max="13065" width="19.109375" customWidth="1"/>
    <col min="13066" max="13071" width="0" hidden="1" customWidth="1"/>
    <col min="13072" max="13072" width="18.109375" customWidth="1"/>
    <col min="13073" max="13073" width="12.109375" customWidth="1"/>
    <col min="13074" max="13074" width="5.33203125" customWidth="1"/>
    <col min="13075" max="13075" width="7.44140625" customWidth="1"/>
    <col min="13076" max="13076" width="13.44140625" customWidth="1"/>
    <col min="13077" max="13078" width="12.33203125" customWidth="1"/>
    <col min="13079" max="13079" width="6.44140625" customWidth="1"/>
    <col min="13080" max="13080" width="4.6640625" customWidth="1"/>
    <col min="13081" max="13081" width="3.88671875" customWidth="1"/>
    <col min="13082" max="13082" width="3.109375" customWidth="1"/>
    <col min="13083" max="13083" width="7.44140625" customWidth="1"/>
    <col min="13313" max="13313" width="5.109375" customWidth="1"/>
    <col min="13314" max="13314" width="14.109375" customWidth="1"/>
    <col min="13315" max="13315" width="49.6640625" customWidth="1"/>
    <col min="13316" max="13316" width="13" customWidth="1"/>
    <col min="13317" max="13317" width="10.44140625" customWidth="1"/>
    <col min="13318" max="13318" width="10.88671875" customWidth="1"/>
    <col min="13319" max="13319" width="14.44140625" customWidth="1"/>
    <col min="13320" max="13320" width="13" customWidth="1"/>
    <col min="13321" max="13321" width="19.109375" customWidth="1"/>
    <col min="13322" max="13327" width="0" hidden="1" customWidth="1"/>
    <col min="13328" max="13328" width="18.109375" customWidth="1"/>
    <col min="13329" max="13329" width="12.109375" customWidth="1"/>
    <col min="13330" max="13330" width="5.33203125" customWidth="1"/>
    <col min="13331" max="13331" width="7.44140625" customWidth="1"/>
    <col min="13332" max="13332" width="13.44140625" customWidth="1"/>
    <col min="13333" max="13334" width="12.33203125" customWidth="1"/>
    <col min="13335" max="13335" width="6.44140625" customWidth="1"/>
    <col min="13336" max="13336" width="4.6640625" customWidth="1"/>
    <col min="13337" max="13337" width="3.88671875" customWidth="1"/>
    <col min="13338" max="13338" width="3.109375" customWidth="1"/>
    <col min="13339" max="13339" width="7.44140625" customWidth="1"/>
    <col min="13569" max="13569" width="5.109375" customWidth="1"/>
    <col min="13570" max="13570" width="14.109375" customWidth="1"/>
    <col min="13571" max="13571" width="49.6640625" customWidth="1"/>
    <col min="13572" max="13572" width="13" customWidth="1"/>
    <col min="13573" max="13573" width="10.44140625" customWidth="1"/>
    <col min="13574" max="13574" width="10.88671875" customWidth="1"/>
    <col min="13575" max="13575" width="14.44140625" customWidth="1"/>
    <col min="13576" max="13576" width="13" customWidth="1"/>
    <col min="13577" max="13577" width="19.109375" customWidth="1"/>
    <col min="13578" max="13583" width="0" hidden="1" customWidth="1"/>
    <col min="13584" max="13584" width="18.109375" customWidth="1"/>
    <col min="13585" max="13585" width="12.109375" customWidth="1"/>
    <col min="13586" max="13586" width="5.33203125" customWidth="1"/>
    <col min="13587" max="13587" width="7.44140625" customWidth="1"/>
    <col min="13588" max="13588" width="13.44140625" customWidth="1"/>
    <col min="13589" max="13590" width="12.33203125" customWidth="1"/>
    <col min="13591" max="13591" width="6.44140625" customWidth="1"/>
    <col min="13592" max="13592" width="4.6640625" customWidth="1"/>
    <col min="13593" max="13593" width="3.88671875" customWidth="1"/>
    <col min="13594" max="13594" width="3.109375" customWidth="1"/>
    <col min="13595" max="13595" width="7.44140625" customWidth="1"/>
    <col min="13825" max="13825" width="5.109375" customWidth="1"/>
    <col min="13826" max="13826" width="14.109375" customWidth="1"/>
    <col min="13827" max="13827" width="49.6640625" customWidth="1"/>
    <col min="13828" max="13828" width="13" customWidth="1"/>
    <col min="13829" max="13829" width="10.44140625" customWidth="1"/>
    <col min="13830" max="13830" width="10.88671875" customWidth="1"/>
    <col min="13831" max="13831" width="14.44140625" customWidth="1"/>
    <col min="13832" max="13832" width="13" customWidth="1"/>
    <col min="13833" max="13833" width="19.109375" customWidth="1"/>
    <col min="13834" max="13839" width="0" hidden="1" customWidth="1"/>
    <col min="13840" max="13840" width="18.109375" customWidth="1"/>
    <col min="13841" max="13841" width="12.109375" customWidth="1"/>
    <col min="13842" max="13842" width="5.33203125" customWidth="1"/>
    <col min="13843" max="13843" width="7.44140625" customWidth="1"/>
    <col min="13844" max="13844" width="13.44140625" customWidth="1"/>
    <col min="13845" max="13846" width="12.33203125" customWidth="1"/>
    <col min="13847" max="13847" width="6.44140625" customWidth="1"/>
    <col min="13848" max="13848" width="4.6640625" customWidth="1"/>
    <col min="13849" max="13849" width="3.88671875" customWidth="1"/>
    <col min="13850" max="13850" width="3.109375" customWidth="1"/>
    <col min="13851" max="13851" width="7.44140625" customWidth="1"/>
    <col min="14081" max="14081" width="5.109375" customWidth="1"/>
    <col min="14082" max="14082" width="14.109375" customWidth="1"/>
    <col min="14083" max="14083" width="49.6640625" customWidth="1"/>
    <col min="14084" max="14084" width="13" customWidth="1"/>
    <col min="14085" max="14085" width="10.44140625" customWidth="1"/>
    <col min="14086" max="14086" width="10.88671875" customWidth="1"/>
    <col min="14087" max="14087" width="14.44140625" customWidth="1"/>
    <col min="14088" max="14088" width="13" customWidth="1"/>
    <col min="14089" max="14089" width="19.109375" customWidth="1"/>
    <col min="14090" max="14095" width="0" hidden="1" customWidth="1"/>
    <col min="14096" max="14096" width="18.109375" customWidth="1"/>
    <col min="14097" max="14097" width="12.109375" customWidth="1"/>
    <col min="14098" max="14098" width="5.33203125" customWidth="1"/>
    <col min="14099" max="14099" width="7.44140625" customWidth="1"/>
    <col min="14100" max="14100" width="13.44140625" customWidth="1"/>
    <col min="14101" max="14102" width="12.33203125" customWidth="1"/>
    <col min="14103" max="14103" width="6.44140625" customWidth="1"/>
    <col min="14104" max="14104" width="4.6640625" customWidth="1"/>
    <col min="14105" max="14105" width="3.88671875" customWidth="1"/>
    <col min="14106" max="14106" width="3.109375" customWidth="1"/>
    <col min="14107" max="14107" width="7.44140625" customWidth="1"/>
    <col min="14337" max="14337" width="5.109375" customWidth="1"/>
    <col min="14338" max="14338" width="14.109375" customWidth="1"/>
    <col min="14339" max="14339" width="49.6640625" customWidth="1"/>
    <col min="14340" max="14340" width="13" customWidth="1"/>
    <col min="14341" max="14341" width="10.44140625" customWidth="1"/>
    <col min="14342" max="14342" width="10.88671875" customWidth="1"/>
    <col min="14343" max="14343" width="14.44140625" customWidth="1"/>
    <col min="14344" max="14344" width="13" customWidth="1"/>
    <col min="14345" max="14345" width="19.109375" customWidth="1"/>
    <col min="14346" max="14351" width="0" hidden="1" customWidth="1"/>
    <col min="14352" max="14352" width="18.109375" customWidth="1"/>
    <col min="14353" max="14353" width="12.109375" customWidth="1"/>
    <col min="14354" max="14354" width="5.33203125" customWidth="1"/>
    <col min="14355" max="14355" width="7.44140625" customWidth="1"/>
    <col min="14356" max="14356" width="13.44140625" customWidth="1"/>
    <col min="14357" max="14358" width="12.33203125" customWidth="1"/>
    <col min="14359" max="14359" width="6.44140625" customWidth="1"/>
    <col min="14360" max="14360" width="4.6640625" customWidth="1"/>
    <col min="14361" max="14361" width="3.88671875" customWidth="1"/>
    <col min="14362" max="14362" width="3.109375" customWidth="1"/>
    <col min="14363" max="14363" width="7.44140625" customWidth="1"/>
    <col min="14593" max="14593" width="5.109375" customWidth="1"/>
    <col min="14594" max="14594" width="14.109375" customWidth="1"/>
    <col min="14595" max="14595" width="49.6640625" customWidth="1"/>
    <col min="14596" max="14596" width="13" customWidth="1"/>
    <col min="14597" max="14597" width="10.44140625" customWidth="1"/>
    <col min="14598" max="14598" width="10.88671875" customWidth="1"/>
    <col min="14599" max="14599" width="14.44140625" customWidth="1"/>
    <col min="14600" max="14600" width="13" customWidth="1"/>
    <col min="14601" max="14601" width="19.109375" customWidth="1"/>
    <col min="14602" max="14607" width="0" hidden="1" customWidth="1"/>
    <col min="14608" max="14608" width="18.109375" customWidth="1"/>
    <col min="14609" max="14609" width="12.109375" customWidth="1"/>
    <col min="14610" max="14610" width="5.33203125" customWidth="1"/>
    <col min="14611" max="14611" width="7.44140625" customWidth="1"/>
    <col min="14612" max="14612" width="13.44140625" customWidth="1"/>
    <col min="14613" max="14614" width="12.33203125" customWidth="1"/>
    <col min="14615" max="14615" width="6.44140625" customWidth="1"/>
    <col min="14616" max="14616" width="4.6640625" customWidth="1"/>
    <col min="14617" max="14617" width="3.88671875" customWidth="1"/>
    <col min="14618" max="14618" width="3.109375" customWidth="1"/>
    <col min="14619" max="14619" width="7.44140625" customWidth="1"/>
    <col min="14849" max="14849" width="5.109375" customWidth="1"/>
    <col min="14850" max="14850" width="14.109375" customWidth="1"/>
    <col min="14851" max="14851" width="49.6640625" customWidth="1"/>
    <col min="14852" max="14852" width="13" customWidth="1"/>
    <col min="14853" max="14853" width="10.44140625" customWidth="1"/>
    <col min="14854" max="14854" width="10.88671875" customWidth="1"/>
    <col min="14855" max="14855" width="14.44140625" customWidth="1"/>
    <col min="14856" max="14856" width="13" customWidth="1"/>
    <col min="14857" max="14857" width="19.109375" customWidth="1"/>
    <col min="14858" max="14863" width="0" hidden="1" customWidth="1"/>
    <col min="14864" max="14864" width="18.109375" customWidth="1"/>
    <col min="14865" max="14865" width="12.109375" customWidth="1"/>
    <col min="14866" max="14866" width="5.33203125" customWidth="1"/>
    <col min="14867" max="14867" width="7.44140625" customWidth="1"/>
    <col min="14868" max="14868" width="13.44140625" customWidth="1"/>
    <col min="14869" max="14870" width="12.33203125" customWidth="1"/>
    <col min="14871" max="14871" width="6.44140625" customWidth="1"/>
    <col min="14872" max="14872" width="4.6640625" customWidth="1"/>
    <col min="14873" max="14873" width="3.88671875" customWidth="1"/>
    <col min="14874" max="14874" width="3.109375" customWidth="1"/>
    <col min="14875" max="14875" width="7.44140625" customWidth="1"/>
    <col min="15105" max="15105" width="5.109375" customWidth="1"/>
    <col min="15106" max="15106" width="14.109375" customWidth="1"/>
    <col min="15107" max="15107" width="49.6640625" customWidth="1"/>
    <col min="15108" max="15108" width="13" customWidth="1"/>
    <col min="15109" max="15109" width="10.44140625" customWidth="1"/>
    <col min="15110" max="15110" width="10.88671875" customWidth="1"/>
    <col min="15111" max="15111" width="14.44140625" customWidth="1"/>
    <col min="15112" max="15112" width="13" customWidth="1"/>
    <col min="15113" max="15113" width="19.109375" customWidth="1"/>
    <col min="15114" max="15119" width="0" hidden="1" customWidth="1"/>
    <col min="15120" max="15120" width="18.109375" customWidth="1"/>
    <col min="15121" max="15121" width="12.109375" customWidth="1"/>
    <col min="15122" max="15122" width="5.33203125" customWidth="1"/>
    <col min="15123" max="15123" width="7.44140625" customWidth="1"/>
    <col min="15124" max="15124" width="13.44140625" customWidth="1"/>
    <col min="15125" max="15126" width="12.33203125" customWidth="1"/>
    <col min="15127" max="15127" width="6.44140625" customWidth="1"/>
    <col min="15128" max="15128" width="4.6640625" customWidth="1"/>
    <col min="15129" max="15129" width="3.88671875" customWidth="1"/>
    <col min="15130" max="15130" width="3.109375" customWidth="1"/>
    <col min="15131" max="15131" width="7.44140625" customWidth="1"/>
    <col min="15361" max="15361" width="5.109375" customWidth="1"/>
    <col min="15362" max="15362" width="14.109375" customWidth="1"/>
    <col min="15363" max="15363" width="49.6640625" customWidth="1"/>
    <col min="15364" max="15364" width="13" customWidth="1"/>
    <col min="15365" max="15365" width="10.44140625" customWidth="1"/>
    <col min="15366" max="15366" width="10.88671875" customWidth="1"/>
    <col min="15367" max="15367" width="14.44140625" customWidth="1"/>
    <col min="15368" max="15368" width="13" customWidth="1"/>
    <col min="15369" max="15369" width="19.109375" customWidth="1"/>
    <col min="15370" max="15375" width="0" hidden="1" customWidth="1"/>
    <col min="15376" max="15376" width="18.109375" customWidth="1"/>
    <col min="15377" max="15377" width="12.109375" customWidth="1"/>
    <col min="15378" max="15378" width="5.33203125" customWidth="1"/>
    <col min="15379" max="15379" width="7.44140625" customWidth="1"/>
    <col min="15380" max="15380" width="13.44140625" customWidth="1"/>
    <col min="15381" max="15382" width="12.33203125" customWidth="1"/>
    <col min="15383" max="15383" width="6.44140625" customWidth="1"/>
    <col min="15384" max="15384" width="4.6640625" customWidth="1"/>
    <col min="15385" max="15385" width="3.88671875" customWidth="1"/>
    <col min="15386" max="15386" width="3.109375" customWidth="1"/>
    <col min="15387" max="15387" width="7.44140625" customWidth="1"/>
    <col min="15617" max="15617" width="5.109375" customWidth="1"/>
    <col min="15618" max="15618" width="14.109375" customWidth="1"/>
    <col min="15619" max="15619" width="49.6640625" customWidth="1"/>
    <col min="15620" max="15620" width="13" customWidth="1"/>
    <col min="15621" max="15621" width="10.44140625" customWidth="1"/>
    <col min="15622" max="15622" width="10.88671875" customWidth="1"/>
    <col min="15623" max="15623" width="14.44140625" customWidth="1"/>
    <col min="15624" max="15624" width="13" customWidth="1"/>
    <col min="15625" max="15625" width="19.109375" customWidth="1"/>
    <col min="15626" max="15631" width="0" hidden="1" customWidth="1"/>
    <col min="15632" max="15632" width="18.109375" customWidth="1"/>
    <col min="15633" max="15633" width="12.109375" customWidth="1"/>
    <col min="15634" max="15634" width="5.33203125" customWidth="1"/>
    <col min="15635" max="15635" width="7.44140625" customWidth="1"/>
    <col min="15636" max="15636" width="13.44140625" customWidth="1"/>
    <col min="15637" max="15638" width="12.33203125" customWidth="1"/>
    <col min="15639" max="15639" width="6.44140625" customWidth="1"/>
    <col min="15640" max="15640" width="4.6640625" customWidth="1"/>
    <col min="15641" max="15641" width="3.88671875" customWidth="1"/>
    <col min="15642" max="15642" width="3.109375" customWidth="1"/>
    <col min="15643" max="15643" width="7.44140625" customWidth="1"/>
    <col min="15873" max="15873" width="5.109375" customWidth="1"/>
    <col min="15874" max="15874" width="14.109375" customWidth="1"/>
    <col min="15875" max="15875" width="49.6640625" customWidth="1"/>
    <col min="15876" max="15876" width="13" customWidth="1"/>
    <col min="15877" max="15877" width="10.44140625" customWidth="1"/>
    <col min="15878" max="15878" width="10.88671875" customWidth="1"/>
    <col min="15879" max="15879" width="14.44140625" customWidth="1"/>
    <col min="15880" max="15880" width="13" customWidth="1"/>
    <col min="15881" max="15881" width="19.109375" customWidth="1"/>
    <col min="15882" max="15887" width="0" hidden="1" customWidth="1"/>
    <col min="15888" max="15888" width="18.109375" customWidth="1"/>
    <col min="15889" max="15889" width="12.109375" customWidth="1"/>
    <col min="15890" max="15890" width="5.33203125" customWidth="1"/>
    <col min="15891" max="15891" width="7.44140625" customWidth="1"/>
    <col min="15892" max="15892" width="13.44140625" customWidth="1"/>
    <col min="15893" max="15894" width="12.33203125" customWidth="1"/>
    <col min="15895" max="15895" width="6.44140625" customWidth="1"/>
    <col min="15896" max="15896" width="4.6640625" customWidth="1"/>
    <col min="15897" max="15897" width="3.88671875" customWidth="1"/>
    <col min="15898" max="15898" width="3.109375" customWidth="1"/>
    <col min="15899" max="15899" width="7.44140625" customWidth="1"/>
    <col min="16129" max="16129" width="5.109375" customWidth="1"/>
    <col min="16130" max="16130" width="14.109375" customWidth="1"/>
    <col min="16131" max="16131" width="49.6640625" customWidth="1"/>
    <col min="16132" max="16132" width="13" customWidth="1"/>
    <col min="16133" max="16133" width="10.44140625" customWidth="1"/>
    <col min="16134" max="16134" width="10.88671875" customWidth="1"/>
    <col min="16135" max="16135" width="14.44140625" customWidth="1"/>
    <col min="16136" max="16136" width="13" customWidth="1"/>
    <col min="16137" max="16137" width="19.109375" customWidth="1"/>
    <col min="16138" max="16143" width="0" hidden="1" customWidth="1"/>
    <col min="16144" max="16144" width="18.109375" customWidth="1"/>
    <col min="16145" max="16145" width="12.109375" customWidth="1"/>
    <col min="16146" max="16146" width="5.33203125" customWidth="1"/>
    <col min="16147" max="16147" width="7.44140625" customWidth="1"/>
    <col min="16148" max="16148" width="13.44140625" customWidth="1"/>
    <col min="16149" max="16150" width="12.33203125" customWidth="1"/>
    <col min="16151" max="16151" width="6.44140625" customWidth="1"/>
    <col min="16152" max="16152" width="4.6640625" customWidth="1"/>
    <col min="16153" max="16153" width="3.88671875" customWidth="1"/>
    <col min="16154" max="16154" width="3.109375" customWidth="1"/>
    <col min="16155" max="16155" width="7.44140625" customWidth="1"/>
  </cols>
  <sheetData>
    <row r="1" spans="1:26" ht="12" customHeight="1">
      <c r="A1" s="890" t="s">
        <v>2231</v>
      </c>
      <c r="B1" s="898"/>
      <c r="C1" s="898"/>
      <c r="D1" s="898"/>
      <c r="E1" s="898"/>
      <c r="F1" s="898"/>
      <c r="G1" s="898"/>
      <c r="H1" s="898"/>
      <c r="I1" s="898"/>
      <c r="J1" s="266" t="s">
        <v>292</v>
      </c>
      <c r="K1" s="266" t="s">
        <v>293</v>
      </c>
      <c r="L1" s="266" t="s">
        <v>294</v>
      </c>
      <c r="M1" s="266" t="s">
        <v>295</v>
      </c>
      <c r="N1" s="263"/>
      <c r="O1" s="267"/>
      <c r="P1" s="267"/>
      <c r="Q1" s="267"/>
      <c r="R1" s="267"/>
      <c r="S1" s="267"/>
      <c r="T1" s="267"/>
      <c r="U1" s="267"/>
      <c r="V1" s="267"/>
      <c r="W1" s="267"/>
      <c r="X1" s="267"/>
      <c r="Y1" s="267"/>
      <c r="Z1" s="267"/>
    </row>
    <row r="2" spans="1:26" ht="15.6">
      <c r="A2" s="268"/>
      <c r="B2" s="268"/>
      <c r="C2" s="268"/>
      <c r="D2" s="268"/>
      <c r="E2" s="268"/>
      <c r="F2" s="268"/>
      <c r="G2" s="268"/>
      <c r="H2" s="268"/>
      <c r="I2" s="269" t="s">
        <v>4678</v>
      </c>
      <c r="J2" s="270"/>
      <c r="K2" s="270"/>
      <c r="L2" s="270"/>
      <c r="M2" s="270"/>
      <c r="N2" s="263"/>
      <c r="O2" s="267"/>
      <c r="P2" s="267"/>
      <c r="Q2" s="267"/>
      <c r="R2" s="267"/>
      <c r="S2" s="267"/>
      <c r="T2" s="267"/>
      <c r="U2" s="267"/>
      <c r="V2" s="267"/>
      <c r="W2" s="267"/>
      <c r="X2" s="267"/>
      <c r="Y2" s="267"/>
      <c r="Z2" s="267"/>
    </row>
    <row r="3" spans="1:26" ht="32.25" customHeight="1">
      <c r="A3" s="271" t="s">
        <v>3</v>
      </c>
      <c r="B3" s="271" t="s">
        <v>2232</v>
      </c>
      <c r="C3" s="271" t="s">
        <v>2233</v>
      </c>
      <c r="D3" s="271" t="s">
        <v>2234</v>
      </c>
      <c r="E3" s="271" t="s">
        <v>2235</v>
      </c>
      <c r="F3" s="271" t="s">
        <v>2236</v>
      </c>
      <c r="G3" s="271" t="s">
        <v>2237</v>
      </c>
      <c r="H3" s="271" t="s">
        <v>2238</v>
      </c>
      <c r="I3" s="271" t="s">
        <v>106</v>
      </c>
      <c r="J3" s="270">
        <v>400958.46153846156</v>
      </c>
      <c r="K3" s="270">
        <v>421006.38461538462</v>
      </c>
      <c r="L3" s="270">
        <v>442056.70384615374</v>
      </c>
      <c r="M3" s="270">
        <v>464159.53903846152</v>
      </c>
      <c r="N3" s="263"/>
      <c r="O3" s="267"/>
      <c r="P3" s="267"/>
      <c r="Q3" s="267"/>
      <c r="R3" s="267"/>
      <c r="S3" s="267"/>
      <c r="T3" s="267"/>
      <c r="U3" s="267"/>
      <c r="V3" s="267"/>
      <c r="W3" s="267"/>
      <c r="X3" s="267"/>
      <c r="Y3" s="267"/>
      <c r="Z3" s="267"/>
    </row>
    <row r="4" spans="1:26" ht="16.2">
      <c r="A4" s="899">
        <v>1</v>
      </c>
      <c r="B4" s="272" t="s">
        <v>2239</v>
      </c>
      <c r="C4" s="273" t="s">
        <v>2240</v>
      </c>
      <c r="D4" s="274"/>
      <c r="E4" s="272" t="s">
        <v>2241</v>
      </c>
      <c r="F4" s="272"/>
      <c r="G4" s="275"/>
      <c r="H4" s="276">
        <f>H5+H7+H10</f>
        <v>2998000.7989510489</v>
      </c>
      <c r="I4" s="277"/>
      <c r="J4" s="263"/>
      <c r="K4" s="263"/>
      <c r="L4" s="263"/>
      <c r="M4" s="263"/>
      <c r="N4" s="263"/>
      <c r="O4" s="267"/>
      <c r="P4" s="267"/>
      <c r="Q4" s="267"/>
      <c r="R4" s="267"/>
      <c r="S4" s="267"/>
      <c r="T4" s="267"/>
      <c r="U4" s="267"/>
      <c r="V4" s="267"/>
      <c r="W4" s="267"/>
      <c r="X4" s="267"/>
      <c r="Y4" s="267"/>
      <c r="Z4" s="267"/>
    </row>
    <row r="5" spans="1:26" ht="16.2">
      <c r="A5" s="900"/>
      <c r="B5" s="278">
        <v>1</v>
      </c>
      <c r="C5" s="279" t="s">
        <v>2242</v>
      </c>
      <c r="D5" s="280"/>
      <c r="E5" s="281"/>
      <c r="F5" s="281"/>
      <c r="G5" s="282"/>
      <c r="H5" s="282">
        <f>H6</f>
        <v>2954119.846153846</v>
      </c>
      <c r="I5" s="283"/>
      <c r="J5" s="263"/>
      <c r="K5" s="263"/>
      <c r="L5" s="263"/>
      <c r="M5" s="263"/>
      <c r="N5" s="263"/>
      <c r="O5" s="267"/>
      <c r="P5" s="267"/>
      <c r="Q5" s="267"/>
      <c r="R5" s="267"/>
      <c r="S5" s="267"/>
      <c r="T5" s="267"/>
      <c r="U5" s="267"/>
      <c r="V5" s="267"/>
      <c r="W5" s="267"/>
      <c r="X5" s="267"/>
      <c r="Y5" s="267"/>
      <c r="Z5" s="267"/>
    </row>
    <row r="6" spans="1:26" ht="31.2">
      <c r="A6" s="900"/>
      <c r="B6" s="284"/>
      <c r="C6" s="285" t="s">
        <v>2243</v>
      </c>
      <c r="D6" s="248" t="s">
        <v>2244</v>
      </c>
      <c r="E6" s="281">
        <v>3</v>
      </c>
      <c r="F6" s="243">
        <v>3</v>
      </c>
      <c r="G6" s="282">
        <v>984706.61538461526</v>
      </c>
      <c r="H6" s="286">
        <f>F6*G6</f>
        <v>2954119.846153846</v>
      </c>
      <c r="I6" s="287" t="s">
        <v>2245</v>
      </c>
      <c r="J6" s="263"/>
      <c r="K6" s="263"/>
      <c r="L6" s="263"/>
      <c r="M6" s="263"/>
      <c r="N6" s="263"/>
      <c r="O6" s="267"/>
      <c r="P6" s="267"/>
      <c r="Q6" s="267"/>
      <c r="R6" s="267"/>
      <c r="S6" s="267"/>
      <c r="T6" s="267"/>
      <c r="U6" s="267"/>
      <c r="V6" s="267"/>
      <c r="W6" s="267"/>
      <c r="X6" s="267"/>
      <c r="Y6" s="267"/>
      <c r="Z6" s="267"/>
    </row>
    <row r="7" spans="1:26" ht="16.2">
      <c r="A7" s="900"/>
      <c r="B7" s="902">
        <v>2</v>
      </c>
      <c r="C7" s="279" t="s">
        <v>2246</v>
      </c>
      <c r="D7" s="280"/>
      <c r="E7" s="281"/>
      <c r="F7" s="281"/>
      <c r="G7" s="282"/>
      <c r="H7" s="282">
        <f>H8+H9</f>
        <v>9240</v>
      </c>
      <c r="I7" s="283"/>
      <c r="J7" s="263"/>
      <c r="K7" s="263"/>
      <c r="L7" s="263"/>
      <c r="M7" s="263"/>
      <c r="N7" s="263"/>
      <c r="O7" s="267"/>
      <c r="P7" s="267"/>
      <c r="Q7" s="267"/>
      <c r="R7" s="267"/>
      <c r="S7" s="267"/>
      <c r="T7" s="267"/>
      <c r="U7" s="267"/>
      <c r="V7" s="267"/>
      <c r="W7" s="267"/>
      <c r="X7" s="267"/>
      <c r="Y7" s="267"/>
      <c r="Z7" s="267"/>
    </row>
    <row r="8" spans="1:26" ht="15.6">
      <c r="A8" s="900"/>
      <c r="B8" s="900"/>
      <c r="C8" s="285" t="s">
        <v>2247</v>
      </c>
      <c r="D8" s="248" t="s">
        <v>2248</v>
      </c>
      <c r="E8" s="281">
        <v>0.16</v>
      </c>
      <c r="F8" s="248">
        <f>E8</f>
        <v>0.16</v>
      </c>
      <c r="G8" s="282">
        <f>'3.2.Khấu hao SH'!I9</f>
        <v>55000</v>
      </c>
      <c r="H8" s="288">
        <f>G8*F8</f>
        <v>8800</v>
      </c>
      <c r="I8" s="287" t="s">
        <v>2249</v>
      </c>
      <c r="J8" s="263"/>
      <c r="K8" s="263"/>
      <c r="L8" s="263"/>
      <c r="M8" s="263"/>
      <c r="N8" s="263"/>
      <c r="O8" s="267"/>
      <c r="P8" s="267"/>
      <c r="Q8" s="267"/>
      <c r="R8" s="267"/>
      <c r="S8" s="267"/>
      <c r="T8" s="267"/>
      <c r="U8" s="267"/>
      <c r="V8" s="267"/>
      <c r="W8" s="267"/>
      <c r="X8" s="267"/>
      <c r="Y8" s="267"/>
      <c r="Z8" s="267"/>
    </row>
    <row r="9" spans="1:26" ht="15.6">
      <c r="A9" s="900"/>
      <c r="B9" s="901"/>
      <c r="C9" s="285" t="s">
        <v>2250</v>
      </c>
      <c r="D9" s="248" t="s">
        <v>2227</v>
      </c>
      <c r="E9" s="281">
        <v>5</v>
      </c>
      <c r="F9" s="248">
        <f>E9</f>
        <v>5</v>
      </c>
      <c r="G9" s="282"/>
      <c r="H9" s="288">
        <f>H8*0.05</f>
        <v>440</v>
      </c>
      <c r="I9" s="287"/>
      <c r="J9" s="263"/>
      <c r="K9" s="263"/>
      <c r="L9" s="263"/>
      <c r="M9" s="263"/>
      <c r="N9" s="263"/>
      <c r="O9" s="267"/>
      <c r="P9" s="267"/>
      <c r="Q9" s="267"/>
      <c r="R9" s="267"/>
      <c r="S9" s="267"/>
      <c r="T9" s="267"/>
      <c r="U9" s="267"/>
      <c r="V9" s="267"/>
      <c r="W9" s="267"/>
      <c r="X9" s="267"/>
      <c r="Y9" s="267"/>
      <c r="Z9" s="267"/>
    </row>
    <row r="10" spans="1:26" ht="16.2">
      <c r="A10" s="900"/>
      <c r="B10" s="902">
        <v>3</v>
      </c>
      <c r="C10" s="279" t="s">
        <v>2251</v>
      </c>
      <c r="D10" s="280"/>
      <c r="E10" s="281"/>
      <c r="F10" s="281"/>
      <c r="G10" s="282"/>
      <c r="H10" s="282">
        <f>SUM(H11:H14)</f>
        <v>34640.952797202794</v>
      </c>
      <c r="I10" s="283"/>
      <c r="J10" s="263"/>
      <c r="K10" s="263"/>
      <c r="L10" s="263"/>
      <c r="M10" s="263"/>
      <c r="N10" s="263"/>
      <c r="O10" s="267"/>
      <c r="P10" s="267"/>
      <c r="Q10" s="267"/>
      <c r="R10" s="267"/>
      <c r="S10" s="267"/>
      <c r="T10" s="267"/>
      <c r="U10" s="267"/>
      <c r="V10" s="267"/>
      <c r="W10" s="267"/>
      <c r="X10" s="267"/>
      <c r="Y10" s="267"/>
      <c r="Z10" s="267"/>
    </row>
    <row r="11" spans="1:26" ht="15.6">
      <c r="A11" s="900"/>
      <c r="B11" s="900"/>
      <c r="C11" s="285" t="s">
        <v>2252</v>
      </c>
      <c r="D11" s="248" t="s">
        <v>2253</v>
      </c>
      <c r="E11" s="281">
        <v>6</v>
      </c>
      <c r="F11" s="248">
        <f>E11</f>
        <v>6</v>
      </c>
      <c r="G11" s="282">
        <f>'3.2.Khấu hao SH'!I5</f>
        <v>5281.1771561771557</v>
      </c>
      <c r="H11" s="288">
        <f>F11*G11</f>
        <v>31687.062937062932</v>
      </c>
      <c r="I11" s="287"/>
      <c r="J11" s="263"/>
      <c r="K11" s="263"/>
      <c r="L11" s="263"/>
      <c r="M11" s="263"/>
      <c r="N11" s="263"/>
      <c r="O11" s="267"/>
      <c r="P11" s="267"/>
      <c r="Q11" s="267"/>
      <c r="R11" s="267"/>
      <c r="S11" s="267"/>
      <c r="T11" s="267"/>
      <c r="U11" s="267"/>
      <c r="V11" s="267"/>
      <c r="W11" s="267"/>
      <c r="X11" s="267"/>
      <c r="Y11" s="267"/>
      <c r="Z11" s="267"/>
    </row>
    <row r="12" spans="1:26" ht="15.6">
      <c r="A12" s="900"/>
      <c r="B12" s="900"/>
      <c r="C12" s="285" t="s">
        <v>2254</v>
      </c>
      <c r="D12" s="248" t="s">
        <v>2253</v>
      </c>
      <c r="E12" s="281">
        <v>0.22500000000000001</v>
      </c>
      <c r="F12" s="248">
        <f>E12</f>
        <v>0.22500000000000001</v>
      </c>
      <c r="G12" s="282"/>
      <c r="H12" s="288">
        <f>F12*G12</f>
        <v>0</v>
      </c>
      <c r="I12" s="287"/>
      <c r="J12" s="263"/>
      <c r="K12" s="263"/>
      <c r="L12" s="263"/>
      <c r="M12" s="263"/>
      <c r="N12" s="263"/>
      <c r="O12" s="267"/>
      <c r="P12" s="267"/>
      <c r="Q12" s="267"/>
      <c r="R12" s="267"/>
      <c r="S12" s="267"/>
      <c r="T12" s="267"/>
      <c r="U12" s="267"/>
      <c r="V12" s="267"/>
      <c r="W12" s="267"/>
      <c r="X12" s="267"/>
      <c r="Y12" s="267"/>
      <c r="Z12" s="267"/>
    </row>
    <row r="13" spans="1:26" ht="15.6">
      <c r="A13" s="900"/>
      <c r="B13" s="900"/>
      <c r="C13" s="285" t="s">
        <v>2255</v>
      </c>
      <c r="D13" s="248" t="s">
        <v>2253</v>
      </c>
      <c r="E13" s="281">
        <v>7.4999999999999997E-2</v>
      </c>
      <c r="F13" s="248">
        <f>E13</f>
        <v>7.4999999999999997E-2</v>
      </c>
      <c r="G13" s="282">
        <f>'3.2.Khấu hao SH'!I8</f>
        <v>25932.400932400931</v>
      </c>
      <c r="H13" s="288">
        <f>F13*G13</f>
        <v>1944.9300699300697</v>
      </c>
      <c r="I13" s="287"/>
      <c r="J13" s="263"/>
      <c r="K13" s="263"/>
      <c r="L13" s="263"/>
      <c r="M13" s="263"/>
      <c r="N13" s="263"/>
      <c r="O13" s="267"/>
      <c r="P13" s="267"/>
      <c r="Q13" s="267"/>
      <c r="R13" s="267"/>
      <c r="S13" s="267"/>
      <c r="T13" s="267"/>
      <c r="U13" s="267"/>
      <c r="V13" s="267"/>
      <c r="W13" s="267"/>
      <c r="X13" s="267"/>
      <c r="Y13" s="267"/>
      <c r="Z13" s="267"/>
    </row>
    <row r="14" spans="1:26" ht="15.6">
      <c r="A14" s="901"/>
      <c r="B14" s="901"/>
      <c r="C14" s="285" t="s">
        <v>2256</v>
      </c>
      <c r="D14" s="248" t="s">
        <v>2227</v>
      </c>
      <c r="E14" s="281">
        <v>3</v>
      </c>
      <c r="F14" s="243">
        <v>3</v>
      </c>
      <c r="G14" s="282"/>
      <c r="H14" s="288">
        <f>SUM(H11:H13)*0.03</f>
        <v>1008.9597902097901</v>
      </c>
      <c r="I14" s="287"/>
      <c r="J14" s="263"/>
      <c r="K14" s="263"/>
      <c r="L14" s="263"/>
      <c r="M14" s="263"/>
      <c r="N14" s="263"/>
      <c r="O14" s="267"/>
      <c r="P14" s="267"/>
      <c r="Q14" s="267"/>
      <c r="R14" s="267"/>
      <c r="S14" s="267"/>
      <c r="T14" s="267"/>
      <c r="U14" s="267"/>
      <c r="V14" s="267"/>
      <c r="W14" s="267"/>
      <c r="X14" s="267"/>
      <c r="Y14" s="267"/>
      <c r="Z14" s="267"/>
    </row>
    <row r="15" spans="1:26" ht="31.2">
      <c r="A15" s="903">
        <v>2</v>
      </c>
      <c r="B15" s="272" t="s">
        <v>2257</v>
      </c>
      <c r="C15" s="273" t="s">
        <v>2258</v>
      </c>
      <c r="D15" s="274"/>
      <c r="E15" s="272" t="s">
        <v>2241</v>
      </c>
      <c r="F15" s="272"/>
      <c r="G15" s="275"/>
      <c r="H15" s="276">
        <f>H16+H20+H23</f>
        <v>1260640.3913352273</v>
      </c>
      <c r="I15" s="277"/>
      <c r="J15" s="263"/>
      <c r="K15" s="263"/>
      <c r="L15" s="263"/>
      <c r="M15" s="263"/>
      <c r="N15" s="263">
        <v>5122599.9791866019</v>
      </c>
      <c r="O15" s="267"/>
      <c r="P15" s="267"/>
      <c r="Q15" s="267"/>
      <c r="R15" s="267"/>
      <c r="S15" s="267"/>
      <c r="T15" s="267"/>
      <c r="U15" s="267"/>
      <c r="V15" s="267"/>
      <c r="W15" s="267"/>
      <c r="X15" s="267"/>
      <c r="Y15" s="267"/>
      <c r="Z15" s="267"/>
    </row>
    <row r="16" spans="1:26" ht="15.75" customHeight="1">
      <c r="A16" s="900"/>
      <c r="B16" s="902">
        <v>1</v>
      </c>
      <c r="C16" s="279" t="s">
        <v>2242</v>
      </c>
      <c r="D16" s="280"/>
      <c r="E16" s="281"/>
      <c r="F16" s="281"/>
      <c r="G16" s="282"/>
      <c r="H16" s="282">
        <f>H17</f>
        <v>1244190.1153846155</v>
      </c>
      <c r="I16" s="283"/>
      <c r="J16" s="289"/>
      <c r="K16" s="289"/>
      <c r="L16" s="289"/>
      <c r="M16" s="289"/>
      <c r="N16" s="290"/>
      <c r="O16" s="291"/>
      <c r="P16" s="291"/>
      <c r="Q16" s="291"/>
      <c r="R16" s="291"/>
      <c r="S16" s="291"/>
      <c r="T16" s="291"/>
      <c r="U16" s="291"/>
      <c r="V16" s="291"/>
      <c r="W16" s="291"/>
      <c r="X16" s="291"/>
      <c r="Y16" s="291"/>
      <c r="Z16" s="291"/>
    </row>
    <row r="17" spans="1:26" ht="15.75" customHeight="1">
      <c r="A17" s="900"/>
      <c r="B17" s="900"/>
      <c r="C17" s="285" t="s">
        <v>2259</v>
      </c>
      <c r="D17" s="248" t="s">
        <v>2244</v>
      </c>
      <c r="E17" s="281"/>
      <c r="F17" s="243"/>
      <c r="G17" s="282"/>
      <c r="H17" s="288">
        <f>H18+H19</f>
        <v>1244190.1153846155</v>
      </c>
      <c r="I17" s="287"/>
      <c r="J17" s="263"/>
      <c r="K17" s="263"/>
      <c r="L17" s="263"/>
      <c r="M17" s="263"/>
      <c r="N17" s="263"/>
      <c r="O17" s="267"/>
      <c r="P17" s="267"/>
      <c r="Q17" s="267"/>
      <c r="R17" s="267"/>
      <c r="S17" s="267"/>
      <c r="T17" s="267"/>
      <c r="U17" s="267"/>
      <c r="V17" s="267"/>
      <c r="W17" s="267"/>
      <c r="X17" s="267"/>
      <c r="Y17" s="267"/>
      <c r="Z17" s="267"/>
    </row>
    <row r="18" spans="1:26" ht="31.2">
      <c r="A18" s="900"/>
      <c r="B18" s="900"/>
      <c r="C18" s="292" t="s">
        <v>2260</v>
      </c>
      <c r="D18" s="248"/>
      <c r="E18" s="280">
        <v>2</v>
      </c>
      <c r="F18" s="248">
        <v>2</v>
      </c>
      <c r="G18" s="293">
        <v>328235.53846153844</v>
      </c>
      <c r="H18" s="286">
        <f>F18*G18</f>
        <v>656471.07692307688</v>
      </c>
      <c r="I18" s="287" t="s">
        <v>2261</v>
      </c>
      <c r="J18" s="294"/>
      <c r="K18" s="295">
        <v>1322600</v>
      </c>
      <c r="L18" s="296"/>
      <c r="M18" s="296"/>
      <c r="N18" s="263"/>
      <c r="O18" s="297"/>
      <c r="P18" s="297"/>
      <c r="Q18" s="297"/>
      <c r="R18" s="297"/>
      <c r="S18" s="297"/>
      <c r="T18" s="297"/>
      <c r="U18" s="297"/>
      <c r="V18" s="297"/>
      <c r="W18" s="297"/>
      <c r="X18" s="297"/>
      <c r="Y18" s="297"/>
      <c r="Z18" s="297"/>
    </row>
    <row r="19" spans="1:26" ht="31.2">
      <c r="A19" s="900"/>
      <c r="B19" s="901"/>
      <c r="C19" s="292" t="s">
        <v>2262</v>
      </c>
      <c r="D19" s="248"/>
      <c r="E19" s="280">
        <v>2</v>
      </c>
      <c r="F19" s="248">
        <v>2</v>
      </c>
      <c r="G19" s="293">
        <v>293859.51923076925</v>
      </c>
      <c r="H19" s="286">
        <f>F19*G19</f>
        <v>587719.0384615385</v>
      </c>
      <c r="I19" s="287" t="s">
        <v>2263</v>
      </c>
      <c r="J19" s="296"/>
      <c r="K19" s="296">
        <f>K18-H20-H23</f>
        <v>1306149.7240493882</v>
      </c>
      <c r="L19" s="296"/>
      <c r="M19" s="296"/>
      <c r="N19" s="263"/>
      <c r="O19" s="297"/>
      <c r="P19" s="297"/>
      <c r="Q19" s="297"/>
      <c r="R19" s="297"/>
      <c r="S19" s="297"/>
      <c r="T19" s="297"/>
      <c r="U19" s="297"/>
      <c r="V19" s="297"/>
      <c r="W19" s="297"/>
      <c r="X19" s="297"/>
      <c r="Y19" s="297"/>
      <c r="Z19" s="297"/>
    </row>
    <row r="20" spans="1:26" ht="15.75" customHeight="1">
      <c r="A20" s="900"/>
      <c r="B20" s="902">
        <v>2</v>
      </c>
      <c r="C20" s="279" t="s">
        <v>2246</v>
      </c>
      <c r="D20" s="280"/>
      <c r="E20" s="281"/>
      <c r="F20" s="281"/>
      <c r="G20" s="282"/>
      <c r="H20" s="282">
        <f>H21+H22</f>
        <v>3465</v>
      </c>
      <c r="I20" s="283"/>
      <c r="J20" s="289"/>
      <c r="K20" s="289">
        <f>K19-H18</f>
        <v>649678.64712631132</v>
      </c>
      <c r="L20" s="289"/>
      <c r="M20" s="289"/>
      <c r="N20" s="263"/>
      <c r="O20" s="291"/>
      <c r="P20" s="291"/>
      <c r="Q20" s="291"/>
      <c r="R20" s="291"/>
      <c r="S20" s="291"/>
      <c r="T20" s="291"/>
      <c r="U20" s="291"/>
      <c r="V20" s="291"/>
      <c r="W20" s="291"/>
      <c r="X20" s="291"/>
      <c r="Y20" s="291"/>
      <c r="Z20" s="291"/>
    </row>
    <row r="21" spans="1:26" ht="15.75" customHeight="1">
      <c r="A21" s="900"/>
      <c r="B21" s="900"/>
      <c r="C21" s="285" t="s">
        <v>2247</v>
      </c>
      <c r="D21" s="248" t="s">
        <v>2248</v>
      </c>
      <c r="E21" s="281">
        <v>0.06</v>
      </c>
      <c r="F21" s="248">
        <f>E21</f>
        <v>0.06</v>
      </c>
      <c r="G21" s="282">
        <f>'3.2.Khấu hao SH'!I9</f>
        <v>55000</v>
      </c>
      <c r="H21" s="288">
        <f>G21*F21</f>
        <v>3300</v>
      </c>
      <c r="I21" s="287"/>
      <c r="J21" s="263"/>
      <c r="K21" s="298">
        <f>K20/G19</f>
        <v>2.2108477167149916</v>
      </c>
      <c r="L21" s="263"/>
      <c r="M21" s="263"/>
      <c r="N21" s="263"/>
      <c r="O21" s="267"/>
      <c r="P21" s="267"/>
      <c r="Q21" s="267"/>
      <c r="R21" s="267"/>
      <c r="S21" s="267"/>
      <c r="T21" s="267"/>
      <c r="U21" s="267"/>
      <c r="V21" s="267"/>
      <c r="W21" s="267"/>
      <c r="X21" s="267"/>
      <c r="Y21" s="267"/>
      <c r="Z21" s="267"/>
    </row>
    <row r="22" spans="1:26" ht="15.75" customHeight="1">
      <c r="A22" s="900"/>
      <c r="B22" s="901"/>
      <c r="C22" s="285" t="s">
        <v>2250</v>
      </c>
      <c r="D22" s="248" t="s">
        <v>2227</v>
      </c>
      <c r="E22" s="281">
        <v>5</v>
      </c>
      <c r="F22" s="248">
        <f>E22</f>
        <v>5</v>
      </c>
      <c r="G22" s="282"/>
      <c r="H22" s="288">
        <f>H21*0.05</f>
        <v>165</v>
      </c>
      <c r="I22" s="287"/>
      <c r="J22" s="290">
        <f>H21/0.95-H21</f>
        <v>173.68421052631584</v>
      </c>
      <c r="K22" s="265"/>
      <c r="L22" s="265"/>
      <c r="M22" s="263"/>
      <c r="N22" s="263"/>
      <c r="O22" s="299"/>
      <c r="P22" s="267"/>
      <c r="Q22" s="267"/>
      <c r="R22" s="267"/>
      <c r="S22" s="267"/>
      <c r="T22" s="267"/>
      <c r="U22" s="267"/>
      <c r="V22" s="267"/>
      <c r="W22" s="267"/>
      <c r="X22" s="267"/>
      <c r="Y22" s="267"/>
      <c r="Z22" s="267"/>
    </row>
    <row r="23" spans="1:26" ht="15.75" customHeight="1">
      <c r="A23" s="900"/>
      <c r="B23" s="902">
        <v>3</v>
      </c>
      <c r="C23" s="279" t="s">
        <v>2251</v>
      </c>
      <c r="D23" s="280"/>
      <c r="E23" s="281"/>
      <c r="F23" s="281"/>
      <c r="G23" s="282"/>
      <c r="H23" s="282">
        <f>SUM(H24:H27)</f>
        <v>12985.275950611885</v>
      </c>
      <c r="I23" s="283"/>
      <c r="J23" s="289"/>
      <c r="K23" s="289"/>
      <c r="L23" s="289"/>
      <c r="M23" s="289"/>
      <c r="N23" s="263">
        <f>H15-N34</f>
        <v>-4201530.3545977948</v>
      </c>
      <c r="O23" s="291"/>
      <c r="P23" s="291"/>
      <c r="Q23" s="291"/>
      <c r="R23" s="291"/>
      <c r="S23" s="291"/>
      <c r="T23" s="291"/>
      <c r="U23" s="291"/>
      <c r="V23" s="291"/>
      <c r="W23" s="291"/>
      <c r="X23" s="291"/>
      <c r="Y23" s="291"/>
      <c r="Z23" s="291"/>
    </row>
    <row r="24" spans="1:26" ht="15.75" customHeight="1">
      <c r="A24" s="900"/>
      <c r="B24" s="900"/>
      <c r="C24" s="285" t="s">
        <v>2252</v>
      </c>
      <c r="D24" s="248" t="s">
        <v>2253</v>
      </c>
      <c r="E24" s="281">
        <v>2.25</v>
      </c>
      <c r="F24" s="248">
        <f>E24</f>
        <v>2.25</v>
      </c>
      <c r="G24" s="282">
        <f>'3.2.Khấu hao SH'!I5</f>
        <v>5281.1771561771557</v>
      </c>
      <c r="H24" s="288">
        <f>F24*G24</f>
        <v>11882.6486013986</v>
      </c>
      <c r="I24" s="287"/>
      <c r="J24" s="263"/>
      <c r="K24" s="263"/>
      <c r="L24" s="263"/>
      <c r="M24" s="263"/>
      <c r="N24" s="263"/>
      <c r="O24" s="267"/>
      <c r="P24" s="267"/>
      <c r="Q24" s="267"/>
      <c r="R24" s="267"/>
      <c r="S24" s="267"/>
      <c r="T24" s="267"/>
      <c r="U24" s="267"/>
      <c r="V24" s="267"/>
      <c r="W24" s="267"/>
      <c r="X24" s="267"/>
      <c r="Y24" s="267"/>
      <c r="Z24" s="267"/>
    </row>
    <row r="25" spans="1:26" ht="15.75" customHeight="1">
      <c r="A25" s="900"/>
      <c r="B25" s="900"/>
      <c r="C25" s="285" t="s">
        <v>2254</v>
      </c>
      <c r="D25" s="248" t="s">
        <v>2253</v>
      </c>
      <c r="E25" s="281">
        <v>4.4999999999999998E-2</v>
      </c>
      <c r="F25" s="248">
        <f>E25</f>
        <v>4.4999999999999998E-2</v>
      </c>
      <c r="G25" s="282">
        <f>'3.2.Khấu hao SH'!I6</f>
        <v>3131.9201631701631</v>
      </c>
      <c r="H25" s="288">
        <f>F25*G25</f>
        <v>140.93640734265733</v>
      </c>
      <c r="I25" s="287"/>
      <c r="J25" s="300"/>
      <c r="K25" s="263"/>
      <c r="L25" s="263"/>
      <c r="M25" s="263"/>
      <c r="N25" s="263"/>
      <c r="O25" s="267"/>
      <c r="P25" s="267"/>
      <c r="Q25" s="267"/>
      <c r="R25" s="267"/>
      <c r="S25" s="267"/>
      <c r="T25" s="267"/>
      <c r="U25" s="267"/>
      <c r="V25" s="267"/>
      <c r="W25" s="267"/>
      <c r="X25" s="267"/>
      <c r="Y25" s="267"/>
      <c r="Z25" s="267"/>
    </row>
    <row r="26" spans="1:26" ht="15.75" customHeight="1">
      <c r="A26" s="900"/>
      <c r="B26" s="900"/>
      <c r="C26" s="285" t="s">
        <v>2255</v>
      </c>
      <c r="D26" s="248" t="s">
        <v>2253</v>
      </c>
      <c r="E26" s="281">
        <v>2.2499999999999999E-2</v>
      </c>
      <c r="F26" s="248">
        <f>E26</f>
        <v>2.2499999999999999E-2</v>
      </c>
      <c r="G26" s="282">
        <f>'3.2.Khấu hao SH'!I8</f>
        <v>25932.400932400931</v>
      </c>
      <c r="H26" s="288">
        <f>F26*G26</f>
        <v>583.4790209790209</v>
      </c>
      <c r="I26" s="287"/>
      <c r="J26" s="263"/>
      <c r="K26" s="263"/>
      <c r="L26" s="263"/>
      <c r="M26" s="263"/>
      <c r="N26" s="263"/>
      <c r="O26" s="267"/>
      <c r="P26" s="267"/>
      <c r="Q26" s="267"/>
      <c r="R26" s="267"/>
      <c r="S26" s="267"/>
      <c r="T26" s="267"/>
      <c r="U26" s="267"/>
      <c r="V26" s="267"/>
      <c r="W26" s="267"/>
      <c r="X26" s="267"/>
      <c r="Y26" s="267"/>
      <c r="Z26" s="267"/>
    </row>
    <row r="27" spans="1:26" ht="15.75" customHeight="1">
      <c r="A27" s="901"/>
      <c r="B27" s="901"/>
      <c r="C27" s="285" t="s">
        <v>2256</v>
      </c>
      <c r="D27" s="248" t="s">
        <v>2227</v>
      </c>
      <c r="E27" s="281">
        <v>3</v>
      </c>
      <c r="F27" s="243">
        <v>3</v>
      </c>
      <c r="G27" s="282"/>
      <c r="H27" s="288">
        <f>SUM(H24:H26)*0.03</f>
        <v>378.21192089160832</v>
      </c>
      <c r="I27" s="287"/>
      <c r="J27" s="263">
        <f>(H24+H25+H26)/0.97-(H24+H25+H26)</f>
        <v>389.90919679547369</v>
      </c>
      <c r="K27" s="263"/>
      <c r="L27" s="263"/>
      <c r="M27" s="263"/>
      <c r="N27" s="263"/>
      <c r="O27" s="267"/>
      <c r="P27" s="267"/>
      <c r="Q27" s="267"/>
      <c r="R27" s="267"/>
      <c r="S27" s="267"/>
      <c r="T27" s="267"/>
      <c r="U27" s="267"/>
      <c r="V27" s="267"/>
      <c r="W27" s="267"/>
      <c r="X27" s="267"/>
      <c r="Y27" s="267"/>
      <c r="Z27" s="267"/>
    </row>
    <row r="28" spans="1:26" ht="30.75" customHeight="1">
      <c r="A28" s="903">
        <v>3</v>
      </c>
      <c r="B28" s="301" t="s">
        <v>2264</v>
      </c>
      <c r="C28" s="273" t="s">
        <v>2265</v>
      </c>
      <c r="D28" s="274"/>
      <c r="E28" s="272" t="s">
        <v>2241</v>
      </c>
      <c r="F28" s="272"/>
      <c r="G28" s="275"/>
      <c r="H28" s="276">
        <f>H29+H31</f>
        <v>2134.7579073426573</v>
      </c>
      <c r="I28" s="277"/>
      <c r="J28" s="263"/>
      <c r="K28" s="263"/>
      <c r="L28" s="263"/>
      <c r="M28" s="263"/>
      <c r="N28" s="263">
        <v>5462170.7459330224</v>
      </c>
      <c r="O28" s="267"/>
      <c r="P28" s="267"/>
      <c r="Q28" s="267"/>
      <c r="R28" s="267"/>
      <c r="S28" s="267"/>
      <c r="T28" s="267"/>
      <c r="U28" s="267"/>
      <c r="V28" s="267"/>
      <c r="W28" s="267"/>
      <c r="X28" s="267"/>
      <c r="Y28" s="267"/>
      <c r="Z28" s="267"/>
    </row>
    <row r="29" spans="1:26" ht="15.75" customHeight="1">
      <c r="A29" s="900"/>
      <c r="B29" s="902">
        <v>1</v>
      </c>
      <c r="C29" s="279" t="s">
        <v>2242</v>
      </c>
      <c r="D29" s="280"/>
      <c r="E29" s="281"/>
      <c r="F29" s="281"/>
      <c r="G29" s="282"/>
      <c r="H29" s="282">
        <f>H30</f>
        <v>2105.384</v>
      </c>
      <c r="I29" s="283"/>
      <c r="J29" s="289">
        <v>2236</v>
      </c>
      <c r="K29" s="289"/>
      <c r="L29" s="289"/>
      <c r="M29" s="289"/>
      <c r="N29" s="290"/>
      <c r="O29" s="291"/>
      <c r="P29" s="291"/>
      <c r="Q29" s="291"/>
      <c r="R29" s="291"/>
      <c r="S29" s="291"/>
      <c r="T29" s="291"/>
      <c r="U29" s="291"/>
      <c r="V29" s="291"/>
      <c r="W29" s="291"/>
      <c r="X29" s="291"/>
      <c r="Y29" s="291"/>
      <c r="Z29" s="291"/>
    </row>
    <row r="30" spans="1:26" ht="31.2">
      <c r="A30" s="900"/>
      <c r="B30" s="901"/>
      <c r="C30" s="285" t="s">
        <v>2266</v>
      </c>
      <c r="D30" s="248" t="s">
        <v>2244</v>
      </c>
      <c r="E30" s="281">
        <v>8.0000000000000002E-3</v>
      </c>
      <c r="F30" s="302">
        <v>8.0000000000000002E-3</v>
      </c>
      <c r="G30" s="282">
        <v>263173</v>
      </c>
      <c r="H30" s="288">
        <f>F30*G30</f>
        <v>2105.384</v>
      </c>
      <c r="I30" s="287" t="s">
        <v>2267</v>
      </c>
      <c r="J30" s="263"/>
      <c r="K30" s="263"/>
      <c r="L30" s="263"/>
      <c r="M30" s="263"/>
      <c r="N30" s="263"/>
      <c r="O30" s="267"/>
      <c r="P30" s="267"/>
      <c r="Q30" s="267"/>
      <c r="R30" s="267"/>
      <c r="S30" s="267"/>
      <c r="T30" s="267"/>
      <c r="U30" s="267"/>
      <c r="V30" s="267"/>
      <c r="W30" s="267"/>
      <c r="X30" s="267"/>
      <c r="Y30" s="267"/>
      <c r="Z30" s="267"/>
    </row>
    <row r="31" spans="1:26" ht="15.75" customHeight="1">
      <c r="A31" s="900"/>
      <c r="B31" s="902">
        <v>2</v>
      </c>
      <c r="C31" s="279" t="s">
        <v>2268</v>
      </c>
      <c r="D31" s="280"/>
      <c r="E31" s="281"/>
      <c r="F31" s="281"/>
      <c r="G31" s="282"/>
      <c r="H31" s="282">
        <f>SUM(H32:H33)</f>
        <v>29.373907342657343</v>
      </c>
      <c r="I31" s="283"/>
      <c r="J31" s="289"/>
      <c r="K31" s="289"/>
      <c r="L31" s="289"/>
      <c r="M31" s="289"/>
      <c r="N31" s="303"/>
      <c r="O31" s="291"/>
      <c r="P31" s="291"/>
      <c r="Q31" s="291"/>
      <c r="R31" s="291"/>
      <c r="S31" s="291"/>
      <c r="T31" s="291"/>
      <c r="U31" s="291"/>
      <c r="V31" s="291"/>
      <c r="W31" s="291"/>
      <c r="X31" s="291"/>
      <c r="Y31" s="291"/>
      <c r="Z31" s="291"/>
    </row>
    <row r="32" spans="1:26" ht="15.75" customHeight="1">
      <c r="A32" s="900"/>
      <c r="B32" s="900"/>
      <c r="C32" s="285" t="s">
        <v>2252</v>
      </c>
      <c r="D32" s="248" t="s">
        <v>2253</v>
      </c>
      <c r="E32" s="304">
        <v>5.4000000000000003E-3</v>
      </c>
      <c r="F32" s="305">
        <f>E32</f>
        <v>5.4000000000000003E-3</v>
      </c>
      <c r="G32" s="282">
        <f>'3.2.Khấu hao SH'!I5</f>
        <v>5281.1771561771557</v>
      </c>
      <c r="H32" s="288">
        <f>F32*G32</f>
        <v>28.518356643356643</v>
      </c>
      <c r="I32" s="287"/>
      <c r="J32" s="263"/>
      <c r="K32" s="263"/>
      <c r="L32" s="263"/>
      <c r="M32" s="263"/>
      <c r="N32" s="263"/>
      <c r="O32" s="267"/>
      <c r="P32" s="267"/>
      <c r="Q32" s="267"/>
      <c r="R32" s="267"/>
      <c r="S32" s="267"/>
      <c r="T32" s="267"/>
      <c r="U32" s="267"/>
      <c r="V32" s="267"/>
      <c r="W32" s="267"/>
      <c r="X32" s="267"/>
      <c r="Y32" s="267"/>
      <c r="Z32" s="267"/>
    </row>
    <row r="33" spans="1:26" ht="15.75" customHeight="1">
      <c r="A33" s="901"/>
      <c r="B33" s="901"/>
      <c r="C33" s="285" t="s">
        <v>2256</v>
      </c>
      <c r="D33" s="248" t="s">
        <v>2227</v>
      </c>
      <c r="E33" s="281">
        <v>3</v>
      </c>
      <c r="F33" s="243">
        <v>3</v>
      </c>
      <c r="G33" s="282"/>
      <c r="H33" s="288">
        <f>H32*0.03</f>
        <v>0.85555069930069927</v>
      </c>
      <c r="I33" s="287"/>
      <c r="J33" s="290">
        <f>H32/0.97-H32</f>
        <v>0.88201103020690752</v>
      </c>
      <c r="K33" s="298"/>
      <c r="L33" s="263"/>
      <c r="M33" s="263"/>
      <c r="N33" s="263"/>
      <c r="O33" s="267"/>
      <c r="P33" s="267"/>
      <c r="Q33" s="267"/>
      <c r="R33" s="267"/>
      <c r="S33" s="267"/>
      <c r="T33" s="267"/>
      <c r="U33" s="267"/>
      <c r="V33" s="267"/>
      <c r="W33" s="267"/>
      <c r="X33" s="267"/>
      <c r="Y33" s="267"/>
      <c r="Z33" s="267"/>
    </row>
    <row r="34" spans="1:26" ht="15.75" customHeight="1">
      <c r="A34" s="903">
        <v>4</v>
      </c>
      <c r="B34" s="272" t="s">
        <v>2269</v>
      </c>
      <c r="C34" s="301" t="s">
        <v>2270</v>
      </c>
      <c r="D34" s="274"/>
      <c r="E34" s="272" t="s">
        <v>2241</v>
      </c>
      <c r="F34" s="272"/>
      <c r="G34" s="275"/>
      <c r="H34" s="276">
        <f>H35+H37</f>
        <v>2180.2150606060604</v>
      </c>
      <c r="I34" s="277"/>
      <c r="J34" s="263"/>
      <c r="K34" s="263"/>
      <c r="L34" s="263"/>
      <c r="M34" s="263"/>
      <c r="N34" s="263">
        <v>5462170.7459330224</v>
      </c>
      <c r="O34" s="267"/>
      <c r="P34" s="267"/>
      <c r="Q34" s="267"/>
      <c r="R34" s="267"/>
      <c r="S34" s="267"/>
      <c r="T34" s="267"/>
      <c r="U34" s="267"/>
      <c r="V34" s="267"/>
      <c r="W34" s="267"/>
      <c r="X34" s="267"/>
      <c r="Y34" s="267"/>
      <c r="Z34" s="267"/>
    </row>
    <row r="35" spans="1:26" ht="15.75" customHeight="1">
      <c r="A35" s="900"/>
      <c r="B35" s="902">
        <v>1</v>
      </c>
      <c r="C35" s="279" t="s">
        <v>2242</v>
      </c>
      <c r="D35" s="280"/>
      <c r="E35" s="281"/>
      <c r="F35" s="281"/>
      <c r="G35" s="282"/>
      <c r="H35" s="282">
        <f>H36</f>
        <v>2105.384</v>
      </c>
      <c r="I35" s="283"/>
      <c r="J35" s="289"/>
      <c r="K35" s="289"/>
      <c r="L35" s="289"/>
      <c r="M35" s="289"/>
      <c r="N35" s="290"/>
      <c r="O35" s="291"/>
      <c r="P35" s="291"/>
      <c r="Q35" s="291"/>
      <c r="R35" s="291"/>
      <c r="S35" s="291"/>
      <c r="T35" s="291"/>
      <c r="U35" s="291"/>
      <c r="V35" s="291"/>
      <c r="W35" s="291"/>
      <c r="X35" s="291"/>
      <c r="Y35" s="291"/>
      <c r="Z35" s="291"/>
    </row>
    <row r="36" spans="1:26" ht="15.75" customHeight="1">
      <c r="A36" s="900"/>
      <c r="B36" s="901"/>
      <c r="C36" s="285" t="s">
        <v>2271</v>
      </c>
      <c r="D36" s="248" t="s">
        <v>2244</v>
      </c>
      <c r="E36" s="281">
        <v>8.0000000000000002E-3</v>
      </c>
      <c r="F36" s="306">
        <v>8.0000000000000002E-3</v>
      </c>
      <c r="G36" s="282">
        <v>263173</v>
      </c>
      <c r="H36" s="288">
        <f>F36*G36</f>
        <v>2105.384</v>
      </c>
      <c r="I36" s="287"/>
      <c r="J36" s="263"/>
      <c r="K36" s="263"/>
      <c r="L36" s="263"/>
      <c r="M36" s="263"/>
      <c r="N36" s="263"/>
      <c r="O36" s="267"/>
      <c r="P36" s="267"/>
      <c r="Q36" s="267"/>
      <c r="R36" s="267"/>
      <c r="S36" s="267"/>
      <c r="T36" s="267"/>
      <c r="U36" s="267"/>
      <c r="V36" s="267"/>
      <c r="W36" s="267"/>
      <c r="X36" s="267"/>
      <c r="Y36" s="267"/>
      <c r="Z36" s="267"/>
    </row>
    <row r="37" spans="1:26" ht="15.75" customHeight="1">
      <c r="A37" s="900"/>
      <c r="B37" s="902">
        <v>2</v>
      </c>
      <c r="C37" s="279" t="s">
        <v>2268</v>
      </c>
      <c r="D37" s="280"/>
      <c r="E37" s="281"/>
      <c r="F37" s="281"/>
      <c r="G37" s="282"/>
      <c r="H37" s="282">
        <f>SUM(H38:H40)</f>
        <v>74.831060606060589</v>
      </c>
      <c r="I37" s="283"/>
      <c r="J37" s="289"/>
      <c r="K37" s="289"/>
      <c r="L37" s="289"/>
      <c r="M37" s="289"/>
      <c r="N37" s="303"/>
      <c r="O37" s="291"/>
      <c r="P37" s="291"/>
      <c r="Q37" s="291"/>
      <c r="R37" s="291"/>
      <c r="S37" s="291"/>
      <c r="T37" s="291"/>
      <c r="U37" s="291"/>
      <c r="V37" s="291"/>
      <c r="W37" s="291"/>
      <c r="X37" s="291"/>
      <c r="Y37" s="291"/>
      <c r="Z37" s="291"/>
    </row>
    <row r="38" spans="1:26" ht="15.75" customHeight="1">
      <c r="A38" s="900"/>
      <c r="B38" s="900"/>
      <c r="C38" s="285" t="s">
        <v>2252</v>
      </c>
      <c r="D38" s="248" t="s">
        <v>2253</v>
      </c>
      <c r="E38" s="281">
        <v>8.0000000000000002E-3</v>
      </c>
      <c r="F38" s="307">
        <f>E38</f>
        <v>8.0000000000000002E-3</v>
      </c>
      <c r="G38" s="282">
        <f>'3.2.Khấu hao SH'!I5</f>
        <v>5281.1771561771557</v>
      </c>
      <c r="H38" s="288">
        <f>F38*G38</f>
        <v>42.249417249417249</v>
      </c>
      <c r="I38" s="287"/>
      <c r="J38" s="263"/>
      <c r="K38" s="263"/>
      <c r="L38" s="263"/>
      <c r="M38" s="263"/>
      <c r="N38" s="263"/>
      <c r="O38" s="267"/>
      <c r="P38" s="267"/>
      <c r="Q38" s="267"/>
      <c r="R38" s="267"/>
      <c r="S38" s="267"/>
      <c r="T38" s="267"/>
      <c r="U38" s="267"/>
      <c r="V38" s="267"/>
      <c r="W38" s="267"/>
      <c r="X38" s="267"/>
      <c r="Y38" s="267"/>
      <c r="Z38" s="267"/>
    </row>
    <row r="39" spans="1:26" ht="15.75" customHeight="1">
      <c r="A39" s="900"/>
      <c r="B39" s="900"/>
      <c r="C39" s="285" t="s">
        <v>2272</v>
      </c>
      <c r="D39" s="248" t="s">
        <v>2253</v>
      </c>
      <c r="E39" s="281">
        <v>6.0000000000000001E-3</v>
      </c>
      <c r="F39" s="307">
        <f>E39</f>
        <v>6.0000000000000001E-3</v>
      </c>
      <c r="G39" s="282">
        <f>'3.2.Khấu hao SH'!I7</f>
        <v>5067.016317016316</v>
      </c>
      <c r="H39" s="288">
        <f>F39*G39</f>
        <v>30.402097902097896</v>
      </c>
      <c r="I39" s="287"/>
      <c r="J39" s="263"/>
      <c r="K39" s="263"/>
      <c r="L39" s="263"/>
      <c r="M39" s="263"/>
      <c r="N39" s="263"/>
      <c r="O39" s="267"/>
      <c r="P39" s="267"/>
      <c r="Q39" s="267"/>
      <c r="R39" s="267"/>
      <c r="S39" s="267"/>
      <c r="T39" s="267"/>
      <c r="U39" s="267"/>
      <c r="V39" s="267"/>
      <c r="W39" s="267"/>
      <c r="X39" s="267"/>
      <c r="Y39" s="267"/>
      <c r="Z39" s="267"/>
    </row>
    <row r="40" spans="1:26" ht="15.75" customHeight="1">
      <c r="A40" s="901"/>
      <c r="B40" s="900"/>
      <c r="C40" s="308" t="s">
        <v>2256</v>
      </c>
      <c r="D40" s="248" t="s">
        <v>2227</v>
      </c>
      <c r="E40" s="281">
        <v>3</v>
      </c>
      <c r="F40" s="243">
        <v>3</v>
      </c>
      <c r="G40" s="282"/>
      <c r="H40" s="288">
        <f>(H39+H38)*0.03</f>
        <v>2.1795454545454542</v>
      </c>
      <c r="I40" s="287"/>
      <c r="J40" s="290">
        <f>(H38+H39)/0.97-(H38+H39)</f>
        <v>2.246954076850983</v>
      </c>
      <c r="K40" s="298"/>
      <c r="L40" s="263"/>
      <c r="M40" s="263"/>
      <c r="N40" s="263"/>
      <c r="O40" s="267"/>
      <c r="P40" s="267"/>
      <c r="Q40" s="267"/>
      <c r="R40" s="267"/>
      <c r="S40" s="267"/>
      <c r="T40" s="267"/>
      <c r="U40" s="267"/>
      <c r="V40" s="267"/>
      <c r="W40" s="267"/>
      <c r="X40" s="267"/>
      <c r="Y40" s="267"/>
      <c r="Z40" s="267"/>
    </row>
    <row r="41" spans="1:26" ht="30.75" customHeight="1">
      <c r="A41" s="904">
        <v>5</v>
      </c>
      <c r="B41" s="272" t="s">
        <v>2273</v>
      </c>
      <c r="C41" s="273" t="s">
        <v>2274</v>
      </c>
      <c r="D41" s="274"/>
      <c r="E41" s="272" t="s">
        <v>2241</v>
      </c>
      <c r="F41" s="272"/>
      <c r="G41" s="275"/>
      <c r="H41" s="276">
        <f>H42+H44+H47</f>
        <v>2653983.3939466779</v>
      </c>
      <c r="I41" s="277"/>
      <c r="J41" s="263"/>
      <c r="K41" s="263"/>
      <c r="L41" s="263"/>
      <c r="M41" s="263"/>
      <c r="N41" s="263"/>
      <c r="O41" s="267"/>
      <c r="P41" s="267"/>
      <c r="Q41" s="267"/>
      <c r="R41" s="267"/>
      <c r="S41" s="267"/>
      <c r="T41" s="267"/>
      <c r="U41" s="267"/>
      <c r="V41" s="267"/>
      <c r="W41" s="267"/>
      <c r="X41" s="267"/>
      <c r="Y41" s="267"/>
      <c r="Z41" s="267"/>
    </row>
    <row r="42" spans="1:26" ht="15.75" customHeight="1">
      <c r="A42" s="905"/>
      <c r="B42" s="902">
        <v>1</v>
      </c>
      <c r="C42" s="279" t="s">
        <v>2242</v>
      </c>
      <c r="D42" s="280"/>
      <c r="E42" s="281"/>
      <c r="F42" s="281"/>
      <c r="G42" s="282"/>
      <c r="H42" s="282">
        <f>H43</f>
        <v>2625884.3076923075</v>
      </c>
      <c r="I42" s="283"/>
      <c r="J42" s="289"/>
      <c r="K42" s="289"/>
      <c r="L42" s="289"/>
      <c r="M42" s="289"/>
      <c r="N42" s="290"/>
      <c r="O42" s="291"/>
      <c r="P42" s="291"/>
      <c r="Q42" s="291"/>
      <c r="R42" s="291"/>
      <c r="S42" s="291"/>
      <c r="T42" s="291"/>
      <c r="U42" s="291"/>
      <c r="V42" s="291"/>
      <c r="W42" s="291"/>
      <c r="X42" s="291"/>
      <c r="Y42" s="291"/>
      <c r="Z42" s="291"/>
    </row>
    <row r="43" spans="1:26" ht="31.2">
      <c r="A43" s="905"/>
      <c r="B43" s="901"/>
      <c r="C43" s="285" t="s">
        <v>2275</v>
      </c>
      <c r="D43" s="248" t="s">
        <v>2244</v>
      </c>
      <c r="E43" s="281">
        <v>4</v>
      </c>
      <c r="F43" s="243">
        <v>4</v>
      </c>
      <c r="G43" s="282">
        <v>656471.07692307688</v>
      </c>
      <c r="H43" s="288">
        <f>F43*G43</f>
        <v>2625884.3076923075</v>
      </c>
      <c r="I43" s="287" t="s">
        <v>2276</v>
      </c>
      <c r="J43" s="263"/>
      <c r="K43" s="263"/>
      <c r="L43" s="263"/>
      <c r="M43" s="263"/>
      <c r="N43" s="263"/>
      <c r="O43" s="267"/>
      <c r="P43" s="267"/>
      <c r="Q43" s="267"/>
      <c r="R43" s="267"/>
      <c r="S43" s="267"/>
      <c r="T43" s="267"/>
      <c r="U43" s="267"/>
      <c r="V43" s="267"/>
      <c r="W43" s="267"/>
      <c r="X43" s="267"/>
      <c r="Y43" s="267"/>
      <c r="Z43" s="267"/>
    </row>
    <row r="44" spans="1:26" ht="15.75" customHeight="1">
      <c r="A44" s="905"/>
      <c r="B44" s="902">
        <v>2</v>
      </c>
      <c r="C44" s="279" t="s">
        <v>2246</v>
      </c>
      <c r="D44" s="280"/>
      <c r="E44" s="281"/>
      <c r="F44" s="248"/>
      <c r="G44" s="282"/>
      <c r="H44" s="282">
        <f>SUM(H45:H46)</f>
        <v>6930</v>
      </c>
      <c r="I44" s="283"/>
      <c r="J44" s="263"/>
      <c r="K44" s="263">
        <v>2760335</v>
      </c>
      <c r="L44" s="263"/>
      <c r="M44" s="263"/>
      <c r="N44" s="263"/>
      <c r="O44" s="267"/>
      <c r="P44" s="267"/>
      <c r="Q44" s="267"/>
      <c r="R44" s="267"/>
      <c r="S44" s="267"/>
      <c r="T44" s="267"/>
      <c r="U44" s="267"/>
      <c r="V44" s="267"/>
      <c r="W44" s="267"/>
      <c r="X44" s="267"/>
      <c r="Y44" s="267"/>
      <c r="Z44" s="267"/>
    </row>
    <row r="45" spans="1:26" ht="15.75" customHeight="1">
      <c r="A45" s="905"/>
      <c r="B45" s="900"/>
      <c r="C45" s="285" t="s">
        <v>2247</v>
      </c>
      <c r="D45" s="248" t="s">
        <v>2248</v>
      </c>
      <c r="E45" s="281">
        <v>0.12</v>
      </c>
      <c r="F45" s="243">
        <f>E45</f>
        <v>0.12</v>
      </c>
      <c r="G45" s="282">
        <f>'3.2.Khấu hao SH'!I9</f>
        <v>55000</v>
      </c>
      <c r="H45" s="288">
        <f>F45*G45</f>
        <v>6600</v>
      </c>
      <c r="I45" s="244"/>
      <c r="J45" s="263"/>
      <c r="K45" s="263">
        <f>K44-H44-H47</f>
        <v>2732235.9137456296</v>
      </c>
      <c r="L45" s="263"/>
      <c r="M45" s="263"/>
      <c r="N45" s="263"/>
      <c r="O45" s="267"/>
      <c r="P45" s="267"/>
      <c r="Q45" s="267"/>
      <c r="R45" s="267"/>
      <c r="S45" s="267"/>
      <c r="T45" s="267"/>
      <c r="U45" s="267"/>
      <c r="V45" s="267"/>
      <c r="W45" s="267"/>
      <c r="X45" s="267"/>
      <c r="Y45" s="267"/>
      <c r="Z45" s="267"/>
    </row>
    <row r="46" spans="1:26" ht="15.75" customHeight="1">
      <c r="A46" s="905"/>
      <c r="B46" s="901"/>
      <c r="C46" s="285" t="s">
        <v>2250</v>
      </c>
      <c r="D46" s="248" t="s">
        <v>2227</v>
      </c>
      <c r="E46" s="281">
        <v>5</v>
      </c>
      <c r="F46" s="243">
        <v>5</v>
      </c>
      <c r="G46" s="282"/>
      <c r="H46" s="288">
        <f>H45*0.05</f>
        <v>330</v>
      </c>
      <c r="I46" s="287"/>
      <c r="J46" s="290">
        <f>H45/0.95-H45</f>
        <v>347.36842105263167</v>
      </c>
      <c r="K46" s="298">
        <f>K45/G43</f>
        <v>4.1620050140697726</v>
      </c>
      <c r="L46" s="263"/>
      <c r="M46" s="263"/>
      <c r="N46" s="263"/>
      <c r="O46" s="267"/>
      <c r="P46" s="267"/>
      <c r="Q46" s="267"/>
      <c r="R46" s="267"/>
      <c r="S46" s="267"/>
      <c r="T46" s="267"/>
      <c r="U46" s="267"/>
      <c r="V46" s="267"/>
      <c r="W46" s="267"/>
      <c r="X46" s="267"/>
      <c r="Y46" s="267"/>
      <c r="Z46" s="267"/>
    </row>
    <row r="47" spans="1:26" ht="15.75" customHeight="1">
      <c r="A47" s="905"/>
      <c r="B47" s="902">
        <v>3</v>
      </c>
      <c r="C47" s="279" t="s">
        <v>2251</v>
      </c>
      <c r="D47" s="280"/>
      <c r="E47" s="281"/>
      <c r="F47" s="243"/>
      <c r="G47" s="282"/>
      <c r="H47" s="282">
        <f>SUM(H48:H51)</f>
        <v>21169.086254370628</v>
      </c>
      <c r="I47" s="283"/>
      <c r="J47" s="263"/>
      <c r="K47" s="263"/>
      <c r="L47" s="263"/>
      <c r="M47" s="263"/>
      <c r="N47" s="263"/>
      <c r="O47" s="267"/>
      <c r="P47" s="267"/>
      <c r="Q47" s="267"/>
      <c r="R47" s="267"/>
      <c r="S47" s="267"/>
      <c r="T47" s="267"/>
      <c r="U47" s="267"/>
      <c r="V47" s="267"/>
      <c r="W47" s="267"/>
      <c r="X47" s="267"/>
      <c r="Y47" s="267"/>
      <c r="Z47" s="267"/>
    </row>
    <row r="48" spans="1:26" ht="15.75" customHeight="1">
      <c r="A48" s="905"/>
      <c r="B48" s="900"/>
      <c r="C48" s="285" t="s">
        <v>2252</v>
      </c>
      <c r="D48" s="248" t="s">
        <v>2253</v>
      </c>
      <c r="E48" s="281">
        <v>3.375</v>
      </c>
      <c r="F48" s="243">
        <f>E48</f>
        <v>3.375</v>
      </c>
      <c r="G48" s="282">
        <f>'3.2.Khấu hao SH'!I5</f>
        <v>5281.1771561771557</v>
      </c>
      <c r="H48" s="288">
        <f>F48*G48</f>
        <v>17823.972902097899</v>
      </c>
      <c r="I48" s="287"/>
      <c r="J48" s="263"/>
      <c r="K48" s="263"/>
      <c r="L48" s="263"/>
      <c r="M48" s="263"/>
      <c r="N48" s="263"/>
      <c r="O48" s="267"/>
      <c r="P48" s="267"/>
      <c r="Q48" s="267"/>
      <c r="R48" s="267"/>
      <c r="S48" s="267"/>
      <c r="T48" s="267"/>
      <c r="U48" s="267"/>
      <c r="V48" s="267"/>
      <c r="W48" s="267"/>
      <c r="X48" s="267"/>
      <c r="Y48" s="267"/>
      <c r="Z48" s="267"/>
    </row>
    <row r="49" spans="1:26" ht="15.75" customHeight="1">
      <c r="A49" s="905"/>
      <c r="B49" s="900"/>
      <c r="C49" s="285" t="s">
        <v>2254</v>
      </c>
      <c r="D49" s="248" t="s">
        <v>2253</v>
      </c>
      <c r="E49" s="281">
        <v>0.126</v>
      </c>
      <c r="F49" s="243">
        <f>E49</f>
        <v>0.126</v>
      </c>
      <c r="G49" s="282">
        <f>'3.2.Khấu hao SH'!I6</f>
        <v>3131.9201631701631</v>
      </c>
      <c r="H49" s="288">
        <f>F49*G49</f>
        <v>394.62194055944053</v>
      </c>
      <c r="I49" s="287"/>
      <c r="J49" s="263"/>
      <c r="K49" s="263"/>
      <c r="L49" s="263"/>
      <c r="M49" s="263"/>
      <c r="N49" s="263"/>
      <c r="O49" s="267"/>
      <c r="P49" s="267"/>
      <c r="Q49" s="267"/>
      <c r="R49" s="267"/>
      <c r="S49" s="267"/>
      <c r="T49" s="267"/>
      <c r="U49" s="267"/>
      <c r="V49" s="267"/>
      <c r="W49" s="267"/>
      <c r="X49" s="267"/>
      <c r="Y49" s="267"/>
      <c r="Z49" s="267"/>
    </row>
    <row r="50" spans="1:26" ht="15.75" customHeight="1">
      <c r="A50" s="905"/>
      <c r="B50" s="900"/>
      <c r="C50" s="285" t="s">
        <v>2255</v>
      </c>
      <c r="D50" s="248" t="s">
        <v>2253</v>
      </c>
      <c r="E50" s="281">
        <v>0.09</v>
      </c>
      <c r="F50" s="243">
        <f>E50</f>
        <v>0.09</v>
      </c>
      <c r="G50" s="282">
        <f>'3.2.Khấu hao SH'!I8</f>
        <v>25932.400932400931</v>
      </c>
      <c r="H50" s="288">
        <f>F50*G50</f>
        <v>2333.9160839160836</v>
      </c>
      <c r="I50" s="287"/>
      <c r="J50" s="263"/>
      <c r="K50" s="263"/>
      <c r="L50" s="263"/>
      <c r="M50" s="263"/>
      <c r="N50" s="263"/>
      <c r="O50" s="267"/>
      <c r="P50" s="267"/>
      <c r="Q50" s="267"/>
      <c r="R50" s="267"/>
      <c r="S50" s="267"/>
      <c r="T50" s="267"/>
      <c r="U50" s="267"/>
      <c r="V50" s="267"/>
      <c r="W50" s="267"/>
      <c r="X50" s="267"/>
      <c r="Y50" s="267"/>
      <c r="Z50" s="267"/>
    </row>
    <row r="51" spans="1:26" ht="15.75" customHeight="1">
      <c r="A51" s="906"/>
      <c r="B51" s="901"/>
      <c r="C51" s="285" t="s">
        <v>2256</v>
      </c>
      <c r="D51" s="248" t="s">
        <v>2227</v>
      </c>
      <c r="E51" s="281">
        <v>3</v>
      </c>
      <c r="F51" s="243"/>
      <c r="G51" s="282"/>
      <c r="H51" s="288">
        <f>(H49+H50+H48)*0.03</f>
        <v>616.5753277972027</v>
      </c>
      <c r="I51" s="287"/>
      <c r="J51" s="290">
        <f>(H48+H49+H50)/0.97-(H48+H49+H50)</f>
        <v>635.64466783216994</v>
      </c>
      <c r="K51" s="263"/>
      <c r="L51" s="263"/>
      <c r="M51" s="263"/>
      <c r="N51" s="263"/>
      <c r="O51" s="267"/>
      <c r="P51" s="267"/>
      <c r="Q51" s="267"/>
      <c r="R51" s="267"/>
      <c r="S51" s="267"/>
      <c r="T51" s="267"/>
      <c r="U51" s="267"/>
      <c r="V51" s="267"/>
      <c r="W51" s="267"/>
      <c r="X51" s="267"/>
      <c r="Y51" s="267"/>
      <c r="Z51" s="267"/>
    </row>
    <row r="52" spans="1:26" ht="31.2">
      <c r="A52" s="904">
        <v>6</v>
      </c>
      <c r="B52" s="272" t="s">
        <v>2277</v>
      </c>
      <c r="C52" s="301" t="s">
        <v>2278</v>
      </c>
      <c r="D52" s="274"/>
      <c r="E52" s="272" t="s">
        <v>2279</v>
      </c>
      <c r="F52" s="272"/>
      <c r="G52" s="275"/>
      <c r="H52" s="276">
        <f>H53+H55</f>
        <v>824.25994741258739</v>
      </c>
      <c r="I52" s="309" t="s">
        <v>2280</v>
      </c>
      <c r="J52" s="263"/>
      <c r="K52" s="263"/>
      <c r="L52" s="263"/>
      <c r="M52" s="263"/>
      <c r="N52" s="263"/>
      <c r="O52" s="267"/>
      <c r="P52" s="267"/>
      <c r="Q52" s="267"/>
      <c r="R52" s="267"/>
      <c r="S52" s="267"/>
      <c r="T52" s="267"/>
      <c r="U52" s="267"/>
      <c r="V52" s="267"/>
      <c r="W52" s="267"/>
      <c r="X52" s="267"/>
      <c r="Y52" s="267"/>
      <c r="Z52" s="267"/>
    </row>
    <row r="53" spans="1:26" ht="15.75" customHeight="1">
      <c r="A53" s="905"/>
      <c r="B53" s="902">
        <v>1</v>
      </c>
      <c r="C53" s="279" t="s">
        <v>2242</v>
      </c>
      <c r="D53" s="280"/>
      <c r="E53" s="281"/>
      <c r="F53" s="281"/>
      <c r="G53" s="282"/>
      <c r="H53" s="282">
        <f>H54</f>
        <v>807.94110999999998</v>
      </c>
      <c r="I53" s="283"/>
      <c r="J53" s="289"/>
      <c r="K53" s="289"/>
      <c r="L53" s="289"/>
      <c r="M53" s="289"/>
      <c r="N53" s="290"/>
      <c r="O53" s="291"/>
      <c r="P53" s="291"/>
      <c r="Q53" s="291"/>
      <c r="R53" s="291"/>
      <c r="S53" s="291"/>
      <c r="T53" s="291"/>
      <c r="U53" s="291"/>
      <c r="V53" s="291"/>
      <c r="W53" s="291"/>
      <c r="X53" s="291"/>
      <c r="Y53" s="291"/>
      <c r="Z53" s="291"/>
    </row>
    <row r="54" spans="1:26" ht="15.75" customHeight="1">
      <c r="A54" s="905"/>
      <c r="B54" s="901"/>
      <c r="C54" s="285" t="s">
        <v>2271</v>
      </c>
      <c r="D54" s="248" t="s">
        <v>2244</v>
      </c>
      <c r="E54" s="281">
        <v>3.0699999999999998E-3</v>
      </c>
      <c r="F54" s="306">
        <v>3.0699999999999998E-3</v>
      </c>
      <c r="G54" s="282">
        <v>263173</v>
      </c>
      <c r="H54" s="288">
        <f>F54*G54</f>
        <v>807.94110999999998</v>
      </c>
      <c r="I54" s="287"/>
      <c r="J54" s="263"/>
      <c r="K54" s="263"/>
      <c r="L54" s="263"/>
      <c r="M54" s="263"/>
      <c r="N54" s="263"/>
      <c r="O54" s="267"/>
      <c r="P54" s="267"/>
      <c r="Q54" s="267"/>
      <c r="R54" s="267"/>
      <c r="S54" s="267"/>
      <c r="T54" s="267"/>
      <c r="U54" s="267"/>
      <c r="V54" s="267"/>
      <c r="W54" s="267"/>
      <c r="X54" s="267"/>
      <c r="Y54" s="267"/>
      <c r="Z54" s="267"/>
    </row>
    <row r="55" spans="1:26" ht="15.75" customHeight="1">
      <c r="A55" s="905"/>
      <c r="B55" s="902">
        <v>2</v>
      </c>
      <c r="C55" s="279" t="s">
        <v>2268</v>
      </c>
      <c r="D55" s="280"/>
      <c r="E55" s="281"/>
      <c r="F55" s="248"/>
      <c r="G55" s="282"/>
      <c r="H55" s="282">
        <f>H56+H57</f>
        <v>16.31883741258741</v>
      </c>
      <c r="I55" s="283"/>
      <c r="J55" s="263"/>
      <c r="K55" s="263"/>
      <c r="L55" s="263"/>
      <c r="M55" s="263"/>
      <c r="N55" s="263"/>
      <c r="O55" s="267"/>
      <c r="P55" s="267"/>
      <c r="Q55" s="267"/>
      <c r="R55" s="267"/>
      <c r="S55" s="267"/>
      <c r="T55" s="267"/>
      <c r="U55" s="267"/>
      <c r="V55" s="267"/>
      <c r="W55" s="267"/>
      <c r="X55" s="267"/>
      <c r="Y55" s="267"/>
      <c r="Z55" s="267"/>
    </row>
    <row r="56" spans="1:26" ht="15.75" customHeight="1">
      <c r="A56" s="905"/>
      <c r="B56" s="900"/>
      <c r="C56" s="285" t="s">
        <v>2252</v>
      </c>
      <c r="D56" s="248" t="s">
        <v>2253</v>
      </c>
      <c r="E56" s="281">
        <v>3.0000000000000001E-3</v>
      </c>
      <c r="F56" s="243">
        <v>3.0000000000000001E-3</v>
      </c>
      <c r="G56" s="282">
        <f>'3.2.Khấu hao SH'!I5</f>
        <v>5281.1771561771557</v>
      </c>
      <c r="H56" s="288">
        <f>F56*G56</f>
        <v>15.843531468531467</v>
      </c>
      <c r="I56" s="244"/>
      <c r="J56" s="263"/>
      <c r="K56" s="263"/>
      <c r="L56" s="263"/>
      <c r="M56" s="263"/>
      <c r="N56" s="263"/>
      <c r="O56" s="267"/>
      <c r="P56" s="267"/>
      <c r="Q56" s="267"/>
      <c r="R56" s="267"/>
      <c r="S56" s="267"/>
      <c r="T56" s="267"/>
      <c r="U56" s="267"/>
      <c r="V56" s="267"/>
      <c r="W56" s="267"/>
      <c r="X56" s="267"/>
      <c r="Y56" s="267"/>
      <c r="Z56" s="267"/>
    </row>
    <row r="57" spans="1:26" ht="15.75" customHeight="1">
      <c r="A57" s="906"/>
      <c r="B57" s="901"/>
      <c r="C57" s="285" t="s">
        <v>2256</v>
      </c>
      <c r="D57" s="248" t="s">
        <v>2227</v>
      </c>
      <c r="E57" s="281">
        <v>3</v>
      </c>
      <c r="F57" s="243">
        <f>E57</f>
        <v>3</v>
      </c>
      <c r="G57" s="282"/>
      <c r="H57" s="288">
        <f>H56*0.03</f>
        <v>0.47530594405594395</v>
      </c>
      <c r="I57" s="283"/>
      <c r="J57" s="290">
        <f>H56/0.97-H56</f>
        <v>0.49000612789272679</v>
      </c>
      <c r="K57" s="298"/>
      <c r="L57" s="263"/>
      <c r="M57" s="263"/>
      <c r="N57" s="263"/>
      <c r="O57" s="267"/>
      <c r="P57" s="267"/>
      <c r="Q57" s="267"/>
      <c r="R57" s="267"/>
      <c r="S57" s="267"/>
      <c r="T57" s="267"/>
      <c r="U57" s="267"/>
      <c r="V57" s="267"/>
      <c r="W57" s="267"/>
      <c r="X57" s="267"/>
      <c r="Y57" s="267"/>
      <c r="Z57" s="267"/>
    </row>
    <row r="58" spans="1:26" ht="47.25" customHeight="1">
      <c r="A58" s="904">
        <v>7</v>
      </c>
      <c r="B58" s="272" t="s">
        <v>2281</v>
      </c>
      <c r="C58" s="273" t="s">
        <v>2282</v>
      </c>
      <c r="D58" s="274"/>
      <c r="E58" s="272" t="s">
        <v>2241</v>
      </c>
      <c r="F58" s="272"/>
      <c r="G58" s="275"/>
      <c r="H58" s="276">
        <f>H59+H61+H64</f>
        <v>3855362.9050207604</v>
      </c>
      <c r="I58" s="277"/>
      <c r="J58" s="263"/>
      <c r="K58" s="263"/>
      <c r="L58" s="263"/>
      <c r="M58" s="263"/>
      <c r="N58" s="263"/>
      <c r="O58" s="267"/>
      <c r="P58" s="267"/>
      <c r="Q58" s="267"/>
      <c r="R58" s="267"/>
      <c r="S58" s="267"/>
      <c r="T58" s="267"/>
      <c r="U58" s="267"/>
      <c r="V58" s="267"/>
      <c r="W58" s="267"/>
      <c r="X58" s="267"/>
      <c r="Y58" s="267"/>
      <c r="Z58" s="267"/>
    </row>
    <row r="59" spans="1:26" ht="15.75" customHeight="1">
      <c r="A59" s="905"/>
      <c r="B59" s="902">
        <v>1</v>
      </c>
      <c r="C59" s="279" t="s">
        <v>2242</v>
      </c>
      <c r="D59" s="280"/>
      <c r="E59" s="281"/>
      <c r="F59" s="281"/>
      <c r="G59" s="282"/>
      <c r="H59" s="282">
        <f>H60</f>
        <v>3807421.3557692305</v>
      </c>
      <c r="I59" s="283"/>
      <c r="J59" s="289"/>
      <c r="K59" s="289"/>
      <c r="L59" s="289"/>
      <c r="M59" s="289"/>
      <c r="N59" s="290"/>
      <c r="O59" s="291"/>
      <c r="P59" s="291"/>
      <c r="Q59" s="291"/>
      <c r="R59" s="291"/>
      <c r="S59" s="291"/>
      <c r="T59" s="291"/>
      <c r="U59" s="291"/>
      <c r="V59" s="291"/>
      <c r="W59" s="291"/>
      <c r="X59" s="291"/>
      <c r="Y59" s="291"/>
      <c r="Z59" s="291"/>
    </row>
    <row r="60" spans="1:26" ht="15.75" customHeight="1">
      <c r="A60" s="905"/>
      <c r="B60" s="901"/>
      <c r="C60" s="285" t="s">
        <v>2283</v>
      </c>
      <c r="D60" s="248" t="s">
        <v>2244</v>
      </c>
      <c r="E60" s="281">
        <v>3.5</v>
      </c>
      <c r="F60" s="310">
        <v>3.5</v>
      </c>
      <c r="G60" s="282">
        <v>1087834.673076923</v>
      </c>
      <c r="H60" s="288">
        <f>F60*G60</f>
        <v>3807421.3557692305</v>
      </c>
      <c r="I60" s="287"/>
      <c r="J60" s="263"/>
      <c r="K60" s="263"/>
      <c r="L60" s="263"/>
      <c r="M60" s="263"/>
      <c r="N60" s="263"/>
      <c r="O60" s="267"/>
      <c r="P60" s="267"/>
      <c r="Q60" s="267"/>
      <c r="R60" s="267"/>
      <c r="S60" s="267"/>
      <c r="T60" s="267"/>
      <c r="U60" s="267"/>
      <c r="V60" s="267"/>
      <c r="W60" s="267"/>
      <c r="X60" s="267"/>
      <c r="Y60" s="267"/>
      <c r="Z60" s="267"/>
    </row>
    <row r="61" spans="1:26" ht="15.75" customHeight="1">
      <c r="A61" s="905"/>
      <c r="B61" s="902">
        <v>2</v>
      </c>
      <c r="C61" s="279" t="s">
        <v>2246</v>
      </c>
      <c r="D61" s="280"/>
      <c r="E61" s="281"/>
      <c r="F61" s="248"/>
      <c r="G61" s="282"/>
      <c r="H61" s="282">
        <f>SUM(H62:H63)</f>
        <v>6930</v>
      </c>
      <c r="I61" s="283"/>
      <c r="J61" s="311"/>
      <c r="K61" s="228"/>
      <c r="L61" s="228"/>
      <c r="M61" s="228"/>
      <c r="N61" s="228"/>
      <c r="O61" s="267"/>
      <c r="P61" s="267"/>
      <c r="Q61" s="267"/>
      <c r="R61" s="267"/>
      <c r="S61" s="267"/>
      <c r="T61" s="267"/>
      <c r="U61" s="267"/>
      <c r="V61" s="267"/>
      <c r="W61" s="267"/>
      <c r="X61" s="267"/>
      <c r="Y61" s="267"/>
      <c r="Z61" s="267"/>
    </row>
    <row r="62" spans="1:26" ht="15.75" customHeight="1">
      <c r="A62" s="905"/>
      <c r="B62" s="900"/>
      <c r="C62" s="285" t="s">
        <v>2247</v>
      </c>
      <c r="D62" s="248" t="s">
        <v>2248</v>
      </c>
      <c r="E62" s="281">
        <v>0.12</v>
      </c>
      <c r="F62" s="243">
        <f>E62</f>
        <v>0.12</v>
      </c>
      <c r="G62" s="282">
        <f>'3.2.Khấu hao SH'!I9</f>
        <v>55000</v>
      </c>
      <c r="H62" s="288">
        <f>F62*G62</f>
        <v>6600</v>
      </c>
      <c r="I62" s="244"/>
      <c r="J62" s="263"/>
      <c r="K62" s="228"/>
      <c r="L62" s="228"/>
      <c r="M62" s="228"/>
      <c r="N62" s="228"/>
      <c r="O62" s="267"/>
      <c r="P62" s="267"/>
      <c r="Q62" s="267"/>
      <c r="R62" s="267"/>
      <c r="S62" s="267"/>
      <c r="T62" s="267"/>
      <c r="U62" s="267"/>
      <c r="V62" s="267"/>
      <c r="W62" s="267"/>
      <c r="X62" s="267"/>
      <c r="Y62" s="267"/>
      <c r="Z62" s="267"/>
    </row>
    <row r="63" spans="1:26" ht="15.75" customHeight="1">
      <c r="A63" s="905"/>
      <c r="B63" s="901"/>
      <c r="C63" s="285" t="s">
        <v>2250</v>
      </c>
      <c r="D63" s="248" t="s">
        <v>2227</v>
      </c>
      <c r="E63" s="281">
        <v>5</v>
      </c>
      <c r="F63" s="243">
        <v>5</v>
      </c>
      <c r="G63" s="282"/>
      <c r="H63" s="288">
        <f>H62*0.05</f>
        <v>330</v>
      </c>
      <c r="I63" s="287"/>
      <c r="J63" s="290">
        <f>H62/0.95-H62</f>
        <v>347.36842105263167</v>
      </c>
      <c r="K63" s="228"/>
      <c r="L63" s="228"/>
      <c r="M63" s="228"/>
      <c r="N63" s="228"/>
      <c r="O63" s="267"/>
      <c r="P63" s="267"/>
      <c r="Q63" s="267"/>
      <c r="R63" s="267"/>
      <c r="S63" s="267"/>
      <c r="T63" s="267"/>
      <c r="U63" s="267"/>
      <c r="V63" s="267"/>
      <c r="W63" s="267"/>
      <c r="X63" s="267"/>
      <c r="Y63" s="267"/>
      <c r="Z63" s="267"/>
    </row>
    <row r="64" spans="1:26" ht="15.75" customHeight="1">
      <c r="A64" s="905"/>
      <c r="B64" s="902">
        <v>3</v>
      </c>
      <c r="C64" s="279" t="s">
        <v>2251</v>
      </c>
      <c r="D64" s="280"/>
      <c r="E64" s="281"/>
      <c r="F64" s="243"/>
      <c r="G64" s="282"/>
      <c r="H64" s="282">
        <f>SUM(H65:H68)</f>
        <v>41011.549251529716</v>
      </c>
      <c r="I64" s="283"/>
      <c r="J64" s="263"/>
      <c r="K64" s="228"/>
      <c r="L64" s="228"/>
      <c r="M64" s="228"/>
      <c r="N64" s="228"/>
      <c r="O64" s="267"/>
      <c r="P64" s="267"/>
      <c r="Q64" s="267"/>
      <c r="R64" s="267"/>
      <c r="S64" s="267"/>
      <c r="T64" s="267"/>
      <c r="U64" s="267"/>
      <c r="V64" s="267"/>
      <c r="W64" s="267"/>
      <c r="X64" s="267"/>
      <c r="Y64" s="267"/>
      <c r="Z64" s="267"/>
    </row>
    <row r="65" spans="1:26" ht="15.75" customHeight="1">
      <c r="A65" s="905"/>
      <c r="B65" s="900"/>
      <c r="C65" s="285" t="s">
        <v>2252</v>
      </c>
      <c r="D65" s="248" t="s">
        <v>2253</v>
      </c>
      <c r="E65" s="281">
        <v>6.75</v>
      </c>
      <c r="F65" s="243">
        <f>E65</f>
        <v>6.75</v>
      </c>
      <c r="G65" s="282">
        <f>'3.2.Khấu hao SH'!I5</f>
        <v>5281.1771561771557</v>
      </c>
      <c r="H65" s="288">
        <f>F65*G65</f>
        <v>35647.945804195799</v>
      </c>
      <c r="I65" s="287"/>
      <c r="J65" s="263"/>
      <c r="K65" s="228"/>
      <c r="L65" s="228"/>
      <c r="M65" s="228"/>
      <c r="N65" s="228"/>
      <c r="O65" s="267"/>
      <c r="P65" s="267"/>
      <c r="Q65" s="267"/>
      <c r="R65" s="267"/>
      <c r="S65" s="267"/>
      <c r="T65" s="267"/>
      <c r="U65" s="267"/>
      <c r="V65" s="267"/>
      <c r="W65" s="267"/>
      <c r="X65" s="267"/>
      <c r="Y65" s="267"/>
      <c r="Z65" s="267"/>
    </row>
    <row r="66" spans="1:26" ht="15.75" customHeight="1">
      <c r="A66" s="905"/>
      <c r="B66" s="900"/>
      <c r="C66" s="285" t="s">
        <v>2254</v>
      </c>
      <c r="D66" s="248" t="s">
        <v>2253</v>
      </c>
      <c r="E66" s="281">
        <v>0.1575</v>
      </c>
      <c r="F66" s="243">
        <f>E66</f>
        <v>0.1575</v>
      </c>
      <c r="G66" s="282">
        <f>'3.2.Khấu hao SH'!I6</f>
        <v>3131.9201631701631</v>
      </c>
      <c r="H66" s="288">
        <f>F66*G66</f>
        <v>493.27742569930069</v>
      </c>
      <c r="I66" s="287"/>
      <c r="J66" s="263"/>
      <c r="K66" s="228"/>
      <c r="L66" s="228"/>
      <c r="M66" s="228"/>
      <c r="N66" s="228"/>
      <c r="O66" s="267"/>
      <c r="P66" s="267"/>
      <c r="Q66" s="267"/>
      <c r="R66" s="267"/>
      <c r="S66" s="267"/>
      <c r="T66" s="267"/>
      <c r="U66" s="267"/>
      <c r="V66" s="267"/>
      <c r="W66" s="267"/>
      <c r="X66" s="267"/>
      <c r="Y66" s="267"/>
      <c r="Z66" s="267"/>
    </row>
    <row r="67" spans="1:26" ht="15.75" customHeight="1">
      <c r="A67" s="905"/>
      <c r="B67" s="900"/>
      <c r="C67" s="285" t="s">
        <v>2255</v>
      </c>
      <c r="D67" s="248" t="s">
        <v>2253</v>
      </c>
      <c r="E67" s="281">
        <v>0.1125</v>
      </c>
      <c r="F67" s="243">
        <f>E67</f>
        <v>0.1125</v>
      </c>
      <c r="G67" s="282">
        <f>'3.2.Khấu hao SH'!I8</f>
        <v>25932.400932400931</v>
      </c>
      <c r="H67" s="288">
        <f>F67*G67</f>
        <v>2917.3951048951049</v>
      </c>
      <c r="I67" s="287"/>
      <c r="J67" s="263"/>
      <c r="K67" s="228"/>
      <c r="L67" s="228"/>
      <c r="M67" s="228"/>
      <c r="N67" s="228"/>
      <c r="O67" s="267"/>
      <c r="P67" s="267"/>
      <c r="Q67" s="267"/>
      <c r="R67" s="267"/>
      <c r="S67" s="267"/>
      <c r="T67" s="267"/>
      <c r="U67" s="267"/>
      <c r="V67" s="267"/>
      <c r="W67" s="267"/>
      <c r="X67" s="267"/>
      <c r="Y67" s="267"/>
      <c r="Z67" s="267"/>
    </row>
    <row r="68" spans="1:26" ht="15.75" customHeight="1">
      <c r="A68" s="906"/>
      <c r="B68" s="901"/>
      <c r="C68" s="285" t="s">
        <v>2256</v>
      </c>
      <c r="D68" s="248" t="s">
        <v>2227</v>
      </c>
      <c r="E68" s="281">
        <v>5</v>
      </c>
      <c r="F68" s="243">
        <v>5</v>
      </c>
      <c r="G68" s="282"/>
      <c r="H68" s="288">
        <f>SUM(H65:H67)*0.05</f>
        <v>1952.9309167395104</v>
      </c>
      <c r="I68" s="287"/>
      <c r="J68" s="290">
        <f>(H65+H66+H67)/0.95-(H65+H66+H67)</f>
        <v>2055.7167544626427</v>
      </c>
      <c r="K68" s="228"/>
      <c r="L68" s="228"/>
      <c r="M68" s="228"/>
      <c r="N68" s="228"/>
      <c r="O68" s="267"/>
      <c r="P68" s="267"/>
      <c r="Q68" s="267"/>
      <c r="R68" s="267"/>
      <c r="S68" s="267"/>
      <c r="T68" s="267"/>
      <c r="U68" s="267"/>
      <c r="V68" s="267"/>
      <c r="W68" s="267"/>
      <c r="X68" s="267"/>
      <c r="Y68" s="267"/>
      <c r="Z68" s="267"/>
    </row>
    <row r="69" spans="1:26" ht="15.75" customHeight="1">
      <c r="A69" s="312"/>
      <c r="B69" s="312"/>
      <c r="C69" s="267"/>
      <c r="D69" s="312"/>
      <c r="E69" s="312"/>
      <c r="F69" s="312"/>
      <c r="G69" s="267"/>
      <c r="H69" s="267"/>
      <c r="I69" s="313"/>
      <c r="J69" s="314"/>
      <c r="K69" s="314"/>
      <c r="L69" s="314"/>
      <c r="M69" s="314"/>
      <c r="N69" s="314"/>
      <c r="O69" s="267"/>
      <c r="P69" s="267"/>
      <c r="Q69" s="267"/>
      <c r="R69" s="267"/>
      <c r="S69" s="267"/>
      <c r="T69" s="267"/>
      <c r="U69" s="267"/>
      <c r="V69" s="267"/>
      <c r="W69" s="267"/>
      <c r="X69" s="267"/>
      <c r="Y69" s="267"/>
      <c r="Z69" s="267"/>
    </row>
    <row r="70" spans="1:26" ht="15.75" customHeight="1">
      <c r="A70" s="312"/>
      <c r="B70" s="312"/>
      <c r="C70" s="267"/>
      <c r="D70" s="312"/>
      <c r="E70" s="312"/>
      <c r="F70" s="312"/>
      <c r="G70" s="267"/>
      <c r="H70" s="267"/>
      <c r="I70" s="313"/>
      <c r="J70" s="314"/>
      <c r="K70" s="314"/>
      <c r="L70" s="314"/>
      <c r="M70" s="314"/>
      <c r="N70" s="314"/>
      <c r="O70" s="267"/>
      <c r="P70" s="267"/>
      <c r="Q70" s="267"/>
      <c r="R70" s="267"/>
      <c r="S70" s="267"/>
      <c r="T70" s="267"/>
      <c r="U70" s="267"/>
      <c r="V70" s="267"/>
      <c r="W70" s="267"/>
      <c r="X70" s="267"/>
      <c r="Y70" s="267"/>
      <c r="Z70" s="267"/>
    </row>
    <row r="71" spans="1:26" ht="15.75" customHeight="1">
      <c r="A71" s="312"/>
      <c r="B71" s="312"/>
      <c r="C71" s="267"/>
      <c r="D71" s="312"/>
      <c r="E71" s="312"/>
      <c r="F71" s="312"/>
      <c r="G71" s="267"/>
      <c r="H71" s="267"/>
      <c r="I71" s="313"/>
      <c r="J71" s="314"/>
      <c r="K71" s="314"/>
      <c r="L71" s="314"/>
      <c r="M71" s="314"/>
      <c r="N71" s="314"/>
      <c r="O71" s="267"/>
      <c r="P71" s="267"/>
      <c r="Q71" s="267"/>
      <c r="R71" s="267"/>
      <c r="S71" s="267"/>
      <c r="T71" s="267"/>
      <c r="U71" s="267"/>
      <c r="V71" s="267"/>
      <c r="W71" s="267"/>
      <c r="X71" s="267"/>
      <c r="Y71" s="267"/>
      <c r="Z71" s="267"/>
    </row>
    <row r="72" spans="1:26" ht="15.75" customHeight="1">
      <c r="A72" s="312"/>
      <c r="B72" s="312"/>
      <c r="C72" s="267"/>
      <c r="D72" s="312"/>
      <c r="E72" s="312"/>
      <c r="F72" s="312"/>
      <c r="G72" s="267"/>
      <c r="H72" s="267"/>
      <c r="I72" s="313"/>
      <c r="J72" s="314"/>
      <c r="K72" s="314"/>
      <c r="L72" s="314"/>
      <c r="M72" s="314"/>
      <c r="N72" s="314"/>
      <c r="O72" s="267"/>
      <c r="P72" s="267"/>
      <c r="Q72" s="267"/>
      <c r="R72" s="267"/>
      <c r="S72" s="267"/>
      <c r="T72" s="267"/>
      <c r="U72" s="267"/>
      <c r="V72" s="267"/>
      <c r="W72" s="267"/>
      <c r="X72" s="267"/>
      <c r="Y72" s="267"/>
      <c r="Z72" s="267"/>
    </row>
    <row r="73" spans="1:26" ht="15.75" customHeight="1">
      <c r="A73" s="312"/>
      <c r="B73" s="312"/>
      <c r="C73" s="267"/>
      <c r="D73" s="312"/>
      <c r="E73" s="312"/>
      <c r="F73" s="312"/>
      <c r="G73" s="267"/>
      <c r="H73" s="267"/>
      <c r="I73" s="313"/>
      <c r="J73" s="314"/>
      <c r="K73" s="314"/>
      <c r="L73" s="314"/>
      <c r="M73" s="314"/>
      <c r="N73" s="314"/>
      <c r="O73" s="267"/>
      <c r="P73" s="267"/>
      <c r="Q73" s="267"/>
      <c r="R73" s="267"/>
      <c r="S73" s="267"/>
      <c r="T73" s="267"/>
      <c r="U73" s="267"/>
      <c r="V73" s="267"/>
      <c r="W73" s="267"/>
      <c r="X73" s="267"/>
      <c r="Y73" s="267"/>
      <c r="Z73" s="267"/>
    </row>
    <row r="74" spans="1:26" ht="15.75" customHeight="1">
      <c r="A74" s="312"/>
      <c r="B74" s="312"/>
      <c r="C74" s="267"/>
      <c r="D74" s="312"/>
      <c r="E74" s="312"/>
      <c r="F74" s="312"/>
      <c r="G74" s="267"/>
      <c r="H74" s="267"/>
      <c r="I74" s="313"/>
      <c r="J74" s="314"/>
      <c r="K74" s="314"/>
      <c r="L74" s="314"/>
      <c r="M74" s="314"/>
      <c r="N74" s="314"/>
      <c r="O74" s="267"/>
      <c r="P74" s="267"/>
      <c r="Q74" s="267"/>
      <c r="R74" s="267"/>
      <c r="S74" s="267"/>
      <c r="T74" s="267"/>
      <c r="U74" s="267"/>
      <c r="V74" s="267"/>
      <c r="W74" s="267"/>
      <c r="X74" s="267"/>
      <c r="Y74" s="267"/>
      <c r="Z74" s="267"/>
    </row>
    <row r="75" spans="1:26" ht="15.75" customHeight="1">
      <c r="A75" s="312"/>
      <c r="B75" s="312"/>
      <c r="C75" s="267"/>
      <c r="D75" s="312"/>
      <c r="E75" s="312"/>
      <c r="F75" s="312"/>
      <c r="G75" s="267"/>
      <c r="H75" s="267"/>
      <c r="I75" s="313"/>
      <c r="J75" s="314"/>
      <c r="K75" s="314"/>
      <c r="L75" s="314"/>
      <c r="M75" s="314"/>
      <c r="N75" s="314"/>
      <c r="O75" s="267"/>
      <c r="P75" s="267"/>
      <c r="Q75" s="267"/>
      <c r="R75" s="267"/>
      <c r="S75" s="267"/>
      <c r="T75" s="267"/>
      <c r="U75" s="267"/>
      <c r="V75" s="267"/>
      <c r="W75" s="267"/>
      <c r="X75" s="267"/>
      <c r="Y75" s="267"/>
      <c r="Z75" s="267"/>
    </row>
    <row r="76" spans="1:26" ht="15.75" customHeight="1">
      <c r="A76" s="312"/>
      <c r="B76" s="312"/>
      <c r="C76" s="267"/>
      <c r="D76" s="312"/>
      <c r="E76" s="312"/>
      <c r="F76" s="312"/>
      <c r="G76" s="267"/>
      <c r="H76" s="267"/>
      <c r="I76" s="313"/>
      <c r="J76" s="314"/>
      <c r="K76" s="314"/>
      <c r="L76" s="314"/>
      <c r="M76" s="314"/>
      <c r="N76" s="314"/>
      <c r="O76" s="267"/>
      <c r="P76" s="267"/>
      <c r="Q76" s="267"/>
      <c r="R76" s="267"/>
      <c r="S76" s="267"/>
      <c r="T76" s="267"/>
      <c r="U76" s="267"/>
      <c r="V76" s="267"/>
      <c r="W76" s="267"/>
      <c r="X76" s="267"/>
      <c r="Y76" s="267"/>
      <c r="Z76" s="267"/>
    </row>
    <row r="77" spans="1:26" ht="15.75" customHeight="1">
      <c r="A77" s="312"/>
      <c r="B77" s="312"/>
      <c r="C77" s="267"/>
      <c r="D77" s="312"/>
      <c r="E77" s="312"/>
      <c r="F77" s="312"/>
      <c r="G77" s="267"/>
      <c r="H77" s="267"/>
      <c r="I77" s="313"/>
      <c r="J77" s="314"/>
      <c r="K77" s="314"/>
      <c r="L77" s="314"/>
      <c r="M77" s="314"/>
      <c r="N77" s="314"/>
      <c r="O77" s="267"/>
      <c r="P77" s="267"/>
      <c r="Q77" s="267"/>
      <c r="R77" s="267"/>
      <c r="S77" s="267"/>
      <c r="T77" s="267"/>
      <c r="U77" s="267"/>
      <c r="V77" s="267"/>
      <c r="W77" s="267"/>
      <c r="X77" s="267"/>
      <c r="Y77" s="267"/>
      <c r="Z77" s="267"/>
    </row>
    <row r="78" spans="1:26" ht="15.75" customHeight="1">
      <c r="A78" s="312"/>
      <c r="B78" s="312"/>
      <c r="C78" s="267"/>
      <c r="D78" s="312"/>
      <c r="E78" s="312"/>
      <c r="F78" s="312"/>
      <c r="G78" s="267"/>
      <c r="H78" s="267"/>
      <c r="I78" s="313"/>
      <c r="J78" s="314"/>
      <c r="K78" s="314"/>
      <c r="L78" s="314"/>
      <c r="M78" s="314"/>
      <c r="N78" s="314"/>
      <c r="O78" s="267"/>
      <c r="P78" s="267"/>
      <c r="Q78" s="267"/>
      <c r="R78" s="267"/>
      <c r="S78" s="267"/>
      <c r="T78" s="267"/>
      <c r="U78" s="267"/>
      <c r="V78" s="267"/>
      <c r="W78" s="267"/>
      <c r="X78" s="267"/>
      <c r="Y78" s="267"/>
      <c r="Z78" s="267"/>
    </row>
    <row r="79" spans="1:26" ht="15.75" customHeight="1">
      <c r="A79" s="312"/>
      <c r="B79" s="312"/>
      <c r="C79" s="267"/>
      <c r="D79" s="312"/>
      <c r="E79" s="312"/>
      <c r="F79" s="312"/>
      <c r="G79" s="267"/>
      <c r="H79" s="267"/>
      <c r="I79" s="313"/>
      <c r="J79" s="314"/>
      <c r="K79" s="314"/>
      <c r="L79" s="314"/>
      <c r="M79" s="314"/>
      <c r="N79" s="314"/>
      <c r="O79" s="267"/>
      <c r="P79" s="267"/>
      <c r="Q79" s="267"/>
      <c r="R79" s="267"/>
      <c r="S79" s="267"/>
      <c r="T79" s="267"/>
      <c r="U79" s="267"/>
      <c r="V79" s="267"/>
      <c r="W79" s="267"/>
      <c r="X79" s="267"/>
      <c r="Y79" s="267"/>
      <c r="Z79" s="267"/>
    </row>
    <row r="80" spans="1:26" ht="15.75" customHeight="1">
      <c r="A80" s="312"/>
      <c r="B80" s="312"/>
      <c r="C80" s="267"/>
      <c r="D80" s="312"/>
      <c r="E80" s="312"/>
      <c r="F80" s="312"/>
      <c r="G80" s="267"/>
      <c r="H80" s="267"/>
      <c r="I80" s="313"/>
      <c r="J80" s="314"/>
      <c r="K80" s="314"/>
      <c r="L80" s="314"/>
      <c r="M80" s="314"/>
      <c r="N80" s="314"/>
      <c r="O80" s="267"/>
      <c r="P80" s="267"/>
      <c r="Q80" s="267"/>
      <c r="R80" s="267"/>
      <c r="S80" s="267"/>
      <c r="T80" s="267"/>
      <c r="U80" s="267"/>
      <c r="V80" s="267"/>
      <c r="W80" s="267"/>
      <c r="X80" s="267"/>
      <c r="Y80" s="267"/>
      <c r="Z80" s="267"/>
    </row>
    <row r="81" spans="1:26" ht="15.75" customHeight="1">
      <c r="A81" s="312"/>
      <c r="B81" s="312"/>
      <c r="C81" s="267"/>
      <c r="D81" s="312"/>
      <c r="E81" s="312"/>
      <c r="F81" s="312"/>
      <c r="G81" s="267"/>
      <c r="H81" s="267"/>
      <c r="I81" s="313"/>
      <c r="J81" s="314"/>
      <c r="K81" s="314"/>
      <c r="L81" s="314"/>
      <c r="M81" s="314"/>
      <c r="N81" s="314"/>
      <c r="O81" s="267"/>
      <c r="P81" s="267"/>
      <c r="Q81" s="267"/>
      <c r="R81" s="267"/>
      <c r="S81" s="267"/>
      <c r="T81" s="267"/>
      <c r="U81" s="267"/>
      <c r="V81" s="267"/>
      <c r="W81" s="267"/>
      <c r="X81" s="267"/>
      <c r="Y81" s="267"/>
      <c r="Z81" s="267"/>
    </row>
    <row r="82" spans="1:26" ht="15.75" customHeight="1">
      <c r="A82" s="312"/>
      <c r="B82" s="312"/>
      <c r="C82" s="267"/>
      <c r="D82" s="312"/>
      <c r="E82" s="312"/>
      <c r="F82" s="312"/>
      <c r="G82" s="267"/>
      <c r="H82" s="267"/>
      <c r="I82" s="313"/>
      <c r="J82" s="314"/>
      <c r="K82" s="314"/>
      <c r="L82" s="314"/>
      <c r="M82" s="314"/>
      <c r="N82" s="314"/>
      <c r="O82" s="267"/>
      <c r="P82" s="267"/>
      <c r="Q82" s="267"/>
      <c r="R82" s="267"/>
      <c r="S82" s="267"/>
      <c r="T82" s="267"/>
      <c r="U82" s="267"/>
      <c r="V82" s="267"/>
      <c r="W82" s="267"/>
      <c r="X82" s="267"/>
      <c r="Y82" s="267"/>
      <c r="Z82" s="267"/>
    </row>
    <row r="83" spans="1:26" ht="15.75" customHeight="1">
      <c r="A83" s="312"/>
      <c r="B83" s="312"/>
      <c r="C83" s="267"/>
      <c r="D83" s="312"/>
      <c r="E83" s="312"/>
      <c r="F83" s="312"/>
      <c r="G83" s="267"/>
      <c r="H83" s="267"/>
      <c r="I83" s="313"/>
      <c r="J83" s="314"/>
      <c r="K83" s="314"/>
      <c r="L83" s="314"/>
      <c r="M83" s="314"/>
      <c r="N83" s="314"/>
      <c r="O83" s="267"/>
      <c r="P83" s="267"/>
      <c r="Q83" s="267"/>
      <c r="R83" s="267"/>
      <c r="S83" s="267"/>
      <c r="T83" s="267"/>
      <c r="U83" s="267"/>
      <c r="V83" s="267"/>
      <c r="W83" s="267"/>
      <c r="X83" s="267"/>
      <c r="Y83" s="267"/>
      <c r="Z83" s="267"/>
    </row>
    <row r="84" spans="1:26" ht="15.75" customHeight="1">
      <c r="A84" s="312"/>
      <c r="B84" s="312"/>
      <c r="C84" s="267"/>
      <c r="D84" s="312"/>
      <c r="E84" s="312"/>
      <c r="F84" s="312"/>
      <c r="G84" s="267"/>
      <c r="H84" s="267"/>
      <c r="I84" s="313"/>
      <c r="J84" s="314"/>
      <c r="K84" s="314"/>
      <c r="L84" s="314"/>
      <c r="M84" s="314"/>
      <c r="N84" s="314"/>
      <c r="O84" s="267"/>
      <c r="P84" s="267"/>
      <c r="Q84" s="267"/>
      <c r="R84" s="267"/>
      <c r="S84" s="267"/>
      <c r="T84" s="267"/>
      <c r="U84" s="267"/>
      <c r="V84" s="267"/>
      <c r="W84" s="267"/>
      <c r="X84" s="267"/>
      <c r="Y84" s="267"/>
      <c r="Z84" s="267"/>
    </row>
    <row r="85" spans="1:26" ht="15.75" customHeight="1">
      <c r="A85" s="312"/>
      <c r="B85" s="312"/>
      <c r="C85" s="267"/>
      <c r="D85" s="312"/>
      <c r="E85" s="312"/>
      <c r="F85" s="312"/>
      <c r="G85" s="267"/>
      <c r="H85" s="267"/>
      <c r="I85" s="313"/>
      <c r="J85" s="314"/>
      <c r="K85" s="314"/>
      <c r="L85" s="314"/>
      <c r="M85" s="314"/>
      <c r="N85" s="314"/>
      <c r="O85" s="267"/>
      <c r="P85" s="267"/>
      <c r="Q85" s="267"/>
      <c r="R85" s="267"/>
      <c r="S85" s="267"/>
      <c r="T85" s="267"/>
      <c r="U85" s="267"/>
      <c r="V85" s="267"/>
      <c r="W85" s="267"/>
      <c r="X85" s="267"/>
      <c r="Y85" s="267"/>
      <c r="Z85" s="267"/>
    </row>
    <row r="86" spans="1:26" ht="15.75" customHeight="1">
      <c r="A86" s="312"/>
      <c r="B86" s="312"/>
      <c r="C86" s="267"/>
      <c r="D86" s="312"/>
      <c r="E86" s="312"/>
      <c r="F86" s="312"/>
      <c r="G86" s="267"/>
      <c r="H86" s="267"/>
      <c r="I86" s="313"/>
      <c r="J86" s="314"/>
      <c r="K86" s="314"/>
      <c r="L86" s="314"/>
      <c r="M86" s="314"/>
      <c r="N86" s="314"/>
      <c r="O86" s="267"/>
      <c r="P86" s="267"/>
      <c r="Q86" s="267"/>
      <c r="R86" s="267"/>
      <c r="S86" s="267"/>
      <c r="T86" s="267"/>
      <c r="U86" s="267"/>
      <c r="V86" s="267"/>
      <c r="W86" s="267"/>
      <c r="X86" s="267"/>
      <c r="Y86" s="267"/>
      <c r="Z86" s="267"/>
    </row>
    <row r="87" spans="1:26" ht="15.75" customHeight="1">
      <c r="A87" s="312"/>
      <c r="B87" s="312"/>
      <c r="C87" s="267"/>
      <c r="D87" s="312"/>
      <c r="E87" s="312"/>
      <c r="F87" s="312"/>
      <c r="G87" s="267"/>
      <c r="H87" s="267"/>
      <c r="I87" s="313"/>
      <c r="J87" s="314"/>
      <c r="K87" s="314"/>
      <c r="L87" s="314"/>
      <c r="M87" s="314"/>
      <c r="N87" s="314"/>
      <c r="O87" s="267"/>
      <c r="P87" s="267"/>
      <c r="Q87" s="267"/>
      <c r="R87" s="267"/>
      <c r="S87" s="267"/>
      <c r="T87" s="267"/>
      <c r="U87" s="267"/>
      <c r="V87" s="267"/>
      <c r="W87" s="267"/>
      <c r="X87" s="267"/>
      <c r="Y87" s="267"/>
      <c r="Z87" s="267"/>
    </row>
    <row r="88" spans="1:26" ht="15.75" customHeight="1">
      <c r="A88" s="312"/>
      <c r="B88" s="312"/>
      <c r="C88" s="267"/>
      <c r="D88" s="312"/>
      <c r="E88" s="312"/>
      <c r="F88" s="312"/>
      <c r="G88" s="267"/>
      <c r="H88" s="267"/>
      <c r="I88" s="313"/>
      <c r="J88" s="314"/>
      <c r="K88" s="314"/>
      <c r="L88" s="314"/>
      <c r="M88" s="314"/>
      <c r="N88" s="314"/>
      <c r="O88" s="267"/>
      <c r="P88" s="267"/>
      <c r="Q88" s="267"/>
      <c r="R88" s="267"/>
      <c r="S88" s="267"/>
      <c r="T88" s="267"/>
      <c r="U88" s="267"/>
      <c r="V88" s="267"/>
      <c r="W88" s="267"/>
      <c r="X88" s="267"/>
      <c r="Y88" s="267"/>
      <c r="Z88" s="267"/>
    </row>
    <row r="89" spans="1:26" ht="15.75" customHeight="1">
      <c r="A89" s="312"/>
      <c r="B89" s="312"/>
      <c r="C89" s="267"/>
      <c r="D89" s="312"/>
      <c r="E89" s="312"/>
      <c r="F89" s="312"/>
      <c r="G89" s="267"/>
      <c r="H89" s="267"/>
      <c r="I89" s="313"/>
      <c r="J89" s="314"/>
      <c r="K89" s="314"/>
      <c r="L89" s="314"/>
      <c r="M89" s="314"/>
      <c r="N89" s="314"/>
      <c r="O89" s="267"/>
      <c r="P89" s="267"/>
      <c r="Q89" s="267"/>
      <c r="R89" s="267"/>
      <c r="S89" s="267"/>
      <c r="T89" s="267"/>
      <c r="U89" s="267"/>
      <c r="V89" s="267"/>
      <c r="W89" s="267"/>
      <c r="X89" s="267"/>
      <c r="Y89" s="267"/>
      <c r="Z89" s="267"/>
    </row>
    <row r="90" spans="1:26" ht="15.75" customHeight="1">
      <c r="A90" s="312"/>
      <c r="B90" s="312"/>
      <c r="C90" s="267"/>
      <c r="D90" s="312"/>
      <c r="E90" s="312"/>
      <c r="F90" s="312"/>
      <c r="G90" s="267"/>
      <c r="H90" s="267"/>
      <c r="I90" s="313"/>
      <c r="J90" s="314"/>
      <c r="K90" s="314"/>
      <c r="L90" s="314"/>
      <c r="M90" s="314"/>
      <c r="N90" s="314"/>
      <c r="O90" s="267"/>
      <c r="P90" s="267"/>
      <c r="Q90" s="267"/>
      <c r="R90" s="267"/>
      <c r="S90" s="267"/>
      <c r="T90" s="267"/>
      <c r="U90" s="267"/>
      <c r="V90" s="267"/>
      <c r="W90" s="267"/>
      <c r="X90" s="267"/>
      <c r="Y90" s="267"/>
      <c r="Z90" s="267"/>
    </row>
    <row r="91" spans="1:26" ht="15.75" customHeight="1">
      <c r="A91" s="312"/>
      <c r="B91" s="312"/>
      <c r="C91" s="267"/>
      <c r="D91" s="312"/>
      <c r="E91" s="312"/>
      <c r="F91" s="312"/>
      <c r="G91" s="267"/>
      <c r="H91" s="267"/>
      <c r="I91" s="313"/>
      <c r="J91" s="314"/>
      <c r="K91" s="314"/>
      <c r="L91" s="314"/>
      <c r="M91" s="314"/>
      <c r="N91" s="314"/>
      <c r="O91" s="267"/>
      <c r="P91" s="267"/>
      <c r="Q91" s="267"/>
      <c r="R91" s="267"/>
      <c r="S91" s="267"/>
      <c r="T91" s="267"/>
      <c r="U91" s="267"/>
      <c r="V91" s="267"/>
      <c r="W91" s="267"/>
      <c r="X91" s="267"/>
      <c r="Y91" s="267"/>
      <c r="Z91" s="267"/>
    </row>
    <row r="92" spans="1:26" ht="15.75" customHeight="1">
      <c r="A92" s="312"/>
      <c r="B92" s="312"/>
      <c r="C92" s="267"/>
      <c r="D92" s="312"/>
      <c r="E92" s="312"/>
      <c r="F92" s="312"/>
      <c r="G92" s="267"/>
      <c r="H92" s="267"/>
      <c r="I92" s="313"/>
      <c r="J92" s="314"/>
      <c r="K92" s="314"/>
      <c r="L92" s="314"/>
      <c r="M92" s="314"/>
      <c r="N92" s="314"/>
      <c r="O92" s="267"/>
      <c r="P92" s="267"/>
      <c r="Q92" s="267"/>
      <c r="R92" s="267"/>
      <c r="S92" s="267"/>
      <c r="T92" s="267"/>
      <c r="U92" s="267"/>
      <c r="V92" s="267"/>
      <c r="W92" s="267"/>
      <c r="X92" s="267"/>
      <c r="Y92" s="267"/>
      <c r="Z92" s="267"/>
    </row>
    <row r="93" spans="1:26" ht="15.75" customHeight="1">
      <c r="A93" s="312"/>
      <c r="B93" s="312"/>
      <c r="C93" s="267"/>
      <c r="D93" s="312"/>
      <c r="E93" s="312"/>
      <c r="F93" s="312"/>
      <c r="G93" s="267"/>
      <c r="H93" s="267"/>
      <c r="I93" s="313"/>
      <c r="J93" s="314"/>
      <c r="K93" s="314"/>
      <c r="L93" s="314"/>
      <c r="M93" s="314"/>
      <c r="N93" s="314"/>
      <c r="O93" s="267"/>
      <c r="P93" s="267"/>
      <c r="Q93" s="267"/>
      <c r="R93" s="267"/>
      <c r="S93" s="267"/>
      <c r="T93" s="267"/>
      <c r="U93" s="267"/>
      <c r="V93" s="267"/>
      <c r="W93" s="267"/>
      <c r="X93" s="267"/>
      <c r="Y93" s="267"/>
      <c r="Z93" s="267"/>
    </row>
    <row r="94" spans="1:26" ht="15.75" customHeight="1">
      <c r="A94" s="312"/>
      <c r="B94" s="312"/>
      <c r="C94" s="267"/>
      <c r="D94" s="312"/>
      <c r="E94" s="312"/>
      <c r="F94" s="312"/>
      <c r="G94" s="267"/>
      <c r="H94" s="267"/>
      <c r="I94" s="313"/>
      <c r="J94" s="314"/>
      <c r="K94" s="314"/>
      <c r="L94" s="314"/>
      <c r="M94" s="314"/>
      <c r="N94" s="314"/>
      <c r="O94" s="267"/>
      <c r="P94" s="267"/>
      <c r="Q94" s="267"/>
      <c r="R94" s="267"/>
      <c r="S94" s="267"/>
      <c r="T94" s="267"/>
      <c r="U94" s="267"/>
      <c r="V94" s="267"/>
      <c r="W94" s="267"/>
      <c r="X94" s="267"/>
      <c r="Y94" s="267"/>
      <c r="Z94" s="267"/>
    </row>
    <row r="95" spans="1:26" ht="15.75" customHeight="1">
      <c r="A95" s="312"/>
      <c r="B95" s="312"/>
      <c r="C95" s="267"/>
      <c r="D95" s="312"/>
      <c r="E95" s="312"/>
      <c r="F95" s="312"/>
      <c r="G95" s="267"/>
      <c r="H95" s="267"/>
      <c r="I95" s="313"/>
      <c r="J95" s="314"/>
      <c r="K95" s="314"/>
      <c r="L95" s="314"/>
      <c r="M95" s="314"/>
      <c r="N95" s="314"/>
      <c r="O95" s="267"/>
      <c r="P95" s="267"/>
      <c r="Q95" s="267"/>
      <c r="R95" s="267"/>
      <c r="S95" s="267"/>
      <c r="T95" s="267"/>
      <c r="U95" s="267"/>
      <c r="V95" s="267"/>
      <c r="W95" s="267"/>
      <c r="X95" s="267"/>
      <c r="Y95" s="267"/>
      <c r="Z95" s="267"/>
    </row>
    <row r="96" spans="1:26" ht="15.75" customHeight="1">
      <c r="A96" s="312"/>
      <c r="B96" s="312"/>
      <c r="C96" s="267"/>
      <c r="D96" s="312"/>
      <c r="E96" s="312"/>
      <c r="F96" s="312"/>
      <c r="G96" s="267"/>
      <c r="H96" s="267"/>
      <c r="I96" s="313"/>
      <c r="J96" s="314"/>
      <c r="K96" s="314"/>
      <c r="L96" s="314"/>
      <c r="M96" s="314"/>
      <c r="N96" s="314"/>
      <c r="O96" s="267"/>
      <c r="P96" s="267"/>
      <c r="Q96" s="267"/>
      <c r="R96" s="267"/>
      <c r="S96" s="267"/>
      <c r="T96" s="267"/>
      <c r="U96" s="267"/>
      <c r="V96" s="267"/>
      <c r="W96" s="267"/>
      <c r="X96" s="267"/>
      <c r="Y96" s="267"/>
      <c r="Z96" s="267"/>
    </row>
    <row r="97" spans="1:26" ht="15.75" customHeight="1">
      <c r="A97" s="312"/>
      <c r="B97" s="312"/>
      <c r="C97" s="267"/>
      <c r="D97" s="312"/>
      <c r="E97" s="312"/>
      <c r="F97" s="312"/>
      <c r="G97" s="267"/>
      <c r="H97" s="267"/>
      <c r="I97" s="313"/>
      <c r="J97" s="314"/>
      <c r="K97" s="314"/>
      <c r="L97" s="314"/>
      <c r="M97" s="314"/>
      <c r="N97" s="314"/>
      <c r="O97" s="267"/>
      <c r="P97" s="267"/>
      <c r="Q97" s="267"/>
      <c r="R97" s="267"/>
      <c r="S97" s="267"/>
      <c r="T97" s="267"/>
      <c r="U97" s="267"/>
      <c r="V97" s="267"/>
      <c r="W97" s="267"/>
      <c r="X97" s="267"/>
      <c r="Y97" s="267"/>
      <c r="Z97" s="267"/>
    </row>
    <row r="98" spans="1:26" ht="15.75" customHeight="1">
      <c r="A98" s="312"/>
      <c r="B98" s="312"/>
      <c r="C98" s="267"/>
      <c r="D98" s="312"/>
      <c r="E98" s="312"/>
      <c r="F98" s="312"/>
      <c r="G98" s="267"/>
      <c r="H98" s="267"/>
      <c r="I98" s="313"/>
      <c r="J98" s="314"/>
      <c r="K98" s="314"/>
      <c r="L98" s="314"/>
      <c r="M98" s="314"/>
      <c r="N98" s="314"/>
      <c r="O98" s="267"/>
      <c r="P98" s="267"/>
      <c r="Q98" s="267"/>
      <c r="R98" s="267"/>
      <c r="S98" s="267"/>
      <c r="T98" s="267"/>
      <c r="U98" s="267"/>
      <c r="V98" s="267"/>
      <c r="W98" s="267"/>
      <c r="X98" s="267"/>
      <c r="Y98" s="267"/>
      <c r="Z98" s="267"/>
    </row>
    <row r="99" spans="1:26" ht="15.75" customHeight="1">
      <c r="A99" s="312"/>
      <c r="B99" s="312"/>
      <c r="C99" s="267"/>
      <c r="D99" s="312"/>
      <c r="E99" s="312"/>
      <c r="F99" s="312"/>
      <c r="G99" s="267"/>
      <c r="H99" s="267"/>
      <c r="I99" s="313"/>
      <c r="J99" s="314"/>
      <c r="K99" s="314"/>
      <c r="L99" s="314"/>
      <c r="M99" s="314"/>
      <c r="N99" s="314"/>
      <c r="O99" s="267"/>
      <c r="P99" s="267"/>
      <c r="Q99" s="267"/>
      <c r="R99" s="267"/>
      <c r="S99" s="267"/>
      <c r="T99" s="267"/>
      <c r="U99" s="267"/>
      <c r="V99" s="267"/>
      <c r="W99" s="267"/>
      <c r="X99" s="267"/>
      <c r="Y99" s="267"/>
      <c r="Z99" s="267"/>
    </row>
    <row r="100" spans="1:26" ht="15.75" customHeight="1">
      <c r="A100" s="312"/>
      <c r="B100" s="312"/>
      <c r="C100" s="267"/>
      <c r="D100" s="312"/>
      <c r="E100" s="312"/>
      <c r="F100" s="312"/>
      <c r="G100" s="267"/>
      <c r="H100" s="267"/>
      <c r="I100" s="313"/>
      <c r="J100" s="314"/>
      <c r="K100" s="314"/>
      <c r="L100" s="314"/>
      <c r="M100" s="314"/>
      <c r="N100" s="314"/>
      <c r="O100" s="267"/>
      <c r="P100" s="267"/>
      <c r="Q100" s="267"/>
      <c r="R100" s="267"/>
      <c r="S100" s="267"/>
      <c r="T100" s="267"/>
      <c r="U100" s="267"/>
      <c r="V100" s="267"/>
      <c r="W100" s="267"/>
      <c r="X100" s="267"/>
      <c r="Y100" s="267"/>
      <c r="Z100" s="267"/>
    </row>
    <row r="101" spans="1:26" ht="15.75" customHeight="1">
      <c r="A101" s="312"/>
      <c r="B101" s="312"/>
      <c r="C101" s="267"/>
      <c r="D101" s="312"/>
      <c r="E101" s="312"/>
      <c r="F101" s="312"/>
      <c r="G101" s="267"/>
      <c r="H101" s="267"/>
      <c r="I101" s="313"/>
      <c r="J101" s="314"/>
      <c r="K101" s="314"/>
      <c r="L101" s="314"/>
      <c r="M101" s="314"/>
      <c r="N101" s="314"/>
      <c r="O101" s="267"/>
      <c r="P101" s="267"/>
      <c r="Q101" s="267"/>
      <c r="R101" s="267"/>
      <c r="S101" s="267"/>
      <c r="T101" s="267"/>
      <c r="U101" s="267"/>
      <c r="V101" s="267"/>
      <c r="W101" s="267"/>
      <c r="X101" s="267"/>
      <c r="Y101" s="267"/>
      <c r="Z101" s="267"/>
    </row>
    <row r="102" spans="1:26" ht="15.75" customHeight="1">
      <c r="A102" s="312"/>
      <c r="B102" s="312"/>
      <c r="C102" s="267"/>
      <c r="D102" s="312"/>
      <c r="E102" s="312"/>
      <c r="F102" s="312"/>
      <c r="G102" s="267"/>
      <c r="H102" s="267"/>
      <c r="I102" s="313"/>
      <c r="J102" s="314"/>
      <c r="K102" s="314"/>
      <c r="L102" s="314"/>
      <c r="M102" s="314"/>
      <c r="N102" s="314"/>
      <c r="O102" s="267"/>
      <c r="P102" s="267"/>
      <c r="Q102" s="267"/>
      <c r="R102" s="267"/>
      <c r="S102" s="267"/>
      <c r="T102" s="267"/>
      <c r="U102" s="267"/>
      <c r="V102" s="267"/>
      <c r="W102" s="267"/>
      <c r="X102" s="267"/>
      <c r="Y102" s="267"/>
      <c r="Z102" s="267"/>
    </row>
    <row r="103" spans="1:26" ht="15.75" customHeight="1">
      <c r="A103" s="312"/>
      <c r="B103" s="312"/>
      <c r="C103" s="267"/>
      <c r="D103" s="312"/>
      <c r="E103" s="312"/>
      <c r="F103" s="312"/>
      <c r="G103" s="267"/>
      <c r="H103" s="267"/>
      <c r="I103" s="313"/>
      <c r="J103" s="314"/>
      <c r="K103" s="314"/>
      <c r="L103" s="314"/>
      <c r="M103" s="314"/>
      <c r="N103" s="314"/>
      <c r="O103" s="267"/>
      <c r="P103" s="267"/>
      <c r="Q103" s="267"/>
      <c r="R103" s="267"/>
      <c r="S103" s="267"/>
      <c r="T103" s="267"/>
      <c r="U103" s="267"/>
      <c r="V103" s="267"/>
      <c r="W103" s="267"/>
      <c r="X103" s="267"/>
      <c r="Y103" s="267"/>
      <c r="Z103" s="267"/>
    </row>
    <row r="104" spans="1:26" ht="15.75" customHeight="1">
      <c r="A104" s="312"/>
      <c r="B104" s="312"/>
      <c r="C104" s="267"/>
      <c r="D104" s="312"/>
      <c r="E104" s="312"/>
      <c r="F104" s="312"/>
      <c r="G104" s="267"/>
      <c r="H104" s="267"/>
      <c r="I104" s="313"/>
      <c r="J104" s="314"/>
      <c r="K104" s="314"/>
      <c r="L104" s="314"/>
      <c r="M104" s="314"/>
      <c r="N104" s="314"/>
      <c r="O104" s="267"/>
      <c r="P104" s="267"/>
      <c r="Q104" s="267"/>
      <c r="R104" s="267"/>
      <c r="S104" s="267"/>
      <c r="T104" s="267"/>
      <c r="U104" s="267"/>
      <c r="V104" s="267"/>
      <c r="W104" s="267"/>
      <c r="X104" s="267"/>
      <c r="Y104" s="267"/>
      <c r="Z104" s="267"/>
    </row>
    <row r="105" spans="1:26" ht="15.75" customHeight="1">
      <c r="A105" s="312"/>
      <c r="B105" s="312"/>
      <c r="C105" s="267"/>
      <c r="D105" s="312"/>
      <c r="E105" s="312"/>
      <c r="F105" s="312"/>
      <c r="G105" s="267"/>
      <c r="H105" s="267"/>
      <c r="I105" s="313"/>
      <c r="J105" s="314"/>
      <c r="K105" s="314"/>
      <c r="L105" s="314"/>
      <c r="M105" s="314"/>
      <c r="N105" s="314"/>
      <c r="O105" s="267"/>
      <c r="P105" s="267"/>
      <c r="Q105" s="267"/>
      <c r="R105" s="267"/>
      <c r="S105" s="267"/>
      <c r="T105" s="267"/>
      <c r="U105" s="267"/>
      <c r="V105" s="267"/>
      <c r="W105" s="267"/>
      <c r="X105" s="267"/>
      <c r="Y105" s="267"/>
      <c r="Z105" s="267"/>
    </row>
    <row r="106" spans="1:26" ht="15.75" customHeight="1">
      <c r="A106" s="312"/>
      <c r="B106" s="312"/>
      <c r="C106" s="267"/>
      <c r="D106" s="312"/>
      <c r="E106" s="312"/>
      <c r="F106" s="312"/>
      <c r="G106" s="267"/>
      <c r="H106" s="267"/>
      <c r="I106" s="313"/>
      <c r="J106" s="314"/>
      <c r="K106" s="314"/>
      <c r="L106" s="314"/>
      <c r="M106" s="314"/>
      <c r="N106" s="314"/>
      <c r="O106" s="267"/>
      <c r="P106" s="267"/>
      <c r="Q106" s="267"/>
      <c r="R106" s="267"/>
      <c r="S106" s="267"/>
      <c r="T106" s="267"/>
      <c r="U106" s="267"/>
      <c r="V106" s="267"/>
      <c r="W106" s="267"/>
      <c r="X106" s="267"/>
      <c r="Y106" s="267"/>
      <c r="Z106" s="267"/>
    </row>
    <row r="107" spans="1:26" ht="15.75" customHeight="1">
      <c r="A107" s="312"/>
      <c r="B107" s="312"/>
      <c r="C107" s="267"/>
      <c r="D107" s="312"/>
      <c r="E107" s="312"/>
      <c r="F107" s="312"/>
      <c r="G107" s="267"/>
      <c r="H107" s="267"/>
      <c r="I107" s="313"/>
      <c r="J107" s="314"/>
      <c r="K107" s="314"/>
      <c r="L107" s="314"/>
      <c r="M107" s="314"/>
      <c r="N107" s="314"/>
      <c r="O107" s="267"/>
      <c r="P107" s="267"/>
      <c r="Q107" s="267"/>
      <c r="R107" s="267"/>
      <c r="S107" s="267"/>
      <c r="T107" s="267"/>
      <c r="U107" s="267"/>
      <c r="V107" s="267"/>
      <c r="W107" s="267"/>
      <c r="X107" s="267"/>
      <c r="Y107" s="267"/>
      <c r="Z107" s="267"/>
    </row>
    <row r="108" spans="1:26" ht="15.75" customHeight="1">
      <c r="A108" s="312"/>
      <c r="B108" s="312"/>
      <c r="C108" s="267"/>
      <c r="D108" s="312"/>
      <c r="E108" s="312"/>
      <c r="F108" s="312"/>
      <c r="G108" s="267"/>
      <c r="H108" s="267"/>
      <c r="I108" s="313"/>
      <c r="J108" s="314"/>
      <c r="K108" s="314"/>
      <c r="L108" s="314"/>
      <c r="M108" s="314"/>
      <c r="N108" s="314"/>
      <c r="O108" s="267"/>
      <c r="P108" s="267"/>
      <c r="Q108" s="267"/>
      <c r="R108" s="267"/>
      <c r="S108" s="267"/>
      <c r="T108" s="267"/>
      <c r="U108" s="267"/>
      <c r="V108" s="267"/>
      <c r="W108" s="267"/>
      <c r="X108" s="267"/>
      <c r="Y108" s="267"/>
      <c r="Z108" s="267"/>
    </row>
    <row r="109" spans="1:26" ht="15.75" customHeight="1">
      <c r="A109" s="312"/>
      <c r="B109" s="312"/>
      <c r="C109" s="267"/>
      <c r="D109" s="312"/>
      <c r="E109" s="312"/>
      <c r="F109" s="312"/>
      <c r="G109" s="267"/>
      <c r="H109" s="267"/>
      <c r="I109" s="313"/>
      <c r="J109" s="314"/>
      <c r="K109" s="314"/>
      <c r="L109" s="314"/>
      <c r="M109" s="314"/>
      <c r="N109" s="314"/>
      <c r="O109" s="267"/>
      <c r="P109" s="267"/>
      <c r="Q109" s="267"/>
      <c r="R109" s="267"/>
      <c r="S109" s="267"/>
      <c r="T109" s="267"/>
      <c r="U109" s="267"/>
      <c r="V109" s="267"/>
      <c r="W109" s="267"/>
      <c r="X109" s="267"/>
      <c r="Y109" s="267"/>
      <c r="Z109" s="267"/>
    </row>
    <row r="110" spans="1:26" ht="15.75" customHeight="1">
      <c r="A110" s="312"/>
      <c r="B110" s="312"/>
      <c r="C110" s="267"/>
      <c r="D110" s="312"/>
      <c r="E110" s="312"/>
      <c r="F110" s="312"/>
      <c r="G110" s="267"/>
      <c r="H110" s="267"/>
      <c r="I110" s="313"/>
      <c r="J110" s="314"/>
      <c r="K110" s="314"/>
      <c r="L110" s="314"/>
      <c r="M110" s="314"/>
      <c r="N110" s="314"/>
      <c r="O110" s="267"/>
      <c r="P110" s="267"/>
      <c r="Q110" s="267"/>
      <c r="R110" s="267"/>
      <c r="S110" s="267"/>
      <c r="T110" s="267"/>
      <c r="U110" s="267"/>
      <c r="V110" s="267"/>
      <c r="W110" s="267"/>
      <c r="X110" s="267"/>
      <c r="Y110" s="267"/>
      <c r="Z110" s="267"/>
    </row>
    <row r="111" spans="1:26" ht="15.75" customHeight="1">
      <c r="A111" s="312"/>
      <c r="B111" s="312"/>
      <c r="C111" s="267"/>
      <c r="D111" s="312"/>
      <c r="E111" s="312"/>
      <c r="F111" s="312"/>
      <c r="G111" s="267"/>
      <c r="H111" s="267"/>
      <c r="I111" s="313"/>
      <c r="J111" s="314"/>
      <c r="K111" s="314"/>
      <c r="L111" s="314"/>
      <c r="M111" s="314"/>
      <c r="N111" s="314"/>
      <c r="O111" s="267"/>
      <c r="P111" s="267"/>
      <c r="Q111" s="267"/>
      <c r="R111" s="267"/>
      <c r="S111" s="267"/>
      <c r="T111" s="267"/>
      <c r="U111" s="267"/>
      <c r="V111" s="267"/>
      <c r="W111" s="267"/>
      <c r="X111" s="267"/>
      <c r="Y111" s="267"/>
      <c r="Z111" s="267"/>
    </row>
    <row r="112" spans="1:26" ht="15.75" customHeight="1">
      <c r="A112" s="312"/>
      <c r="B112" s="312"/>
      <c r="C112" s="267"/>
      <c r="D112" s="312"/>
      <c r="E112" s="312"/>
      <c r="F112" s="312"/>
      <c r="G112" s="267"/>
      <c r="H112" s="267"/>
      <c r="I112" s="313"/>
      <c r="J112" s="314"/>
      <c r="K112" s="314"/>
      <c r="L112" s="314"/>
      <c r="M112" s="314"/>
      <c r="N112" s="314"/>
      <c r="O112" s="267"/>
      <c r="P112" s="267"/>
      <c r="Q112" s="267"/>
      <c r="R112" s="267"/>
      <c r="S112" s="267"/>
      <c r="T112" s="267"/>
      <c r="U112" s="267"/>
      <c r="V112" s="267"/>
      <c r="W112" s="267"/>
      <c r="X112" s="267"/>
      <c r="Y112" s="267"/>
      <c r="Z112" s="267"/>
    </row>
    <row r="113" spans="1:26" ht="15.75" customHeight="1">
      <c r="A113" s="312"/>
      <c r="B113" s="312"/>
      <c r="C113" s="267"/>
      <c r="D113" s="312"/>
      <c r="E113" s="312"/>
      <c r="F113" s="312"/>
      <c r="G113" s="267"/>
      <c r="H113" s="267"/>
      <c r="I113" s="313"/>
      <c r="J113" s="314"/>
      <c r="K113" s="314"/>
      <c r="L113" s="314"/>
      <c r="M113" s="314"/>
      <c r="N113" s="314"/>
      <c r="O113" s="267"/>
      <c r="P113" s="267"/>
      <c r="Q113" s="267"/>
      <c r="R113" s="267"/>
      <c r="S113" s="267"/>
      <c r="T113" s="267"/>
      <c r="U113" s="267"/>
      <c r="V113" s="267"/>
      <c r="W113" s="267"/>
      <c r="X113" s="267"/>
      <c r="Y113" s="267"/>
      <c r="Z113" s="267"/>
    </row>
    <row r="114" spans="1:26" ht="15.75" customHeight="1">
      <c r="A114" s="312"/>
      <c r="B114" s="312"/>
      <c r="C114" s="267"/>
      <c r="D114" s="312"/>
      <c r="E114" s="312"/>
      <c r="F114" s="312"/>
      <c r="G114" s="267"/>
      <c r="H114" s="267"/>
      <c r="I114" s="313"/>
      <c r="J114" s="314"/>
      <c r="K114" s="314"/>
      <c r="L114" s="314"/>
      <c r="M114" s="314"/>
      <c r="N114" s="314"/>
      <c r="O114" s="267"/>
      <c r="P114" s="267"/>
      <c r="Q114" s="267"/>
      <c r="R114" s="267"/>
      <c r="S114" s="267"/>
      <c r="T114" s="267"/>
      <c r="U114" s="267"/>
      <c r="V114" s="267"/>
      <c r="W114" s="267"/>
      <c r="X114" s="267"/>
      <c r="Y114" s="267"/>
      <c r="Z114" s="267"/>
    </row>
    <row r="115" spans="1:26" ht="15.75" customHeight="1">
      <c r="A115" s="312"/>
      <c r="B115" s="312"/>
      <c r="C115" s="267"/>
      <c r="D115" s="312"/>
      <c r="E115" s="312"/>
      <c r="F115" s="312"/>
      <c r="G115" s="267"/>
      <c r="H115" s="267"/>
      <c r="I115" s="313"/>
      <c r="J115" s="314"/>
      <c r="K115" s="314"/>
      <c r="L115" s="314"/>
      <c r="M115" s="314"/>
      <c r="N115" s="314"/>
      <c r="O115" s="267"/>
      <c r="P115" s="267"/>
      <c r="Q115" s="267"/>
      <c r="R115" s="267"/>
      <c r="S115" s="267"/>
      <c r="T115" s="267"/>
      <c r="U115" s="267"/>
      <c r="V115" s="267"/>
      <c r="W115" s="267"/>
      <c r="X115" s="267"/>
      <c r="Y115" s="267"/>
      <c r="Z115" s="267"/>
    </row>
    <row r="116" spans="1:26" ht="15.75" customHeight="1">
      <c r="A116" s="312"/>
      <c r="B116" s="312"/>
      <c r="C116" s="267"/>
      <c r="D116" s="312"/>
      <c r="E116" s="312"/>
      <c r="F116" s="312"/>
      <c r="G116" s="267"/>
      <c r="H116" s="267"/>
      <c r="I116" s="313"/>
      <c r="J116" s="314"/>
      <c r="K116" s="314"/>
      <c r="L116" s="314"/>
      <c r="M116" s="314"/>
      <c r="N116" s="314"/>
      <c r="O116" s="267"/>
      <c r="P116" s="267"/>
      <c r="Q116" s="267"/>
      <c r="R116" s="267"/>
      <c r="S116" s="267"/>
      <c r="T116" s="267"/>
      <c r="U116" s="267"/>
      <c r="V116" s="267"/>
      <c r="W116" s="267"/>
      <c r="X116" s="267"/>
      <c r="Y116" s="267"/>
      <c r="Z116" s="267"/>
    </row>
    <row r="117" spans="1:26" ht="15.75" customHeight="1">
      <c r="A117" s="312"/>
      <c r="B117" s="312"/>
      <c r="C117" s="267"/>
      <c r="D117" s="312"/>
      <c r="E117" s="312"/>
      <c r="F117" s="312"/>
      <c r="G117" s="267"/>
      <c r="H117" s="267"/>
      <c r="I117" s="313"/>
      <c r="J117" s="314"/>
      <c r="K117" s="314"/>
      <c r="L117" s="314"/>
      <c r="M117" s="314"/>
      <c r="N117" s="314"/>
      <c r="O117" s="267"/>
      <c r="P117" s="267"/>
      <c r="Q117" s="267"/>
      <c r="R117" s="267"/>
      <c r="S117" s="267"/>
      <c r="T117" s="267"/>
      <c r="U117" s="267"/>
      <c r="V117" s="267"/>
      <c r="W117" s="267"/>
      <c r="X117" s="267"/>
      <c r="Y117" s="267"/>
      <c r="Z117" s="267"/>
    </row>
    <row r="118" spans="1:26" ht="15.75" customHeight="1">
      <c r="A118" s="312"/>
      <c r="B118" s="312"/>
      <c r="C118" s="267"/>
      <c r="D118" s="312"/>
      <c r="E118" s="312"/>
      <c r="F118" s="312"/>
      <c r="G118" s="267"/>
      <c r="H118" s="267"/>
      <c r="I118" s="313"/>
      <c r="J118" s="314"/>
      <c r="K118" s="314"/>
      <c r="L118" s="314"/>
      <c r="M118" s="314"/>
      <c r="N118" s="314"/>
      <c r="O118" s="267"/>
      <c r="P118" s="267"/>
      <c r="Q118" s="267"/>
      <c r="R118" s="267"/>
      <c r="S118" s="267"/>
      <c r="T118" s="267"/>
      <c r="U118" s="267"/>
      <c r="V118" s="267"/>
      <c r="W118" s="267"/>
      <c r="X118" s="267"/>
      <c r="Y118" s="267"/>
      <c r="Z118" s="267"/>
    </row>
    <row r="119" spans="1:26" ht="15.75" customHeight="1">
      <c r="A119" s="312"/>
      <c r="B119" s="312"/>
      <c r="C119" s="267"/>
      <c r="D119" s="312"/>
      <c r="E119" s="312"/>
      <c r="F119" s="312"/>
      <c r="G119" s="267"/>
      <c r="H119" s="267"/>
      <c r="I119" s="313"/>
      <c r="J119" s="314"/>
      <c r="K119" s="314"/>
      <c r="L119" s="314"/>
      <c r="M119" s="314"/>
      <c r="N119" s="314"/>
      <c r="O119" s="267"/>
      <c r="P119" s="267"/>
      <c r="Q119" s="267"/>
      <c r="R119" s="267"/>
      <c r="S119" s="267"/>
      <c r="T119" s="267"/>
      <c r="U119" s="267"/>
      <c r="V119" s="267"/>
      <c r="W119" s="267"/>
      <c r="X119" s="267"/>
      <c r="Y119" s="267"/>
      <c r="Z119" s="267"/>
    </row>
    <row r="120" spans="1:26" ht="15.75" customHeight="1">
      <c r="A120" s="312"/>
      <c r="B120" s="312"/>
      <c r="C120" s="267"/>
      <c r="D120" s="312"/>
      <c r="E120" s="312"/>
      <c r="F120" s="312"/>
      <c r="G120" s="267"/>
      <c r="H120" s="267"/>
      <c r="I120" s="313"/>
      <c r="J120" s="314"/>
      <c r="K120" s="314"/>
      <c r="L120" s="314"/>
      <c r="M120" s="314"/>
      <c r="N120" s="314"/>
      <c r="O120" s="267"/>
      <c r="P120" s="267"/>
      <c r="Q120" s="267"/>
      <c r="R120" s="267"/>
      <c r="S120" s="267"/>
      <c r="T120" s="267"/>
      <c r="U120" s="267"/>
      <c r="V120" s="267"/>
      <c r="W120" s="267"/>
      <c r="X120" s="267"/>
      <c r="Y120" s="267"/>
      <c r="Z120" s="267"/>
    </row>
    <row r="121" spans="1:26" ht="15.75" customHeight="1">
      <c r="A121" s="312"/>
      <c r="B121" s="312"/>
      <c r="C121" s="267"/>
      <c r="D121" s="312"/>
      <c r="E121" s="312"/>
      <c r="F121" s="312"/>
      <c r="G121" s="267"/>
      <c r="H121" s="267"/>
      <c r="I121" s="313"/>
      <c r="J121" s="314"/>
      <c r="K121" s="314"/>
      <c r="L121" s="314"/>
      <c r="M121" s="314"/>
      <c r="N121" s="314"/>
      <c r="O121" s="267"/>
      <c r="P121" s="267"/>
      <c r="Q121" s="267"/>
      <c r="R121" s="267"/>
      <c r="S121" s="267"/>
      <c r="T121" s="267"/>
      <c r="U121" s="267"/>
      <c r="V121" s="267"/>
      <c r="W121" s="267"/>
      <c r="X121" s="267"/>
      <c r="Y121" s="267"/>
      <c r="Z121" s="267"/>
    </row>
    <row r="122" spans="1:26" ht="15.75" customHeight="1">
      <c r="A122" s="312"/>
      <c r="B122" s="312"/>
      <c r="C122" s="267"/>
      <c r="D122" s="312"/>
      <c r="E122" s="312"/>
      <c r="F122" s="312"/>
      <c r="G122" s="267"/>
      <c r="H122" s="267"/>
      <c r="I122" s="313"/>
      <c r="J122" s="314"/>
      <c r="K122" s="314"/>
      <c r="L122" s="314"/>
      <c r="M122" s="314"/>
      <c r="N122" s="314"/>
      <c r="O122" s="267"/>
      <c r="P122" s="267"/>
      <c r="Q122" s="267"/>
      <c r="R122" s="267"/>
      <c r="S122" s="267"/>
      <c r="T122" s="267"/>
      <c r="U122" s="267"/>
      <c r="V122" s="267"/>
      <c r="W122" s="267"/>
      <c r="X122" s="267"/>
      <c r="Y122" s="267"/>
      <c r="Z122" s="267"/>
    </row>
    <row r="123" spans="1:26" ht="15.75" customHeight="1">
      <c r="A123" s="312"/>
      <c r="B123" s="312"/>
      <c r="C123" s="267"/>
      <c r="D123" s="312"/>
      <c r="E123" s="312"/>
      <c r="F123" s="312"/>
      <c r="G123" s="267"/>
      <c r="H123" s="267"/>
      <c r="I123" s="313"/>
      <c r="J123" s="314"/>
      <c r="K123" s="314"/>
      <c r="L123" s="314"/>
      <c r="M123" s="314"/>
      <c r="N123" s="314"/>
      <c r="O123" s="267"/>
      <c r="P123" s="267"/>
      <c r="Q123" s="267"/>
      <c r="R123" s="267"/>
      <c r="S123" s="267"/>
      <c r="T123" s="267"/>
      <c r="U123" s="267"/>
      <c r="V123" s="267"/>
      <c r="W123" s="267"/>
      <c r="X123" s="267"/>
      <c r="Y123" s="267"/>
      <c r="Z123" s="267"/>
    </row>
    <row r="124" spans="1:26" ht="15.75" customHeight="1">
      <c r="A124" s="312"/>
      <c r="B124" s="312"/>
      <c r="C124" s="267"/>
      <c r="D124" s="312"/>
      <c r="E124" s="312"/>
      <c r="F124" s="312"/>
      <c r="G124" s="267"/>
      <c r="H124" s="267"/>
      <c r="I124" s="313"/>
      <c r="J124" s="314"/>
      <c r="K124" s="314"/>
      <c r="L124" s="314"/>
      <c r="M124" s="314"/>
      <c r="N124" s="314"/>
      <c r="O124" s="267"/>
      <c r="P124" s="267"/>
      <c r="Q124" s="267"/>
      <c r="R124" s="267"/>
      <c r="S124" s="267"/>
      <c r="T124" s="267"/>
      <c r="U124" s="267"/>
      <c r="V124" s="267"/>
      <c r="W124" s="267"/>
      <c r="X124" s="267"/>
      <c r="Y124" s="267"/>
      <c r="Z124" s="267"/>
    </row>
    <row r="125" spans="1:26" ht="15.75" customHeight="1">
      <c r="A125" s="312"/>
      <c r="B125" s="312"/>
      <c r="C125" s="267"/>
      <c r="D125" s="312"/>
      <c r="E125" s="312"/>
      <c r="F125" s="312"/>
      <c r="G125" s="267"/>
      <c r="H125" s="267"/>
      <c r="I125" s="313"/>
      <c r="J125" s="314"/>
      <c r="K125" s="314"/>
      <c r="L125" s="314"/>
      <c r="M125" s="314"/>
      <c r="N125" s="314"/>
      <c r="O125" s="267"/>
      <c r="P125" s="267"/>
      <c r="Q125" s="267"/>
      <c r="R125" s="267"/>
      <c r="S125" s="267"/>
      <c r="T125" s="267"/>
      <c r="U125" s="267"/>
      <c r="V125" s="267"/>
      <c r="W125" s="267"/>
      <c r="X125" s="267"/>
      <c r="Y125" s="267"/>
      <c r="Z125" s="267"/>
    </row>
    <row r="126" spans="1:26" ht="15.75" customHeight="1">
      <c r="A126" s="312"/>
      <c r="B126" s="312"/>
      <c r="C126" s="267"/>
      <c r="D126" s="312"/>
      <c r="E126" s="312"/>
      <c r="F126" s="312"/>
      <c r="G126" s="267"/>
      <c r="H126" s="267"/>
      <c r="I126" s="313"/>
      <c r="J126" s="314"/>
      <c r="K126" s="314"/>
      <c r="L126" s="314"/>
      <c r="M126" s="314"/>
      <c r="N126" s="314"/>
      <c r="O126" s="267"/>
      <c r="P126" s="267"/>
      <c r="Q126" s="267"/>
      <c r="R126" s="267"/>
      <c r="S126" s="267"/>
      <c r="T126" s="267"/>
      <c r="U126" s="267"/>
      <c r="V126" s="267"/>
      <c r="W126" s="267"/>
      <c r="X126" s="267"/>
      <c r="Y126" s="267"/>
      <c r="Z126" s="267"/>
    </row>
    <row r="127" spans="1:26" ht="15.75" customHeight="1">
      <c r="A127" s="312"/>
      <c r="B127" s="312"/>
      <c r="C127" s="267"/>
      <c r="D127" s="312"/>
      <c r="E127" s="312"/>
      <c r="F127" s="312"/>
      <c r="G127" s="267"/>
      <c r="H127" s="267"/>
      <c r="I127" s="313"/>
      <c r="J127" s="314"/>
      <c r="K127" s="314"/>
      <c r="L127" s="314"/>
      <c r="M127" s="314"/>
      <c r="N127" s="314"/>
      <c r="O127" s="267"/>
      <c r="P127" s="267"/>
      <c r="Q127" s="267"/>
      <c r="R127" s="267"/>
      <c r="S127" s="267"/>
      <c r="T127" s="267"/>
      <c r="U127" s="267"/>
      <c r="V127" s="267"/>
      <c r="W127" s="267"/>
      <c r="X127" s="267"/>
      <c r="Y127" s="267"/>
      <c r="Z127" s="267"/>
    </row>
    <row r="128" spans="1:26" ht="15.75" customHeight="1">
      <c r="A128" s="312"/>
      <c r="B128" s="312"/>
      <c r="C128" s="267"/>
      <c r="D128" s="312"/>
      <c r="E128" s="312"/>
      <c r="F128" s="312"/>
      <c r="G128" s="267"/>
      <c r="H128" s="267"/>
      <c r="I128" s="313"/>
      <c r="J128" s="314"/>
      <c r="K128" s="314"/>
      <c r="L128" s="314"/>
      <c r="M128" s="314"/>
      <c r="N128" s="314"/>
      <c r="O128" s="267"/>
      <c r="P128" s="267"/>
      <c r="Q128" s="267"/>
      <c r="R128" s="267"/>
      <c r="S128" s="267"/>
      <c r="T128" s="267"/>
      <c r="U128" s="267"/>
      <c r="V128" s="267"/>
      <c r="W128" s="267"/>
      <c r="X128" s="267"/>
      <c r="Y128" s="267"/>
      <c r="Z128" s="267"/>
    </row>
    <row r="129" spans="1:26" ht="15.75" customHeight="1">
      <c r="A129" s="312"/>
      <c r="B129" s="312"/>
      <c r="C129" s="267"/>
      <c r="D129" s="312"/>
      <c r="E129" s="312"/>
      <c r="F129" s="312"/>
      <c r="G129" s="267"/>
      <c r="H129" s="267"/>
      <c r="I129" s="313"/>
      <c r="J129" s="314"/>
      <c r="K129" s="314"/>
      <c r="L129" s="314"/>
      <c r="M129" s="314"/>
      <c r="N129" s="314"/>
      <c r="O129" s="267"/>
      <c r="P129" s="267"/>
      <c r="Q129" s="267"/>
      <c r="R129" s="267"/>
      <c r="S129" s="267"/>
      <c r="T129" s="267"/>
      <c r="U129" s="267"/>
      <c r="V129" s="267"/>
      <c r="W129" s="267"/>
      <c r="X129" s="267"/>
      <c r="Y129" s="267"/>
      <c r="Z129" s="267"/>
    </row>
    <row r="130" spans="1:26" ht="15.75" customHeight="1">
      <c r="A130" s="312"/>
      <c r="B130" s="312"/>
      <c r="C130" s="267"/>
      <c r="D130" s="312"/>
      <c r="E130" s="312"/>
      <c r="F130" s="312"/>
      <c r="G130" s="267"/>
      <c r="H130" s="267"/>
      <c r="I130" s="313"/>
      <c r="J130" s="314"/>
      <c r="K130" s="314"/>
      <c r="L130" s="314"/>
      <c r="M130" s="314"/>
      <c r="N130" s="314"/>
      <c r="O130" s="267"/>
      <c r="P130" s="267"/>
      <c r="Q130" s="267"/>
      <c r="R130" s="267"/>
      <c r="S130" s="267"/>
      <c r="T130" s="267"/>
      <c r="U130" s="267"/>
      <c r="V130" s="267"/>
      <c r="W130" s="267"/>
      <c r="X130" s="267"/>
      <c r="Y130" s="267"/>
      <c r="Z130" s="267"/>
    </row>
    <row r="131" spans="1:26" ht="15.75" customHeight="1">
      <c r="A131" s="312"/>
      <c r="B131" s="312"/>
      <c r="C131" s="267"/>
      <c r="D131" s="312"/>
      <c r="E131" s="312"/>
      <c r="F131" s="312"/>
      <c r="G131" s="267"/>
      <c r="H131" s="267"/>
      <c r="I131" s="313"/>
      <c r="J131" s="314"/>
      <c r="K131" s="314"/>
      <c r="L131" s="314"/>
      <c r="M131" s="314"/>
      <c r="N131" s="314"/>
      <c r="O131" s="267"/>
      <c r="P131" s="267"/>
      <c r="Q131" s="267"/>
      <c r="R131" s="267"/>
      <c r="S131" s="267"/>
      <c r="T131" s="267"/>
      <c r="U131" s="267"/>
      <c r="V131" s="267"/>
      <c r="W131" s="267"/>
      <c r="X131" s="267"/>
      <c r="Y131" s="267"/>
      <c r="Z131" s="267"/>
    </row>
    <row r="132" spans="1:26" ht="15.75" customHeight="1">
      <c r="A132" s="312"/>
      <c r="B132" s="312"/>
      <c r="C132" s="267"/>
      <c r="D132" s="312"/>
      <c r="E132" s="312"/>
      <c r="F132" s="312"/>
      <c r="G132" s="267"/>
      <c r="H132" s="267"/>
      <c r="I132" s="313"/>
      <c r="J132" s="314"/>
      <c r="K132" s="314"/>
      <c r="L132" s="314"/>
      <c r="M132" s="314"/>
      <c r="N132" s="314"/>
      <c r="O132" s="267"/>
      <c r="P132" s="267"/>
      <c r="Q132" s="267"/>
      <c r="R132" s="267"/>
      <c r="S132" s="267"/>
      <c r="T132" s="267"/>
      <c r="U132" s="267"/>
      <c r="V132" s="267"/>
      <c r="W132" s="267"/>
      <c r="X132" s="267"/>
      <c r="Y132" s="267"/>
      <c r="Z132" s="267"/>
    </row>
    <row r="133" spans="1:26" ht="15.75" customHeight="1">
      <c r="A133" s="312"/>
      <c r="B133" s="312"/>
      <c r="C133" s="267"/>
      <c r="D133" s="312"/>
      <c r="E133" s="312"/>
      <c r="F133" s="312"/>
      <c r="G133" s="267"/>
      <c r="H133" s="267"/>
      <c r="I133" s="313"/>
      <c r="J133" s="314"/>
      <c r="K133" s="314"/>
      <c r="L133" s="314"/>
      <c r="M133" s="314"/>
      <c r="N133" s="314"/>
      <c r="O133" s="267"/>
      <c r="P133" s="267"/>
      <c r="Q133" s="267"/>
      <c r="R133" s="267"/>
      <c r="S133" s="267"/>
      <c r="T133" s="267"/>
      <c r="U133" s="267"/>
      <c r="V133" s="267"/>
      <c r="W133" s="267"/>
      <c r="X133" s="267"/>
      <c r="Y133" s="267"/>
      <c r="Z133" s="267"/>
    </row>
    <row r="134" spans="1:26" ht="15.75" customHeight="1">
      <c r="A134" s="312"/>
      <c r="B134" s="312"/>
      <c r="C134" s="267"/>
      <c r="D134" s="312"/>
      <c r="E134" s="312"/>
      <c r="F134" s="312"/>
      <c r="G134" s="267"/>
      <c r="H134" s="267"/>
      <c r="I134" s="313"/>
      <c r="J134" s="314"/>
      <c r="K134" s="314"/>
      <c r="L134" s="314"/>
      <c r="M134" s="314"/>
      <c r="N134" s="314"/>
      <c r="O134" s="267"/>
      <c r="P134" s="267"/>
      <c r="Q134" s="267"/>
      <c r="R134" s="267"/>
      <c r="S134" s="267"/>
      <c r="T134" s="267"/>
      <c r="U134" s="267"/>
      <c r="V134" s="267"/>
      <c r="W134" s="267"/>
      <c r="X134" s="267"/>
      <c r="Y134" s="267"/>
      <c r="Z134" s="267"/>
    </row>
    <row r="135" spans="1:26" ht="15.75" customHeight="1">
      <c r="A135" s="312"/>
      <c r="B135" s="312"/>
      <c r="C135" s="267"/>
      <c r="D135" s="312"/>
      <c r="E135" s="312"/>
      <c r="F135" s="312"/>
      <c r="G135" s="267"/>
      <c r="H135" s="267"/>
      <c r="I135" s="313"/>
      <c r="J135" s="314"/>
      <c r="K135" s="314"/>
      <c r="L135" s="314"/>
      <c r="M135" s="314"/>
      <c r="N135" s="314"/>
      <c r="O135" s="267"/>
      <c r="P135" s="267"/>
      <c r="Q135" s="267"/>
      <c r="R135" s="267"/>
      <c r="S135" s="267"/>
      <c r="T135" s="267"/>
      <c r="U135" s="267"/>
      <c r="V135" s="267"/>
      <c r="W135" s="267"/>
      <c r="X135" s="267"/>
      <c r="Y135" s="267"/>
      <c r="Z135" s="267"/>
    </row>
    <row r="136" spans="1:26" ht="15.75" customHeight="1">
      <c r="A136" s="312"/>
      <c r="B136" s="312"/>
      <c r="C136" s="267"/>
      <c r="D136" s="312"/>
      <c r="E136" s="312"/>
      <c r="F136" s="312"/>
      <c r="G136" s="267"/>
      <c r="H136" s="267"/>
      <c r="I136" s="313"/>
      <c r="J136" s="314"/>
      <c r="K136" s="314"/>
      <c r="L136" s="314"/>
      <c r="M136" s="314"/>
      <c r="N136" s="314"/>
      <c r="O136" s="267"/>
      <c r="P136" s="267"/>
      <c r="Q136" s="267"/>
      <c r="R136" s="267"/>
      <c r="S136" s="267"/>
      <c r="T136" s="267"/>
      <c r="U136" s="267"/>
      <c r="V136" s="267"/>
      <c r="W136" s="267"/>
      <c r="X136" s="267"/>
      <c r="Y136" s="267"/>
      <c r="Z136" s="267"/>
    </row>
    <row r="137" spans="1:26" ht="15.75" customHeight="1">
      <c r="A137" s="312"/>
      <c r="B137" s="312"/>
      <c r="C137" s="267"/>
      <c r="D137" s="312"/>
      <c r="E137" s="312"/>
      <c r="F137" s="312"/>
      <c r="G137" s="267"/>
      <c r="H137" s="267"/>
      <c r="I137" s="313"/>
      <c r="J137" s="314"/>
      <c r="K137" s="314"/>
      <c r="L137" s="314"/>
      <c r="M137" s="314"/>
      <c r="N137" s="314"/>
      <c r="O137" s="267"/>
      <c r="P137" s="267"/>
      <c r="Q137" s="267"/>
      <c r="R137" s="267"/>
      <c r="S137" s="267"/>
      <c r="T137" s="267"/>
      <c r="U137" s="267"/>
      <c r="V137" s="267"/>
      <c r="W137" s="267"/>
      <c r="X137" s="267"/>
      <c r="Y137" s="267"/>
      <c r="Z137" s="267"/>
    </row>
    <row r="138" spans="1:26" ht="15.75" customHeight="1">
      <c r="A138" s="312"/>
      <c r="B138" s="312"/>
      <c r="C138" s="267"/>
      <c r="D138" s="312"/>
      <c r="E138" s="312"/>
      <c r="F138" s="312"/>
      <c r="G138" s="267"/>
      <c r="H138" s="267"/>
      <c r="I138" s="313"/>
      <c r="J138" s="314"/>
      <c r="K138" s="314"/>
      <c r="L138" s="314"/>
      <c r="M138" s="314"/>
      <c r="N138" s="314"/>
      <c r="O138" s="267"/>
      <c r="P138" s="267"/>
      <c r="Q138" s="267"/>
      <c r="R138" s="267"/>
      <c r="S138" s="267"/>
      <c r="T138" s="267"/>
      <c r="U138" s="267"/>
      <c r="V138" s="267"/>
      <c r="W138" s="267"/>
      <c r="X138" s="267"/>
      <c r="Y138" s="267"/>
      <c r="Z138" s="267"/>
    </row>
    <row r="139" spans="1:26" ht="15.75" customHeight="1">
      <c r="A139" s="312"/>
      <c r="B139" s="312"/>
      <c r="C139" s="267"/>
      <c r="D139" s="312"/>
      <c r="E139" s="312"/>
      <c r="F139" s="312"/>
      <c r="G139" s="267"/>
      <c r="H139" s="267"/>
      <c r="I139" s="313"/>
      <c r="J139" s="314"/>
      <c r="K139" s="314"/>
      <c r="L139" s="314"/>
      <c r="M139" s="314"/>
      <c r="N139" s="314"/>
      <c r="O139" s="267"/>
      <c r="P139" s="267"/>
      <c r="Q139" s="267"/>
      <c r="R139" s="267"/>
      <c r="S139" s="267"/>
      <c r="T139" s="267"/>
      <c r="U139" s="267"/>
      <c r="V139" s="267"/>
      <c r="W139" s="267"/>
      <c r="X139" s="267"/>
      <c r="Y139" s="267"/>
      <c r="Z139" s="267"/>
    </row>
    <row r="140" spans="1:26" ht="15.75" customHeight="1">
      <c r="A140" s="312"/>
      <c r="B140" s="312"/>
      <c r="C140" s="267"/>
      <c r="D140" s="312"/>
      <c r="E140" s="312"/>
      <c r="F140" s="312"/>
      <c r="G140" s="267"/>
      <c r="H140" s="267"/>
      <c r="I140" s="313"/>
      <c r="J140" s="314"/>
      <c r="K140" s="314"/>
      <c r="L140" s="314"/>
      <c r="M140" s="314"/>
      <c r="N140" s="314"/>
      <c r="O140" s="267"/>
      <c r="P140" s="267"/>
      <c r="Q140" s="267"/>
      <c r="R140" s="267"/>
      <c r="S140" s="267"/>
      <c r="T140" s="267"/>
      <c r="U140" s="267"/>
      <c r="V140" s="267"/>
      <c r="W140" s="267"/>
      <c r="X140" s="267"/>
      <c r="Y140" s="267"/>
      <c r="Z140" s="267"/>
    </row>
    <row r="141" spans="1:26" ht="15.75" customHeight="1">
      <c r="A141" s="312"/>
      <c r="B141" s="312"/>
      <c r="C141" s="267"/>
      <c r="D141" s="312"/>
      <c r="E141" s="312"/>
      <c r="F141" s="312"/>
      <c r="G141" s="267"/>
      <c r="H141" s="267"/>
      <c r="I141" s="313"/>
      <c r="J141" s="314"/>
      <c r="K141" s="314"/>
      <c r="L141" s="314"/>
      <c r="M141" s="314"/>
      <c r="N141" s="314"/>
      <c r="O141" s="267"/>
      <c r="P141" s="267"/>
      <c r="Q141" s="267"/>
      <c r="R141" s="267"/>
      <c r="S141" s="267"/>
      <c r="T141" s="267"/>
      <c r="U141" s="267"/>
      <c r="V141" s="267"/>
      <c r="W141" s="267"/>
      <c r="X141" s="267"/>
      <c r="Y141" s="267"/>
      <c r="Z141" s="267"/>
    </row>
    <row r="142" spans="1:26" ht="15.75" customHeight="1">
      <c r="A142" s="312"/>
      <c r="B142" s="312"/>
      <c r="C142" s="267"/>
      <c r="D142" s="312"/>
      <c r="E142" s="312"/>
      <c r="F142" s="312"/>
      <c r="G142" s="267"/>
      <c r="H142" s="267"/>
      <c r="I142" s="313"/>
      <c r="J142" s="314"/>
      <c r="K142" s="314"/>
      <c r="L142" s="314"/>
      <c r="M142" s="314"/>
      <c r="N142" s="314"/>
      <c r="O142" s="267"/>
      <c r="P142" s="267"/>
      <c r="Q142" s="267"/>
      <c r="R142" s="267"/>
      <c r="S142" s="267"/>
      <c r="T142" s="267"/>
      <c r="U142" s="267"/>
      <c r="V142" s="267"/>
      <c r="W142" s="267"/>
      <c r="X142" s="267"/>
      <c r="Y142" s="267"/>
      <c r="Z142" s="267"/>
    </row>
    <row r="143" spans="1:26" ht="15.75" customHeight="1">
      <c r="A143" s="312"/>
      <c r="B143" s="312"/>
      <c r="C143" s="267"/>
      <c r="D143" s="312"/>
      <c r="E143" s="312"/>
      <c r="F143" s="312"/>
      <c r="G143" s="267"/>
      <c r="H143" s="267"/>
      <c r="I143" s="313"/>
      <c r="J143" s="314"/>
      <c r="K143" s="314"/>
      <c r="L143" s="314"/>
      <c r="M143" s="314"/>
      <c r="N143" s="314"/>
      <c r="O143" s="267"/>
      <c r="P143" s="267"/>
      <c r="Q143" s="267"/>
      <c r="R143" s="267"/>
      <c r="S143" s="267"/>
      <c r="T143" s="267"/>
      <c r="U143" s="267"/>
      <c r="V143" s="267"/>
      <c r="W143" s="267"/>
      <c r="X143" s="267"/>
      <c r="Y143" s="267"/>
      <c r="Z143" s="267"/>
    </row>
    <row r="144" spans="1:26" ht="15.75" customHeight="1">
      <c r="A144" s="312"/>
      <c r="B144" s="312"/>
      <c r="C144" s="267"/>
      <c r="D144" s="312"/>
      <c r="E144" s="312"/>
      <c r="F144" s="312"/>
      <c r="G144" s="267"/>
      <c r="H144" s="267"/>
      <c r="I144" s="313"/>
      <c r="J144" s="314"/>
      <c r="K144" s="314"/>
      <c r="L144" s="314"/>
      <c r="M144" s="314"/>
      <c r="N144" s="314"/>
      <c r="O144" s="267"/>
      <c r="P144" s="267"/>
      <c r="Q144" s="267"/>
      <c r="R144" s="267"/>
      <c r="S144" s="267"/>
      <c r="T144" s="267"/>
      <c r="U144" s="267"/>
      <c r="V144" s="267"/>
      <c r="W144" s="267"/>
      <c r="X144" s="267"/>
      <c r="Y144" s="267"/>
      <c r="Z144" s="267"/>
    </row>
    <row r="145" spans="1:26" ht="15.75" customHeight="1">
      <c r="A145" s="312"/>
      <c r="B145" s="312"/>
      <c r="C145" s="267"/>
      <c r="D145" s="312"/>
      <c r="E145" s="312"/>
      <c r="F145" s="312"/>
      <c r="G145" s="267"/>
      <c r="H145" s="267"/>
      <c r="I145" s="313"/>
      <c r="J145" s="314"/>
      <c r="K145" s="314"/>
      <c r="L145" s="314"/>
      <c r="M145" s="314"/>
      <c r="N145" s="314"/>
      <c r="O145" s="267"/>
      <c r="P145" s="267"/>
      <c r="Q145" s="267"/>
      <c r="R145" s="267"/>
      <c r="S145" s="267"/>
      <c r="T145" s="267"/>
      <c r="U145" s="267"/>
      <c r="V145" s="267"/>
      <c r="W145" s="267"/>
      <c r="X145" s="267"/>
      <c r="Y145" s="267"/>
      <c r="Z145" s="267"/>
    </row>
    <row r="146" spans="1:26" ht="15.75" customHeight="1">
      <c r="A146" s="312"/>
      <c r="B146" s="312"/>
      <c r="C146" s="267"/>
      <c r="D146" s="312"/>
      <c r="E146" s="312"/>
      <c r="F146" s="312"/>
      <c r="G146" s="267"/>
      <c r="H146" s="267"/>
      <c r="I146" s="313"/>
      <c r="J146" s="314"/>
      <c r="K146" s="314"/>
      <c r="L146" s="314"/>
      <c r="M146" s="314"/>
      <c r="N146" s="314"/>
      <c r="O146" s="267"/>
      <c r="P146" s="267"/>
      <c r="Q146" s="267"/>
      <c r="R146" s="267"/>
      <c r="S146" s="267"/>
      <c r="T146" s="267"/>
      <c r="U146" s="267"/>
      <c r="V146" s="267"/>
      <c r="W146" s="267"/>
      <c r="X146" s="267"/>
      <c r="Y146" s="267"/>
      <c r="Z146" s="267"/>
    </row>
    <row r="147" spans="1:26" ht="15.75" customHeight="1">
      <c r="A147" s="312"/>
      <c r="B147" s="312"/>
      <c r="C147" s="267"/>
      <c r="D147" s="312"/>
      <c r="E147" s="312"/>
      <c r="F147" s="312"/>
      <c r="G147" s="267"/>
      <c r="H147" s="267"/>
      <c r="I147" s="313"/>
      <c r="J147" s="314"/>
      <c r="K147" s="314"/>
      <c r="L147" s="314"/>
      <c r="M147" s="314"/>
      <c r="N147" s="314"/>
      <c r="O147" s="267"/>
      <c r="P147" s="267"/>
      <c r="Q147" s="267"/>
      <c r="R147" s="267"/>
      <c r="S147" s="267"/>
      <c r="T147" s="267"/>
      <c r="U147" s="267"/>
      <c r="V147" s="267"/>
      <c r="W147" s="267"/>
      <c r="X147" s="267"/>
      <c r="Y147" s="267"/>
      <c r="Z147" s="267"/>
    </row>
    <row r="148" spans="1:26" ht="15.75" customHeight="1">
      <c r="A148" s="312"/>
      <c r="B148" s="312"/>
      <c r="C148" s="267"/>
      <c r="D148" s="312"/>
      <c r="E148" s="312"/>
      <c r="F148" s="312"/>
      <c r="G148" s="267"/>
      <c r="H148" s="267"/>
      <c r="I148" s="313"/>
      <c r="J148" s="314"/>
      <c r="K148" s="314"/>
      <c r="L148" s="314"/>
      <c r="M148" s="314"/>
      <c r="N148" s="314"/>
      <c r="O148" s="267"/>
      <c r="P148" s="267"/>
      <c r="Q148" s="267"/>
      <c r="R148" s="267"/>
      <c r="S148" s="267"/>
      <c r="T148" s="267"/>
      <c r="U148" s="267"/>
      <c r="V148" s="267"/>
      <c r="W148" s="267"/>
      <c r="X148" s="267"/>
      <c r="Y148" s="267"/>
      <c r="Z148" s="267"/>
    </row>
    <row r="149" spans="1:26" ht="15.75" customHeight="1">
      <c r="A149" s="312"/>
      <c r="B149" s="312"/>
      <c r="C149" s="267"/>
      <c r="D149" s="312"/>
      <c r="E149" s="312"/>
      <c r="F149" s="312"/>
      <c r="G149" s="267"/>
      <c r="H149" s="267"/>
      <c r="I149" s="313"/>
      <c r="J149" s="314"/>
      <c r="K149" s="314"/>
      <c r="L149" s="314"/>
      <c r="M149" s="314"/>
      <c r="N149" s="314"/>
      <c r="O149" s="267"/>
      <c r="P149" s="267"/>
      <c r="Q149" s="267"/>
      <c r="R149" s="267"/>
      <c r="S149" s="267"/>
      <c r="T149" s="267"/>
      <c r="U149" s="267"/>
      <c r="V149" s="267"/>
      <c r="W149" s="267"/>
      <c r="X149" s="267"/>
      <c r="Y149" s="267"/>
      <c r="Z149" s="267"/>
    </row>
    <row r="150" spans="1:26" ht="15.75" customHeight="1">
      <c r="A150" s="312"/>
      <c r="B150" s="312"/>
      <c r="C150" s="267"/>
      <c r="D150" s="312"/>
      <c r="E150" s="312"/>
      <c r="F150" s="312"/>
      <c r="G150" s="267"/>
      <c r="H150" s="267"/>
      <c r="I150" s="313"/>
      <c r="J150" s="314"/>
      <c r="K150" s="314"/>
      <c r="L150" s="314"/>
      <c r="M150" s="314"/>
      <c r="N150" s="314"/>
      <c r="O150" s="267"/>
      <c r="P150" s="267"/>
      <c r="Q150" s="267"/>
      <c r="R150" s="267"/>
      <c r="S150" s="267"/>
      <c r="T150" s="267"/>
      <c r="U150" s="267"/>
      <c r="V150" s="267"/>
      <c r="W150" s="267"/>
      <c r="X150" s="267"/>
      <c r="Y150" s="267"/>
      <c r="Z150" s="267"/>
    </row>
    <row r="151" spans="1:26" ht="15.75" customHeight="1">
      <c r="A151" s="312"/>
      <c r="B151" s="312"/>
      <c r="C151" s="267"/>
      <c r="D151" s="312"/>
      <c r="E151" s="312"/>
      <c r="F151" s="312"/>
      <c r="G151" s="267"/>
      <c r="H151" s="267"/>
      <c r="I151" s="313"/>
      <c r="J151" s="314"/>
      <c r="K151" s="314"/>
      <c r="L151" s="314"/>
      <c r="M151" s="314"/>
      <c r="N151" s="314"/>
      <c r="O151" s="267"/>
      <c r="P151" s="267"/>
      <c r="Q151" s="267"/>
      <c r="R151" s="267"/>
      <c r="S151" s="267"/>
      <c r="T151" s="267"/>
      <c r="U151" s="267"/>
      <c r="V151" s="267"/>
      <c r="W151" s="267"/>
      <c r="X151" s="267"/>
      <c r="Y151" s="267"/>
      <c r="Z151" s="267"/>
    </row>
    <row r="152" spans="1:26" ht="15.75" customHeight="1">
      <c r="A152" s="312"/>
      <c r="B152" s="312"/>
      <c r="C152" s="267"/>
      <c r="D152" s="312"/>
      <c r="E152" s="312"/>
      <c r="F152" s="312"/>
      <c r="G152" s="267"/>
      <c r="H152" s="267"/>
      <c r="I152" s="313"/>
      <c r="J152" s="314"/>
      <c r="K152" s="314"/>
      <c r="L152" s="314"/>
      <c r="M152" s="314"/>
      <c r="N152" s="314"/>
      <c r="O152" s="267"/>
      <c r="P152" s="267"/>
      <c r="Q152" s="267"/>
      <c r="R152" s="267"/>
      <c r="S152" s="267"/>
      <c r="T152" s="267"/>
      <c r="U152" s="267"/>
      <c r="V152" s="267"/>
      <c r="W152" s="267"/>
      <c r="X152" s="267"/>
      <c r="Y152" s="267"/>
      <c r="Z152" s="267"/>
    </row>
    <row r="153" spans="1:26" ht="15.75" customHeight="1">
      <c r="A153" s="312"/>
      <c r="B153" s="312"/>
      <c r="C153" s="267"/>
      <c r="D153" s="312"/>
      <c r="E153" s="312"/>
      <c r="F153" s="312"/>
      <c r="G153" s="267"/>
      <c r="H153" s="267"/>
      <c r="I153" s="313"/>
      <c r="J153" s="314"/>
      <c r="K153" s="314"/>
      <c r="L153" s="314"/>
      <c r="M153" s="314"/>
      <c r="N153" s="314"/>
      <c r="O153" s="267"/>
      <c r="P153" s="267"/>
      <c r="Q153" s="267"/>
      <c r="R153" s="267"/>
      <c r="S153" s="267"/>
      <c r="T153" s="267"/>
      <c r="U153" s="267"/>
      <c r="V153" s="267"/>
      <c r="W153" s="267"/>
      <c r="X153" s="267"/>
      <c r="Y153" s="267"/>
      <c r="Z153" s="267"/>
    </row>
    <row r="154" spans="1:26" ht="15.75" customHeight="1">
      <c r="A154" s="312"/>
      <c r="B154" s="312"/>
      <c r="C154" s="267"/>
      <c r="D154" s="312"/>
      <c r="E154" s="312"/>
      <c r="F154" s="312"/>
      <c r="G154" s="267"/>
      <c r="H154" s="267"/>
      <c r="I154" s="313"/>
      <c r="J154" s="314"/>
      <c r="K154" s="314"/>
      <c r="L154" s="314"/>
      <c r="M154" s="314"/>
      <c r="N154" s="314"/>
      <c r="O154" s="267"/>
      <c r="P154" s="267"/>
      <c r="Q154" s="267"/>
      <c r="R154" s="267"/>
      <c r="S154" s="267"/>
      <c r="T154" s="267"/>
      <c r="U154" s="267"/>
      <c r="V154" s="267"/>
      <c r="W154" s="267"/>
      <c r="X154" s="267"/>
      <c r="Y154" s="267"/>
      <c r="Z154" s="267"/>
    </row>
    <row r="155" spans="1:26" ht="15.75" customHeight="1">
      <c r="A155" s="312"/>
      <c r="B155" s="312"/>
      <c r="C155" s="267"/>
      <c r="D155" s="312"/>
      <c r="E155" s="312"/>
      <c r="F155" s="312"/>
      <c r="G155" s="267"/>
      <c r="H155" s="267"/>
      <c r="I155" s="313"/>
      <c r="J155" s="314"/>
      <c r="K155" s="314"/>
      <c r="L155" s="314"/>
      <c r="M155" s="314"/>
      <c r="N155" s="314"/>
      <c r="O155" s="267"/>
      <c r="P155" s="267"/>
      <c r="Q155" s="267"/>
      <c r="R155" s="267"/>
      <c r="S155" s="267"/>
      <c r="T155" s="267"/>
      <c r="U155" s="267"/>
      <c r="V155" s="267"/>
      <c r="W155" s="267"/>
      <c r="X155" s="267"/>
      <c r="Y155" s="267"/>
      <c r="Z155" s="267"/>
    </row>
    <row r="156" spans="1:26" ht="15.75" customHeight="1">
      <c r="A156" s="312"/>
      <c r="B156" s="312"/>
      <c r="C156" s="267"/>
      <c r="D156" s="312"/>
      <c r="E156" s="312"/>
      <c r="F156" s="312"/>
      <c r="G156" s="267"/>
      <c r="H156" s="267"/>
      <c r="I156" s="313"/>
      <c r="J156" s="314"/>
      <c r="K156" s="314"/>
      <c r="L156" s="314"/>
      <c r="M156" s="314"/>
      <c r="N156" s="314"/>
      <c r="O156" s="267"/>
      <c r="P156" s="267"/>
      <c r="Q156" s="267"/>
      <c r="R156" s="267"/>
      <c r="S156" s="267"/>
      <c r="T156" s="267"/>
      <c r="U156" s="267"/>
      <c r="V156" s="267"/>
      <c r="W156" s="267"/>
      <c r="X156" s="267"/>
      <c r="Y156" s="267"/>
      <c r="Z156" s="267"/>
    </row>
    <row r="157" spans="1:26" ht="15.75" customHeight="1">
      <c r="A157" s="312"/>
      <c r="B157" s="312"/>
      <c r="C157" s="267"/>
      <c r="D157" s="312"/>
      <c r="E157" s="312"/>
      <c r="F157" s="312"/>
      <c r="G157" s="267"/>
      <c r="H157" s="267"/>
      <c r="I157" s="313"/>
      <c r="J157" s="314"/>
      <c r="K157" s="314"/>
      <c r="L157" s="314"/>
      <c r="M157" s="314"/>
      <c r="N157" s="314"/>
      <c r="O157" s="267"/>
      <c r="P157" s="267"/>
      <c r="Q157" s="267"/>
      <c r="R157" s="267"/>
      <c r="S157" s="267"/>
      <c r="T157" s="267"/>
      <c r="U157" s="267"/>
      <c r="V157" s="267"/>
      <c r="W157" s="267"/>
      <c r="X157" s="267"/>
      <c r="Y157" s="267"/>
      <c r="Z157" s="267"/>
    </row>
    <row r="158" spans="1:26" ht="15.75" customHeight="1">
      <c r="A158" s="312"/>
      <c r="B158" s="312"/>
      <c r="C158" s="267"/>
      <c r="D158" s="312"/>
      <c r="E158" s="312"/>
      <c r="F158" s="312"/>
      <c r="G158" s="267"/>
      <c r="H158" s="267"/>
      <c r="I158" s="313"/>
      <c r="J158" s="314"/>
      <c r="K158" s="314"/>
      <c r="L158" s="314"/>
      <c r="M158" s="314"/>
      <c r="N158" s="314"/>
      <c r="O158" s="267"/>
      <c r="P158" s="267"/>
      <c r="Q158" s="267"/>
      <c r="R158" s="267"/>
      <c r="S158" s="267"/>
      <c r="T158" s="267"/>
      <c r="U158" s="267"/>
      <c r="V158" s="267"/>
      <c r="W158" s="267"/>
      <c r="X158" s="267"/>
      <c r="Y158" s="267"/>
      <c r="Z158" s="267"/>
    </row>
    <row r="159" spans="1:26" ht="15.75" customHeight="1">
      <c r="A159" s="312"/>
      <c r="B159" s="312"/>
      <c r="C159" s="267"/>
      <c r="D159" s="312"/>
      <c r="E159" s="312"/>
      <c r="F159" s="312"/>
      <c r="G159" s="267"/>
      <c r="H159" s="267"/>
      <c r="I159" s="313"/>
      <c r="J159" s="314"/>
      <c r="K159" s="314"/>
      <c r="L159" s="314"/>
      <c r="M159" s="314"/>
      <c r="N159" s="314"/>
      <c r="O159" s="267"/>
      <c r="P159" s="267"/>
      <c r="Q159" s="267"/>
      <c r="R159" s="267"/>
      <c r="S159" s="267"/>
      <c r="T159" s="267"/>
      <c r="U159" s="267"/>
      <c r="V159" s="267"/>
      <c r="W159" s="267"/>
      <c r="X159" s="267"/>
      <c r="Y159" s="267"/>
      <c r="Z159" s="267"/>
    </row>
    <row r="160" spans="1:26" ht="15.75" customHeight="1">
      <c r="A160" s="312"/>
      <c r="B160" s="312"/>
      <c r="C160" s="267"/>
      <c r="D160" s="312"/>
      <c r="E160" s="312"/>
      <c r="F160" s="312"/>
      <c r="G160" s="267"/>
      <c r="H160" s="267"/>
      <c r="I160" s="313"/>
      <c r="J160" s="314"/>
      <c r="K160" s="314"/>
      <c r="L160" s="314"/>
      <c r="M160" s="314"/>
      <c r="N160" s="314"/>
      <c r="O160" s="267"/>
      <c r="P160" s="267"/>
      <c r="Q160" s="267"/>
      <c r="R160" s="267"/>
      <c r="S160" s="267"/>
      <c r="T160" s="267"/>
      <c r="U160" s="267"/>
      <c r="V160" s="267"/>
      <c r="W160" s="267"/>
      <c r="X160" s="267"/>
      <c r="Y160" s="267"/>
      <c r="Z160" s="267"/>
    </row>
    <row r="161" spans="1:26" ht="15.75" customHeight="1">
      <c r="A161" s="312"/>
      <c r="B161" s="312"/>
      <c r="C161" s="267"/>
      <c r="D161" s="312"/>
      <c r="E161" s="312"/>
      <c r="F161" s="312"/>
      <c r="G161" s="267"/>
      <c r="H161" s="267"/>
      <c r="I161" s="313"/>
      <c r="J161" s="314"/>
      <c r="K161" s="314"/>
      <c r="L161" s="314"/>
      <c r="M161" s="314"/>
      <c r="N161" s="314"/>
      <c r="O161" s="267"/>
      <c r="P161" s="267"/>
      <c r="Q161" s="267"/>
      <c r="R161" s="267"/>
      <c r="S161" s="267"/>
      <c r="T161" s="267"/>
      <c r="U161" s="267"/>
      <c r="V161" s="267"/>
      <c r="W161" s="267"/>
      <c r="X161" s="267"/>
      <c r="Y161" s="267"/>
      <c r="Z161" s="267"/>
    </row>
    <row r="162" spans="1:26" ht="15.75" customHeight="1">
      <c r="A162" s="312"/>
      <c r="B162" s="312"/>
      <c r="C162" s="267"/>
      <c r="D162" s="312"/>
      <c r="E162" s="312"/>
      <c r="F162" s="312"/>
      <c r="G162" s="267"/>
      <c r="H162" s="267"/>
      <c r="I162" s="313"/>
      <c r="J162" s="314"/>
      <c r="K162" s="314"/>
      <c r="L162" s="314"/>
      <c r="M162" s="314"/>
      <c r="N162" s="314"/>
      <c r="O162" s="267"/>
      <c r="P162" s="267"/>
      <c r="Q162" s="267"/>
      <c r="R162" s="267"/>
      <c r="S162" s="267"/>
      <c r="T162" s="267"/>
      <c r="U162" s="267"/>
      <c r="V162" s="267"/>
      <c r="W162" s="267"/>
      <c r="X162" s="267"/>
      <c r="Y162" s="267"/>
      <c r="Z162" s="267"/>
    </row>
    <row r="163" spans="1:26" ht="15.75" customHeight="1">
      <c r="A163" s="312"/>
      <c r="B163" s="312"/>
      <c r="C163" s="267"/>
      <c r="D163" s="312"/>
      <c r="E163" s="312"/>
      <c r="F163" s="312"/>
      <c r="G163" s="267"/>
      <c r="H163" s="267"/>
      <c r="I163" s="313"/>
      <c r="J163" s="314"/>
      <c r="K163" s="314"/>
      <c r="L163" s="314"/>
      <c r="M163" s="314"/>
      <c r="N163" s="314"/>
      <c r="O163" s="267"/>
      <c r="P163" s="267"/>
      <c r="Q163" s="267"/>
      <c r="R163" s="267"/>
      <c r="S163" s="267"/>
      <c r="T163" s="267"/>
      <c r="U163" s="267"/>
      <c r="V163" s="267"/>
      <c r="W163" s="267"/>
      <c r="X163" s="267"/>
      <c r="Y163" s="267"/>
      <c r="Z163" s="267"/>
    </row>
    <row r="164" spans="1:26" ht="15.75" customHeight="1">
      <c r="A164" s="312"/>
      <c r="B164" s="312"/>
      <c r="C164" s="267"/>
      <c r="D164" s="312"/>
      <c r="E164" s="312"/>
      <c r="F164" s="312"/>
      <c r="G164" s="267"/>
      <c r="H164" s="267"/>
      <c r="I164" s="313"/>
      <c r="J164" s="314"/>
      <c r="K164" s="314"/>
      <c r="L164" s="314"/>
      <c r="M164" s="314"/>
      <c r="N164" s="314"/>
      <c r="O164" s="267"/>
      <c r="P164" s="267"/>
      <c r="Q164" s="267"/>
      <c r="R164" s="267"/>
      <c r="S164" s="267"/>
      <c r="T164" s="267"/>
      <c r="U164" s="267"/>
      <c r="V164" s="267"/>
      <c r="W164" s="267"/>
      <c r="X164" s="267"/>
      <c r="Y164" s="267"/>
      <c r="Z164" s="267"/>
    </row>
    <row r="165" spans="1:26" ht="15.75" customHeight="1">
      <c r="A165" s="312"/>
      <c r="B165" s="312"/>
      <c r="C165" s="267"/>
      <c r="D165" s="312"/>
      <c r="E165" s="312"/>
      <c r="F165" s="312"/>
      <c r="G165" s="267"/>
      <c r="H165" s="267"/>
      <c r="I165" s="313"/>
      <c r="J165" s="314"/>
      <c r="K165" s="314"/>
      <c r="L165" s="314"/>
      <c r="M165" s="314"/>
      <c r="N165" s="314"/>
      <c r="O165" s="267"/>
      <c r="P165" s="267"/>
      <c r="Q165" s="267"/>
      <c r="R165" s="267"/>
      <c r="S165" s="267"/>
      <c r="T165" s="267"/>
      <c r="U165" s="267"/>
      <c r="V165" s="267"/>
      <c r="W165" s="267"/>
      <c r="X165" s="267"/>
      <c r="Y165" s="267"/>
      <c r="Z165" s="267"/>
    </row>
    <row r="166" spans="1:26" ht="15.75" customHeight="1">
      <c r="A166" s="312"/>
      <c r="B166" s="312"/>
      <c r="C166" s="267"/>
      <c r="D166" s="312"/>
      <c r="E166" s="312"/>
      <c r="F166" s="312"/>
      <c r="G166" s="267"/>
      <c r="H166" s="267"/>
      <c r="I166" s="313"/>
      <c r="J166" s="314"/>
      <c r="K166" s="314"/>
      <c r="L166" s="314"/>
      <c r="M166" s="314"/>
      <c r="N166" s="314"/>
      <c r="O166" s="267"/>
      <c r="P166" s="267"/>
      <c r="Q166" s="267"/>
      <c r="R166" s="267"/>
      <c r="S166" s="267"/>
      <c r="T166" s="267"/>
      <c r="U166" s="267"/>
      <c r="V166" s="267"/>
      <c r="W166" s="267"/>
      <c r="X166" s="267"/>
      <c r="Y166" s="267"/>
      <c r="Z166" s="267"/>
    </row>
    <row r="167" spans="1:26" ht="15.75" customHeight="1">
      <c r="A167" s="312"/>
      <c r="B167" s="312"/>
      <c r="C167" s="267"/>
      <c r="D167" s="312"/>
      <c r="E167" s="312"/>
      <c r="F167" s="312"/>
      <c r="G167" s="267"/>
      <c r="H167" s="267"/>
      <c r="I167" s="313"/>
      <c r="J167" s="314"/>
      <c r="K167" s="314"/>
      <c r="L167" s="314"/>
      <c r="M167" s="314"/>
      <c r="N167" s="314"/>
      <c r="O167" s="267"/>
      <c r="P167" s="267"/>
      <c r="Q167" s="267"/>
      <c r="R167" s="267"/>
      <c r="S167" s="267"/>
      <c r="T167" s="267"/>
      <c r="U167" s="267"/>
      <c r="V167" s="267"/>
      <c r="W167" s="267"/>
      <c r="X167" s="267"/>
      <c r="Y167" s="267"/>
      <c r="Z167" s="267"/>
    </row>
    <row r="168" spans="1:26" ht="15.75" customHeight="1">
      <c r="A168" s="312"/>
      <c r="B168" s="312"/>
      <c r="C168" s="267"/>
      <c r="D168" s="312"/>
      <c r="E168" s="312"/>
      <c r="F168" s="312"/>
      <c r="G168" s="267"/>
      <c r="H168" s="267"/>
      <c r="I168" s="313"/>
      <c r="J168" s="314"/>
      <c r="K168" s="314"/>
      <c r="L168" s="314"/>
      <c r="M168" s="314"/>
      <c r="N168" s="314"/>
      <c r="O168" s="267"/>
      <c r="P168" s="267"/>
      <c r="Q168" s="267"/>
      <c r="R168" s="267"/>
      <c r="S168" s="267"/>
      <c r="T168" s="267"/>
      <c r="U168" s="267"/>
      <c r="V168" s="267"/>
      <c r="W168" s="267"/>
      <c r="X168" s="267"/>
      <c r="Y168" s="267"/>
      <c r="Z168" s="267"/>
    </row>
    <row r="169" spans="1:26" ht="15.75" customHeight="1">
      <c r="A169" s="312"/>
      <c r="B169" s="312"/>
      <c r="C169" s="267"/>
      <c r="D169" s="312"/>
      <c r="E169" s="312"/>
      <c r="F169" s="312"/>
      <c r="G169" s="267"/>
      <c r="H169" s="267"/>
      <c r="I169" s="313"/>
      <c r="J169" s="314"/>
      <c r="K169" s="314"/>
      <c r="L169" s="314"/>
      <c r="M169" s="314"/>
      <c r="N169" s="314"/>
      <c r="O169" s="267"/>
      <c r="P169" s="267"/>
      <c r="Q169" s="267"/>
      <c r="R169" s="267"/>
      <c r="S169" s="267"/>
      <c r="T169" s="267"/>
      <c r="U169" s="267"/>
      <c r="V169" s="267"/>
      <c r="W169" s="267"/>
      <c r="X169" s="267"/>
      <c r="Y169" s="267"/>
      <c r="Z169" s="267"/>
    </row>
    <row r="170" spans="1:26" ht="15.75" customHeight="1">
      <c r="A170" s="312"/>
      <c r="B170" s="312"/>
      <c r="C170" s="267"/>
      <c r="D170" s="312"/>
      <c r="E170" s="312"/>
      <c r="F170" s="312"/>
      <c r="G170" s="267"/>
      <c r="H170" s="267"/>
      <c r="I170" s="313"/>
      <c r="J170" s="314"/>
      <c r="K170" s="314"/>
      <c r="L170" s="314"/>
      <c r="M170" s="314"/>
      <c r="N170" s="314"/>
      <c r="O170" s="267"/>
      <c r="P170" s="267"/>
      <c r="Q170" s="267"/>
      <c r="R170" s="267"/>
      <c r="S170" s="267"/>
      <c r="T170" s="267"/>
      <c r="U170" s="267"/>
      <c r="V170" s="267"/>
      <c r="W170" s="267"/>
      <c r="X170" s="267"/>
      <c r="Y170" s="267"/>
      <c r="Z170" s="267"/>
    </row>
    <row r="171" spans="1:26" ht="15.75" customHeight="1">
      <c r="A171" s="312"/>
      <c r="B171" s="312"/>
      <c r="C171" s="267"/>
      <c r="D171" s="312"/>
      <c r="E171" s="312"/>
      <c r="F171" s="312"/>
      <c r="G171" s="267"/>
      <c r="H171" s="267"/>
      <c r="I171" s="313"/>
      <c r="J171" s="314"/>
      <c r="K171" s="314"/>
      <c r="L171" s="314"/>
      <c r="M171" s="314"/>
      <c r="N171" s="314"/>
      <c r="O171" s="267"/>
      <c r="P171" s="267"/>
      <c r="Q171" s="267"/>
      <c r="R171" s="267"/>
      <c r="S171" s="267"/>
      <c r="T171" s="267"/>
      <c r="U171" s="267"/>
      <c r="V171" s="267"/>
      <c r="W171" s="267"/>
      <c r="X171" s="267"/>
      <c r="Y171" s="267"/>
      <c r="Z171" s="267"/>
    </row>
    <row r="172" spans="1:26" ht="15.75" customHeight="1">
      <c r="A172" s="312"/>
      <c r="B172" s="312"/>
      <c r="C172" s="267"/>
      <c r="D172" s="312"/>
      <c r="E172" s="312"/>
      <c r="F172" s="312"/>
      <c r="G172" s="267"/>
      <c r="H172" s="267"/>
      <c r="I172" s="313"/>
      <c r="J172" s="314"/>
      <c r="K172" s="314"/>
      <c r="L172" s="314"/>
      <c r="M172" s="314"/>
      <c r="N172" s="314"/>
      <c r="O172" s="267"/>
      <c r="P172" s="267"/>
      <c r="Q172" s="267"/>
      <c r="R172" s="267"/>
      <c r="S172" s="267"/>
      <c r="T172" s="267"/>
      <c r="U172" s="267"/>
      <c r="V172" s="267"/>
      <c r="W172" s="267"/>
      <c r="X172" s="267"/>
      <c r="Y172" s="267"/>
      <c r="Z172" s="267"/>
    </row>
    <row r="173" spans="1:26" ht="15.75" customHeight="1">
      <c r="A173" s="312"/>
      <c r="B173" s="312"/>
      <c r="C173" s="267"/>
      <c r="D173" s="312"/>
      <c r="E173" s="312"/>
      <c r="F173" s="312"/>
      <c r="G173" s="267"/>
      <c r="H173" s="267"/>
      <c r="I173" s="313"/>
      <c r="J173" s="314"/>
      <c r="K173" s="314"/>
      <c r="L173" s="314"/>
      <c r="M173" s="314"/>
      <c r="N173" s="314"/>
      <c r="O173" s="267"/>
      <c r="P173" s="267"/>
      <c r="Q173" s="267"/>
      <c r="R173" s="267"/>
      <c r="S173" s="267"/>
      <c r="T173" s="267"/>
      <c r="U173" s="267"/>
      <c r="V173" s="267"/>
      <c r="W173" s="267"/>
      <c r="X173" s="267"/>
      <c r="Y173" s="267"/>
      <c r="Z173" s="267"/>
    </row>
    <row r="174" spans="1:26" ht="15.75" customHeight="1">
      <c r="A174" s="312"/>
      <c r="B174" s="312"/>
      <c r="C174" s="267"/>
      <c r="D174" s="312"/>
      <c r="E174" s="312"/>
      <c r="F174" s="312"/>
      <c r="G174" s="267"/>
      <c r="H174" s="267"/>
      <c r="I174" s="313"/>
      <c r="J174" s="314"/>
      <c r="K174" s="314"/>
      <c r="L174" s="314"/>
      <c r="M174" s="314"/>
      <c r="N174" s="314"/>
      <c r="O174" s="267"/>
      <c r="P174" s="267"/>
      <c r="Q174" s="267"/>
      <c r="R174" s="267"/>
      <c r="S174" s="267"/>
      <c r="T174" s="267"/>
      <c r="U174" s="267"/>
      <c r="V174" s="267"/>
      <c r="W174" s="267"/>
      <c r="X174" s="267"/>
      <c r="Y174" s="267"/>
      <c r="Z174" s="267"/>
    </row>
    <row r="175" spans="1:26" ht="15.75" customHeight="1">
      <c r="A175" s="312"/>
      <c r="B175" s="312"/>
      <c r="C175" s="267"/>
      <c r="D175" s="312"/>
      <c r="E175" s="312"/>
      <c r="F175" s="312"/>
      <c r="G175" s="267"/>
      <c r="H175" s="267"/>
      <c r="I175" s="313"/>
      <c r="J175" s="314"/>
      <c r="K175" s="314"/>
      <c r="L175" s="314"/>
      <c r="M175" s="314"/>
      <c r="N175" s="314"/>
      <c r="O175" s="267"/>
      <c r="P175" s="267"/>
      <c r="Q175" s="267"/>
      <c r="R175" s="267"/>
      <c r="S175" s="267"/>
      <c r="T175" s="267"/>
      <c r="U175" s="267"/>
      <c r="V175" s="267"/>
      <c r="W175" s="267"/>
      <c r="X175" s="267"/>
      <c r="Y175" s="267"/>
      <c r="Z175" s="267"/>
    </row>
    <row r="176" spans="1:26" ht="15.75" customHeight="1">
      <c r="A176" s="312"/>
      <c r="B176" s="312"/>
      <c r="C176" s="267"/>
      <c r="D176" s="312"/>
      <c r="E176" s="312"/>
      <c r="F176" s="312"/>
      <c r="G176" s="267"/>
      <c r="H176" s="267"/>
      <c r="I176" s="313"/>
      <c r="J176" s="314"/>
      <c r="K176" s="314"/>
      <c r="L176" s="314"/>
      <c r="M176" s="314"/>
      <c r="N176" s="314"/>
      <c r="O176" s="267"/>
      <c r="P176" s="267"/>
      <c r="Q176" s="267"/>
      <c r="R176" s="267"/>
      <c r="S176" s="267"/>
      <c r="T176" s="267"/>
      <c r="U176" s="267"/>
      <c r="V176" s="267"/>
      <c r="W176" s="267"/>
      <c r="X176" s="267"/>
      <c r="Y176" s="267"/>
      <c r="Z176" s="267"/>
    </row>
    <row r="177" spans="1:26" ht="15.75" customHeight="1">
      <c r="A177" s="312"/>
      <c r="B177" s="312"/>
      <c r="C177" s="267"/>
      <c r="D177" s="312"/>
      <c r="E177" s="312"/>
      <c r="F177" s="312"/>
      <c r="G177" s="267"/>
      <c r="H177" s="267"/>
      <c r="I177" s="313"/>
      <c r="J177" s="314"/>
      <c r="K177" s="314"/>
      <c r="L177" s="314"/>
      <c r="M177" s="314"/>
      <c r="N177" s="314"/>
      <c r="O177" s="267"/>
      <c r="P177" s="267"/>
      <c r="Q177" s="267"/>
      <c r="R177" s="267"/>
      <c r="S177" s="267"/>
      <c r="T177" s="267"/>
      <c r="U177" s="267"/>
      <c r="V177" s="267"/>
      <c r="W177" s="267"/>
      <c r="X177" s="267"/>
      <c r="Y177" s="267"/>
      <c r="Z177" s="267"/>
    </row>
    <row r="178" spans="1:26" ht="15.75" customHeight="1">
      <c r="A178" s="312"/>
      <c r="B178" s="312"/>
      <c r="C178" s="267"/>
      <c r="D178" s="312"/>
      <c r="E178" s="312"/>
      <c r="F178" s="312"/>
      <c r="G178" s="267"/>
      <c r="H178" s="267"/>
      <c r="I178" s="313"/>
      <c r="J178" s="314"/>
      <c r="K178" s="314"/>
      <c r="L178" s="314"/>
      <c r="M178" s="314"/>
      <c r="N178" s="314"/>
      <c r="O178" s="267"/>
      <c r="P178" s="267"/>
      <c r="Q178" s="267"/>
      <c r="R178" s="267"/>
      <c r="S178" s="267"/>
      <c r="T178" s="267"/>
      <c r="U178" s="267"/>
      <c r="V178" s="267"/>
      <c r="W178" s="267"/>
      <c r="X178" s="267"/>
      <c r="Y178" s="267"/>
      <c r="Z178" s="267"/>
    </row>
    <row r="179" spans="1:26" ht="15.75" customHeight="1">
      <c r="A179" s="312"/>
      <c r="B179" s="312"/>
      <c r="C179" s="267"/>
      <c r="D179" s="312"/>
      <c r="E179" s="312"/>
      <c r="F179" s="312"/>
      <c r="G179" s="267"/>
      <c r="H179" s="267"/>
      <c r="I179" s="313"/>
      <c r="J179" s="314"/>
      <c r="K179" s="314"/>
      <c r="L179" s="314"/>
      <c r="M179" s="314"/>
      <c r="N179" s="314"/>
      <c r="O179" s="267"/>
      <c r="P179" s="267"/>
      <c r="Q179" s="267"/>
      <c r="R179" s="267"/>
      <c r="S179" s="267"/>
      <c r="T179" s="267"/>
      <c r="U179" s="267"/>
      <c r="V179" s="267"/>
      <c r="W179" s="267"/>
      <c r="X179" s="267"/>
      <c r="Y179" s="267"/>
      <c r="Z179" s="267"/>
    </row>
    <row r="180" spans="1:26" ht="15.75" customHeight="1">
      <c r="A180" s="312"/>
      <c r="B180" s="312"/>
      <c r="C180" s="267"/>
      <c r="D180" s="312"/>
      <c r="E180" s="312"/>
      <c r="F180" s="312"/>
      <c r="G180" s="267"/>
      <c r="H180" s="267"/>
      <c r="I180" s="313"/>
      <c r="J180" s="314"/>
      <c r="K180" s="314"/>
      <c r="L180" s="314"/>
      <c r="M180" s="314"/>
      <c r="N180" s="314"/>
      <c r="O180" s="267"/>
      <c r="P180" s="267"/>
      <c r="Q180" s="267"/>
      <c r="R180" s="267"/>
      <c r="S180" s="267"/>
      <c r="T180" s="267"/>
      <c r="U180" s="267"/>
      <c r="V180" s="267"/>
      <c r="W180" s="267"/>
      <c r="X180" s="267"/>
      <c r="Y180" s="267"/>
      <c r="Z180" s="267"/>
    </row>
    <row r="181" spans="1:26" ht="15.75" customHeight="1">
      <c r="A181" s="312"/>
      <c r="B181" s="312"/>
      <c r="C181" s="267"/>
      <c r="D181" s="312"/>
      <c r="E181" s="312"/>
      <c r="F181" s="312"/>
      <c r="G181" s="267"/>
      <c r="H181" s="267"/>
      <c r="I181" s="313"/>
      <c r="J181" s="314"/>
      <c r="K181" s="314"/>
      <c r="L181" s="314"/>
      <c r="M181" s="314"/>
      <c r="N181" s="314"/>
      <c r="O181" s="267"/>
      <c r="P181" s="267"/>
      <c r="Q181" s="267"/>
      <c r="R181" s="267"/>
      <c r="S181" s="267"/>
      <c r="T181" s="267"/>
      <c r="U181" s="267"/>
      <c r="V181" s="267"/>
      <c r="W181" s="267"/>
      <c r="X181" s="267"/>
      <c r="Y181" s="267"/>
      <c r="Z181" s="267"/>
    </row>
    <row r="182" spans="1:26" ht="15.75" customHeight="1">
      <c r="A182" s="312"/>
      <c r="B182" s="312"/>
      <c r="C182" s="267"/>
      <c r="D182" s="312"/>
      <c r="E182" s="312"/>
      <c r="F182" s="312"/>
      <c r="G182" s="267"/>
      <c r="H182" s="267"/>
      <c r="I182" s="313"/>
      <c r="J182" s="314"/>
      <c r="K182" s="314"/>
      <c r="L182" s="314"/>
      <c r="M182" s="314"/>
      <c r="N182" s="314"/>
      <c r="O182" s="267"/>
      <c r="P182" s="267"/>
      <c r="Q182" s="267"/>
      <c r="R182" s="267"/>
      <c r="S182" s="267"/>
      <c r="T182" s="267"/>
      <c r="U182" s="267"/>
      <c r="V182" s="267"/>
      <c r="W182" s="267"/>
      <c r="X182" s="267"/>
      <c r="Y182" s="267"/>
      <c r="Z182" s="267"/>
    </row>
    <row r="183" spans="1:26" ht="15.75" customHeight="1">
      <c r="A183" s="312"/>
      <c r="B183" s="312"/>
      <c r="C183" s="267"/>
      <c r="D183" s="312"/>
      <c r="E183" s="312"/>
      <c r="F183" s="312"/>
      <c r="G183" s="267"/>
      <c r="H183" s="267"/>
      <c r="I183" s="313"/>
      <c r="J183" s="314"/>
      <c r="K183" s="314"/>
      <c r="L183" s="314"/>
      <c r="M183" s="314"/>
      <c r="N183" s="314"/>
      <c r="O183" s="267"/>
      <c r="P183" s="267"/>
      <c r="Q183" s="267"/>
      <c r="R183" s="267"/>
      <c r="S183" s="267"/>
      <c r="T183" s="267"/>
      <c r="U183" s="267"/>
      <c r="V183" s="267"/>
      <c r="W183" s="267"/>
      <c r="X183" s="267"/>
      <c r="Y183" s="267"/>
      <c r="Z183" s="267"/>
    </row>
    <row r="184" spans="1:26" ht="15.75" customHeight="1">
      <c r="A184" s="312"/>
      <c r="B184" s="312"/>
      <c r="C184" s="267"/>
      <c r="D184" s="312"/>
      <c r="E184" s="312"/>
      <c r="F184" s="312"/>
      <c r="G184" s="267"/>
      <c r="H184" s="267"/>
      <c r="I184" s="313"/>
      <c r="J184" s="314"/>
      <c r="K184" s="314"/>
      <c r="L184" s="314"/>
      <c r="M184" s="314"/>
      <c r="N184" s="314"/>
      <c r="O184" s="267"/>
      <c r="P184" s="267"/>
      <c r="Q184" s="267"/>
      <c r="R184" s="267"/>
      <c r="S184" s="267"/>
      <c r="T184" s="267"/>
      <c r="U184" s="267"/>
      <c r="V184" s="267"/>
      <c r="W184" s="267"/>
      <c r="X184" s="267"/>
      <c r="Y184" s="267"/>
      <c r="Z184" s="267"/>
    </row>
    <row r="185" spans="1:26" ht="15.75" customHeight="1">
      <c r="A185" s="312"/>
      <c r="B185" s="312"/>
      <c r="C185" s="267"/>
      <c r="D185" s="312"/>
      <c r="E185" s="312"/>
      <c r="F185" s="312"/>
      <c r="G185" s="267"/>
      <c r="H185" s="267"/>
      <c r="I185" s="313"/>
      <c r="J185" s="314"/>
      <c r="K185" s="314"/>
      <c r="L185" s="314"/>
      <c r="M185" s="314"/>
      <c r="N185" s="314"/>
      <c r="O185" s="267"/>
      <c r="P185" s="267"/>
      <c r="Q185" s="267"/>
      <c r="R185" s="267"/>
      <c r="S185" s="267"/>
      <c r="T185" s="267"/>
      <c r="U185" s="267"/>
      <c r="V185" s="267"/>
      <c r="W185" s="267"/>
      <c r="X185" s="267"/>
      <c r="Y185" s="267"/>
      <c r="Z185" s="267"/>
    </row>
    <row r="186" spans="1:26" ht="15.75" customHeight="1">
      <c r="A186" s="312"/>
      <c r="B186" s="312"/>
      <c r="C186" s="267"/>
      <c r="D186" s="312"/>
      <c r="E186" s="312"/>
      <c r="F186" s="312"/>
      <c r="G186" s="267"/>
      <c r="H186" s="267"/>
      <c r="I186" s="313"/>
      <c r="J186" s="314"/>
      <c r="K186" s="314"/>
      <c r="L186" s="314"/>
      <c r="M186" s="314"/>
      <c r="N186" s="314"/>
      <c r="O186" s="267"/>
      <c r="P186" s="267"/>
      <c r="Q186" s="267"/>
      <c r="R186" s="267"/>
      <c r="S186" s="267"/>
      <c r="T186" s="267"/>
      <c r="U186" s="267"/>
      <c r="V186" s="267"/>
      <c r="W186" s="267"/>
      <c r="X186" s="267"/>
      <c r="Y186" s="267"/>
      <c r="Z186" s="267"/>
    </row>
    <row r="187" spans="1:26" ht="15.75" customHeight="1">
      <c r="A187" s="312"/>
      <c r="B187" s="312"/>
      <c r="C187" s="267"/>
      <c r="D187" s="312"/>
      <c r="E187" s="312"/>
      <c r="F187" s="312"/>
      <c r="G187" s="267"/>
      <c r="H187" s="267"/>
      <c r="I187" s="313"/>
      <c r="J187" s="314"/>
      <c r="K187" s="314"/>
      <c r="L187" s="314"/>
      <c r="M187" s="314"/>
      <c r="N187" s="314"/>
      <c r="O187" s="267"/>
      <c r="P187" s="267"/>
      <c r="Q187" s="267"/>
      <c r="R187" s="267"/>
      <c r="S187" s="267"/>
      <c r="T187" s="267"/>
      <c r="U187" s="267"/>
      <c r="V187" s="267"/>
      <c r="W187" s="267"/>
      <c r="X187" s="267"/>
      <c r="Y187" s="267"/>
      <c r="Z187" s="267"/>
    </row>
    <row r="188" spans="1:26" ht="15.75" customHeight="1">
      <c r="A188" s="312"/>
      <c r="B188" s="312"/>
      <c r="C188" s="267"/>
      <c r="D188" s="312"/>
      <c r="E188" s="312"/>
      <c r="F188" s="312"/>
      <c r="G188" s="267"/>
      <c r="H188" s="267"/>
      <c r="I188" s="313"/>
      <c r="J188" s="314"/>
      <c r="K188" s="314"/>
      <c r="L188" s="314"/>
      <c r="M188" s="314"/>
      <c r="N188" s="314"/>
      <c r="O188" s="267"/>
      <c r="P188" s="267"/>
      <c r="Q188" s="267"/>
      <c r="R188" s="267"/>
      <c r="S188" s="267"/>
      <c r="T188" s="267"/>
      <c r="U188" s="267"/>
      <c r="V188" s="267"/>
      <c r="W188" s="267"/>
      <c r="X188" s="267"/>
      <c r="Y188" s="267"/>
      <c r="Z188" s="267"/>
    </row>
    <row r="189" spans="1:26" ht="15.75" customHeight="1">
      <c r="A189" s="312"/>
      <c r="B189" s="312"/>
      <c r="C189" s="267"/>
      <c r="D189" s="312"/>
      <c r="E189" s="312"/>
      <c r="F189" s="312"/>
      <c r="G189" s="267"/>
      <c r="H189" s="267"/>
      <c r="I189" s="313"/>
      <c r="J189" s="314"/>
      <c r="K189" s="314"/>
      <c r="L189" s="314"/>
      <c r="M189" s="314"/>
      <c r="N189" s="314"/>
      <c r="O189" s="267"/>
      <c r="P189" s="267"/>
      <c r="Q189" s="267"/>
      <c r="R189" s="267"/>
      <c r="S189" s="267"/>
      <c r="T189" s="267"/>
      <c r="U189" s="267"/>
      <c r="V189" s="267"/>
      <c r="W189" s="267"/>
      <c r="X189" s="267"/>
      <c r="Y189" s="267"/>
      <c r="Z189" s="267"/>
    </row>
    <row r="190" spans="1:26" ht="15.75" customHeight="1">
      <c r="A190" s="312"/>
      <c r="B190" s="312"/>
      <c r="C190" s="267"/>
      <c r="D190" s="312"/>
      <c r="E190" s="312"/>
      <c r="F190" s="312"/>
      <c r="G190" s="267"/>
      <c r="H190" s="267"/>
      <c r="I190" s="313"/>
      <c r="J190" s="314"/>
      <c r="K190" s="314"/>
      <c r="L190" s="314"/>
      <c r="M190" s="314"/>
      <c r="N190" s="314"/>
      <c r="O190" s="267"/>
      <c r="P190" s="267"/>
      <c r="Q190" s="267"/>
      <c r="R190" s="267"/>
      <c r="S190" s="267"/>
      <c r="T190" s="267"/>
      <c r="U190" s="267"/>
      <c r="V190" s="267"/>
      <c r="W190" s="267"/>
      <c r="X190" s="267"/>
      <c r="Y190" s="267"/>
      <c r="Z190" s="267"/>
    </row>
    <row r="191" spans="1:26" ht="15.75" customHeight="1">
      <c r="A191" s="312"/>
      <c r="B191" s="312"/>
      <c r="C191" s="267"/>
      <c r="D191" s="312"/>
      <c r="E191" s="312"/>
      <c r="F191" s="312"/>
      <c r="G191" s="267"/>
      <c r="H191" s="267"/>
      <c r="I191" s="313"/>
      <c r="J191" s="314"/>
      <c r="K191" s="314"/>
      <c r="L191" s="314"/>
      <c r="M191" s="314"/>
      <c r="N191" s="314"/>
      <c r="O191" s="267"/>
      <c r="P191" s="267"/>
      <c r="Q191" s="267"/>
      <c r="R191" s="267"/>
      <c r="S191" s="267"/>
      <c r="T191" s="267"/>
      <c r="U191" s="267"/>
      <c r="V191" s="267"/>
      <c r="W191" s="267"/>
      <c r="X191" s="267"/>
      <c r="Y191" s="267"/>
      <c r="Z191" s="267"/>
    </row>
    <row r="192" spans="1:26" ht="15.75" customHeight="1">
      <c r="A192" s="312"/>
      <c r="B192" s="312"/>
      <c r="C192" s="267"/>
      <c r="D192" s="312"/>
      <c r="E192" s="312"/>
      <c r="F192" s="312"/>
      <c r="G192" s="267"/>
      <c r="H192" s="267"/>
      <c r="I192" s="313"/>
      <c r="J192" s="314"/>
      <c r="K192" s="314"/>
      <c r="L192" s="314"/>
      <c r="M192" s="314"/>
      <c r="N192" s="314"/>
      <c r="O192" s="267"/>
      <c r="P192" s="267"/>
      <c r="Q192" s="267"/>
      <c r="R192" s="267"/>
      <c r="S192" s="267"/>
      <c r="T192" s="267"/>
      <c r="U192" s="267"/>
      <c r="V192" s="267"/>
      <c r="W192" s="267"/>
      <c r="X192" s="267"/>
      <c r="Y192" s="267"/>
      <c r="Z192" s="267"/>
    </row>
    <row r="193" spans="1:26" ht="15.75" customHeight="1">
      <c r="A193" s="312"/>
      <c r="B193" s="312"/>
      <c r="C193" s="267"/>
      <c r="D193" s="312"/>
      <c r="E193" s="312"/>
      <c r="F193" s="312"/>
      <c r="G193" s="267"/>
      <c r="H193" s="267"/>
      <c r="I193" s="313"/>
      <c r="J193" s="314"/>
      <c r="K193" s="314"/>
      <c r="L193" s="314"/>
      <c r="M193" s="314"/>
      <c r="N193" s="314"/>
      <c r="O193" s="267"/>
      <c r="P193" s="267"/>
      <c r="Q193" s="267"/>
      <c r="R193" s="267"/>
      <c r="S193" s="267"/>
      <c r="T193" s="267"/>
      <c r="U193" s="267"/>
      <c r="V193" s="267"/>
      <c r="W193" s="267"/>
      <c r="X193" s="267"/>
      <c r="Y193" s="267"/>
      <c r="Z193" s="267"/>
    </row>
    <row r="194" spans="1:26" ht="15.75" customHeight="1">
      <c r="A194" s="312"/>
      <c r="B194" s="312"/>
      <c r="C194" s="267"/>
      <c r="D194" s="312"/>
      <c r="E194" s="312"/>
      <c r="F194" s="312"/>
      <c r="G194" s="267"/>
      <c r="H194" s="267"/>
      <c r="I194" s="313"/>
      <c r="J194" s="314"/>
      <c r="K194" s="314"/>
      <c r="L194" s="314"/>
      <c r="M194" s="314"/>
      <c r="N194" s="314"/>
      <c r="O194" s="267"/>
      <c r="P194" s="267"/>
      <c r="Q194" s="267"/>
      <c r="R194" s="267"/>
      <c r="S194" s="267"/>
      <c r="T194" s="267"/>
      <c r="U194" s="267"/>
      <c r="V194" s="267"/>
      <c r="W194" s="267"/>
      <c r="X194" s="267"/>
      <c r="Y194" s="267"/>
      <c r="Z194" s="267"/>
    </row>
    <row r="195" spans="1:26" ht="15.75" customHeight="1">
      <c r="A195" s="312"/>
      <c r="B195" s="312"/>
      <c r="C195" s="267"/>
      <c r="D195" s="312"/>
      <c r="E195" s="312"/>
      <c r="F195" s="312"/>
      <c r="G195" s="267"/>
      <c r="H195" s="267"/>
      <c r="I195" s="313"/>
      <c r="J195" s="314"/>
      <c r="K195" s="314"/>
      <c r="L195" s="314"/>
      <c r="M195" s="314"/>
      <c r="N195" s="314"/>
      <c r="O195" s="267"/>
      <c r="P195" s="267"/>
      <c r="Q195" s="267"/>
      <c r="R195" s="267"/>
      <c r="S195" s="267"/>
      <c r="T195" s="267"/>
      <c r="U195" s="267"/>
      <c r="V195" s="267"/>
      <c r="W195" s="267"/>
      <c r="X195" s="267"/>
      <c r="Y195" s="267"/>
      <c r="Z195" s="267"/>
    </row>
    <row r="196" spans="1:26" ht="15.75" customHeight="1">
      <c r="A196" s="312"/>
      <c r="B196" s="312"/>
      <c r="C196" s="267"/>
      <c r="D196" s="312"/>
      <c r="E196" s="312"/>
      <c r="F196" s="312"/>
      <c r="G196" s="267"/>
      <c r="H196" s="267"/>
      <c r="I196" s="313"/>
      <c r="J196" s="314"/>
      <c r="K196" s="314"/>
      <c r="L196" s="314"/>
      <c r="M196" s="314"/>
      <c r="N196" s="314"/>
      <c r="O196" s="267"/>
      <c r="P196" s="267"/>
      <c r="Q196" s="267"/>
      <c r="R196" s="267"/>
      <c r="S196" s="267"/>
      <c r="T196" s="267"/>
      <c r="U196" s="267"/>
      <c r="V196" s="267"/>
      <c r="W196" s="267"/>
      <c r="X196" s="267"/>
      <c r="Y196" s="267"/>
      <c r="Z196" s="267"/>
    </row>
    <row r="197" spans="1:26" ht="15.75" customHeight="1">
      <c r="A197" s="312"/>
      <c r="B197" s="312"/>
      <c r="C197" s="267"/>
      <c r="D197" s="312"/>
      <c r="E197" s="312"/>
      <c r="F197" s="312"/>
      <c r="G197" s="267"/>
      <c r="H197" s="267"/>
      <c r="I197" s="313"/>
      <c r="J197" s="314"/>
      <c r="K197" s="314"/>
      <c r="L197" s="314"/>
      <c r="M197" s="314"/>
      <c r="N197" s="314"/>
      <c r="O197" s="267"/>
      <c r="P197" s="267"/>
      <c r="Q197" s="267"/>
      <c r="R197" s="267"/>
      <c r="S197" s="267"/>
      <c r="T197" s="267"/>
      <c r="U197" s="267"/>
      <c r="V197" s="267"/>
      <c r="W197" s="267"/>
      <c r="X197" s="267"/>
      <c r="Y197" s="267"/>
      <c r="Z197" s="267"/>
    </row>
    <row r="198" spans="1:26" ht="15.75" customHeight="1">
      <c r="A198" s="312"/>
      <c r="B198" s="312"/>
      <c r="C198" s="267"/>
      <c r="D198" s="312"/>
      <c r="E198" s="312"/>
      <c r="F198" s="312"/>
      <c r="G198" s="267"/>
      <c r="H198" s="267"/>
      <c r="I198" s="313"/>
      <c r="J198" s="314"/>
      <c r="K198" s="314"/>
      <c r="L198" s="314"/>
      <c r="M198" s="314"/>
      <c r="N198" s="314"/>
      <c r="O198" s="267"/>
      <c r="P198" s="267"/>
      <c r="Q198" s="267"/>
      <c r="R198" s="267"/>
      <c r="S198" s="267"/>
      <c r="T198" s="267"/>
      <c r="U198" s="267"/>
      <c r="V198" s="267"/>
      <c r="W198" s="267"/>
      <c r="X198" s="267"/>
      <c r="Y198" s="267"/>
      <c r="Z198" s="267"/>
    </row>
    <row r="199" spans="1:26" ht="15.75" customHeight="1">
      <c r="A199" s="312"/>
      <c r="B199" s="312"/>
      <c r="C199" s="267"/>
      <c r="D199" s="312"/>
      <c r="E199" s="312"/>
      <c r="F199" s="312"/>
      <c r="G199" s="267"/>
      <c r="H199" s="267"/>
      <c r="I199" s="313"/>
      <c r="J199" s="314"/>
      <c r="K199" s="314"/>
      <c r="L199" s="314"/>
      <c r="M199" s="314"/>
      <c r="N199" s="314"/>
      <c r="O199" s="267"/>
      <c r="P199" s="267"/>
      <c r="Q199" s="267"/>
      <c r="R199" s="267"/>
      <c r="S199" s="267"/>
      <c r="T199" s="267"/>
      <c r="U199" s="267"/>
      <c r="V199" s="267"/>
      <c r="W199" s="267"/>
      <c r="X199" s="267"/>
      <c r="Y199" s="267"/>
      <c r="Z199" s="267"/>
    </row>
    <row r="200" spans="1:26" ht="15.75" customHeight="1">
      <c r="A200" s="312"/>
      <c r="B200" s="312"/>
      <c r="C200" s="267"/>
      <c r="D200" s="312"/>
      <c r="E200" s="312"/>
      <c r="F200" s="312"/>
      <c r="G200" s="267"/>
      <c r="H200" s="267"/>
      <c r="I200" s="313"/>
      <c r="J200" s="314"/>
      <c r="K200" s="314"/>
      <c r="L200" s="314"/>
      <c r="M200" s="314"/>
      <c r="N200" s="314"/>
      <c r="O200" s="267"/>
      <c r="P200" s="267"/>
      <c r="Q200" s="267"/>
      <c r="R200" s="267"/>
      <c r="S200" s="267"/>
      <c r="T200" s="267"/>
      <c r="U200" s="267"/>
      <c r="V200" s="267"/>
      <c r="W200" s="267"/>
      <c r="X200" s="267"/>
      <c r="Y200" s="267"/>
      <c r="Z200" s="267"/>
    </row>
    <row r="201" spans="1:26" ht="15.75" customHeight="1">
      <c r="A201" s="312"/>
      <c r="B201" s="312"/>
      <c r="C201" s="267"/>
      <c r="D201" s="312"/>
      <c r="E201" s="312"/>
      <c r="F201" s="312"/>
      <c r="G201" s="267"/>
      <c r="H201" s="267"/>
      <c r="I201" s="313"/>
      <c r="J201" s="314"/>
      <c r="K201" s="314"/>
      <c r="L201" s="314"/>
      <c r="M201" s="314"/>
      <c r="N201" s="314"/>
      <c r="O201" s="267"/>
      <c r="P201" s="267"/>
      <c r="Q201" s="267"/>
      <c r="R201" s="267"/>
      <c r="S201" s="267"/>
      <c r="T201" s="267"/>
      <c r="U201" s="267"/>
      <c r="V201" s="267"/>
      <c r="W201" s="267"/>
      <c r="X201" s="267"/>
      <c r="Y201" s="267"/>
      <c r="Z201" s="267"/>
    </row>
    <row r="202" spans="1:26" ht="15.75" customHeight="1">
      <c r="A202" s="312"/>
      <c r="B202" s="312"/>
      <c r="C202" s="267"/>
      <c r="D202" s="312"/>
      <c r="E202" s="312"/>
      <c r="F202" s="312"/>
      <c r="G202" s="267"/>
      <c r="H202" s="267"/>
      <c r="I202" s="313"/>
      <c r="J202" s="314"/>
      <c r="K202" s="314"/>
      <c r="L202" s="314"/>
      <c r="M202" s="314"/>
      <c r="N202" s="314"/>
      <c r="O202" s="267"/>
      <c r="P202" s="267"/>
      <c r="Q202" s="267"/>
      <c r="R202" s="267"/>
      <c r="S202" s="267"/>
      <c r="T202" s="267"/>
      <c r="U202" s="267"/>
      <c r="V202" s="267"/>
      <c r="W202" s="267"/>
      <c r="X202" s="267"/>
      <c r="Y202" s="267"/>
      <c r="Z202" s="267"/>
    </row>
    <row r="203" spans="1:26" ht="15.75" customHeight="1">
      <c r="A203" s="312"/>
      <c r="B203" s="312"/>
      <c r="C203" s="267"/>
      <c r="D203" s="312"/>
      <c r="E203" s="312"/>
      <c r="F203" s="312"/>
      <c r="G203" s="267"/>
      <c r="H203" s="267"/>
      <c r="I203" s="313"/>
      <c r="J203" s="314"/>
      <c r="K203" s="314"/>
      <c r="L203" s="314"/>
      <c r="M203" s="314"/>
      <c r="N203" s="314"/>
      <c r="O203" s="267"/>
      <c r="P203" s="267"/>
      <c r="Q203" s="267"/>
      <c r="R203" s="267"/>
      <c r="S203" s="267"/>
      <c r="T203" s="267"/>
      <c r="U203" s="267"/>
      <c r="V203" s="267"/>
      <c r="W203" s="267"/>
      <c r="X203" s="267"/>
      <c r="Y203" s="267"/>
      <c r="Z203" s="267"/>
    </row>
    <row r="204" spans="1:26" ht="15.75" customHeight="1">
      <c r="A204" s="312"/>
      <c r="B204" s="312"/>
      <c r="C204" s="267"/>
      <c r="D204" s="312"/>
      <c r="E204" s="312"/>
      <c r="F204" s="312"/>
      <c r="G204" s="267"/>
      <c r="H204" s="267"/>
      <c r="I204" s="313"/>
      <c r="J204" s="314"/>
      <c r="K204" s="314"/>
      <c r="L204" s="314"/>
      <c r="M204" s="314"/>
      <c r="N204" s="314"/>
      <c r="O204" s="267"/>
      <c r="P204" s="267"/>
      <c r="Q204" s="267"/>
      <c r="R204" s="267"/>
      <c r="S204" s="267"/>
      <c r="T204" s="267"/>
      <c r="U204" s="267"/>
      <c r="V204" s="267"/>
      <c r="W204" s="267"/>
      <c r="X204" s="267"/>
      <c r="Y204" s="267"/>
      <c r="Z204" s="267"/>
    </row>
    <row r="205" spans="1:26" ht="15.75" customHeight="1">
      <c r="A205" s="312"/>
      <c r="B205" s="312"/>
      <c r="C205" s="267"/>
      <c r="D205" s="312"/>
      <c r="E205" s="312"/>
      <c r="F205" s="312"/>
      <c r="G205" s="267"/>
      <c r="H205" s="267"/>
      <c r="I205" s="313"/>
      <c r="J205" s="314"/>
      <c r="K205" s="314"/>
      <c r="L205" s="314"/>
      <c r="M205" s="314"/>
      <c r="N205" s="314"/>
      <c r="O205" s="267"/>
      <c r="P205" s="267"/>
      <c r="Q205" s="267"/>
      <c r="R205" s="267"/>
      <c r="S205" s="267"/>
      <c r="T205" s="267"/>
      <c r="U205" s="267"/>
      <c r="V205" s="267"/>
      <c r="W205" s="267"/>
      <c r="X205" s="267"/>
      <c r="Y205" s="267"/>
      <c r="Z205" s="267"/>
    </row>
    <row r="206" spans="1:26" ht="15.75" customHeight="1">
      <c r="A206" s="312"/>
      <c r="B206" s="312"/>
      <c r="C206" s="267"/>
      <c r="D206" s="312"/>
      <c r="E206" s="312"/>
      <c r="F206" s="312"/>
      <c r="G206" s="267"/>
      <c r="H206" s="267"/>
      <c r="I206" s="313"/>
      <c r="J206" s="314"/>
      <c r="K206" s="314"/>
      <c r="L206" s="314"/>
      <c r="M206" s="314"/>
      <c r="N206" s="314"/>
      <c r="O206" s="267"/>
      <c r="P206" s="267"/>
      <c r="Q206" s="267"/>
      <c r="R206" s="267"/>
      <c r="S206" s="267"/>
      <c r="T206" s="267"/>
      <c r="U206" s="267"/>
      <c r="V206" s="267"/>
      <c r="W206" s="267"/>
      <c r="X206" s="267"/>
      <c r="Y206" s="267"/>
      <c r="Z206" s="267"/>
    </row>
    <row r="207" spans="1:26" ht="15.75" customHeight="1">
      <c r="A207" s="312"/>
      <c r="B207" s="312"/>
      <c r="C207" s="267"/>
      <c r="D207" s="312"/>
      <c r="E207" s="312"/>
      <c r="F207" s="312"/>
      <c r="G207" s="267"/>
      <c r="H207" s="267"/>
      <c r="I207" s="313"/>
      <c r="J207" s="314"/>
      <c r="K207" s="314"/>
      <c r="L207" s="314"/>
      <c r="M207" s="314"/>
      <c r="N207" s="314"/>
      <c r="O207" s="267"/>
      <c r="P207" s="267"/>
      <c r="Q207" s="267"/>
      <c r="R207" s="267"/>
      <c r="S207" s="267"/>
      <c r="T207" s="267"/>
      <c r="U207" s="267"/>
      <c r="V207" s="267"/>
      <c r="W207" s="267"/>
      <c r="X207" s="267"/>
      <c r="Y207" s="267"/>
      <c r="Z207" s="267"/>
    </row>
    <row r="208" spans="1:26" ht="15.75" customHeight="1">
      <c r="A208" s="312"/>
      <c r="B208" s="312"/>
      <c r="C208" s="267"/>
      <c r="D208" s="312"/>
      <c r="E208" s="312"/>
      <c r="F208" s="312"/>
      <c r="G208" s="267"/>
      <c r="H208" s="267"/>
      <c r="I208" s="313"/>
      <c r="J208" s="314"/>
      <c r="K208" s="314"/>
      <c r="L208" s="314"/>
      <c r="M208" s="314"/>
      <c r="N208" s="314"/>
      <c r="O208" s="267"/>
      <c r="P208" s="267"/>
      <c r="Q208" s="267"/>
      <c r="R208" s="267"/>
      <c r="S208" s="267"/>
      <c r="T208" s="267"/>
      <c r="U208" s="267"/>
      <c r="V208" s="267"/>
      <c r="W208" s="267"/>
      <c r="X208" s="267"/>
      <c r="Y208" s="267"/>
      <c r="Z208" s="267"/>
    </row>
    <row r="209" spans="1:26" ht="15.75" customHeight="1">
      <c r="A209" s="312"/>
      <c r="B209" s="312"/>
      <c r="C209" s="267"/>
      <c r="D209" s="312"/>
      <c r="E209" s="312"/>
      <c r="F209" s="312"/>
      <c r="G209" s="267"/>
      <c r="H209" s="267"/>
      <c r="I209" s="313"/>
      <c r="J209" s="314"/>
      <c r="K209" s="314"/>
      <c r="L209" s="314"/>
      <c r="M209" s="314"/>
      <c r="N209" s="314"/>
      <c r="O209" s="267"/>
      <c r="P209" s="267"/>
      <c r="Q209" s="267"/>
      <c r="R209" s="267"/>
      <c r="S209" s="267"/>
      <c r="T209" s="267"/>
      <c r="U209" s="267"/>
      <c r="V209" s="267"/>
      <c r="W209" s="267"/>
      <c r="X209" s="267"/>
      <c r="Y209" s="267"/>
      <c r="Z209" s="267"/>
    </row>
    <row r="210" spans="1:26" ht="15.75" customHeight="1">
      <c r="A210" s="312"/>
      <c r="B210" s="312"/>
      <c r="C210" s="267"/>
      <c r="D210" s="312"/>
      <c r="E210" s="312"/>
      <c r="F210" s="312"/>
      <c r="G210" s="267"/>
      <c r="H210" s="267"/>
      <c r="I210" s="313"/>
      <c r="J210" s="314"/>
      <c r="K210" s="314"/>
      <c r="L210" s="314"/>
      <c r="M210" s="314"/>
      <c r="N210" s="314"/>
      <c r="O210" s="267"/>
      <c r="P210" s="267"/>
      <c r="Q210" s="267"/>
      <c r="R210" s="267"/>
      <c r="S210" s="267"/>
      <c r="T210" s="267"/>
      <c r="U210" s="267"/>
      <c r="V210" s="267"/>
      <c r="W210" s="267"/>
      <c r="X210" s="267"/>
      <c r="Y210" s="267"/>
      <c r="Z210" s="267"/>
    </row>
    <row r="211" spans="1:26" ht="15.75" customHeight="1">
      <c r="A211" s="312"/>
      <c r="B211" s="312"/>
      <c r="C211" s="267"/>
      <c r="D211" s="312"/>
      <c r="E211" s="312"/>
      <c r="F211" s="312"/>
      <c r="G211" s="267"/>
      <c r="H211" s="267"/>
      <c r="I211" s="313"/>
      <c r="J211" s="314"/>
      <c r="K211" s="314"/>
      <c r="L211" s="314"/>
      <c r="M211" s="314"/>
      <c r="N211" s="314"/>
      <c r="O211" s="267"/>
      <c r="P211" s="267"/>
      <c r="Q211" s="267"/>
      <c r="R211" s="267"/>
      <c r="S211" s="267"/>
      <c r="T211" s="267"/>
      <c r="U211" s="267"/>
      <c r="V211" s="267"/>
      <c r="W211" s="267"/>
      <c r="X211" s="267"/>
      <c r="Y211" s="267"/>
      <c r="Z211" s="267"/>
    </row>
    <row r="212" spans="1:26" ht="15.75" customHeight="1">
      <c r="A212" s="312"/>
      <c r="B212" s="312"/>
      <c r="C212" s="267"/>
      <c r="D212" s="312"/>
      <c r="E212" s="312"/>
      <c r="F212" s="312"/>
      <c r="G212" s="267"/>
      <c r="H212" s="267"/>
      <c r="I212" s="313"/>
      <c r="J212" s="314"/>
      <c r="K212" s="314"/>
      <c r="L212" s="314"/>
      <c r="M212" s="314"/>
      <c r="N212" s="314"/>
      <c r="O212" s="267"/>
      <c r="P212" s="267"/>
      <c r="Q212" s="267"/>
      <c r="R212" s="267"/>
      <c r="S212" s="267"/>
      <c r="T212" s="267"/>
      <c r="U212" s="267"/>
      <c r="V212" s="267"/>
      <c r="W212" s="267"/>
      <c r="X212" s="267"/>
      <c r="Y212" s="267"/>
      <c r="Z212" s="267"/>
    </row>
    <row r="213" spans="1:26" ht="15.75" customHeight="1">
      <c r="A213" s="312"/>
      <c r="B213" s="312"/>
      <c r="C213" s="267"/>
      <c r="D213" s="312"/>
      <c r="E213" s="312"/>
      <c r="F213" s="312"/>
      <c r="G213" s="267"/>
      <c r="H213" s="267"/>
      <c r="I213" s="313"/>
      <c r="J213" s="314"/>
      <c r="K213" s="314"/>
      <c r="L213" s="314"/>
      <c r="M213" s="314"/>
      <c r="N213" s="314"/>
      <c r="O213" s="267"/>
      <c r="P213" s="267"/>
      <c r="Q213" s="267"/>
      <c r="R213" s="267"/>
      <c r="S213" s="267"/>
      <c r="T213" s="267"/>
      <c r="U213" s="267"/>
      <c r="V213" s="267"/>
      <c r="W213" s="267"/>
      <c r="X213" s="267"/>
      <c r="Y213" s="267"/>
      <c r="Z213" s="267"/>
    </row>
    <row r="214" spans="1:26" ht="15.75" customHeight="1">
      <c r="A214" s="312"/>
      <c r="B214" s="312"/>
      <c r="C214" s="267"/>
      <c r="D214" s="312"/>
      <c r="E214" s="312"/>
      <c r="F214" s="312"/>
      <c r="G214" s="267"/>
      <c r="H214" s="267"/>
      <c r="I214" s="313"/>
      <c r="J214" s="314"/>
      <c r="K214" s="314"/>
      <c r="L214" s="314"/>
      <c r="M214" s="314"/>
      <c r="N214" s="314"/>
      <c r="O214" s="267"/>
      <c r="P214" s="267"/>
      <c r="Q214" s="267"/>
      <c r="R214" s="267"/>
      <c r="S214" s="267"/>
      <c r="T214" s="267"/>
      <c r="U214" s="267"/>
      <c r="V214" s="267"/>
      <c r="W214" s="267"/>
      <c r="X214" s="267"/>
      <c r="Y214" s="267"/>
      <c r="Z214" s="267"/>
    </row>
    <row r="215" spans="1:26" ht="15.75" customHeight="1">
      <c r="A215" s="312"/>
      <c r="B215" s="312"/>
      <c r="C215" s="267"/>
      <c r="D215" s="312"/>
      <c r="E215" s="312"/>
      <c r="F215" s="312"/>
      <c r="G215" s="267"/>
      <c r="H215" s="267"/>
      <c r="I215" s="313"/>
      <c r="J215" s="314"/>
      <c r="K215" s="314"/>
      <c r="L215" s="314"/>
      <c r="M215" s="314"/>
      <c r="N215" s="314"/>
      <c r="O215" s="267"/>
      <c r="P215" s="267"/>
      <c r="Q215" s="267"/>
      <c r="R215" s="267"/>
      <c r="S215" s="267"/>
      <c r="T215" s="267"/>
      <c r="U215" s="267"/>
      <c r="V215" s="267"/>
      <c r="W215" s="267"/>
      <c r="X215" s="267"/>
      <c r="Y215" s="267"/>
      <c r="Z215" s="267"/>
    </row>
    <row r="216" spans="1:26" ht="15.75" customHeight="1">
      <c r="A216" s="312"/>
      <c r="B216" s="312"/>
      <c r="C216" s="267"/>
      <c r="D216" s="312"/>
      <c r="E216" s="312"/>
      <c r="F216" s="312"/>
      <c r="G216" s="267"/>
      <c r="H216" s="267"/>
      <c r="I216" s="313"/>
      <c r="J216" s="314"/>
      <c r="K216" s="314"/>
      <c r="L216" s="314"/>
      <c r="M216" s="314"/>
      <c r="N216" s="314"/>
      <c r="O216" s="267"/>
      <c r="P216" s="267"/>
      <c r="Q216" s="267"/>
      <c r="R216" s="267"/>
      <c r="S216" s="267"/>
      <c r="T216" s="267"/>
      <c r="U216" s="267"/>
      <c r="V216" s="267"/>
      <c r="W216" s="267"/>
      <c r="X216" s="267"/>
      <c r="Y216" s="267"/>
      <c r="Z216" s="267"/>
    </row>
    <row r="217" spans="1:26" ht="15.75" customHeight="1">
      <c r="A217" s="312"/>
      <c r="B217" s="312"/>
      <c r="C217" s="267"/>
      <c r="D217" s="312"/>
      <c r="E217" s="312"/>
      <c r="F217" s="312"/>
      <c r="G217" s="267"/>
      <c r="H217" s="267"/>
      <c r="I217" s="313"/>
      <c r="J217" s="314"/>
      <c r="K217" s="314"/>
      <c r="L217" s="314"/>
      <c r="M217" s="314"/>
      <c r="N217" s="314"/>
      <c r="O217" s="267"/>
      <c r="P217" s="267"/>
      <c r="Q217" s="267"/>
      <c r="R217" s="267"/>
      <c r="S217" s="267"/>
      <c r="T217" s="267"/>
      <c r="U217" s="267"/>
      <c r="V217" s="267"/>
      <c r="W217" s="267"/>
      <c r="X217" s="267"/>
      <c r="Y217" s="267"/>
      <c r="Z217" s="267"/>
    </row>
    <row r="218" spans="1:26" ht="15.75" customHeight="1">
      <c r="A218" s="312"/>
      <c r="B218" s="312"/>
      <c r="C218" s="267"/>
      <c r="D218" s="312"/>
      <c r="E218" s="312"/>
      <c r="F218" s="312"/>
      <c r="G218" s="267"/>
      <c r="H218" s="267"/>
      <c r="I218" s="313"/>
      <c r="J218" s="314"/>
      <c r="K218" s="314"/>
      <c r="L218" s="314"/>
      <c r="M218" s="314"/>
      <c r="N218" s="314"/>
      <c r="O218" s="267"/>
      <c r="P218" s="267"/>
      <c r="Q218" s="267"/>
      <c r="R218" s="267"/>
      <c r="S218" s="267"/>
      <c r="T218" s="267"/>
      <c r="U218" s="267"/>
      <c r="V218" s="267"/>
      <c r="W218" s="267"/>
      <c r="X218" s="267"/>
      <c r="Y218" s="267"/>
      <c r="Z218" s="267"/>
    </row>
    <row r="219" spans="1:26" ht="15.75" customHeight="1">
      <c r="A219" s="312"/>
      <c r="B219" s="312"/>
      <c r="C219" s="267"/>
      <c r="D219" s="312"/>
      <c r="E219" s="312"/>
      <c r="F219" s="312"/>
      <c r="G219" s="267"/>
      <c r="H219" s="267"/>
      <c r="I219" s="313"/>
      <c r="J219" s="314"/>
      <c r="K219" s="314"/>
      <c r="L219" s="314"/>
      <c r="M219" s="314"/>
      <c r="N219" s="314"/>
      <c r="O219" s="267"/>
      <c r="P219" s="267"/>
      <c r="Q219" s="267"/>
      <c r="R219" s="267"/>
      <c r="S219" s="267"/>
      <c r="T219" s="267"/>
      <c r="U219" s="267"/>
      <c r="V219" s="267"/>
      <c r="W219" s="267"/>
      <c r="X219" s="267"/>
      <c r="Y219" s="267"/>
      <c r="Z219" s="267"/>
    </row>
    <row r="220" spans="1:26" ht="15.75" customHeight="1">
      <c r="A220" s="312"/>
      <c r="B220" s="312"/>
      <c r="C220" s="267"/>
      <c r="D220" s="312"/>
      <c r="E220" s="312"/>
      <c r="F220" s="312"/>
      <c r="G220" s="267"/>
      <c r="H220" s="267"/>
      <c r="I220" s="313"/>
      <c r="J220" s="314"/>
      <c r="K220" s="314"/>
      <c r="L220" s="314"/>
      <c r="M220" s="314"/>
      <c r="N220" s="314"/>
      <c r="O220" s="267"/>
      <c r="P220" s="267"/>
      <c r="Q220" s="267"/>
      <c r="R220" s="267"/>
      <c r="S220" s="267"/>
      <c r="T220" s="267"/>
      <c r="U220" s="267"/>
      <c r="V220" s="267"/>
      <c r="W220" s="267"/>
      <c r="X220" s="267"/>
      <c r="Y220" s="267"/>
      <c r="Z220" s="267"/>
    </row>
    <row r="221" spans="1:26" ht="15.75" customHeight="1">
      <c r="A221" s="312"/>
      <c r="B221" s="312"/>
      <c r="C221" s="267"/>
      <c r="D221" s="312"/>
      <c r="E221" s="312"/>
      <c r="F221" s="312"/>
      <c r="G221" s="267"/>
      <c r="H221" s="267"/>
      <c r="I221" s="313"/>
      <c r="J221" s="314"/>
      <c r="K221" s="314"/>
      <c r="L221" s="314"/>
      <c r="M221" s="314"/>
      <c r="N221" s="314"/>
      <c r="O221" s="267"/>
      <c r="P221" s="267"/>
      <c r="Q221" s="267"/>
      <c r="R221" s="267"/>
      <c r="S221" s="267"/>
      <c r="T221" s="267"/>
      <c r="U221" s="267"/>
      <c r="V221" s="267"/>
      <c r="W221" s="267"/>
      <c r="X221" s="267"/>
      <c r="Y221" s="267"/>
      <c r="Z221" s="267"/>
    </row>
    <row r="222" spans="1:26" ht="15.75" customHeight="1">
      <c r="A222" s="312"/>
      <c r="B222" s="312"/>
      <c r="C222" s="267"/>
      <c r="D222" s="312"/>
      <c r="E222" s="312"/>
      <c r="F222" s="312"/>
      <c r="G222" s="267"/>
      <c r="H222" s="267"/>
      <c r="I222" s="313"/>
      <c r="J222" s="314"/>
      <c r="K222" s="314"/>
      <c r="L222" s="314"/>
      <c r="M222" s="314"/>
      <c r="N222" s="314"/>
      <c r="O222" s="267"/>
      <c r="P222" s="267"/>
      <c r="Q222" s="267"/>
      <c r="R222" s="267"/>
      <c r="S222" s="267"/>
      <c r="T222" s="267"/>
      <c r="U222" s="267"/>
      <c r="V222" s="267"/>
      <c r="W222" s="267"/>
      <c r="X222" s="267"/>
      <c r="Y222" s="267"/>
      <c r="Z222" s="267"/>
    </row>
    <row r="223" spans="1:26" ht="15.75" customHeight="1">
      <c r="A223" s="312"/>
      <c r="B223" s="312"/>
      <c r="C223" s="267"/>
      <c r="D223" s="312"/>
      <c r="E223" s="312"/>
      <c r="F223" s="312"/>
      <c r="G223" s="267"/>
      <c r="H223" s="267"/>
      <c r="I223" s="313"/>
      <c r="J223" s="314"/>
      <c r="K223" s="314"/>
      <c r="L223" s="314"/>
      <c r="M223" s="314"/>
      <c r="N223" s="314"/>
      <c r="O223" s="267"/>
      <c r="P223" s="267"/>
      <c r="Q223" s="267"/>
      <c r="R223" s="267"/>
      <c r="S223" s="267"/>
      <c r="T223" s="267"/>
      <c r="U223" s="267"/>
      <c r="V223" s="267"/>
      <c r="W223" s="267"/>
      <c r="X223" s="267"/>
      <c r="Y223" s="267"/>
      <c r="Z223" s="267"/>
    </row>
    <row r="224" spans="1:26" ht="15.75" customHeight="1">
      <c r="A224" s="312"/>
      <c r="B224" s="312"/>
      <c r="C224" s="267"/>
      <c r="D224" s="312"/>
      <c r="E224" s="312"/>
      <c r="F224" s="312"/>
      <c r="G224" s="267"/>
      <c r="H224" s="267"/>
      <c r="I224" s="313"/>
      <c r="J224" s="314"/>
      <c r="K224" s="314"/>
      <c r="L224" s="314"/>
      <c r="M224" s="314"/>
      <c r="N224" s="314"/>
      <c r="O224" s="267"/>
      <c r="P224" s="267"/>
      <c r="Q224" s="267"/>
      <c r="R224" s="267"/>
      <c r="S224" s="267"/>
      <c r="T224" s="267"/>
      <c r="U224" s="267"/>
      <c r="V224" s="267"/>
      <c r="W224" s="267"/>
      <c r="X224" s="267"/>
      <c r="Y224" s="267"/>
      <c r="Z224" s="267"/>
    </row>
    <row r="225" spans="1:26" ht="15.75" customHeight="1">
      <c r="A225" s="312"/>
      <c r="B225" s="312"/>
      <c r="C225" s="267"/>
      <c r="D225" s="312"/>
      <c r="E225" s="312"/>
      <c r="F225" s="312"/>
      <c r="G225" s="267"/>
      <c r="H225" s="267"/>
      <c r="I225" s="313"/>
      <c r="J225" s="314"/>
      <c r="K225" s="314"/>
      <c r="L225" s="314"/>
      <c r="M225" s="314"/>
      <c r="N225" s="314"/>
      <c r="O225" s="267"/>
      <c r="P225" s="267"/>
      <c r="Q225" s="267"/>
      <c r="R225" s="267"/>
      <c r="S225" s="267"/>
      <c r="T225" s="267"/>
      <c r="U225" s="267"/>
      <c r="V225" s="267"/>
      <c r="W225" s="267"/>
      <c r="X225" s="267"/>
      <c r="Y225" s="267"/>
      <c r="Z225" s="267"/>
    </row>
    <row r="226" spans="1:26" ht="15.75" customHeight="1">
      <c r="A226" s="312"/>
      <c r="B226" s="312"/>
      <c r="C226" s="267"/>
      <c r="D226" s="312"/>
      <c r="E226" s="312"/>
      <c r="F226" s="312"/>
      <c r="G226" s="267"/>
      <c r="H226" s="267"/>
      <c r="I226" s="313"/>
      <c r="J226" s="314"/>
      <c r="K226" s="314"/>
      <c r="L226" s="314"/>
      <c r="M226" s="314"/>
      <c r="N226" s="314"/>
      <c r="O226" s="267"/>
      <c r="P226" s="267"/>
      <c r="Q226" s="267"/>
      <c r="R226" s="267"/>
      <c r="S226" s="267"/>
      <c r="T226" s="267"/>
      <c r="U226" s="267"/>
      <c r="V226" s="267"/>
      <c r="W226" s="267"/>
      <c r="X226" s="267"/>
      <c r="Y226" s="267"/>
      <c r="Z226" s="267"/>
    </row>
    <row r="227" spans="1:26" ht="15.75" customHeight="1">
      <c r="A227" s="312"/>
      <c r="B227" s="312"/>
      <c r="C227" s="267"/>
      <c r="D227" s="312"/>
      <c r="E227" s="312"/>
      <c r="F227" s="312"/>
      <c r="G227" s="267"/>
      <c r="H227" s="267"/>
      <c r="I227" s="313"/>
      <c r="J227" s="314"/>
      <c r="K227" s="314"/>
      <c r="L227" s="314"/>
      <c r="M227" s="314"/>
      <c r="N227" s="314"/>
      <c r="O227" s="267"/>
      <c r="P227" s="267"/>
      <c r="Q227" s="267"/>
      <c r="R227" s="267"/>
      <c r="S227" s="267"/>
      <c r="T227" s="267"/>
      <c r="U227" s="267"/>
      <c r="V227" s="267"/>
      <c r="W227" s="267"/>
      <c r="X227" s="267"/>
      <c r="Y227" s="267"/>
      <c r="Z227" s="267"/>
    </row>
    <row r="228" spans="1:26" ht="15.75" customHeight="1">
      <c r="A228" s="312"/>
      <c r="B228" s="312"/>
      <c r="C228" s="267"/>
      <c r="D228" s="312"/>
      <c r="E228" s="312"/>
      <c r="F228" s="312"/>
      <c r="G228" s="267"/>
      <c r="H228" s="267"/>
      <c r="I228" s="313"/>
      <c r="J228" s="314"/>
      <c r="K228" s="314"/>
      <c r="L228" s="314"/>
      <c r="M228" s="314"/>
      <c r="N228" s="314"/>
      <c r="O228" s="267"/>
      <c r="P228" s="267"/>
      <c r="Q228" s="267"/>
      <c r="R228" s="267"/>
      <c r="S228" s="267"/>
      <c r="T228" s="267"/>
      <c r="U228" s="267"/>
      <c r="V228" s="267"/>
      <c r="W228" s="267"/>
      <c r="X228" s="267"/>
      <c r="Y228" s="267"/>
      <c r="Z228" s="267"/>
    </row>
    <row r="229" spans="1:26" ht="15.75" customHeight="1">
      <c r="A229" s="312"/>
      <c r="B229" s="312"/>
      <c r="C229" s="267"/>
      <c r="D229" s="312"/>
      <c r="E229" s="312"/>
      <c r="F229" s="312"/>
      <c r="G229" s="267"/>
      <c r="H229" s="267"/>
      <c r="I229" s="313"/>
      <c r="J229" s="314"/>
      <c r="K229" s="314"/>
      <c r="L229" s="314"/>
      <c r="M229" s="314"/>
      <c r="N229" s="314"/>
      <c r="O229" s="267"/>
      <c r="P229" s="267"/>
      <c r="Q229" s="267"/>
      <c r="R229" s="267"/>
      <c r="S229" s="267"/>
      <c r="T229" s="267"/>
      <c r="U229" s="267"/>
      <c r="V229" s="267"/>
      <c r="W229" s="267"/>
      <c r="X229" s="267"/>
      <c r="Y229" s="267"/>
      <c r="Z229" s="267"/>
    </row>
    <row r="230" spans="1:26" ht="15.75" customHeight="1">
      <c r="A230" s="312"/>
      <c r="B230" s="312"/>
      <c r="C230" s="267"/>
      <c r="D230" s="312"/>
      <c r="E230" s="312"/>
      <c r="F230" s="312"/>
      <c r="G230" s="267"/>
      <c r="H230" s="267"/>
      <c r="I230" s="313"/>
      <c r="J230" s="314"/>
      <c r="K230" s="314"/>
      <c r="L230" s="314"/>
      <c r="M230" s="314"/>
      <c r="N230" s="314"/>
      <c r="O230" s="267"/>
      <c r="P230" s="267"/>
      <c r="Q230" s="267"/>
      <c r="R230" s="267"/>
      <c r="S230" s="267"/>
      <c r="T230" s="267"/>
      <c r="U230" s="267"/>
      <c r="V230" s="267"/>
      <c r="W230" s="267"/>
      <c r="X230" s="267"/>
      <c r="Y230" s="267"/>
      <c r="Z230" s="267"/>
    </row>
    <row r="231" spans="1:26" ht="15.75" customHeight="1">
      <c r="A231" s="312"/>
      <c r="B231" s="312"/>
      <c r="C231" s="267"/>
      <c r="D231" s="312"/>
      <c r="E231" s="312"/>
      <c r="F231" s="312"/>
      <c r="G231" s="267"/>
      <c r="H231" s="267"/>
      <c r="I231" s="313"/>
      <c r="J231" s="314"/>
      <c r="K231" s="314"/>
      <c r="L231" s="314"/>
      <c r="M231" s="314"/>
      <c r="N231" s="314"/>
      <c r="O231" s="267"/>
      <c r="P231" s="267"/>
      <c r="Q231" s="267"/>
      <c r="R231" s="267"/>
      <c r="S231" s="267"/>
      <c r="T231" s="267"/>
      <c r="U231" s="267"/>
      <c r="V231" s="267"/>
      <c r="W231" s="267"/>
      <c r="X231" s="267"/>
      <c r="Y231" s="267"/>
      <c r="Z231" s="267"/>
    </row>
    <row r="232" spans="1:26" ht="15.75" customHeight="1">
      <c r="A232" s="312"/>
      <c r="B232" s="312"/>
      <c r="C232" s="267"/>
      <c r="D232" s="312"/>
      <c r="E232" s="312"/>
      <c r="F232" s="312"/>
      <c r="G232" s="267"/>
      <c r="H232" s="267"/>
      <c r="I232" s="313"/>
      <c r="J232" s="314"/>
      <c r="K232" s="314"/>
      <c r="L232" s="314"/>
      <c r="M232" s="314"/>
      <c r="N232" s="314"/>
      <c r="O232" s="267"/>
      <c r="P232" s="267"/>
      <c r="Q232" s="267"/>
      <c r="R232" s="267"/>
      <c r="S232" s="267"/>
      <c r="T232" s="267"/>
      <c r="U232" s="267"/>
      <c r="V232" s="267"/>
      <c r="W232" s="267"/>
      <c r="X232" s="267"/>
      <c r="Y232" s="267"/>
      <c r="Z232" s="267"/>
    </row>
    <row r="233" spans="1:26" ht="15.75" customHeight="1">
      <c r="A233" s="312"/>
      <c r="B233" s="312"/>
      <c r="C233" s="267"/>
      <c r="D233" s="312"/>
      <c r="E233" s="312"/>
      <c r="F233" s="312"/>
      <c r="G233" s="267"/>
      <c r="H233" s="267"/>
      <c r="I233" s="313"/>
      <c r="J233" s="314"/>
      <c r="K233" s="314"/>
      <c r="L233" s="314"/>
      <c r="M233" s="314"/>
      <c r="N233" s="314"/>
      <c r="O233" s="267"/>
      <c r="P233" s="267"/>
      <c r="Q233" s="267"/>
      <c r="R233" s="267"/>
      <c r="S233" s="267"/>
      <c r="T233" s="267"/>
      <c r="U233" s="267"/>
      <c r="V233" s="267"/>
      <c r="W233" s="267"/>
      <c r="X233" s="267"/>
      <c r="Y233" s="267"/>
      <c r="Z233" s="267"/>
    </row>
    <row r="234" spans="1:26" ht="15.75" customHeight="1">
      <c r="A234" s="312"/>
      <c r="B234" s="312"/>
      <c r="C234" s="267"/>
      <c r="D234" s="312"/>
      <c r="E234" s="312"/>
      <c r="F234" s="312"/>
      <c r="G234" s="267"/>
      <c r="H234" s="267"/>
      <c r="I234" s="313"/>
      <c r="J234" s="314"/>
      <c r="K234" s="314"/>
      <c r="L234" s="314"/>
      <c r="M234" s="314"/>
      <c r="N234" s="314"/>
      <c r="O234" s="267"/>
      <c r="P234" s="267"/>
      <c r="Q234" s="267"/>
      <c r="R234" s="267"/>
      <c r="S234" s="267"/>
      <c r="T234" s="267"/>
      <c r="U234" s="267"/>
      <c r="V234" s="267"/>
      <c r="W234" s="267"/>
      <c r="X234" s="267"/>
      <c r="Y234" s="267"/>
      <c r="Z234" s="267"/>
    </row>
    <row r="235" spans="1:26" ht="15.75" customHeight="1">
      <c r="A235" s="312"/>
      <c r="B235" s="312"/>
      <c r="C235" s="267"/>
      <c r="D235" s="312"/>
      <c r="E235" s="312"/>
      <c r="F235" s="312"/>
      <c r="G235" s="267"/>
      <c r="H235" s="267"/>
      <c r="I235" s="313"/>
      <c r="J235" s="314"/>
      <c r="K235" s="314"/>
      <c r="L235" s="314"/>
      <c r="M235" s="314"/>
      <c r="N235" s="314"/>
      <c r="O235" s="267"/>
      <c r="P235" s="267"/>
      <c r="Q235" s="267"/>
      <c r="R235" s="267"/>
      <c r="S235" s="267"/>
      <c r="T235" s="267"/>
      <c r="U235" s="267"/>
      <c r="V235" s="267"/>
      <c r="W235" s="267"/>
      <c r="X235" s="267"/>
      <c r="Y235" s="267"/>
      <c r="Z235" s="267"/>
    </row>
    <row r="236" spans="1:26" ht="15.75" customHeight="1">
      <c r="A236" s="312"/>
      <c r="B236" s="312"/>
      <c r="C236" s="267"/>
      <c r="D236" s="312"/>
      <c r="E236" s="312"/>
      <c r="F236" s="312"/>
      <c r="G236" s="267"/>
      <c r="H236" s="267"/>
      <c r="I236" s="313"/>
      <c r="J236" s="314"/>
      <c r="K236" s="314"/>
      <c r="L236" s="314"/>
      <c r="M236" s="314"/>
      <c r="N236" s="314"/>
      <c r="O236" s="267"/>
      <c r="P236" s="267"/>
      <c r="Q236" s="267"/>
      <c r="R236" s="267"/>
      <c r="S236" s="267"/>
      <c r="T236" s="267"/>
      <c r="U236" s="267"/>
      <c r="V236" s="267"/>
      <c r="W236" s="267"/>
      <c r="X236" s="267"/>
      <c r="Y236" s="267"/>
      <c r="Z236" s="267"/>
    </row>
    <row r="237" spans="1:26" ht="15.75" customHeight="1">
      <c r="A237" s="312"/>
      <c r="B237" s="312"/>
      <c r="C237" s="267"/>
      <c r="D237" s="312"/>
      <c r="E237" s="312"/>
      <c r="F237" s="312"/>
      <c r="G237" s="267"/>
      <c r="H237" s="267"/>
      <c r="I237" s="313"/>
      <c r="J237" s="314"/>
      <c r="K237" s="314"/>
      <c r="L237" s="314"/>
      <c r="M237" s="314"/>
      <c r="N237" s="314"/>
      <c r="O237" s="267"/>
      <c r="P237" s="267"/>
      <c r="Q237" s="267"/>
      <c r="R237" s="267"/>
      <c r="S237" s="267"/>
      <c r="T237" s="267"/>
      <c r="U237" s="267"/>
      <c r="V237" s="267"/>
      <c r="W237" s="267"/>
      <c r="X237" s="267"/>
      <c r="Y237" s="267"/>
      <c r="Z237" s="267"/>
    </row>
    <row r="238" spans="1:26" ht="15.75" customHeight="1">
      <c r="A238" s="312"/>
      <c r="B238" s="312"/>
      <c r="C238" s="267"/>
      <c r="D238" s="312"/>
      <c r="E238" s="312"/>
      <c r="F238" s="312"/>
      <c r="G238" s="267"/>
      <c r="H238" s="267"/>
      <c r="I238" s="313"/>
      <c r="J238" s="314"/>
      <c r="K238" s="314"/>
      <c r="L238" s="314"/>
      <c r="M238" s="314"/>
      <c r="N238" s="314"/>
      <c r="O238" s="267"/>
      <c r="P238" s="267"/>
      <c r="Q238" s="267"/>
      <c r="R238" s="267"/>
      <c r="S238" s="267"/>
      <c r="T238" s="267"/>
      <c r="U238" s="267"/>
      <c r="V238" s="267"/>
      <c r="W238" s="267"/>
      <c r="X238" s="267"/>
      <c r="Y238" s="267"/>
      <c r="Z238" s="267"/>
    </row>
    <row r="239" spans="1:26" ht="15.75" customHeight="1">
      <c r="A239" s="312"/>
      <c r="B239" s="312"/>
      <c r="C239" s="267"/>
      <c r="D239" s="312"/>
      <c r="E239" s="312"/>
      <c r="F239" s="312"/>
      <c r="G239" s="267"/>
      <c r="H239" s="267"/>
      <c r="I239" s="313"/>
      <c r="J239" s="314"/>
      <c r="K239" s="314"/>
      <c r="L239" s="314"/>
      <c r="M239" s="314"/>
      <c r="N239" s="314"/>
      <c r="O239" s="267"/>
      <c r="P239" s="267"/>
      <c r="Q239" s="267"/>
      <c r="R239" s="267"/>
      <c r="S239" s="267"/>
      <c r="T239" s="267"/>
      <c r="U239" s="267"/>
      <c r="V239" s="267"/>
      <c r="W239" s="267"/>
      <c r="X239" s="267"/>
      <c r="Y239" s="267"/>
      <c r="Z239" s="267"/>
    </row>
    <row r="240" spans="1:26" ht="15.75" customHeight="1">
      <c r="A240" s="312"/>
      <c r="B240" s="312"/>
      <c r="C240" s="267"/>
      <c r="D240" s="312"/>
      <c r="E240" s="312"/>
      <c r="F240" s="312"/>
      <c r="G240" s="267"/>
      <c r="H240" s="267"/>
      <c r="I240" s="313"/>
      <c r="J240" s="314"/>
      <c r="K240" s="314"/>
      <c r="L240" s="314"/>
      <c r="M240" s="314"/>
      <c r="N240" s="314"/>
      <c r="O240" s="267"/>
      <c r="P240" s="267"/>
      <c r="Q240" s="267"/>
      <c r="R240" s="267"/>
      <c r="S240" s="267"/>
      <c r="T240" s="267"/>
      <c r="U240" s="267"/>
      <c r="V240" s="267"/>
      <c r="W240" s="267"/>
      <c r="X240" s="267"/>
      <c r="Y240" s="267"/>
      <c r="Z240" s="267"/>
    </row>
    <row r="241" spans="1:26" ht="15.75" customHeight="1">
      <c r="A241" s="312"/>
      <c r="B241" s="312"/>
      <c r="C241" s="267"/>
      <c r="D241" s="312"/>
      <c r="E241" s="312"/>
      <c r="F241" s="312"/>
      <c r="G241" s="267"/>
      <c r="H241" s="267"/>
      <c r="I241" s="313"/>
      <c r="J241" s="314"/>
      <c r="K241" s="314"/>
      <c r="L241" s="314"/>
      <c r="M241" s="314"/>
      <c r="N241" s="314"/>
      <c r="O241" s="267"/>
      <c r="P241" s="267"/>
      <c r="Q241" s="267"/>
      <c r="R241" s="267"/>
      <c r="S241" s="267"/>
      <c r="T241" s="267"/>
      <c r="U241" s="267"/>
      <c r="V241" s="267"/>
      <c r="W241" s="267"/>
      <c r="X241" s="267"/>
      <c r="Y241" s="267"/>
      <c r="Z241" s="267"/>
    </row>
    <row r="242" spans="1:26" ht="15.75" customHeight="1">
      <c r="A242" s="312"/>
      <c r="B242" s="312"/>
      <c r="C242" s="267"/>
      <c r="D242" s="312"/>
      <c r="E242" s="312"/>
      <c r="F242" s="312"/>
      <c r="G242" s="267"/>
      <c r="H242" s="267"/>
      <c r="I242" s="313"/>
      <c r="J242" s="314"/>
      <c r="K242" s="314"/>
      <c r="L242" s="314"/>
      <c r="M242" s="314"/>
      <c r="N242" s="314"/>
      <c r="O242" s="267"/>
      <c r="P242" s="267"/>
      <c r="Q242" s="267"/>
      <c r="R242" s="267"/>
      <c r="S242" s="267"/>
      <c r="T242" s="267"/>
      <c r="U242" s="267"/>
      <c r="V242" s="267"/>
      <c r="W242" s="267"/>
      <c r="X242" s="267"/>
      <c r="Y242" s="267"/>
      <c r="Z242" s="267"/>
    </row>
    <row r="243" spans="1:26" ht="15.75" customHeight="1">
      <c r="A243" s="312"/>
      <c r="B243" s="312"/>
      <c r="C243" s="267"/>
      <c r="D243" s="312"/>
      <c r="E243" s="312"/>
      <c r="F243" s="312"/>
      <c r="G243" s="267"/>
      <c r="H243" s="267"/>
      <c r="I243" s="313"/>
      <c r="J243" s="314"/>
      <c r="K243" s="314"/>
      <c r="L243" s="314"/>
      <c r="M243" s="314"/>
      <c r="N243" s="314"/>
      <c r="O243" s="267"/>
      <c r="P243" s="267"/>
      <c r="Q243" s="267"/>
      <c r="R243" s="267"/>
      <c r="S243" s="267"/>
      <c r="T243" s="267"/>
      <c r="U243" s="267"/>
      <c r="V243" s="267"/>
      <c r="W243" s="267"/>
      <c r="X243" s="267"/>
      <c r="Y243" s="267"/>
      <c r="Z243" s="267"/>
    </row>
    <row r="244" spans="1:26" ht="15.75" customHeight="1">
      <c r="A244" s="312"/>
      <c r="B244" s="312"/>
      <c r="C244" s="267"/>
      <c r="D244" s="312"/>
      <c r="E244" s="312"/>
      <c r="F244" s="312"/>
      <c r="G244" s="267"/>
      <c r="H244" s="267"/>
      <c r="I244" s="313"/>
      <c r="J244" s="314"/>
      <c r="K244" s="314"/>
      <c r="L244" s="314"/>
      <c r="M244" s="314"/>
      <c r="N244" s="314"/>
      <c r="O244" s="267"/>
      <c r="P244" s="267"/>
      <c r="Q244" s="267"/>
      <c r="R244" s="267"/>
      <c r="S244" s="267"/>
      <c r="T244" s="267"/>
      <c r="U244" s="267"/>
      <c r="V244" s="267"/>
      <c r="W244" s="267"/>
      <c r="X244" s="267"/>
      <c r="Y244" s="267"/>
      <c r="Z244" s="267"/>
    </row>
    <row r="245" spans="1:26" ht="15.75" customHeight="1">
      <c r="A245" s="312"/>
      <c r="B245" s="312"/>
      <c r="C245" s="267"/>
      <c r="D245" s="312"/>
      <c r="E245" s="312"/>
      <c r="F245" s="312"/>
      <c r="G245" s="267"/>
      <c r="H245" s="267"/>
      <c r="I245" s="313"/>
      <c r="J245" s="314"/>
      <c r="K245" s="314"/>
      <c r="L245" s="314"/>
      <c r="M245" s="314"/>
      <c r="N245" s="314"/>
      <c r="O245" s="267"/>
      <c r="P245" s="267"/>
      <c r="Q245" s="267"/>
      <c r="R245" s="267"/>
      <c r="S245" s="267"/>
      <c r="T245" s="267"/>
      <c r="U245" s="267"/>
      <c r="V245" s="267"/>
      <c r="W245" s="267"/>
      <c r="X245" s="267"/>
      <c r="Y245" s="267"/>
      <c r="Z245" s="267"/>
    </row>
    <row r="246" spans="1:26" ht="15.75" customHeight="1">
      <c r="A246" s="312"/>
      <c r="B246" s="312"/>
      <c r="C246" s="267"/>
      <c r="D246" s="312"/>
      <c r="E246" s="312"/>
      <c r="F246" s="312"/>
      <c r="G246" s="267"/>
      <c r="H246" s="267"/>
      <c r="I246" s="313"/>
      <c r="J246" s="314"/>
      <c r="K246" s="314"/>
      <c r="L246" s="314"/>
      <c r="M246" s="314"/>
      <c r="N246" s="314"/>
      <c r="O246" s="267"/>
      <c r="P246" s="267"/>
      <c r="Q246" s="267"/>
      <c r="R246" s="267"/>
      <c r="S246" s="267"/>
      <c r="T246" s="267"/>
      <c r="U246" s="267"/>
      <c r="V246" s="267"/>
      <c r="W246" s="267"/>
      <c r="X246" s="267"/>
      <c r="Y246" s="267"/>
      <c r="Z246" s="267"/>
    </row>
    <row r="247" spans="1:26" ht="15.75" customHeight="1">
      <c r="A247" s="312"/>
      <c r="B247" s="312"/>
      <c r="C247" s="267"/>
      <c r="D247" s="312"/>
      <c r="E247" s="312"/>
      <c r="F247" s="312"/>
      <c r="G247" s="267"/>
      <c r="H247" s="267"/>
      <c r="I247" s="313"/>
      <c r="J247" s="314"/>
      <c r="K247" s="314"/>
      <c r="L247" s="314"/>
      <c r="M247" s="314"/>
      <c r="N247" s="314"/>
      <c r="O247" s="267"/>
      <c r="P247" s="267"/>
      <c r="Q247" s="267"/>
      <c r="R247" s="267"/>
      <c r="S247" s="267"/>
      <c r="T247" s="267"/>
      <c r="U247" s="267"/>
      <c r="V247" s="267"/>
      <c r="W247" s="267"/>
      <c r="X247" s="267"/>
      <c r="Y247" s="267"/>
      <c r="Z247" s="267"/>
    </row>
    <row r="248" spans="1:26" ht="15.75" customHeight="1">
      <c r="A248" s="312"/>
      <c r="B248" s="312"/>
      <c r="C248" s="267"/>
      <c r="D248" s="312"/>
      <c r="E248" s="312"/>
      <c r="F248" s="312"/>
      <c r="G248" s="267"/>
      <c r="H248" s="267"/>
      <c r="I248" s="313"/>
      <c r="J248" s="314"/>
      <c r="K248" s="314"/>
      <c r="L248" s="314"/>
      <c r="M248" s="314"/>
      <c r="N248" s="314"/>
      <c r="O248" s="267"/>
      <c r="P248" s="267"/>
      <c r="Q248" s="267"/>
      <c r="R248" s="267"/>
      <c r="S248" s="267"/>
      <c r="T248" s="267"/>
      <c r="U248" s="267"/>
      <c r="V248" s="267"/>
      <c r="W248" s="267"/>
      <c r="X248" s="267"/>
      <c r="Y248" s="267"/>
      <c r="Z248" s="267"/>
    </row>
    <row r="249" spans="1:26" ht="15.75" customHeight="1">
      <c r="A249" s="312"/>
      <c r="B249" s="312"/>
      <c r="C249" s="267"/>
      <c r="D249" s="312"/>
      <c r="E249" s="312"/>
      <c r="F249" s="312"/>
      <c r="G249" s="267"/>
      <c r="H249" s="267"/>
      <c r="I249" s="313"/>
      <c r="J249" s="314"/>
      <c r="K249" s="314"/>
      <c r="L249" s="314"/>
      <c r="M249" s="314"/>
      <c r="N249" s="314"/>
      <c r="O249" s="267"/>
      <c r="P249" s="267"/>
      <c r="Q249" s="267"/>
      <c r="R249" s="267"/>
      <c r="S249" s="267"/>
      <c r="T249" s="267"/>
      <c r="U249" s="267"/>
      <c r="V249" s="267"/>
      <c r="W249" s="267"/>
      <c r="X249" s="267"/>
      <c r="Y249" s="267"/>
      <c r="Z249" s="267"/>
    </row>
    <row r="250" spans="1:26" ht="15.75" customHeight="1">
      <c r="A250" s="312"/>
      <c r="B250" s="312"/>
      <c r="C250" s="267"/>
      <c r="D250" s="312"/>
      <c r="E250" s="312"/>
      <c r="F250" s="312"/>
      <c r="G250" s="267"/>
      <c r="H250" s="267"/>
      <c r="I250" s="313"/>
      <c r="J250" s="314"/>
      <c r="K250" s="314"/>
      <c r="L250" s="314"/>
      <c r="M250" s="314"/>
      <c r="N250" s="314"/>
      <c r="O250" s="267"/>
      <c r="P250" s="267"/>
      <c r="Q250" s="267"/>
      <c r="R250" s="267"/>
      <c r="S250" s="267"/>
      <c r="T250" s="267"/>
      <c r="U250" s="267"/>
      <c r="V250" s="267"/>
      <c r="W250" s="267"/>
      <c r="X250" s="267"/>
      <c r="Y250" s="267"/>
      <c r="Z250" s="267"/>
    </row>
    <row r="251" spans="1:26" ht="15.75" customHeight="1">
      <c r="A251" s="312"/>
      <c r="B251" s="312"/>
      <c r="C251" s="267"/>
      <c r="D251" s="312"/>
      <c r="E251" s="312"/>
      <c r="F251" s="312"/>
      <c r="G251" s="267"/>
      <c r="H251" s="267"/>
      <c r="I251" s="313"/>
      <c r="J251" s="314"/>
      <c r="K251" s="314"/>
      <c r="L251" s="314"/>
      <c r="M251" s="314"/>
      <c r="N251" s="314"/>
      <c r="O251" s="267"/>
      <c r="P251" s="267"/>
      <c r="Q251" s="267"/>
      <c r="R251" s="267"/>
      <c r="S251" s="267"/>
      <c r="T251" s="267"/>
      <c r="U251" s="267"/>
      <c r="V251" s="267"/>
      <c r="W251" s="267"/>
      <c r="X251" s="267"/>
      <c r="Y251" s="267"/>
      <c r="Z251" s="267"/>
    </row>
    <row r="252" spans="1:26" ht="15.75" customHeight="1">
      <c r="A252" s="312"/>
      <c r="B252" s="312"/>
      <c r="C252" s="267"/>
      <c r="D252" s="312"/>
      <c r="E252" s="312"/>
      <c r="F252" s="312"/>
      <c r="G252" s="267"/>
      <c r="H252" s="267"/>
      <c r="I252" s="313"/>
      <c r="J252" s="314"/>
      <c r="K252" s="314"/>
      <c r="L252" s="314"/>
      <c r="M252" s="314"/>
      <c r="N252" s="314"/>
      <c r="O252" s="267"/>
      <c r="P252" s="267"/>
      <c r="Q252" s="267"/>
      <c r="R252" s="267"/>
      <c r="S252" s="267"/>
      <c r="T252" s="267"/>
      <c r="U252" s="267"/>
      <c r="V252" s="267"/>
      <c r="W252" s="267"/>
      <c r="X252" s="267"/>
      <c r="Y252" s="267"/>
      <c r="Z252" s="267"/>
    </row>
    <row r="253" spans="1:26" ht="15.75" customHeight="1">
      <c r="A253" s="312"/>
      <c r="B253" s="312"/>
      <c r="C253" s="267"/>
      <c r="D253" s="312"/>
      <c r="E253" s="312"/>
      <c r="F253" s="312"/>
      <c r="G253" s="267"/>
      <c r="H253" s="267"/>
      <c r="I253" s="313"/>
      <c r="J253" s="314"/>
      <c r="K253" s="314"/>
      <c r="L253" s="314"/>
      <c r="M253" s="314"/>
      <c r="N253" s="314"/>
      <c r="O253" s="267"/>
      <c r="P253" s="267"/>
      <c r="Q253" s="267"/>
      <c r="R253" s="267"/>
      <c r="S253" s="267"/>
      <c r="T253" s="267"/>
      <c r="U253" s="267"/>
      <c r="V253" s="267"/>
      <c r="W253" s="267"/>
      <c r="X253" s="267"/>
      <c r="Y253" s="267"/>
      <c r="Z253" s="267"/>
    </row>
    <row r="254" spans="1:26" ht="15.75" customHeight="1">
      <c r="A254" s="312"/>
      <c r="B254" s="312"/>
      <c r="C254" s="267"/>
      <c r="D254" s="312"/>
      <c r="E254" s="312"/>
      <c r="F254" s="312"/>
      <c r="G254" s="267"/>
      <c r="H254" s="267"/>
      <c r="I254" s="313"/>
      <c r="J254" s="314"/>
      <c r="K254" s="314"/>
      <c r="L254" s="314"/>
      <c r="M254" s="314"/>
      <c r="N254" s="314"/>
      <c r="O254" s="267"/>
      <c r="P254" s="267"/>
      <c r="Q254" s="267"/>
      <c r="R254" s="267"/>
      <c r="S254" s="267"/>
      <c r="T254" s="267"/>
      <c r="U254" s="267"/>
      <c r="V254" s="267"/>
      <c r="W254" s="267"/>
      <c r="X254" s="267"/>
      <c r="Y254" s="267"/>
      <c r="Z254" s="267"/>
    </row>
    <row r="255" spans="1:26" ht="15.75" customHeight="1">
      <c r="A255" s="312"/>
      <c r="B255" s="312"/>
      <c r="C255" s="267"/>
      <c r="D255" s="312"/>
      <c r="E255" s="312"/>
      <c r="F255" s="312"/>
      <c r="G255" s="267"/>
      <c r="H255" s="267"/>
      <c r="I255" s="313"/>
      <c r="J255" s="314"/>
      <c r="K255" s="314"/>
      <c r="L255" s="314"/>
      <c r="M255" s="314"/>
      <c r="N255" s="314"/>
      <c r="O255" s="267"/>
      <c r="P255" s="267"/>
      <c r="Q255" s="267"/>
      <c r="R255" s="267"/>
      <c r="S255" s="267"/>
      <c r="T255" s="267"/>
      <c r="U255" s="267"/>
      <c r="V255" s="267"/>
      <c r="W255" s="267"/>
      <c r="X255" s="267"/>
      <c r="Y255" s="267"/>
      <c r="Z255" s="267"/>
    </row>
    <row r="256" spans="1:26" ht="15.75" customHeight="1">
      <c r="A256" s="312"/>
      <c r="B256" s="312"/>
      <c r="C256" s="267"/>
      <c r="D256" s="312"/>
      <c r="E256" s="312"/>
      <c r="F256" s="312"/>
      <c r="G256" s="267"/>
      <c r="H256" s="267"/>
      <c r="I256" s="313"/>
      <c r="J256" s="314"/>
      <c r="K256" s="314"/>
      <c r="L256" s="314"/>
      <c r="M256" s="314"/>
      <c r="N256" s="314"/>
      <c r="O256" s="267"/>
      <c r="P256" s="267"/>
      <c r="Q256" s="267"/>
      <c r="R256" s="267"/>
      <c r="S256" s="267"/>
      <c r="T256" s="267"/>
      <c r="U256" s="267"/>
      <c r="V256" s="267"/>
      <c r="W256" s="267"/>
      <c r="X256" s="267"/>
      <c r="Y256" s="267"/>
      <c r="Z256" s="267"/>
    </row>
    <row r="257" spans="1:26" ht="15.75" customHeight="1">
      <c r="A257" s="312"/>
      <c r="B257" s="312"/>
      <c r="C257" s="267"/>
      <c r="D257" s="312"/>
      <c r="E257" s="312"/>
      <c r="F257" s="312"/>
      <c r="G257" s="267"/>
      <c r="H257" s="267"/>
      <c r="I257" s="313"/>
      <c r="J257" s="314"/>
      <c r="K257" s="314"/>
      <c r="L257" s="314"/>
      <c r="M257" s="314"/>
      <c r="N257" s="314"/>
      <c r="O257" s="267"/>
      <c r="P257" s="267"/>
      <c r="Q257" s="267"/>
      <c r="R257" s="267"/>
      <c r="S257" s="267"/>
      <c r="T257" s="267"/>
      <c r="U257" s="267"/>
      <c r="V257" s="267"/>
      <c r="W257" s="267"/>
      <c r="X257" s="267"/>
      <c r="Y257" s="267"/>
      <c r="Z257" s="267"/>
    </row>
    <row r="258" spans="1:26" ht="15.75" customHeight="1">
      <c r="A258" s="312"/>
      <c r="B258" s="312"/>
      <c r="C258" s="267"/>
      <c r="D258" s="312"/>
      <c r="E258" s="312"/>
      <c r="F258" s="312"/>
      <c r="G258" s="267"/>
      <c r="H258" s="267"/>
      <c r="I258" s="313"/>
      <c r="J258" s="314"/>
      <c r="K258" s="314"/>
      <c r="L258" s="314"/>
      <c r="M258" s="314"/>
      <c r="N258" s="314"/>
      <c r="O258" s="267"/>
      <c r="P258" s="267"/>
      <c r="Q258" s="267"/>
      <c r="R258" s="267"/>
      <c r="S258" s="267"/>
      <c r="T258" s="267"/>
      <c r="U258" s="267"/>
      <c r="V258" s="267"/>
      <c r="W258" s="267"/>
      <c r="X258" s="267"/>
      <c r="Y258" s="267"/>
      <c r="Z258" s="267"/>
    </row>
    <row r="259" spans="1:26" ht="15.75" customHeight="1">
      <c r="A259" s="312"/>
      <c r="B259" s="312"/>
      <c r="C259" s="267"/>
      <c r="D259" s="312"/>
      <c r="E259" s="312"/>
      <c r="F259" s="312"/>
      <c r="G259" s="267"/>
      <c r="H259" s="267"/>
      <c r="I259" s="313"/>
      <c r="J259" s="314"/>
      <c r="K259" s="314"/>
      <c r="L259" s="314"/>
      <c r="M259" s="314"/>
      <c r="N259" s="314"/>
      <c r="O259" s="267"/>
      <c r="P259" s="267"/>
      <c r="Q259" s="267"/>
      <c r="R259" s="267"/>
      <c r="S259" s="267"/>
      <c r="T259" s="267"/>
      <c r="U259" s="267"/>
      <c r="V259" s="267"/>
      <c r="W259" s="267"/>
      <c r="X259" s="267"/>
      <c r="Y259" s="267"/>
      <c r="Z259" s="267"/>
    </row>
    <row r="260" spans="1:26" ht="15.75" customHeight="1">
      <c r="A260" s="312"/>
      <c r="B260" s="312"/>
      <c r="C260" s="267"/>
      <c r="D260" s="312"/>
      <c r="E260" s="312"/>
      <c r="F260" s="312"/>
      <c r="G260" s="267"/>
      <c r="H260" s="267"/>
      <c r="I260" s="313"/>
      <c r="J260" s="314"/>
      <c r="K260" s="314"/>
      <c r="L260" s="314"/>
      <c r="M260" s="314"/>
      <c r="N260" s="314"/>
      <c r="O260" s="267"/>
      <c r="P260" s="267"/>
      <c r="Q260" s="267"/>
      <c r="R260" s="267"/>
      <c r="S260" s="267"/>
      <c r="T260" s="267"/>
      <c r="U260" s="267"/>
      <c r="V260" s="267"/>
      <c r="W260" s="267"/>
      <c r="X260" s="267"/>
      <c r="Y260" s="267"/>
      <c r="Z260" s="267"/>
    </row>
    <row r="261" spans="1:26" ht="15.75" customHeight="1">
      <c r="A261" s="312"/>
      <c r="B261" s="312"/>
      <c r="C261" s="267"/>
      <c r="D261" s="312"/>
      <c r="E261" s="312"/>
      <c r="F261" s="312"/>
      <c r="G261" s="267"/>
      <c r="H261" s="267"/>
      <c r="I261" s="313"/>
      <c r="J261" s="314"/>
      <c r="K261" s="314"/>
      <c r="L261" s="314"/>
      <c r="M261" s="314"/>
      <c r="N261" s="314"/>
      <c r="O261" s="267"/>
      <c r="P261" s="267"/>
      <c r="Q261" s="267"/>
      <c r="R261" s="267"/>
      <c r="S261" s="267"/>
      <c r="T261" s="267"/>
      <c r="U261" s="267"/>
      <c r="V261" s="267"/>
      <c r="W261" s="267"/>
      <c r="X261" s="267"/>
      <c r="Y261" s="267"/>
      <c r="Z261" s="267"/>
    </row>
    <row r="262" spans="1:26" ht="15.75" customHeight="1">
      <c r="A262" s="312"/>
      <c r="B262" s="312"/>
      <c r="C262" s="267"/>
      <c r="D262" s="312"/>
      <c r="E262" s="312"/>
      <c r="F262" s="312"/>
      <c r="G262" s="267"/>
      <c r="H262" s="267"/>
      <c r="I262" s="313"/>
      <c r="J262" s="314"/>
      <c r="K262" s="314"/>
      <c r="L262" s="314"/>
      <c r="M262" s="314"/>
      <c r="N262" s="314"/>
      <c r="O262" s="267"/>
      <c r="P262" s="267"/>
      <c r="Q262" s="267"/>
      <c r="R262" s="267"/>
      <c r="S262" s="267"/>
      <c r="T262" s="267"/>
      <c r="U262" s="267"/>
      <c r="V262" s="267"/>
      <c r="W262" s="267"/>
      <c r="X262" s="267"/>
      <c r="Y262" s="267"/>
      <c r="Z262" s="267"/>
    </row>
    <row r="263" spans="1:26" ht="15.75" customHeight="1">
      <c r="A263" s="312"/>
      <c r="B263" s="312"/>
      <c r="C263" s="267"/>
      <c r="D263" s="312"/>
      <c r="E263" s="312"/>
      <c r="F263" s="312"/>
      <c r="G263" s="267"/>
      <c r="H263" s="267"/>
      <c r="I263" s="313"/>
      <c r="J263" s="314"/>
      <c r="K263" s="314"/>
      <c r="L263" s="314"/>
      <c r="M263" s="314"/>
      <c r="N263" s="314"/>
      <c r="O263" s="267"/>
      <c r="P263" s="267"/>
      <c r="Q263" s="267"/>
      <c r="R263" s="267"/>
      <c r="S263" s="267"/>
      <c r="T263" s="267"/>
      <c r="U263" s="267"/>
      <c r="V263" s="267"/>
      <c r="W263" s="267"/>
      <c r="X263" s="267"/>
      <c r="Y263" s="267"/>
      <c r="Z263" s="267"/>
    </row>
    <row r="264" spans="1:26" ht="15.75" customHeight="1">
      <c r="A264" s="312"/>
      <c r="B264" s="312"/>
      <c r="C264" s="267"/>
      <c r="D264" s="312"/>
      <c r="E264" s="312"/>
      <c r="F264" s="312"/>
      <c r="G264" s="267"/>
      <c r="H264" s="267"/>
      <c r="I264" s="313"/>
      <c r="J264" s="314"/>
      <c r="K264" s="314"/>
      <c r="L264" s="314"/>
      <c r="M264" s="314"/>
      <c r="N264" s="314"/>
      <c r="O264" s="267"/>
      <c r="P264" s="267"/>
      <c r="Q264" s="267"/>
      <c r="R264" s="267"/>
      <c r="S264" s="267"/>
      <c r="T264" s="267"/>
      <c r="U264" s="267"/>
      <c r="V264" s="267"/>
      <c r="W264" s="267"/>
      <c r="X264" s="267"/>
      <c r="Y264" s="267"/>
      <c r="Z264" s="267"/>
    </row>
    <row r="265" spans="1:26" ht="15.75" customHeight="1">
      <c r="A265" s="312"/>
      <c r="B265" s="312"/>
      <c r="C265" s="267"/>
      <c r="D265" s="312"/>
      <c r="E265" s="312"/>
      <c r="F265" s="312"/>
      <c r="G265" s="267"/>
      <c r="H265" s="267"/>
      <c r="I265" s="313"/>
      <c r="J265" s="314"/>
      <c r="K265" s="314"/>
      <c r="L265" s="314"/>
      <c r="M265" s="314"/>
      <c r="N265" s="314"/>
      <c r="O265" s="267"/>
      <c r="P265" s="267"/>
      <c r="Q265" s="267"/>
      <c r="R265" s="267"/>
      <c r="S265" s="267"/>
      <c r="T265" s="267"/>
      <c r="U265" s="267"/>
      <c r="V265" s="267"/>
      <c r="W265" s="267"/>
      <c r="X265" s="267"/>
      <c r="Y265" s="267"/>
      <c r="Z265" s="267"/>
    </row>
    <row r="266" spans="1:26" ht="15.75" customHeight="1">
      <c r="A266" s="312"/>
      <c r="B266" s="312"/>
      <c r="C266" s="267"/>
      <c r="D266" s="312"/>
      <c r="E266" s="312"/>
      <c r="F266" s="312"/>
      <c r="G266" s="267"/>
      <c r="H266" s="267"/>
      <c r="I266" s="313"/>
      <c r="J266" s="314"/>
      <c r="K266" s="314"/>
      <c r="L266" s="314"/>
      <c r="M266" s="314"/>
      <c r="N266" s="314"/>
      <c r="O266" s="267"/>
      <c r="P266" s="267"/>
      <c r="Q266" s="267"/>
      <c r="R266" s="267"/>
      <c r="S266" s="267"/>
      <c r="T266" s="267"/>
      <c r="U266" s="267"/>
      <c r="V266" s="267"/>
      <c r="W266" s="267"/>
      <c r="X266" s="267"/>
      <c r="Y266" s="267"/>
      <c r="Z266" s="267"/>
    </row>
    <row r="267" spans="1:26" ht="15.75" customHeight="1">
      <c r="A267" s="312"/>
      <c r="B267" s="312"/>
      <c r="C267" s="267"/>
      <c r="D267" s="312"/>
      <c r="E267" s="312"/>
      <c r="F267" s="312"/>
      <c r="G267" s="267"/>
      <c r="H267" s="267"/>
      <c r="I267" s="313"/>
      <c r="J267" s="314"/>
      <c r="K267" s="314"/>
      <c r="L267" s="314"/>
      <c r="M267" s="314"/>
      <c r="N267" s="314"/>
      <c r="O267" s="267"/>
      <c r="P267" s="267"/>
      <c r="Q267" s="267"/>
      <c r="R267" s="267"/>
      <c r="S267" s="267"/>
      <c r="T267" s="267"/>
      <c r="U267" s="267"/>
      <c r="V267" s="267"/>
      <c r="W267" s="267"/>
      <c r="X267" s="267"/>
      <c r="Y267" s="267"/>
      <c r="Z267" s="267"/>
    </row>
    <row r="268" spans="1:26" ht="15.75" customHeight="1">
      <c r="A268" s="312"/>
      <c r="B268" s="312"/>
      <c r="C268" s="267"/>
      <c r="D268" s="312"/>
      <c r="E268" s="312"/>
      <c r="F268" s="312"/>
      <c r="G268" s="267"/>
      <c r="H268" s="267"/>
      <c r="I268" s="313"/>
      <c r="J268" s="314"/>
      <c r="K268" s="314"/>
      <c r="L268" s="314"/>
      <c r="M268" s="314"/>
      <c r="N268" s="314"/>
      <c r="O268" s="267"/>
      <c r="P268" s="267"/>
      <c r="Q268" s="267"/>
      <c r="R268" s="267"/>
      <c r="S268" s="267"/>
      <c r="T268" s="267"/>
      <c r="U268" s="267"/>
      <c r="V268" s="267"/>
      <c r="W268" s="267"/>
      <c r="X268" s="267"/>
      <c r="Y268" s="267"/>
      <c r="Z268" s="267"/>
    </row>
    <row r="269" spans="1:26" ht="15.75" customHeight="1">
      <c r="A269" s="312"/>
      <c r="B269" s="312"/>
      <c r="C269" s="267"/>
      <c r="D269" s="312"/>
      <c r="E269" s="312"/>
      <c r="F269" s="312"/>
      <c r="G269" s="267"/>
      <c r="H269" s="267"/>
      <c r="I269" s="313"/>
      <c r="J269" s="314"/>
      <c r="K269" s="314"/>
      <c r="L269" s="314"/>
      <c r="M269" s="314"/>
      <c r="N269" s="314"/>
      <c r="O269" s="267"/>
      <c r="P269" s="267"/>
      <c r="Q269" s="267"/>
      <c r="R269" s="267"/>
      <c r="S269" s="267"/>
      <c r="T269" s="267"/>
      <c r="U269" s="267"/>
      <c r="V269" s="267"/>
      <c r="W269" s="267"/>
      <c r="X269" s="267"/>
      <c r="Y269" s="267"/>
      <c r="Z269" s="267"/>
    </row>
    <row r="270" spans="1:26" ht="15.75" customHeight="1">
      <c r="A270" s="312"/>
      <c r="B270" s="312"/>
      <c r="C270" s="267"/>
      <c r="D270" s="312"/>
      <c r="E270" s="312"/>
      <c r="F270" s="312"/>
      <c r="G270" s="267"/>
      <c r="H270" s="267"/>
      <c r="I270" s="313"/>
      <c r="J270" s="314"/>
      <c r="K270" s="314"/>
      <c r="L270" s="314"/>
      <c r="M270" s="314"/>
      <c r="N270" s="314"/>
      <c r="O270" s="267"/>
      <c r="P270" s="267"/>
      <c r="Q270" s="267"/>
      <c r="R270" s="267"/>
      <c r="S270" s="267"/>
      <c r="T270" s="267"/>
      <c r="U270" s="267"/>
      <c r="V270" s="267"/>
      <c r="W270" s="267"/>
      <c r="X270" s="267"/>
      <c r="Y270" s="267"/>
      <c r="Z270" s="267"/>
    </row>
    <row r="271" spans="1:26" ht="15.75" customHeight="1">
      <c r="A271" s="312"/>
      <c r="B271" s="312"/>
      <c r="C271" s="267"/>
      <c r="D271" s="312"/>
      <c r="E271" s="312"/>
      <c r="F271" s="312"/>
      <c r="G271" s="267"/>
      <c r="H271" s="267"/>
      <c r="I271" s="313"/>
      <c r="J271" s="314"/>
      <c r="K271" s="314"/>
      <c r="L271" s="314"/>
      <c r="M271" s="314"/>
      <c r="N271" s="314"/>
      <c r="O271" s="267"/>
      <c r="P271" s="267"/>
      <c r="Q271" s="267"/>
      <c r="R271" s="267"/>
      <c r="S271" s="267"/>
      <c r="T271" s="267"/>
      <c r="U271" s="267"/>
      <c r="V271" s="267"/>
      <c r="W271" s="267"/>
      <c r="X271" s="267"/>
      <c r="Y271" s="267"/>
      <c r="Z271" s="267"/>
    </row>
    <row r="272" spans="1:26" ht="15.75" customHeight="1">
      <c r="A272" s="312"/>
      <c r="B272" s="312"/>
      <c r="C272" s="267"/>
      <c r="D272" s="312"/>
      <c r="E272" s="312"/>
      <c r="F272" s="312"/>
      <c r="G272" s="267"/>
      <c r="H272" s="267"/>
      <c r="I272" s="313"/>
      <c r="J272" s="314"/>
      <c r="K272" s="314"/>
      <c r="L272" s="314"/>
      <c r="M272" s="314"/>
      <c r="N272" s="314"/>
      <c r="O272" s="267"/>
      <c r="P272" s="267"/>
      <c r="Q272" s="267"/>
      <c r="R272" s="267"/>
      <c r="S272" s="267"/>
      <c r="T272" s="267"/>
      <c r="U272" s="267"/>
      <c r="V272" s="267"/>
      <c r="W272" s="267"/>
      <c r="X272" s="267"/>
      <c r="Y272" s="267"/>
      <c r="Z272" s="267"/>
    </row>
    <row r="273" spans="1:26" ht="15.75" customHeight="1">
      <c r="A273" s="312"/>
      <c r="B273" s="312"/>
      <c r="C273" s="267"/>
      <c r="D273" s="312"/>
      <c r="E273" s="312"/>
      <c r="F273" s="312"/>
      <c r="G273" s="267"/>
      <c r="H273" s="267"/>
      <c r="I273" s="313"/>
      <c r="J273" s="314"/>
      <c r="K273" s="314"/>
      <c r="L273" s="314"/>
      <c r="M273" s="314"/>
      <c r="N273" s="314"/>
      <c r="O273" s="267"/>
      <c r="P273" s="267"/>
      <c r="Q273" s="267"/>
      <c r="R273" s="267"/>
      <c r="S273" s="267"/>
      <c r="T273" s="267"/>
      <c r="U273" s="267"/>
      <c r="V273" s="267"/>
      <c r="W273" s="267"/>
      <c r="X273" s="267"/>
      <c r="Y273" s="267"/>
      <c r="Z273" s="267"/>
    </row>
    <row r="274" spans="1:26" ht="15.75" customHeight="1">
      <c r="A274" s="312"/>
      <c r="B274" s="312"/>
      <c r="C274" s="267"/>
      <c r="D274" s="312"/>
      <c r="E274" s="312"/>
      <c r="F274" s="312"/>
      <c r="G274" s="267"/>
      <c r="H274" s="267"/>
      <c r="I274" s="313"/>
      <c r="J274" s="314"/>
      <c r="K274" s="314"/>
      <c r="L274" s="314"/>
      <c r="M274" s="314"/>
      <c r="N274" s="314"/>
      <c r="O274" s="267"/>
      <c r="P274" s="267"/>
      <c r="Q274" s="267"/>
      <c r="R274" s="267"/>
      <c r="S274" s="267"/>
      <c r="T274" s="267"/>
      <c r="U274" s="267"/>
      <c r="V274" s="267"/>
      <c r="W274" s="267"/>
      <c r="X274" s="267"/>
      <c r="Y274" s="267"/>
      <c r="Z274" s="267"/>
    </row>
    <row r="275" spans="1:26" ht="15.75" customHeight="1">
      <c r="A275" s="312"/>
      <c r="B275" s="312"/>
      <c r="C275" s="267"/>
      <c r="D275" s="312"/>
      <c r="E275" s="312"/>
      <c r="F275" s="312"/>
      <c r="G275" s="267"/>
      <c r="H275" s="267"/>
      <c r="I275" s="313"/>
      <c r="J275" s="314"/>
      <c r="K275" s="314"/>
      <c r="L275" s="314"/>
      <c r="M275" s="314"/>
      <c r="N275" s="314"/>
      <c r="O275" s="267"/>
      <c r="P275" s="267"/>
      <c r="Q275" s="267"/>
      <c r="R275" s="267"/>
      <c r="S275" s="267"/>
      <c r="T275" s="267"/>
      <c r="U275" s="267"/>
      <c r="V275" s="267"/>
      <c r="W275" s="267"/>
      <c r="X275" s="267"/>
      <c r="Y275" s="267"/>
      <c r="Z275" s="267"/>
    </row>
    <row r="276" spans="1:26" ht="15.75" customHeight="1">
      <c r="A276" s="312"/>
      <c r="B276" s="312"/>
      <c r="C276" s="267"/>
      <c r="D276" s="312"/>
      <c r="E276" s="312"/>
      <c r="F276" s="312"/>
      <c r="G276" s="267"/>
      <c r="H276" s="267"/>
      <c r="I276" s="313"/>
      <c r="J276" s="314"/>
      <c r="K276" s="314"/>
      <c r="L276" s="314"/>
      <c r="M276" s="314"/>
      <c r="N276" s="314"/>
      <c r="O276" s="267"/>
      <c r="P276" s="267"/>
      <c r="Q276" s="267"/>
      <c r="R276" s="267"/>
      <c r="S276" s="267"/>
      <c r="T276" s="267"/>
      <c r="U276" s="267"/>
      <c r="V276" s="267"/>
      <c r="W276" s="267"/>
      <c r="X276" s="267"/>
      <c r="Y276" s="267"/>
      <c r="Z276" s="267"/>
    </row>
    <row r="277" spans="1:26" ht="15.75" customHeight="1">
      <c r="A277" s="312"/>
      <c r="B277" s="312"/>
      <c r="C277" s="267"/>
      <c r="D277" s="312"/>
      <c r="E277" s="312"/>
      <c r="F277" s="312"/>
      <c r="G277" s="267"/>
      <c r="H277" s="267"/>
      <c r="I277" s="313"/>
      <c r="J277" s="314"/>
      <c r="K277" s="314"/>
      <c r="L277" s="314"/>
      <c r="M277" s="314"/>
      <c r="N277" s="314"/>
      <c r="O277" s="267"/>
      <c r="P277" s="267"/>
      <c r="Q277" s="267"/>
      <c r="R277" s="267"/>
      <c r="S277" s="267"/>
      <c r="T277" s="267"/>
      <c r="U277" s="267"/>
      <c r="V277" s="267"/>
      <c r="W277" s="267"/>
      <c r="X277" s="267"/>
      <c r="Y277" s="267"/>
      <c r="Z277" s="267"/>
    </row>
    <row r="278" spans="1:26" ht="15.75" customHeight="1">
      <c r="A278" s="312"/>
      <c r="B278" s="312"/>
      <c r="C278" s="267"/>
      <c r="D278" s="312"/>
      <c r="E278" s="312"/>
      <c r="F278" s="312"/>
      <c r="G278" s="267"/>
      <c r="H278" s="267"/>
      <c r="I278" s="313"/>
      <c r="J278" s="314"/>
      <c r="K278" s="314"/>
      <c r="L278" s="314"/>
      <c r="M278" s="314"/>
      <c r="N278" s="314"/>
      <c r="O278" s="267"/>
      <c r="P278" s="267"/>
      <c r="Q278" s="267"/>
      <c r="R278" s="267"/>
      <c r="S278" s="267"/>
      <c r="T278" s="267"/>
      <c r="U278" s="267"/>
      <c r="V278" s="267"/>
      <c r="W278" s="267"/>
      <c r="X278" s="267"/>
      <c r="Y278" s="267"/>
      <c r="Z278" s="267"/>
    </row>
    <row r="279" spans="1:26" ht="15.75" customHeight="1">
      <c r="A279" s="312"/>
      <c r="B279" s="312"/>
      <c r="C279" s="267"/>
      <c r="D279" s="312"/>
      <c r="E279" s="312"/>
      <c r="F279" s="312"/>
      <c r="G279" s="267"/>
      <c r="H279" s="267"/>
      <c r="I279" s="313"/>
      <c r="J279" s="314"/>
      <c r="K279" s="314"/>
      <c r="L279" s="314"/>
      <c r="M279" s="314"/>
      <c r="N279" s="314"/>
      <c r="O279" s="267"/>
      <c r="P279" s="267"/>
      <c r="Q279" s="267"/>
      <c r="R279" s="267"/>
      <c r="S279" s="267"/>
      <c r="T279" s="267"/>
      <c r="U279" s="267"/>
      <c r="V279" s="267"/>
      <c r="W279" s="267"/>
      <c r="X279" s="267"/>
      <c r="Y279" s="267"/>
      <c r="Z279" s="267"/>
    </row>
    <row r="280" spans="1:26" ht="15.75" customHeight="1">
      <c r="A280" s="312"/>
      <c r="B280" s="312"/>
      <c r="C280" s="267"/>
      <c r="D280" s="312"/>
      <c r="E280" s="312"/>
      <c r="F280" s="312"/>
      <c r="G280" s="267"/>
      <c r="H280" s="267"/>
      <c r="I280" s="313"/>
      <c r="J280" s="314"/>
      <c r="K280" s="314"/>
      <c r="L280" s="314"/>
      <c r="M280" s="314"/>
      <c r="N280" s="314"/>
      <c r="O280" s="267"/>
      <c r="P280" s="267"/>
      <c r="Q280" s="267"/>
      <c r="R280" s="267"/>
      <c r="S280" s="267"/>
      <c r="T280" s="267"/>
      <c r="U280" s="267"/>
      <c r="V280" s="267"/>
      <c r="W280" s="267"/>
      <c r="X280" s="267"/>
      <c r="Y280" s="267"/>
      <c r="Z280" s="267"/>
    </row>
    <row r="281" spans="1:26" ht="15.75" customHeight="1">
      <c r="A281" s="312"/>
      <c r="B281" s="312"/>
      <c r="C281" s="267"/>
      <c r="D281" s="312"/>
      <c r="E281" s="312"/>
      <c r="F281" s="312"/>
      <c r="G281" s="267"/>
      <c r="H281" s="267"/>
      <c r="I281" s="313"/>
      <c r="J281" s="314"/>
      <c r="K281" s="314"/>
      <c r="L281" s="314"/>
      <c r="M281" s="314"/>
      <c r="N281" s="314"/>
      <c r="O281" s="267"/>
      <c r="P281" s="267"/>
      <c r="Q281" s="267"/>
      <c r="R281" s="267"/>
      <c r="S281" s="267"/>
      <c r="T281" s="267"/>
      <c r="U281" s="267"/>
      <c r="V281" s="267"/>
      <c r="W281" s="267"/>
      <c r="X281" s="267"/>
      <c r="Y281" s="267"/>
      <c r="Z281" s="267"/>
    </row>
    <row r="282" spans="1:26" ht="15.75" customHeight="1">
      <c r="A282" s="312"/>
      <c r="B282" s="312"/>
      <c r="C282" s="267"/>
      <c r="D282" s="312"/>
      <c r="E282" s="312"/>
      <c r="F282" s="312"/>
      <c r="G282" s="267"/>
      <c r="H282" s="267"/>
      <c r="I282" s="313"/>
      <c r="J282" s="314"/>
      <c r="K282" s="314"/>
      <c r="L282" s="314"/>
      <c r="M282" s="314"/>
      <c r="N282" s="314"/>
      <c r="O282" s="267"/>
      <c r="P282" s="267"/>
      <c r="Q282" s="267"/>
      <c r="R282" s="267"/>
      <c r="S282" s="267"/>
      <c r="T282" s="267"/>
      <c r="U282" s="267"/>
      <c r="V282" s="267"/>
      <c r="W282" s="267"/>
      <c r="X282" s="267"/>
      <c r="Y282" s="267"/>
      <c r="Z282" s="267"/>
    </row>
    <row r="283" spans="1:26" ht="15.75" customHeight="1">
      <c r="A283" s="312"/>
      <c r="B283" s="312"/>
      <c r="C283" s="267"/>
      <c r="D283" s="312"/>
      <c r="E283" s="312"/>
      <c r="F283" s="312"/>
      <c r="G283" s="267"/>
      <c r="H283" s="267"/>
      <c r="I283" s="313"/>
      <c r="J283" s="314"/>
      <c r="K283" s="314"/>
      <c r="L283" s="314"/>
      <c r="M283" s="314"/>
      <c r="N283" s="314"/>
      <c r="O283" s="267"/>
      <c r="P283" s="267"/>
      <c r="Q283" s="267"/>
      <c r="R283" s="267"/>
      <c r="S283" s="267"/>
      <c r="T283" s="267"/>
      <c r="U283" s="267"/>
      <c r="V283" s="267"/>
      <c r="W283" s="267"/>
      <c r="X283" s="267"/>
      <c r="Y283" s="267"/>
      <c r="Z283" s="267"/>
    </row>
    <row r="284" spans="1:26" ht="15.75" customHeight="1">
      <c r="A284" s="312"/>
      <c r="B284" s="312"/>
      <c r="C284" s="267"/>
      <c r="D284" s="312"/>
      <c r="E284" s="312"/>
      <c r="F284" s="312"/>
      <c r="G284" s="267"/>
      <c r="H284" s="267"/>
      <c r="I284" s="313"/>
      <c r="J284" s="314"/>
      <c r="K284" s="314"/>
      <c r="L284" s="314"/>
      <c r="M284" s="314"/>
      <c r="N284" s="314"/>
      <c r="O284" s="267"/>
      <c r="P284" s="267"/>
      <c r="Q284" s="267"/>
      <c r="R284" s="267"/>
      <c r="S284" s="267"/>
      <c r="T284" s="267"/>
      <c r="U284" s="267"/>
      <c r="V284" s="267"/>
      <c r="W284" s="267"/>
      <c r="X284" s="267"/>
      <c r="Y284" s="267"/>
      <c r="Z284" s="267"/>
    </row>
    <row r="285" spans="1:26" ht="15.75" customHeight="1">
      <c r="A285" s="312"/>
      <c r="B285" s="312"/>
      <c r="C285" s="267"/>
      <c r="D285" s="312"/>
      <c r="E285" s="312"/>
      <c r="F285" s="312"/>
      <c r="G285" s="267"/>
      <c r="H285" s="267"/>
      <c r="I285" s="313"/>
      <c r="J285" s="314"/>
      <c r="K285" s="314"/>
      <c r="L285" s="314"/>
      <c r="M285" s="314"/>
      <c r="N285" s="314"/>
      <c r="O285" s="267"/>
      <c r="P285" s="267"/>
      <c r="Q285" s="267"/>
      <c r="R285" s="267"/>
      <c r="S285" s="267"/>
      <c r="T285" s="267"/>
      <c r="U285" s="267"/>
      <c r="V285" s="267"/>
      <c r="W285" s="267"/>
      <c r="X285" s="267"/>
      <c r="Y285" s="267"/>
      <c r="Z285" s="267"/>
    </row>
    <row r="286" spans="1:26" ht="15.75" customHeight="1">
      <c r="A286" s="312"/>
      <c r="B286" s="312"/>
      <c r="C286" s="267"/>
      <c r="D286" s="312"/>
      <c r="E286" s="312"/>
      <c r="F286" s="312"/>
      <c r="G286" s="267"/>
      <c r="H286" s="267"/>
      <c r="I286" s="313"/>
      <c r="J286" s="314"/>
      <c r="K286" s="314"/>
      <c r="L286" s="314"/>
      <c r="M286" s="314"/>
      <c r="N286" s="314"/>
      <c r="O286" s="267"/>
      <c r="P286" s="267"/>
      <c r="Q286" s="267"/>
      <c r="R286" s="267"/>
      <c r="S286" s="267"/>
      <c r="T286" s="267"/>
      <c r="U286" s="267"/>
      <c r="V286" s="267"/>
      <c r="W286" s="267"/>
      <c r="X286" s="267"/>
      <c r="Y286" s="267"/>
      <c r="Z286" s="267"/>
    </row>
    <row r="287" spans="1:26" ht="15.75" customHeight="1">
      <c r="A287" s="312"/>
      <c r="B287" s="312"/>
      <c r="C287" s="267"/>
      <c r="D287" s="312"/>
      <c r="E287" s="312"/>
      <c r="F287" s="312"/>
      <c r="G287" s="267"/>
      <c r="H287" s="267"/>
      <c r="I287" s="313"/>
      <c r="J287" s="314"/>
      <c r="K287" s="314"/>
      <c r="L287" s="314"/>
      <c r="M287" s="314"/>
      <c r="N287" s="314"/>
      <c r="O287" s="267"/>
      <c r="P287" s="267"/>
      <c r="Q287" s="267"/>
      <c r="R287" s="267"/>
      <c r="S287" s="267"/>
      <c r="T287" s="267"/>
      <c r="U287" s="267"/>
      <c r="V287" s="267"/>
      <c r="W287" s="267"/>
      <c r="X287" s="267"/>
      <c r="Y287" s="267"/>
      <c r="Z287" s="267"/>
    </row>
    <row r="288" spans="1:26" ht="15.75" customHeight="1">
      <c r="A288" s="312"/>
      <c r="B288" s="312"/>
      <c r="C288" s="267"/>
      <c r="D288" s="312"/>
      <c r="E288" s="312"/>
      <c r="F288" s="312"/>
      <c r="G288" s="267"/>
      <c r="H288" s="267"/>
      <c r="I288" s="313"/>
      <c r="J288" s="314"/>
      <c r="K288" s="314"/>
      <c r="L288" s="314"/>
      <c r="M288" s="314"/>
      <c r="N288" s="314"/>
      <c r="O288" s="267"/>
      <c r="P288" s="267"/>
      <c r="Q288" s="267"/>
      <c r="R288" s="267"/>
      <c r="S288" s="267"/>
      <c r="T288" s="267"/>
      <c r="U288" s="267"/>
      <c r="V288" s="267"/>
      <c r="W288" s="267"/>
      <c r="X288" s="267"/>
      <c r="Y288" s="267"/>
      <c r="Z288" s="267"/>
    </row>
    <row r="289" spans="1:26" ht="15.75" customHeight="1">
      <c r="A289" s="312"/>
      <c r="B289" s="312"/>
      <c r="C289" s="267"/>
      <c r="D289" s="312"/>
      <c r="E289" s="312"/>
      <c r="F289" s="312"/>
      <c r="G289" s="267"/>
      <c r="H289" s="267"/>
      <c r="I289" s="313"/>
      <c r="J289" s="314"/>
      <c r="K289" s="314"/>
      <c r="L289" s="314"/>
      <c r="M289" s="314"/>
      <c r="N289" s="314"/>
      <c r="O289" s="267"/>
      <c r="P289" s="267"/>
      <c r="Q289" s="267"/>
      <c r="R289" s="267"/>
      <c r="S289" s="267"/>
      <c r="T289" s="267"/>
      <c r="U289" s="267"/>
      <c r="V289" s="267"/>
      <c r="W289" s="267"/>
      <c r="X289" s="267"/>
      <c r="Y289" s="267"/>
      <c r="Z289" s="267"/>
    </row>
    <row r="290" spans="1:26" ht="15.75" customHeight="1">
      <c r="A290" s="312"/>
      <c r="B290" s="312"/>
      <c r="C290" s="267"/>
      <c r="D290" s="312"/>
      <c r="E290" s="312"/>
      <c r="F290" s="312"/>
      <c r="G290" s="267"/>
      <c r="H290" s="267"/>
      <c r="I290" s="313"/>
      <c r="J290" s="314"/>
      <c r="K290" s="314"/>
      <c r="L290" s="314"/>
      <c r="M290" s="314"/>
      <c r="N290" s="314"/>
      <c r="O290" s="267"/>
      <c r="P290" s="267"/>
      <c r="Q290" s="267"/>
      <c r="R290" s="267"/>
      <c r="S290" s="267"/>
      <c r="T290" s="267"/>
      <c r="U290" s="267"/>
      <c r="V290" s="267"/>
      <c r="W290" s="267"/>
      <c r="X290" s="267"/>
      <c r="Y290" s="267"/>
      <c r="Z290" s="267"/>
    </row>
    <row r="291" spans="1:26" ht="15.75" customHeight="1">
      <c r="A291" s="312"/>
      <c r="B291" s="312"/>
      <c r="C291" s="267"/>
      <c r="D291" s="312"/>
      <c r="E291" s="312"/>
      <c r="F291" s="312"/>
      <c r="G291" s="267"/>
      <c r="H291" s="267"/>
      <c r="I291" s="313"/>
      <c r="J291" s="314"/>
      <c r="K291" s="314"/>
      <c r="L291" s="314"/>
      <c r="M291" s="314"/>
      <c r="N291" s="314"/>
      <c r="O291" s="267"/>
      <c r="P291" s="267"/>
      <c r="Q291" s="267"/>
      <c r="R291" s="267"/>
      <c r="S291" s="267"/>
      <c r="T291" s="267"/>
      <c r="U291" s="267"/>
      <c r="V291" s="267"/>
      <c r="W291" s="267"/>
      <c r="X291" s="267"/>
      <c r="Y291" s="267"/>
      <c r="Z291" s="267"/>
    </row>
    <row r="292" spans="1:26" ht="15.75" customHeight="1">
      <c r="A292" s="312"/>
      <c r="B292" s="312"/>
      <c r="C292" s="267"/>
      <c r="D292" s="312"/>
      <c r="E292" s="312"/>
      <c r="F292" s="312"/>
      <c r="G292" s="267"/>
      <c r="H292" s="267"/>
      <c r="I292" s="313"/>
      <c r="J292" s="314"/>
      <c r="K292" s="314"/>
      <c r="L292" s="314"/>
      <c r="M292" s="314"/>
      <c r="N292" s="314"/>
      <c r="O292" s="267"/>
      <c r="P292" s="267"/>
      <c r="Q292" s="267"/>
      <c r="R292" s="267"/>
      <c r="S292" s="267"/>
      <c r="T292" s="267"/>
      <c r="U292" s="267"/>
      <c r="V292" s="267"/>
      <c r="W292" s="267"/>
      <c r="X292" s="267"/>
      <c r="Y292" s="267"/>
      <c r="Z292" s="267"/>
    </row>
    <row r="293" spans="1:26" ht="15.75" customHeight="1">
      <c r="A293" s="312"/>
      <c r="B293" s="312"/>
      <c r="C293" s="267"/>
      <c r="D293" s="312"/>
      <c r="E293" s="312"/>
      <c r="F293" s="312"/>
      <c r="G293" s="267"/>
      <c r="H293" s="267"/>
      <c r="I293" s="313"/>
      <c r="J293" s="314"/>
      <c r="K293" s="314"/>
      <c r="L293" s="314"/>
      <c r="M293" s="314"/>
      <c r="N293" s="314"/>
      <c r="O293" s="267"/>
      <c r="P293" s="267"/>
      <c r="Q293" s="267"/>
      <c r="R293" s="267"/>
      <c r="S293" s="267"/>
      <c r="T293" s="267"/>
      <c r="U293" s="267"/>
      <c r="V293" s="267"/>
      <c r="W293" s="267"/>
      <c r="X293" s="267"/>
      <c r="Y293" s="267"/>
      <c r="Z293" s="267"/>
    </row>
    <row r="294" spans="1:26" ht="15.75" customHeight="1">
      <c r="A294" s="312"/>
      <c r="B294" s="312"/>
      <c r="C294" s="267"/>
      <c r="D294" s="312"/>
      <c r="E294" s="312"/>
      <c r="F294" s="312"/>
      <c r="G294" s="267"/>
      <c r="H294" s="267"/>
      <c r="I294" s="313"/>
      <c r="J294" s="314"/>
      <c r="K294" s="314"/>
      <c r="L294" s="314"/>
      <c r="M294" s="314"/>
      <c r="N294" s="314"/>
      <c r="O294" s="267"/>
      <c r="P294" s="267"/>
      <c r="Q294" s="267"/>
      <c r="R294" s="267"/>
      <c r="S294" s="267"/>
      <c r="T294" s="267"/>
      <c r="U294" s="267"/>
      <c r="V294" s="267"/>
      <c r="W294" s="267"/>
      <c r="X294" s="267"/>
      <c r="Y294" s="267"/>
      <c r="Z294" s="267"/>
    </row>
    <row r="295" spans="1:26" ht="15.75" customHeight="1">
      <c r="A295" s="312"/>
      <c r="B295" s="312"/>
      <c r="C295" s="267"/>
      <c r="D295" s="312"/>
      <c r="E295" s="312"/>
      <c r="F295" s="312"/>
      <c r="G295" s="267"/>
      <c r="H295" s="267"/>
      <c r="I295" s="313"/>
      <c r="J295" s="314"/>
      <c r="K295" s="314"/>
      <c r="L295" s="314"/>
      <c r="M295" s="314"/>
      <c r="N295" s="314"/>
      <c r="O295" s="267"/>
      <c r="P295" s="267"/>
      <c r="Q295" s="267"/>
      <c r="R295" s="267"/>
      <c r="S295" s="267"/>
      <c r="T295" s="267"/>
      <c r="U295" s="267"/>
      <c r="V295" s="267"/>
      <c r="W295" s="267"/>
      <c r="X295" s="267"/>
      <c r="Y295" s="267"/>
      <c r="Z295" s="267"/>
    </row>
    <row r="296" spans="1:26" ht="15.75" customHeight="1">
      <c r="A296" s="312"/>
      <c r="B296" s="312"/>
      <c r="C296" s="267"/>
      <c r="D296" s="312"/>
      <c r="E296" s="312"/>
      <c r="F296" s="312"/>
      <c r="G296" s="267"/>
      <c r="H296" s="267"/>
      <c r="I296" s="313"/>
      <c r="J296" s="314"/>
      <c r="K296" s="314"/>
      <c r="L296" s="314"/>
      <c r="M296" s="314"/>
      <c r="N296" s="314"/>
      <c r="O296" s="267"/>
      <c r="P296" s="267"/>
      <c r="Q296" s="267"/>
      <c r="R296" s="267"/>
      <c r="S296" s="267"/>
      <c r="T296" s="267"/>
      <c r="U296" s="267"/>
      <c r="V296" s="267"/>
      <c r="W296" s="267"/>
      <c r="X296" s="267"/>
      <c r="Y296" s="267"/>
      <c r="Z296" s="267"/>
    </row>
    <row r="297" spans="1:26" ht="15.75" customHeight="1">
      <c r="A297" s="312"/>
      <c r="B297" s="312"/>
      <c r="C297" s="267"/>
      <c r="D297" s="312"/>
      <c r="E297" s="312"/>
      <c r="F297" s="312"/>
      <c r="G297" s="267"/>
      <c r="H297" s="267"/>
      <c r="I297" s="313"/>
      <c r="J297" s="314"/>
      <c r="K297" s="314"/>
      <c r="L297" s="314"/>
      <c r="M297" s="314"/>
      <c r="N297" s="314"/>
      <c r="O297" s="267"/>
      <c r="P297" s="267"/>
      <c r="Q297" s="267"/>
      <c r="R297" s="267"/>
      <c r="S297" s="267"/>
      <c r="T297" s="267"/>
      <c r="U297" s="267"/>
      <c r="V297" s="267"/>
      <c r="W297" s="267"/>
      <c r="X297" s="267"/>
      <c r="Y297" s="267"/>
      <c r="Z297" s="267"/>
    </row>
    <row r="298" spans="1:26" ht="15.75" customHeight="1">
      <c r="A298" s="312"/>
      <c r="B298" s="312"/>
      <c r="C298" s="267"/>
      <c r="D298" s="312"/>
      <c r="E298" s="312"/>
      <c r="F298" s="312"/>
      <c r="G298" s="267"/>
      <c r="H298" s="267"/>
      <c r="I298" s="313"/>
      <c r="J298" s="314"/>
      <c r="K298" s="314"/>
      <c r="L298" s="314"/>
      <c r="M298" s="314"/>
      <c r="N298" s="314"/>
      <c r="O298" s="267"/>
      <c r="P298" s="267"/>
      <c r="Q298" s="267"/>
      <c r="R298" s="267"/>
      <c r="S298" s="267"/>
      <c r="T298" s="267"/>
      <c r="U298" s="267"/>
      <c r="V298" s="267"/>
      <c r="W298" s="267"/>
      <c r="X298" s="267"/>
      <c r="Y298" s="267"/>
      <c r="Z298" s="267"/>
    </row>
    <row r="299" spans="1:26" ht="15.75" customHeight="1">
      <c r="A299" s="312"/>
      <c r="B299" s="312"/>
      <c r="C299" s="267"/>
      <c r="D299" s="312"/>
      <c r="E299" s="312"/>
      <c r="F299" s="312"/>
      <c r="G299" s="267"/>
      <c r="H299" s="267"/>
      <c r="I299" s="313"/>
      <c r="J299" s="314"/>
      <c r="K299" s="314"/>
      <c r="L299" s="314"/>
      <c r="M299" s="314"/>
      <c r="N299" s="314"/>
      <c r="O299" s="267"/>
      <c r="P299" s="267"/>
      <c r="Q299" s="267"/>
      <c r="R299" s="267"/>
      <c r="S299" s="267"/>
      <c r="T299" s="267"/>
      <c r="U299" s="267"/>
      <c r="V299" s="267"/>
      <c r="W299" s="267"/>
      <c r="X299" s="267"/>
      <c r="Y299" s="267"/>
      <c r="Z299" s="267"/>
    </row>
    <row r="300" spans="1:26" ht="15.75" customHeight="1">
      <c r="A300" s="312"/>
      <c r="B300" s="312"/>
      <c r="C300" s="267"/>
      <c r="D300" s="312"/>
      <c r="E300" s="312"/>
      <c r="F300" s="312"/>
      <c r="G300" s="267"/>
      <c r="H300" s="267"/>
      <c r="I300" s="313"/>
      <c r="J300" s="314"/>
      <c r="K300" s="314"/>
      <c r="L300" s="314"/>
      <c r="M300" s="314"/>
      <c r="N300" s="314"/>
      <c r="O300" s="267"/>
      <c r="P300" s="267"/>
      <c r="Q300" s="267"/>
      <c r="R300" s="267"/>
      <c r="S300" s="267"/>
      <c r="T300" s="267"/>
      <c r="U300" s="267"/>
      <c r="V300" s="267"/>
      <c r="W300" s="267"/>
      <c r="X300" s="267"/>
      <c r="Y300" s="267"/>
      <c r="Z300" s="267"/>
    </row>
    <row r="301" spans="1:26" ht="15.75" customHeight="1">
      <c r="A301" s="312"/>
      <c r="B301" s="312"/>
      <c r="C301" s="267"/>
      <c r="D301" s="312"/>
      <c r="E301" s="312"/>
      <c r="F301" s="312"/>
      <c r="G301" s="267"/>
      <c r="H301" s="267"/>
      <c r="I301" s="313"/>
      <c r="J301" s="314"/>
      <c r="K301" s="314"/>
      <c r="L301" s="314"/>
      <c r="M301" s="314"/>
      <c r="N301" s="314"/>
      <c r="O301" s="267"/>
      <c r="P301" s="267"/>
      <c r="Q301" s="267"/>
      <c r="R301" s="267"/>
      <c r="S301" s="267"/>
      <c r="T301" s="267"/>
      <c r="U301" s="267"/>
      <c r="V301" s="267"/>
      <c r="W301" s="267"/>
      <c r="X301" s="267"/>
      <c r="Y301" s="267"/>
      <c r="Z301" s="267"/>
    </row>
    <row r="302" spans="1:26" ht="15.75" customHeight="1">
      <c r="A302" s="312"/>
      <c r="B302" s="312"/>
      <c r="C302" s="267"/>
      <c r="D302" s="312"/>
      <c r="E302" s="312"/>
      <c r="F302" s="312"/>
      <c r="G302" s="267"/>
      <c r="H302" s="267"/>
      <c r="I302" s="313"/>
      <c r="J302" s="314"/>
      <c r="K302" s="314"/>
      <c r="L302" s="314"/>
      <c r="M302" s="314"/>
      <c r="N302" s="314"/>
      <c r="O302" s="267"/>
      <c r="P302" s="267"/>
      <c r="Q302" s="267"/>
      <c r="R302" s="267"/>
      <c r="S302" s="267"/>
      <c r="T302" s="267"/>
      <c r="U302" s="267"/>
      <c r="V302" s="267"/>
      <c r="W302" s="267"/>
      <c r="X302" s="267"/>
      <c r="Y302" s="267"/>
      <c r="Z302" s="267"/>
    </row>
    <row r="303" spans="1:26" ht="15.75" customHeight="1">
      <c r="A303" s="312"/>
      <c r="B303" s="312"/>
      <c r="C303" s="267"/>
      <c r="D303" s="312"/>
      <c r="E303" s="312"/>
      <c r="F303" s="312"/>
      <c r="G303" s="267"/>
      <c r="H303" s="267"/>
      <c r="I303" s="313"/>
      <c r="J303" s="314"/>
      <c r="K303" s="314"/>
      <c r="L303" s="314"/>
      <c r="M303" s="314"/>
      <c r="N303" s="314"/>
      <c r="O303" s="267"/>
      <c r="P303" s="267"/>
      <c r="Q303" s="267"/>
      <c r="R303" s="267"/>
      <c r="S303" s="267"/>
      <c r="T303" s="267"/>
      <c r="U303" s="267"/>
      <c r="V303" s="267"/>
      <c r="W303" s="267"/>
      <c r="X303" s="267"/>
      <c r="Y303" s="267"/>
      <c r="Z303" s="267"/>
    </row>
    <row r="304" spans="1:26" ht="15.75" customHeight="1">
      <c r="A304" s="312"/>
      <c r="B304" s="312"/>
      <c r="C304" s="267"/>
      <c r="D304" s="312"/>
      <c r="E304" s="312"/>
      <c r="F304" s="312"/>
      <c r="G304" s="267"/>
      <c r="H304" s="267"/>
      <c r="I304" s="313"/>
      <c r="J304" s="314"/>
      <c r="K304" s="314"/>
      <c r="L304" s="314"/>
      <c r="M304" s="314"/>
      <c r="N304" s="314"/>
      <c r="O304" s="267"/>
      <c r="P304" s="267"/>
      <c r="Q304" s="267"/>
      <c r="R304" s="267"/>
      <c r="S304" s="267"/>
      <c r="T304" s="267"/>
      <c r="U304" s="267"/>
      <c r="V304" s="267"/>
      <c r="W304" s="267"/>
      <c r="X304" s="267"/>
      <c r="Y304" s="267"/>
      <c r="Z304" s="267"/>
    </row>
    <row r="305" spans="1:26" ht="15.75" customHeight="1">
      <c r="A305" s="312"/>
      <c r="B305" s="312"/>
      <c r="C305" s="267"/>
      <c r="D305" s="312"/>
      <c r="E305" s="312"/>
      <c r="F305" s="312"/>
      <c r="G305" s="267"/>
      <c r="H305" s="267"/>
      <c r="I305" s="313"/>
      <c r="J305" s="314"/>
      <c r="K305" s="314"/>
      <c r="L305" s="314"/>
      <c r="M305" s="314"/>
      <c r="N305" s="314"/>
      <c r="O305" s="267"/>
      <c r="P305" s="267"/>
      <c r="Q305" s="267"/>
      <c r="R305" s="267"/>
      <c r="S305" s="267"/>
      <c r="T305" s="267"/>
      <c r="U305" s="267"/>
      <c r="V305" s="267"/>
      <c r="W305" s="267"/>
      <c r="X305" s="267"/>
      <c r="Y305" s="267"/>
      <c r="Z305" s="267"/>
    </row>
    <row r="306" spans="1:26" ht="15.75" customHeight="1">
      <c r="A306" s="312"/>
      <c r="B306" s="312"/>
      <c r="C306" s="267"/>
      <c r="D306" s="312"/>
      <c r="E306" s="312"/>
      <c r="F306" s="312"/>
      <c r="G306" s="267"/>
      <c r="H306" s="267"/>
      <c r="I306" s="313"/>
      <c r="J306" s="314"/>
      <c r="K306" s="314"/>
      <c r="L306" s="314"/>
      <c r="M306" s="314"/>
      <c r="N306" s="314"/>
      <c r="O306" s="267"/>
      <c r="P306" s="267"/>
      <c r="Q306" s="267"/>
      <c r="R306" s="267"/>
      <c r="S306" s="267"/>
      <c r="T306" s="267"/>
      <c r="U306" s="267"/>
      <c r="V306" s="267"/>
      <c r="W306" s="267"/>
      <c r="X306" s="267"/>
      <c r="Y306" s="267"/>
      <c r="Z306" s="267"/>
    </row>
    <row r="307" spans="1:26" ht="15.75" customHeight="1">
      <c r="A307" s="312"/>
      <c r="B307" s="312"/>
      <c r="C307" s="267"/>
      <c r="D307" s="312"/>
      <c r="E307" s="312"/>
      <c r="F307" s="312"/>
      <c r="G307" s="267"/>
      <c r="H307" s="267"/>
      <c r="I307" s="313"/>
      <c r="J307" s="314"/>
      <c r="K307" s="314"/>
      <c r="L307" s="314"/>
      <c r="M307" s="314"/>
      <c r="N307" s="314"/>
      <c r="O307" s="267"/>
      <c r="P307" s="267"/>
      <c r="Q307" s="267"/>
      <c r="R307" s="267"/>
      <c r="S307" s="267"/>
      <c r="T307" s="267"/>
      <c r="U307" s="267"/>
      <c r="V307" s="267"/>
      <c r="W307" s="267"/>
      <c r="X307" s="267"/>
      <c r="Y307" s="267"/>
      <c r="Z307" s="267"/>
    </row>
    <row r="308" spans="1:26" ht="15.75" customHeight="1">
      <c r="A308" s="312"/>
      <c r="B308" s="312"/>
      <c r="C308" s="267"/>
      <c r="D308" s="312"/>
      <c r="E308" s="312"/>
      <c r="F308" s="312"/>
      <c r="G308" s="267"/>
      <c r="H308" s="267"/>
      <c r="I308" s="313"/>
      <c r="J308" s="314"/>
      <c r="K308" s="314"/>
      <c r="L308" s="314"/>
      <c r="M308" s="314"/>
      <c r="N308" s="314"/>
      <c r="O308" s="267"/>
      <c r="P308" s="267"/>
      <c r="Q308" s="267"/>
      <c r="R308" s="267"/>
      <c r="S308" s="267"/>
      <c r="T308" s="267"/>
      <c r="U308" s="267"/>
      <c r="V308" s="267"/>
      <c r="W308" s="267"/>
      <c r="X308" s="267"/>
      <c r="Y308" s="267"/>
      <c r="Z308" s="267"/>
    </row>
    <row r="309" spans="1:26" ht="15.75" customHeight="1">
      <c r="A309" s="312"/>
      <c r="B309" s="312"/>
      <c r="C309" s="267"/>
      <c r="D309" s="312"/>
      <c r="E309" s="312"/>
      <c r="F309" s="312"/>
      <c r="G309" s="267"/>
      <c r="H309" s="267"/>
      <c r="I309" s="313"/>
      <c r="J309" s="314"/>
      <c r="K309" s="314"/>
      <c r="L309" s="314"/>
      <c r="M309" s="314"/>
      <c r="N309" s="314"/>
      <c r="O309" s="267"/>
      <c r="P309" s="267"/>
      <c r="Q309" s="267"/>
      <c r="R309" s="267"/>
      <c r="S309" s="267"/>
      <c r="T309" s="267"/>
      <c r="U309" s="267"/>
      <c r="V309" s="267"/>
      <c r="W309" s="267"/>
      <c r="X309" s="267"/>
      <c r="Y309" s="267"/>
      <c r="Z309" s="267"/>
    </row>
    <row r="310" spans="1:26" ht="15.75" customHeight="1">
      <c r="A310" s="312"/>
      <c r="B310" s="312"/>
      <c r="C310" s="267"/>
      <c r="D310" s="312"/>
      <c r="E310" s="312"/>
      <c r="F310" s="312"/>
      <c r="G310" s="267"/>
      <c r="H310" s="267"/>
      <c r="I310" s="313"/>
      <c r="J310" s="314"/>
      <c r="K310" s="314"/>
      <c r="L310" s="314"/>
      <c r="M310" s="314"/>
      <c r="N310" s="314"/>
      <c r="O310" s="267"/>
      <c r="P310" s="267"/>
      <c r="Q310" s="267"/>
      <c r="R310" s="267"/>
      <c r="S310" s="267"/>
      <c r="T310" s="267"/>
      <c r="U310" s="267"/>
      <c r="V310" s="267"/>
      <c r="W310" s="267"/>
      <c r="X310" s="267"/>
      <c r="Y310" s="267"/>
      <c r="Z310" s="267"/>
    </row>
    <row r="311" spans="1:26" ht="15.75" customHeight="1">
      <c r="A311" s="312"/>
      <c r="B311" s="312"/>
      <c r="C311" s="267"/>
      <c r="D311" s="312"/>
      <c r="E311" s="312"/>
      <c r="F311" s="312"/>
      <c r="G311" s="267"/>
      <c r="H311" s="267"/>
      <c r="I311" s="313"/>
      <c r="J311" s="314"/>
      <c r="K311" s="314"/>
      <c r="L311" s="314"/>
      <c r="M311" s="314"/>
      <c r="N311" s="314"/>
      <c r="O311" s="267"/>
      <c r="P311" s="267"/>
      <c r="Q311" s="267"/>
      <c r="R311" s="267"/>
      <c r="S311" s="267"/>
      <c r="T311" s="267"/>
      <c r="U311" s="267"/>
      <c r="V311" s="267"/>
      <c r="W311" s="267"/>
      <c r="X311" s="267"/>
      <c r="Y311" s="267"/>
      <c r="Z311" s="267"/>
    </row>
    <row r="312" spans="1:26" ht="15.75" customHeight="1">
      <c r="A312" s="312"/>
      <c r="B312" s="312"/>
      <c r="C312" s="267"/>
      <c r="D312" s="312"/>
      <c r="E312" s="312"/>
      <c r="F312" s="312"/>
      <c r="G312" s="267"/>
      <c r="H312" s="267"/>
      <c r="I312" s="313"/>
      <c r="J312" s="314"/>
      <c r="K312" s="314"/>
      <c r="L312" s="314"/>
      <c r="M312" s="314"/>
      <c r="N312" s="314"/>
      <c r="O312" s="267"/>
      <c r="P312" s="267"/>
      <c r="Q312" s="267"/>
      <c r="R312" s="267"/>
      <c r="S312" s="267"/>
      <c r="T312" s="267"/>
      <c r="U312" s="267"/>
      <c r="V312" s="267"/>
      <c r="W312" s="267"/>
      <c r="X312" s="267"/>
      <c r="Y312" s="267"/>
      <c r="Z312" s="267"/>
    </row>
    <row r="313" spans="1:26" ht="15.75" customHeight="1">
      <c r="A313" s="312"/>
      <c r="B313" s="312"/>
      <c r="C313" s="267"/>
      <c r="D313" s="312"/>
      <c r="E313" s="312"/>
      <c r="F313" s="312"/>
      <c r="G313" s="267"/>
      <c r="H313" s="267"/>
      <c r="I313" s="313"/>
      <c r="J313" s="314"/>
      <c r="K313" s="314"/>
      <c r="L313" s="314"/>
      <c r="M313" s="314"/>
      <c r="N313" s="314"/>
      <c r="O313" s="267"/>
      <c r="P313" s="267"/>
      <c r="Q313" s="267"/>
      <c r="R313" s="267"/>
      <c r="S313" s="267"/>
      <c r="T313" s="267"/>
      <c r="U313" s="267"/>
      <c r="V313" s="267"/>
      <c r="W313" s="267"/>
      <c r="X313" s="267"/>
      <c r="Y313" s="267"/>
      <c r="Z313" s="267"/>
    </row>
    <row r="314" spans="1:26" ht="15.75" customHeight="1">
      <c r="A314" s="312"/>
      <c r="B314" s="312"/>
      <c r="C314" s="267"/>
      <c r="D314" s="312"/>
      <c r="E314" s="312"/>
      <c r="F314" s="312"/>
      <c r="G314" s="267"/>
      <c r="H314" s="267"/>
      <c r="I314" s="313"/>
      <c r="J314" s="314"/>
      <c r="K314" s="314"/>
      <c r="L314" s="314"/>
      <c r="M314" s="314"/>
      <c r="N314" s="314"/>
      <c r="O314" s="267"/>
      <c r="P314" s="267"/>
      <c r="Q314" s="267"/>
      <c r="R314" s="267"/>
      <c r="S314" s="267"/>
      <c r="T314" s="267"/>
      <c r="U314" s="267"/>
      <c r="V314" s="267"/>
      <c r="W314" s="267"/>
      <c r="X314" s="267"/>
      <c r="Y314" s="267"/>
      <c r="Z314" s="267"/>
    </row>
    <row r="315" spans="1:26" ht="15.75" customHeight="1">
      <c r="A315" s="312"/>
      <c r="B315" s="312"/>
      <c r="C315" s="267"/>
      <c r="D315" s="312"/>
      <c r="E315" s="312"/>
      <c r="F315" s="312"/>
      <c r="G315" s="267"/>
      <c r="H315" s="267"/>
      <c r="I315" s="313"/>
      <c r="J315" s="314"/>
      <c r="K315" s="314"/>
      <c r="L315" s="314"/>
      <c r="M315" s="314"/>
      <c r="N315" s="314"/>
      <c r="O315" s="267"/>
      <c r="P315" s="267"/>
      <c r="Q315" s="267"/>
      <c r="R315" s="267"/>
      <c r="S315" s="267"/>
      <c r="T315" s="267"/>
      <c r="U315" s="267"/>
      <c r="V315" s="267"/>
      <c r="W315" s="267"/>
      <c r="X315" s="267"/>
      <c r="Y315" s="267"/>
      <c r="Z315" s="267"/>
    </row>
    <row r="316" spans="1:26" ht="15.75" customHeight="1">
      <c r="A316" s="312"/>
      <c r="B316" s="312"/>
      <c r="C316" s="267"/>
      <c r="D316" s="312"/>
      <c r="E316" s="312"/>
      <c r="F316" s="312"/>
      <c r="G316" s="267"/>
      <c r="H316" s="267"/>
      <c r="I316" s="313"/>
      <c r="J316" s="314"/>
      <c r="K316" s="314"/>
      <c r="L316" s="314"/>
      <c r="M316" s="314"/>
      <c r="N316" s="314"/>
      <c r="O316" s="267"/>
      <c r="P316" s="267"/>
      <c r="Q316" s="267"/>
      <c r="R316" s="267"/>
      <c r="S316" s="267"/>
      <c r="T316" s="267"/>
      <c r="U316" s="267"/>
      <c r="V316" s="267"/>
      <c r="W316" s="267"/>
      <c r="X316" s="267"/>
      <c r="Y316" s="267"/>
      <c r="Z316" s="267"/>
    </row>
    <row r="317" spans="1:26" ht="15.75" customHeight="1">
      <c r="A317" s="312"/>
      <c r="B317" s="312"/>
      <c r="C317" s="267"/>
      <c r="D317" s="312"/>
      <c r="E317" s="312"/>
      <c r="F317" s="312"/>
      <c r="G317" s="267"/>
      <c r="H317" s="267"/>
      <c r="I317" s="313"/>
      <c r="J317" s="314"/>
      <c r="K317" s="314"/>
      <c r="L317" s="314"/>
      <c r="M317" s="314"/>
      <c r="N317" s="314"/>
      <c r="O317" s="267"/>
      <c r="P317" s="267"/>
      <c r="Q317" s="267"/>
      <c r="R317" s="267"/>
      <c r="S317" s="267"/>
      <c r="T317" s="267"/>
      <c r="U317" s="267"/>
      <c r="V317" s="267"/>
      <c r="W317" s="267"/>
      <c r="X317" s="267"/>
      <c r="Y317" s="267"/>
      <c r="Z317" s="267"/>
    </row>
    <row r="318" spans="1:26" ht="15.75" customHeight="1">
      <c r="A318" s="312"/>
      <c r="B318" s="312"/>
      <c r="C318" s="267"/>
      <c r="D318" s="312"/>
      <c r="E318" s="312"/>
      <c r="F318" s="312"/>
      <c r="G318" s="267"/>
      <c r="H318" s="267"/>
      <c r="I318" s="313"/>
      <c r="J318" s="314"/>
      <c r="K318" s="314"/>
      <c r="L318" s="314"/>
      <c r="M318" s="314"/>
      <c r="N318" s="314"/>
      <c r="O318" s="267"/>
      <c r="P318" s="267"/>
      <c r="Q318" s="267"/>
      <c r="R318" s="267"/>
      <c r="S318" s="267"/>
      <c r="T318" s="267"/>
      <c r="U318" s="267"/>
      <c r="V318" s="267"/>
      <c r="W318" s="267"/>
      <c r="X318" s="267"/>
      <c r="Y318" s="267"/>
      <c r="Z318" s="267"/>
    </row>
    <row r="319" spans="1:26" ht="15.75" customHeight="1">
      <c r="A319" s="312"/>
      <c r="B319" s="312"/>
      <c r="C319" s="267"/>
      <c r="D319" s="312"/>
      <c r="E319" s="312"/>
      <c r="F319" s="312"/>
      <c r="G319" s="267"/>
      <c r="H319" s="267"/>
      <c r="I319" s="313"/>
      <c r="J319" s="314"/>
      <c r="K319" s="314"/>
      <c r="L319" s="314"/>
      <c r="M319" s="314"/>
      <c r="N319" s="314"/>
      <c r="O319" s="267"/>
      <c r="P319" s="267"/>
      <c r="Q319" s="267"/>
      <c r="R319" s="267"/>
      <c r="S319" s="267"/>
      <c r="T319" s="267"/>
      <c r="U319" s="267"/>
      <c r="V319" s="267"/>
      <c r="W319" s="267"/>
      <c r="X319" s="267"/>
      <c r="Y319" s="267"/>
      <c r="Z319" s="267"/>
    </row>
    <row r="320" spans="1:26" ht="15.75" customHeight="1">
      <c r="A320" s="312"/>
      <c r="B320" s="312"/>
      <c r="C320" s="267"/>
      <c r="D320" s="312"/>
      <c r="E320" s="312"/>
      <c r="F320" s="312"/>
      <c r="G320" s="267"/>
      <c r="H320" s="267"/>
      <c r="I320" s="313"/>
      <c r="J320" s="314"/>
      <c r="K320" s="314"/>
      <c r="L320" s="314"/>
      <c r="M320" s="314"/>
      <c r="N320" s="314"/>
      <c r="O320" s="267"/>
      <c r="P320" s="267"/>
      <c r="Q320" s="267"/>
      <c r="R320" s="267"/>
      <c r="S320" s="267"/>
      <c r="T320" s="267"/>
      <c r="U320" s="267"/>
      <c r="V320" s="267"/>
      <c r="W320" s="267"/>
      <c r="X320" s="267"/>
      <c r="Y320" s="267"/>
      <c r="Z320" s="267"/>
    </row>
    <row r="321" spans="1:26" ht="15.75" customHeight="1">
      <c r="A321" s="312"/>
      <c r="B321" s="312"/>
      <c r="C321" s="267"/>
      <c r="D321" s="312"/>
      <c r="E321" s="312"/>
      <c r="F321" s="312"/>
      <c r="G321" s="267"/>
      <c r="H321" s="267"/>
      <c r="I321" s="313"/>
      <c r="J321" s="314"/>
      <c r="K321" s="314"/>
      <c r="L321" s="314"/>
      <c r="M321" s="314"/>
      <c r="N321" s="314"/>
      <c r="O321" s="267"/>
      <c r="P321" s="267"/>
      <c r="Q321" s="267"/>
      <c r="R321" s="267"/>
      <c r="S321" s="267"/>
      <c r="T321" s="267"/>
      <c r="U321" s="267"/>
      <c r="V321" s="267"/>
      <c r="W321" s="267"/>
      <c r="X321" s="267"/>
      <c r="Y321" s="267"/>
      <c r="Z321" s="267"/>
    </row>
    <row r="322" spans="1:26" ht="15.75" customHeight="1">
      <c r="A322" s="312"/>
      <c r="B322" s="312"/>
      <c r="C322" s="267"/>
      <c r="D322" s="312"/>
      <c r="E322" s="312"/>
      <c r="F322" s="312"/>
      <c r="G322" s="267"/>
      <c r="H322" s="267"/>
      <c r="I322" s="313"/>
      <c r="J322" s="314"/>
      <c r="K322" s="314"/>
      <c r="L322" s="314"/>
      <c r="M322" s="314"/>
      <c r="N322" s="314"/>
      <c r="O322" s="267"/>
      <c r="P322" s="267"/>
      <c r="Q322" s="267"/>
      <c r="R322" s="267"/>
      <c r="S322" s="267"/>
      <c r="T322" s="267"/>
      <c r="U322" s="267"/>
      <c r="V322" s="267"/>
      <c r="W322" s="267"/>
      <c r="X322" s="267"/>
      <c r="Y322" s="267"/>
      <c r="Z322" s="267"/>
    </row>
    <row r="323" spans="1:26" ht="15.75" customHeight="1">
      <c r="A323" s="312"/>
      <c r="B323" s="312"/>
      <c r="C323" s="267"/>
      <c r="D323" s="312"/>
      <c r="E323" s="312"/>
      <c r="F323" s="312"/>
      <c r="G323" s="267"/>
      <c r="H323" s="267"/>
      <c r="I323" s="313"/>
      <c r="J323" s="314"/>
      <c r="K323" s="314"/>
      <c r="L323" s="314"/>
      <c r="M323" s="314"/>
      <c r="N323" s="314"/>
      <c r="O323" s="267"/>
      <c r="P323" s="267"/>
      <c r="Q323" s="267"/>
      <c r="R323" s="267"/>
      <c r="S323" s="267"/>
      <c r="T323" s="267"/>
      <c r="U323" s="267"/>
      <c r="V323" s="267"/>
      <c r="W323" s="267"/>
      <c r="X323" s="267"/>
      <c r="Y323" s="267"/>
      <c r="Z323" s="267"/>
    </row>
    <row r="324" spans="1:26" ht="15.75" customHeight="1">
      <c r="A324" s="312"/>
      <c r="B324" s="312"/>
      <c r="C324" s="267"/>
      <c r="D324" s="312"/>
      <c r="E324" s="312"/>
      <c r="F324" s="312"/>
      <c r="G324" s="267"/>
      <c r="H324" s="267"/>
      <c r="I324" s="313"/>
      <c r="J324" s="314"/>
      <c r="K324" s="314"/>
      <c r="L324" s="314"/>
      <c r="M324" s="314"/>
      <c r="N324" s="314"/>
      <c r="O324" s="267"/>
      <c r="P324" s="267"/>
      <c r="Q324" s="267"/>
      <c r="R324" s="267"/>
      <c r="S324" s="267"/>
      <c r="T324" s="267"/>
      <c r="U324" s="267"/>
      <c r="V324" s="267"/>
      <c r="W324" s="267"/>
      <c r="X324" s="267"/>
      <c r="Y324" s="267"/>
      <c r="Z324" s="267"/>
    </row>
    <row r="325" spans="1:26" ht="15.75" customHeight="1">
      <c r="A325" s="312"/>
      <c r="B325" s="312"/>
      <c r="C325" s="267"/>
      <c r="D325" s="312"/>
      <c r="E325" s="312"/>
      <c r="F325" s="312"/>
      <c r="G325" s="267"/>
      <c r="H325" s="267"/>
      <c r="I325" s="313"/>
      <c r="J325" s="314"/>
      <c r="K325" s="314"/>
      <c r="L325" s="314"/>
      <c r="M325" s="314"/>
      <c r="N325" s="314"/>
      <c r="O325" s="267"/>
      <c r="P325" s="267"/>
      <c r="Q325" s="267"/>
      <c r="R325" s="267"/>
      <c r="S325" s="267"/>
      <c r="T325" s="267"/>
      <c r="U325" s="267"/>
      <c r="V325" s="267"/>
      <c r="W325" s="267"/>
      <c r="X325" s="267"/>
      <c r="Y325" s="267"/>
      <c r="Z325" s="267"/>
    </row>
    <row r="326" spans="1:26" ht="15.75" customHeight="1">
      <c r="A326" s="312"/>
      <c r="B326" s="312"/>
      <c r="C326" s="267"/>
      <c r="D326" s="312"/>
      <c r="E326" s="312"/>
      <c r="F326" s="312"/>
      <c r="G326" s="267"/>
      <c r="H326" s="267"/>
      <c r="I326" s="313"/>
      <c r="J326" s="314"/>
      <c r="K326" s="314"/>
      <c r="L326" s="314"/>
      <c r="M326" s="314"/>
      <c r="N326" s="314"/>
      <c r="O326" s="267"/>
      <c r="P326" s="267"/>
      <c r="Q326" s="267"/>
      <c r="R326" s="267"/>
      <c r="S326" s="267"/>
      <c r="T326" s="267"/>
      <c r="U326" s="267"/>
      <c r="V326" s="267"/>
      <c r="W326" s="267"/>
      <c r="X326" s="267"/>
      <c r="Y326" s="267"/>
      <c r="Z326" s="267"/>
    </row>
    <row r="327" spans="1:26" ht="15.75" customHeight="1">
      <c r="A327" s="312"/>
      <c r="B327" s="312"/>
      <c r="C327" s="267"/>
      <c r="D327" s="312"/>
      <c r="E327" s="312"/>
      <c r="F327" s="312"/>
      <c r="G327" s="267"/>
      <c r="H327" s="267"/>
      <c r="I327" s="313"/>
      <c r="J327" s="314"/>
      <c r="K327" s="314"/>
      <c r="L327" s="314"/>
      <c r="M327" s="314"/>
      <c r="N327" s="314"/>
      <c r="O327" s="267"/>
      <c r="P327" s="267"/>
      <c r="Q327" s="267"/>
      <c r="R327" s="267"/>
      <c r="S327" s="267"/>
      <c r="T327" s="267"/>
      <c r="U327" s="267"/>
      <c r="V327" s="267"/>
      <c r="W327" s="267"/>
      <c r="X327" s="267"/>
      <c r="Y327" s="267"/>
      <c r="Z327" s="267"/>
    </row>
    <row r="328" spans="1:26" ht="15.75" customHeight="1">
      <c r="A328" s="312"/>
      <c r="B328" s="312"/>
      <c r="C328" s="267"/>
      <c r="D328" s="312"/>
      <c r="E328" s="312"/>
      <c r="F328" s="312"/>
      <c r="G328" s="267"/>
      <c r="H328" s="267"/>
      <c r="I328" s="313"/>
      <c r="J328" s="314"/>
      <c r="K328" s="314"/>
      <c r="L328" s="314"/>
      <c r="M328" s="314"/>
      <c r="N328" s="314"/>
      <c r="O328" s="267"/>
      <c r="P328" s="267"/>
      <c r="Q328" s="267"/>
      <c r="R328" s="267"/>
      <c r="S328" s="267"/>
      <c r="T328" s="267"/>
      <c r="U328" s="267"/>
      <c r="V328" s="267"/>
      <c r="W328" s="267"/>
      <c r="X328" s="267"/>
      <c r="Y328" s="267"/>
      <c r="Z328" s="267"/>
    </row>
    <row r="329" spans="1:26" ht="15.75" customHeight="1">
      <c r="A329" s="312"/>
      <c r="B329" s="312"/>
      <c r="C329" s="267"/>
      <c r="D329" s="312"/>
      <c r="E329" s="312"/>
      <c r="F329" s="312"/>
      <c r="G329" s="267"/>
      <c r="H329" s="267"/>
      <c r="I329" s="313"/>
      <c r="J329" s="314"/>
      <c r="K329" s="314"/>
      <c r="L329" s="314"/>
      <c r="M329" s="314"/>
      <c r="N329" s="314"/>
      <c r="O329" s="267"/>
      <c r="P329" s="267"/>
      <c r="Q329" s="267"/>
      <c r="R329" s="267"/>
      <c r="S329" s="267"/>
      <c r="T329" s="267"/>
      <c r="U329" s="267"/>
      <c r="V329" s="267"/>
      <c r="W329" s="267"/>
      <c r="X329" s="267"/>
      <c r="Y329" s="267"/>
      <c r="Z329" s="267"/>
    </row>
    <row r="330" spans="1:26" ht="15.75" customHeight="1">
      <c r="A330" s="312"/>
      <c r="B330" s="312"/>
      <c r="C330" s="267"/>
      <c r="D330" s="312"/>
      <c r="E330" s="312"/>
      <c r="F330" s="312"/>
      <c r="G330" s="267"/>
      <c r="H330" s="267"/>
      <c r="I330" s="313"/>
      <c r="J330" s="314"/>
      <c r="K330" s="314"/>
      <c r="L330" s="314"/>
      <c r="M330" s="314"/>
      <c r="N330" s="314"/>
      <c r="O330" s="267"/>
      <c r="P330" s="267"/>
      <c r="Q330" s="267"/>
      <c r="R330" s="267"/>
      <c r="S330" s="267"/>
      <c r="T330" s="267"/>
      <c r="U330" s="267"/>
      <c r="V330" s="267"/>
      <c r="W330" s="267"/>
      <c r="X330" s="267"/>
      <c r="Y330" s="267"/>
      <c r="Z330" s="267"/>
    </row>
    <row r="331" spans="1:26" ht="15.75" customHeight="1">
      <c r="A331" s="312"/>
      <c r="B331" s="312"/>
      <c r="C331" s="267"/>
      <c r="D331" s="312"/>
      <c r="E331" s="312"/>
      <c r="F331" s="312"/>
      <c r="G331" s="267"/>
      <c r="H331" s="267"/>
      <c r="I331" s="313"/>
      <c r="J331" s="314"/>
      <c r="K331" s="314"/>
      <c r="L331" s="314"/>
      <c r="M331" s="314"/>
      <c r="N331" s="314"/>
      <c r="O331" s="267"/>
      <c r="P331" s="267"/>
      <c r="Q331" s="267"/>
      <c r="R331" s="267"/>
      <c r="S331" s="267"/>
      <c r="T331" s="267"/>
      <c r="U331" s="267"/>
      <c r="V331" s="267"/>
      <c r="W331" s="267"/>
      <c r="X331" s="267"/>
      <c r="Y331" s="267"/>
      <c r="Z331" s="267"/>
    </row>
    <row r="332" spans="1:26" ht="15.75" customHeight="1">
      <c r="A332" s="312"/>
      <c r="B332" s="312"/>
      <c r="C332" s="267"/>
      <c r="D332" s="312"/>
      <c r="E332" s="312"/>
      <c r="F332" s="312"/>
      <c r="G332" s="267"/>
      <c r="H332" s="267"/>
      <c r="I332" s="313"/>
      <c r="J332" s="314"/>
      <c r="K332" s="314"/>
      <c r="L332" s="314"/>
      <c r="M332" s="314"/>
      <c r="N332" s="314"/>
      <c r="O332" s="267"/>
      <c r="P332" s="267"/>
      <c r="Q332" s="267"/>
      <c r="R332" s="267"/>
      <c r="S332" s="267"/>
      <c r="T332" s="267"/>
      <c r="U332" s="267"/>
      <c r="V332" s="267"/>
      <c r="W332" s="267"/>
      <c r="X332" s="267"/>
      <c r="Y332" s="267"/>
      <c r="Z332" s="267"/>
    </row>
    <row r="333" spans="1:26" ht="15.75" customHeight="1">
      <c r="A333" s="312"/>
      <c r="B333" s="312"/>
      <c r="C333" s="267"/>
      <c r="D333" s="312"/>
      <c r="E333" s="312"/>
      <c r="F333" s="312"/>
      <c r="G333" s="267"/>
      <c r="H333" s="267"/>
      <c r="I333" s="313"/>
      <c r="J333" s="314"/>
      <c r="K333" s="314"/>
      <c r="L333" s="314"/>
      <c r="M333" s="314"/>
      <c r="N333" s="314"/>
      <c r="O333" s="267"/>
      <c r="P333" s="267"/>
      <c r="Q333" s="267"/>
      <c r="R333" s="267"/>
      <c r="S333" s="267"/>
      <c r="T333" s="267"/>
      <c r="U333" s="267"/>
      <c r="V333" s="267"/>
      <c r="W333" s="267"/>
      <c r="X333" s="267"/>
      <c r="Y333" s="267"/>
      <c r="Z333" s="267"/>
    </row>
    <row r="334" spans="1:26" ht="15.75" customHeight="1">
      <c r="A334" s="312"/>
      <c r="B334" s="312"/>
      <c r="C334" s="267"/>
      <c r="D334" s="312"/>
      <c r="E334" s="312"/>
      <c r="F334" s="312"/>
      <c r="G334" s="267"/>
      <c r="H334" s="267"/>
      <c r="I334" s="313"/>
      <c r="J334" s="314"/>
      <c r="K334" s="314"/>
      <c r="L334" s="314"/>
      <c r="M334" s="314"/>
      <c r="N334" s="314"/>
      <c r="O334" s="267"/>
      <c r="P334" s="267"/>
      <c r="Q334" s="267"/>
      <c r="R334" s="267"/>
      <c r="S334" s="267"/>
      <c r="T334" s="267"/>
      <c r="U334" s="267"/>
      <c r="V334" s="267"/>
      <c r="W334" s="267"/>
      <c r="X334" s="267"/>
      <c r="Y334" s="267"/>
      <c r="Z334" s="267"/>
    </row>
    <row r="335" spans="1:26" ht="15.75" customHeight="1">
      <c r="A335" s="312"/>
      <c r="B335" s="312"/>
      <c r="C335" s="267"/>
      <c r="D335" s="312"/>
      <c r="E335" s="312"/>
      <c r="F335" s="312"/>
      <c r="G335" s="267"/>
      <c r="H335" s="267"/>
      <c r="I335" s="313"/>
      <c r="J335" s="314"/>
      <c r="K335" s="314"/>
      <c r="L335" s="314"/>
      <c r="M335" s="314"/>
      <c r="N335" s="314"/>
      <c r="O335" s="267"/>
      <c r="P335" s="267"/>
      <c r="Q335" s="267"/>
      <c r="R335" s="267"/>
      <c r="S335" s="267"/>
      <c r="T335" s="267"/>
      <c r="U335" s="267"/>
      <c r="V335" s="267"/>
      <c r="W335" s="267"/>
      <c r="X335" s="267"/>
      <c r="Y335" s="267"/>
      <c r="Z335" s="267"/>
    </row>
    <row r="336" spans="1:26" ht="15.75" customHeight="1">
      <c r="A336" s="312"/>
      <c r="B336" s="312"/>
      <c r="C336" s="267"/>
      <c r="D336" s="312"/>
      <c r="E336" s="312"/>
      <c r="F336" s="312"/>
      <c r="G336" s="267"/>
      <c r="H336" s="267"/>
      <c r="I336" s="313"/>
      <c r="J336" s="314"/>
      <c r="K336" s="314"/>
      <c r="L336" s="314"/>
      <c r="M336" s="314"/>
      <c r="N336" s="314"/>
      <c r="O336" s="267"/>
      <c r="P336" s="267"/>
      <c r="Q336" s="267"/>
      <c r="R336" s="267"/>
      <c r="S336" s="267"/>
      <c r="T336" s="267"/>
      <c r="U336" s="267"/>
      <c r="V336" s="267"/>
      <c r="W336" s="267"/>
      <c r="X336" s="267"/>
      <c r="Y336" s="267"/>
      <c r="Z336" s="267"/>
    </row>
    <row r="337" spans="1:26" ht="15.75" customHeight="1">
      <c r="A337" s="312"/>
      <c r="B337" s="312"/>
      <c r="C337" s="267"/>
      <c r="D337" s="312"/>
      <c r="E337" s="312"/>
      <c r="F337" s="312"/>
      <c r="G337" s="267"/>
      <c r="H337" s="267"/>
      <c r="I337" s="313"/>
      <c r="J337" s="314"/>
      <c r="K337" s="314"/>
      <c r="L337" s="314"/>
      <c r="M337" s="314"/>
      <c r="N337" s="314"/>
      <c r="O337" s="267"/>
      <c r="P337" s="267"/>
      <c r="Q337" s="267"/>
      <c r="R337" s="267"/>
      <c r="S337" s="267"/>
      <c r="T337" s="267"/>
      <c r="U337" s="267"/>
      <c r="V337" s="267"/>
      <c r="W337" s="267"/>
      <c r="X337" s="267"/>
      <c r="Y337" s="267"/>
      <c r="Z337" s="267"/>
    </row>
    <row r="338" spans="1:26" ht="15.75" customHeight="1">
      <c r="A338" s="312"/>
      <c r="B338" s="312"/>
      <c r="C338" s="267"/>
      <c r="D338" s="312"/>
      <c r="E338" s="312"/>
      <c r="F338" s="312"/>
      <c r="G338" s="267"/>
      <c r="H338" s="267"/>
      <c r="I338" s="313"/>
      <c r="J338" s="314"/>
      <c r="K338" s="314"/>
      <c r="L338" s="314"/>
      <c r="M338" s="314"/>
      <c r="N338" s="314"/>
      <c r="O338" s="267"/>
      <c r="P338" s="267"/>
      <c r="Q338" s="267"/>
      <c r="R338" s="267"/>
      <c r="S338" s="267"/>
      <c r="T338" s="267"/>
      <c r="U338" s="267"/>
      <c r="V338" s="267"/>
      <c r="W338" s="267"/>
      <c r="X338" s="267"/>
      <c r="Y338" s="267"/>
      <c r="Z338" s="267"/>
    </row>
    <row r="339" spans="1:26" ht="15.75" customHeight="1">
      <c r="A339" s="312"/>
      <c r="B339" s="312"/>
      <c r="C339" s="267"/>
      <c r="D339" s="312"/>
      <c r="E339" s="312"/>
      <c r="F339" s="312"/>
      <c r="G339" s="267"/>
      <c r="H339" s="267"/>
      <c r="I339" s="313"/>
      <c r="J339" s="314"/>
      <c r="K339" s="314"/>
      <c r="L339" s="314"/>
      <c r="M339" s="314"/>
      <c r="N339" s="314"/>
      <c r="O339" s="267"/>
      <c r="P339" s="267"/>
      <c r="Q339" s="267"/>
      <c r="R339" s="267"/>
      <c r="S339" s="267"/>
      <c r="T339" s="267"/>
      <c r="U339" s="267"/>
      <c r="V339" s="267"/>
      <c r="W339" s="267"/>
      <c r="X339" s="267"/>
      <c r="Y339" s="267"/>
      <c r="Z339" s="267"/>
    </row>
    <row r="340" spans="1:26" ht="15.75" customHeight="1">
      <c r="A340" s="312"/>
      <c r="B340" s="312"/>
      <c r="C340" s="267"/>
      <c r="D340" s="312"/>
      <c r="E340" s="312"/>
      <c r="F340" s="312"/>
      <c r="G340" s="267"/>
      <c r="H340" s="267"/>
      <c r="I340" s="313"/>
      <c r="J340" s="314"/>
      <c r="K340" s="314"/>
      <c r="L340" s="314"/>
      <c r="M340" s="314"/>
      <c r="N340" s="314"/>
      <c r="O340" s="267"/>
      <c r="P340" s="267"/>
      <c r="Q340" s="267"/>
      <c r="R340" s="267"/>
      <c r="S340" s="267"/>
      <c r="T340" s="267"/>
      <c r="U340" s="267"/>
      <c r="V340" s="267"/>
      <c r="W340" s="267"/>
      <c r="X340" s="267"/>
      <c r="Y340" s="267"/>
      <c r="Z340" s="267"/>
    </row>
    <row r="341" spans="1:26" ht="15.75" customHeight="1">
      <c r="A341" s="312"/>
      <c r="B341" s="312"/>
      <c r="C341" s="267"/>
      <c r="D341" s="312"/>
      <c r="E341" s="312"/>
      <c r="F341" s="312"/>
      <c r="G341" s="267"/>
      <c r="H341" s="267"/>
      <c r="I341" s="313"/>
      <c r="J341" s="314"/>
      <c r="K341" s="314"/>
      <c r="L341" s="314"/>
      <c r="M341" s="314"/>
      <c r="N341" s="314"/>
      <c r="O341" s="267"/>
      <c r="P341" s="267"/>
      <c r="Q341" s="267"/>
      <c r="R341" s="267"/>
      <c r="S341" s="267"/>
      <c r="T341" s="267"/>
      <c r="U341" s="267"/>
      <c r="V341" s="267"/>
      <c r="W341" s="267"/>
      <c r="X341" s="267"/>
      <c r="Y341" s="267"/>
      <c r="Z341" s="267"/>
    </row>
    <row r="342" spans="1:26" ht="15.75" customHeight="1">
      <c r="A342" s="312"/>
      <c r="B342" s="312"/>
      <c r="C342" s="267"/>
      <c r="D342" s="312"/>
      <c r="E342" s="312"/>
      <c r="F342" s="312"/>
      <c r="G342" s="267"/>
      <c r="H342" s="267"/>
      <c r="I342" s="313"/>
      <c r="J342" s="314"/>
      <c r="K342" s="314"/>
      <c r="L342" s="314"/>
      <c r="M342" s="314"/>
      <c r="N342" s="314"/>
      <c r="O342" s="267"/>
      <c r="P342" s="267"/>
      <c r="Q342" s="267"/>
      <c r="R342" s="267"/>
      <c r="S342" s="267"/>
      <c r="T342" s="267"/>
      <c r="U342" s="267"/>
      <c r="V342" s="267"/>
      <c r="W342" s="267"/>
      <c r="X342" s="267"/>
      <c r="Y342" s="267"/>
      <c r="Z342" s="267"/>
    </row>
    <row r="343" spans="1:26" ht="15.75" customHeight="1">
      <c r="A343" s="312"/>
      <c r="B343" s="312"/>
      <c r="C343" s="267"/>
      <c r="D343" s="312"/>
      <c r="E343" s="312"/>
      <c r="F343" s="312"/>
      <c r="G343" s="267"/>
      <c r="H343" s="267"/>
      <c r="I343" s="313"/>
      <c r="J343" s="314"/>
      <c r="K343" s="314"/>
      <c r="L343" s="314"/>
      <c r="M343" s="314"/>
      <c r="N343" s="314"/>
      <c r="O343" s="267"/>
      <c r="P343" s="267"/>
      <c r="Q343" s="267"/>
      <c r="R343" s="267"/>
      <c r="S343" s="267"/>
      <c r="T343" s="267"/>
      <c r="U343" s="267"/>
      <c r="V343" s="267"/>
      <c r="W343" s="267"/>
      <c r="X343" s="267"/>
      <c r="Y343" s="267"/>
      <c r="Z343" s="267"/>
    </row>
    <row r="344" spans="1:26" ht="15.75" customHeight="1">
      <c r="A344" s="312"/>
      <c r="B344" s="312"/>
      <c r="C344" s="267"/>
      <c r="D344" s="312"/>
      <c r="E344" s="312"/>
      <c r="F344" s="312"/>
      <c r="G344" s="267"/>
      <c r="H344" s="267"/>
      <c r="I344" s="313"/>
      <c r="J344" s="314"/>
      <c r="K344" s="314"/>
      <c r="L344" s="314"/>
      <c r="M344" s="314"/>
      <c r="N344" s="314"/>
      <c r="O344" s="267"/>
      <c r="P344" s="267"/>
      <c r="Q344" s="267"/>
      <c r="R344" s="267"/>
      <c r="S344" s="267"/>
      <c r="T344" s="267"/>
      <c r="U344" s="267"/>
      <c r="V344" s="267"/>
      <c r="W344" s="267"/>
      <c r="X344" s="267"/>
      <c r="Y344" s="267"/>
      <c r="Z344" s="267"/>
    </row>
    <row r="345" spans="1:26" ht="15.75" customHeight="1">
      <c r="A345" s="312"/>
      <c r="B345" s="312"/>
      <c r="C345" s="267"/>
      <c r="D345" s="312"/>
      <c r="E345" s="312"/>
      <c r="F345" s="312"/>
      <c r="G345" s="267"/>
      <c r="H345" s="267"/>
      <c r="I345" s="313"/>
      <c r="J345" s="314"/>
      <c r="K345" s="314"/>
      <c r="L345" s="314"/>
      <c r="M345" s="314"/>
      <c r="N345" s="314"/>
      <c r="O345" s="267"/>
      <c r="P345" s="267"/>
      <c r="Q345" s="267"/>
      <c r="R345" s="267"/>
      <c r="S345" s="267"/>
      <c r="T345" s="267"/>
      <c r="U345" s="267"/>
      <c r="V345" s="267"/>
      <c r="W345" s="267"/>
      <c r="X345" s="267"/>
      <c r="Y345" s="267"/>
      <c r="Z345" s="267"/>
    </row>
    <row r="346" spans="1:26" ht="15.75" customHeight="1">
      <c r="A346" s="312"/>
      <c r="B346" s="312"/>
      <c r="C346" s="267"/>
      <c r="D346" s="312"/>
      <c r="E346" s="312"/>
      <c r="F346" s="312"/>
      <c r="G346" s="267"/>
      <c r="H346" s="267"/>
      <c r="I346" s="313"/>
      <c r="J346" s="314"/>
      <c r="K346" s="314"/>
      <c r="L346" s="314"/>
      <c r="M346" s="314"/>
      <c r="N346" s="314"/>
      <c r="O346" s="267"/>
      <c r="P346" s="267"/>
      <c r="Q346" s="267"/>
      <c r="R346" s="267"/>
      <c r="S346" s="267"/>
      <c r="T346" s="267"/>
      <c r="U346" s="267"/>
      <c r="V346" s="267"/>
      <c r="W346" s="267"/>
      <c r="X346" s="267"/>
      <c r="Y346" s="267"/>
      <c r="Z346" s="267"/>
    </row>
    <row r="347" spans="1:26" ht="15.75" customHeight="1">
      <c r="A347" s="312"/>
      <c r="B347" s="312"/>
      <c r="C347" s="267"/>
      <c r="D347" s="312"/>
      <c r="E347" s="312"/>
      <c r="F347" s="312"/>
      <c r="G347" s="267"/>
      <c r="H347" s="267"/>
      <c r="I347" s="313"/>
      <c r="J347" s="314"/>
      <c r="K347" s="314"/>
      <c r="L347" s="314"/>
      <c r="M347" s="314"/>
      <c r="N347" s="314"/>
      <c r="O347" s="267"/>
      <c r="P347" s="267"/>
      <c r="Q347" s="267"/>
      <c r="R347" s="267"/>
      <c r="S347" s="267"/>
      <c r="T347" s="267"/>
      <c r="U347" s="267"/>
      <c r="V347" s="267"/>
      <c r="W347" s="267"/>
      <c r="X347" s="267"/>
      <c r="Y347" s="267"/>
      <c r="Z347" s="267"/>
    </row>
    <row r="348" spans="1:26" ht="15.75" customHeight="1">
      <c r="A348" s="312"/>
      <c r="B348" s="312"/>
      <c r="C348" s="267"/>
      <c r="D348" s="312"/>
      <c r="E348" s="312"/>
      <c r="F348" s="312"/>
      <c r="G348" s="267"/>
      <c r="H348" s="267"/>
      <c r="I348" s="313"/>
      <c r="J348" s="314"/>
      <c r="K348" s="314"/>
      <c r="L348" s="314"/>
      <c r="M348" s="314"/>
      <c r="N348" s="314"/>
      <c r="O348" s="267"/>
      <c r="P348" s="267"/>
      <c r="Q348" s="267"/>
      <c r="R348" s="267"/>
      <c r="S348" s="267"/>
      <c r="T348" s="267"/>
      <c r="U348" s="267"/>
      <c r="V348" s="267"/>
      <c r="W348" s="267"/>
      <c r="X348" s="267"/>
      <c r="Y348" s="267"/>
      <c r="Z348" s="267"/>
    </row>
    <row r="349" spans="1:26" ht="15.75" customHeight="1">
      <c r="A349" s="312"/>
      <c r="B349" s="312"/>
      <c r="C349" s="267"/>
      <c r="D349" s="312"/>
      <c r="E349" s="312"/>
      <c r="F349" s="312"/>
      <c r="G349" s="267"/>
      <c r="H349" s="267"/>
      <c r="I349" s="313"/>
      <c r="J349" s="314"/>
      <c r="K349" s="314"/>
      <c r="L349" s="314"/>
      <c r="M349" s="314"/>
      <c r="N349" s="314"/>
      <c r="O349" s="267"/>
      <c r="P349" s="267"/>
      <c r="Q349" s="267"/>
      <c r="R349" s="267"/>
      <c r="S349" s="267"/>
      <c r="T349" s="267"/>
      <c r="U349" s="267"/>
      <c r="V349" s="267"/>
      <c r="W349" s="267"/>
      <c r="X349" s="267"/>
      <c r="Y349" s="267"/>
      <c r="Z349" s="267"/>
    </row>
    <row r="350" spans="1:26" ht="15.75" customHeight="1">
      <c r="A350" s="312"/>
      <c r="B350" s="312"/>
      <c r="C350" s="267"/>
      <c r="D350" s="312"/>
      <c r="E350" s="312"/>
      <c r="F350" s="312"/>
      <c r="G350" s="267"/>
      <c r="H350" s="267"/>
      <c r="I350" s="313"/>
      <c r="J350" s="314"/>
      <c r="K350" s="314"/>
      <c r="L350" s="314"/>
      <c r="M350" s="314"/>
      <c r="N350" s="314"/>
      <c r="O350" s="267"/>
      <c r="P350" s="267"/>
      <c r="Q350" s="267"/>
      <c r="R350" s="267"/>
      <c r="S350" s="267"/>
      <c r="T350" s="267"/>
      <c r="U350" s="267"/>
      <c r="V350" s="267"/>
      <c r="W350" s="267"/>
      <c r="X350" s="267"/>
      <c r="Y350" s="267"/>
      <c r="Z350" s="267"/>
    </row>
    <row r="351" spans="1:26" ht="15.75" customHeight="1">
      <c r="A351" s="312"/>
      <c r="B351" s="312"/>
      <c r="C351" s="267"/>
      <c r="D351" s="312"/>
      <c r="E351" s="312"/>
      <c r="F351" s="312"/>
      <c r="G351" s="267"/>
      <c r="H351" s="267"/>
      <c r="I351" s="313"/>
      <c r="J351" s="314"/>
      <c r="K351" s="314"/>
      <c r="L351" s="314"/>
      <c r="M351" s="314"/>
      <c r="N351" s="314"/>
      <c r="O351" s="267"/>
      <c r="P351" s="267"/>
      <c r="Q351" s="267"/>
      <c r="R351" s="267"/>
      <c r="S351" s="267"/>
      <c r="T351" s="267"/>
      <c r="U351" s="267"/>
      <c r="V351" s="267"/>
      <c r="W351" s="267"/>
      <c r="X351" s="267"/>
      <c r="Y351" s="267"/>
      <c r="Z351" s="267"/>
    </row>
    <row r="352" spans="1:26" ht="15.75" customHeight="1">
      <c r="A352" s="312"/>
      <c r="B352" s="312"/>
      <c r="C352" s="267"/>
      <c r="D352" s="312"/>
      <c r="E352" s="312"/>
      <c r="F352" s="312"/>
      <c r="G352" s="267"/>
      <c r="H352" s="267"/>
      <c r="I352" s="313"/>
      <c r="J352" s="314"/>
      <c r="K352" s="314"/>
      <c r="L352" s="314"/>
      <c r="M352" s="314"/>
      <c r="N352" s="314"/>
      <c r="O352" s="267"/>
      <c r="P352" s="267"/>
      <c r="Q352" s="267"/>
      <c r="R352" s="267"/>
      <c r="S352" s="267"/>
      <c r="T352" s="267"/>
      <c r="U352" s="267"/>
      <c r="V352" s="267"/>
      <c r="W352" s="267"/>
      <c r="X352" s="267"/>
      <c r="Y352" s="267"/>
      <c r="Z352" s="267"/>
    </row>
    <row r="353" spans="1:26" ht="15.75" customHeight="1">
      <c r="A353" s="312"/>
      <c r="B353" s="312"/>
      <c r="C353" s="267"/>
      <c r="D353" s="312"/>
      <c r="E353" s="312"/>
      <c r="F353" s="312"/>
      <c r="G353" s="267"/>
      <c r="H353" s="267"/>
      <c r="I353" s="313"/>
      <c r="J353" s="314"/>
      <c r="K353" s="314"/>
      <c r="L353" s="314"/>
      <c r="M353" s="314"/>
      <c r="N353" s="314"/>
      <c r="O353" s="267"/>
      <c r="P353" s="267"/>
      <c r="Q353" s="267"/>
      <c r="R353" s="267"/>
      <c r="S353" s="267"/>
      <c r="T353" s="267"/>
      <c r="U353" s="267"/>
      <c r="V353" s="267"/>
      <c r="W353" s="267"/>
      <c r="X353" s="267"/>
      <c r="Y353" s="267"/>
      <c r="Z353" s="267"/>
    </row>
    <row r="354" spans="1:26" ht="15.75" customHeight="1">
      <c r="A354" s="312"/>
      <c r="B354" s="312"/>
      <c r="C354" s="267"/>
      <c r="D354" s="312"/>
      <c r="E354" s="312"/>
      <c r="F354" s="312"/>
      <c r="G354" s="267"/>
      <c r="H354" s="267"/>
      <c r="I354" s="313"/>
      <c r="J354" s="314"/>
      <c r="K354" s="314"/>
      <c r="L354" s="314"/>
      <c r="M354" s="314"/>
      <c r="N354" s="314"/>
      <c r="O354" s="267"/>
      <c r="P354" s="267"/>
      <c r="Q354" s="267"/>
      <c r="R354" s="267"/>
      <c r="S354" s="267"/>
      <c r="T354" s="267"/>
      <c r="U354" s="267"/>
      <c r="V354" s="267"/>
      <c r="W354" s="267"/>
      <c r="X354" s="267"/>
      <c r="Y354" s="267"/>
      <c r="Z354" s="267"/>
    </row>
    <row r="355" spans="1:26" ht="15.75" customHeight="1">
      <c r="A355" s="312"/>
      <c r="B355" s="312"/>
      <c r="C355" s="267"/>
      <c r="D355" s="312"/>
      <c r="E355" s="312"/>
      <c r="F355" s="312"/>
      <c r="G355" s="267"/>
      <c r="H355" s="267"/>
      <c r="I355" s="313"/>
      <c r="J355" s="314"/>
      <c r="K355" s="314"/>
      <c r="L355" s="314"/>
      <c r="M355" s="314"/>
      <c r="N355" s="314"/>
      <c r="O355" s="267"/>
      <c r="P355" s="267"/>
      <c r="Q355" s="267"/>
      <c r="R355" s="267"/>
      <c r="S355" s="267"/>
      <c r="T355" s="267"/>
      <c r="U355" s="267"/>
      <c r="V355" s="267"/>
      <c r="W355" s="267"/>
      <c r="X355" s="267"/>
      <c r="Y355" s="267"/>
      <c r="Z355" s="267"/>
    </row>
    <row r="356" spans="1:26" ht="15.75" customHeight="1">
      <c r="A356" s="312"/>
      <c r="B356" s="312"/>
      <c r="C356" s="267"/>
      <c r="D356" s="312"/>
      <c r="E356" s="312"/>
      <c r="F356" s="312"/>
      <c r="G356" s="267"/>
      <c r="H356" s="267"/>
      <c r="I356" s="313"/>
      <c r="J356" s="314"/>
      <c r="K356" s="314"/>
      <c r="L356" s="314"/>
      <c r="M356" s="314"/>
      <c r="N356" s="314"/>
      <c r="O356" s="267"/>
      <c r="P356" s="267"/>
      <c r="Q356" s="267"/>
      <c r="R356" s="267"/>
      <c r="S356" s="267"/>
      <c r="T356" s="267"/>
      <c r="U356" s="267"/>
      <c r="V356" s="267"/>
      <c r="W356" s="267"/>
      <c r="X356" s="267"/>
      <c r="Y356" s="267"/>
      <c r="Z356" s="267"/>
    </row>
    <row r="357" spans="1:26" ht="15.75" customHeight="1">
      <c r="A357" s="312"/>
      <c r="B357" s="312"/>
      <c r="C357" s="267"/>
      <c r="D357" s="312"/>
      <c r="E357" s="312"/>
      <c r="F357" s="312"/>
      <c r="G357" s="267"/>
      <c r="H357" s="267"/>
      <c r="I357" s="313"/>
      <c r="J357" s="314"/>
      <c r="K357" s="314"/>
      <c r="L357" s="314"/>
      <c r="M357" s="314"/>
      <c r="N357" s="314"/>
      <c r="O357" s="267"/>
      <c r="P357" s="267"/>
      <c r="Q357" s="267"/>
      <c r="R357" s="267"/>
      <c r="S357" s="267"/>
      <c r="T357" s="267"/>
      <c r="U357" s="267"/>
      <c r="V357" s="267"/>
      <c r="W357" s="267"/>
      <c r="X357" s="267"/>
      <c r="Y357" s="267"/>
      <c r="Z357" s="267"/>
    </row>
    <row r="358" spans="1:26" ht="15.75" customHeight="1">
      <c r="A358" s="312"/>
      <c r="B358" s="312"/>
      <c r="C358" s="267"/>
      <c r="D358" s="312"/>
      <c r="E358" s="312"/>
      <c r="F358" s="312"/>
      <c r="G358" s="267"/>
      <c r="H358" s="267"/>
      <c r="I358" s="313"/>
      <c r="J358" s="314"/>
      <c r="K358" s="314"/>
      <c r="L358" s="314"/>
      <c r="M358" s="314"/>
      <c r="N358" s="314"/>
      <c r="O358" s="267"/>
      <c r="P358" s="267"/>
      <c r="Q358" s="267"/>
      <c r="R358" s="267"/>
      <c r="S358" s="267"/>
      <c r="T358" s="267"/>
      <c r="U358" s="267"/>
      <c r="V358" s="267"/>
      <c r="W358" s="267"/>
      <c r="X358" s="267"/>
      <c r="Y358" s="267"/>
      <c r="Z358" s="267"/>
    </row>
    <row r="359" spans="1:26" ht="15.75" customHeight="1">
      <c r="A359" s="312"/>
      <c r="B359" s="312"/>
      <c r="C359" s="267"/>
      <c r="D359" s="312"/>
      <c r="E359" s="312"/>
      <c r="F359" s="312"/>
      <c r="G359" s="267"/>
      <c r="H359" s="267"/>
      <c r="I359" s="313"/>
      <c r="J359" s="314"/>
      <c r="K359" s="314"/>
      <c r="L359" s="314"/>
      <c r="M359" s="314"/>
      <c r="N359" s="314"/>
      <c r="O359" s="267"/>
      <c r="P359" s="267"/>
      <c r="Q359" s="267"/>
      <c r="R359" s="267"/>
      <c r="S359" s="267"/>
      <c r="T359" s="267"/>
      <c r="U359" s="267"/>
      <c r="V359" s="267"/>
      <c r="W359" s="267"/>
      <c r="X359" s="267"/>
      <c r="Y359" s="267"/>
      <c r="Z359" s="267"/>
    </row>
    <row r="360" spans="1:26" ht="15.75" customHeight="1">
      <c r="A360" s="312"/>
      <c r="B360" s="312"/>
      <c r="C360" s="267"/>
      <c r="D360" s="312"/>
      <c r="E360" s="312"/>
      <c r="F360" s="312"/>
      <c r="G360" s="267"/>
      <c r="H360" s="267"/>
      <c r="I360" s="313"/>
      <c r="J360" s="314"/>
      <c r="K360" s="314"/>
      <c r="L360" s="314"/>
      <c r="M360" s="314"/>
      <c r="N360" s="314"/>
      <c r="O360" s="267"/>
      <c r="P360" s="267"/>
      <c r="Q360" s="267"/>
      <c r="R360" s="267"/>
      <c r="S360" s="267"/>
      <c r="T360" s="267"/>
      <c r="U360" s="267"/>
      <c r="V360" s="267"/>
      <c r="W360" s="267"/>
      <c r="X360" s="267"/>
      <c r="Y360" s="267"/>
      <c r="Z360" s="267"/>
    </row>
    <row r="361" spans="1:26" ht="15.75" customHeight="1">
      <c r="A361" s="312"/>
      <c r="B361" s="312"/>
      <c r="C361" s="267"/>
      <c r="D361" s="312"/>
      <c r="E361" s="312"/>
      <c r="F361" s="312"/>
      <c r="G361" s="267"/>
      <c r="H361" s="267"/>
      <c r="I361" s="313"/>
      <c r="J361" s="314"/>
      <c r="K361" s="314"/>
      <c r="L361" s="314"/>
      <c r="M361" s="314"/>
      <c r="N361" s="314"/>
      <c r="O361" s="267"/>
      <c r="P361" s="267"/>
      <c r="Q361" s="267"/>
      <c r="R361" s="267"/>
      <c r="S361" s="267"/>
      <c r="T361" s="267"/>
      <c r="U361" s="267"/>
      <c r="V361" s="267"/>
      <c r="W361" s="267"/>
      <c r="X361" s="267"/>
      <c r="Y361" s="267"/>
      <c r="Z361" s="267"/>
    </row>
    <row r="362" spans="1:26" ht="15.75" customHeight="1">
      <c r="A362" s="312"/>
      <c r="B362" s="312"/>
      <c r="C362" s="267"/>
      <c r="D362" s="312"/>
      <c r="E362" s="312"/>
      <c r="F362" s="312"/>
      <c r="G362" s="267"/>
      <c r="H362" s="267"/>
      <c r="I362" s="313"/>
      <c r="J362" s="314"/>
      <c r="K362" s="314"/>
      <c r="L362" s="314"/>
      <c r="M362" s="314"/>
      <c r="N362" s="314"/>
      <c r="O362" s="267"/>
      <c r="P362" s="267"/>
      <c r="Q362" s="267"/>
      <c r="R362" s="267"/>
      <c r="S362" s="267"/>
      <c r="T362" s="267"/>
      <c r="U362" s="267"/>
      <c r="V362" s="267"/>
      <c r="W362" s="267"/>
      <c r="X362" s="267"/>
      <c r="Y362" s="267"/>
      <c r="Z362" s="267"/>
    </row>
    <row r="363" spans="1:26" ht="15.75" customHeight="1">
      <c r="A363" s="312"/>
      <c r="B363" s="312"/>
      <c r="C363" s="267"/>
      <c r="D363" s="312"/>
      <c r="E363" s="312"/>
      <c r="F363" s="312"/>
      <c r="G363" s="267"/>
      <c r="H363" s="267"/>
      <c r="I363" s="313"/>
      <c r="J363" s="314"/>
      <c r="K363" s="314"/>
      <c r="L363" s="314"/>
      <c r="M363" s="314"/>
      <c r="N363" s="314"/>
      <c r="O363" s="267"/>
      <c r="P363" s="267"/>
      <c r="Q363" s="267"/>
      <c r="R363" s="267"/>
      <c r="S363" s="267"/>
      <c r="T363" s="267"/>
      <c r="U363" s="267"/>
      <c r="V363" s="267"/>
      <c r="W363" s="267"/>
      <c r="X363" s="267"/>
      <c r="Y363" s="267"/>
      <c r="Z363" s="267"/>
    </row>
    <row r="364" spans="1:26" ht="15.75" customHeight="1">
      <c r="A364" s="312"/>
      <c r="B364" s="312"/>
      <c r="C364" s="267"/>
      <c r="D364" s="312"/>
      <c r="E364" s="312"/>
      <c r="F364" s="312"/>
      <c r="G364" s="267"/>
      <c r="H364" s="267"/>
      <c r="I364" s="313"/>
      <c r="J364" s="314"/>
      <c r="K364" s="314"/>
      <c r="L364" s="314"/>
      <c r="M364" s="314"/>
      <c r="N364" s="314"/>
      <c r="O364" s="267"/>
      <c r="P364" s="267"/>
      <c r="Q364" s="267"/>
      <c r="R364" s="267"/>
      <c r="S364" s="267"/>
      <c r="T364" s="267"/>
      <c r="U364" s="267"/>
      <c r="V364" s="267"/>
      <c r="W364" s="267"/>
      <c r="X364" s="267"/>
      <c r="Y364" s="267"/>
      <c r="Z364" s="267"/>
    </row>
    <row r="365" spans="1:26" ht="15.75" customHeight="1">
      <c r="A365" s="312"/>
      <c r="B365" s="312"/>
      <c r="C365" s="267"/>
      <c r="D365" s="312"/>
      <c r="E365" s="312"/>
      <c r="F365" s="312"/>
      <c r="G365" s="267"/>
      <c r="H365" s="267"/>
      <c r="I365" s="313"/>
      <c r="J365" s="314"/>
      <c r="K365" s="314"/>
      <c r="L365" s="314"/>
      <c r="M365" s="314"/>
      <c r="N365" s="314"/>
      <c r="O365" s="267"/>
      <c r="P365" s="267"/>
      <c r="Q365" s="267"/>
      <c r="R365" s="267"/>
      <c r="S365" s="267"/>
      <c r="T365" s="267"/>
      <c r="U365" s="267"/>
      <c r="V365" s="267"/>
      <c r="W365" s="267"/>
      <c r="X365" s="267"/>
      <c r="Y365" s="267"/>
      <c r="Z365" s="267"/>
    </row>
    <row r="366" spans="1:26" ht="15.75" customHeight="1">
      <c r="A366" s="312"/>
      <c r="B366" s="312"/>
      <c r="C366" s="267"/>
      <c r="D366" s="312"/>
      <c r="E366" s="312"/>
      <c r="F366" s="312"/>
      <c r="G366" s="267"/>
      <c r="H366" s="267"/>
      <c r="I366" s="313"/>
      <c r="J366" s="314"/>
      <c r="K366" s="314"/>
      <c r="L366" s="314"/>
      <c r="M366" s="314"/>
      <c r="N366" s="314"/>
      <c r="O366" s="267"/>
      <c r="P366" s="267"/>
      <c r="Q366" s="267"/>
      <c r="R366" s="267"/>
      <c r="S366" s="267"/>
      <c r="T366" s="267"/>
      <c r="U366" s="267"/>
      <c r="V366" s="267"/>
      <c r="W366" s="267"/>
      <c r="X366" s="267"/>
      <c r="Y366" s="267"/>
      <c r="Z366" s="267"/>
    </row>
    <row r="367" spans="1:26" ht="15.75" customHeight="1">
      <c r="A367" s="312"/>
      <c r="B367" s="312"/>
      <c r="C367" s="267"/>
      <c r="D367" s="312"/>
      <c r="E367" s="312"/>
      <c r="F367" s="312"/>
      <c r="G367" s="267"/>
      <c r="H367" s="267"/>
      <c r="I367" s="313"/>
      <c r="J367" s="314"/>
      <c r="K367" s="314"/>
      <c r="L367" s="314"/>
      <c r="M367" s="314"/>
      <c r="N367" s="314"/>
      <c r="O367" s="267"/>
      <c r="P367" s="267"/>
      <c r="Q367" s="267"/>
      <c r="R367" s="267"/>
      <c r="S367" s="267"/>
      <c r="T367" s="267"/>
      <c r="U367" s="267"/>
      <c r="V367" s="267"/>
      <c r="W367" s="267"/>
      <c r="X367" s="267"/>
      <c r="Y367" s="267"/>
      <c r="Z367" s="267"/>
    </row>
    <row r="368" spans="1:26" ht="15.75" customHeight="1">
      <c r="A368" s="312"/>
      <c r="B368" s="312"/>
      <c r="C368" s="267"/>
      <c r="D368" s="312"/>
      <c r="E368" s="312"/>
      <c r="F368" s="312"/>
      <c r="G368" s="267"/>
      <c r="H368" s="267"/>
      <c r="I368" s="313"/>
      <c r="J368" s="314"/>
      <c r="K368" s="314"/>
      <c r="L368" s="314"/>
      <c r="M368" s="314"/>
      <c r="N368" s="314"/>
      <c r="O368" s="267"/>
      <c r="P368" s="267"/>
      <c r="Q368" s="267"/>
      <c r="R368" s="267"/>
      <c r="S368" s="267"/>
      <c r="T368" s="267"/>
      <c r="U368" s="267"/>
      <c r="V368" s="267"/>
      <c r="W368" s="267"/>
      <c r="X368" s="267"/>
      <c r="Y368" s="267"/>
      <c r="Z368" s="267"/>
    </row>
    <row r="369" spans="1:26" ht="15.75" customHeight="1">
      <c r="A369" s="312"/>
      <c r="B369" s="312"/>
      <c r="C369" s="267"/>
      <c r="D369" s="312"/>
      <c r="E369" s="312"/>
      <c r="F369" s="312"/>
      <c r="G369" s="267"/>
      <c r="H369" s="267"/>
      <c r="I369" s="313"/>
      <c r="J369" s="314"/>
      <c r="K369" s="314"/>
      <c r="L369" s="314"/>
      <c r="M369" s="314"/>
      <c r="N369" s="314"/>
      <c r="O369" s="267"/>
      <c r="P369" s="267"/>
      <c r="Q369" s="267"/>
      <c r="R369" s="267"/>
      <c r="S369" s="267"/>
      <c r="T369" s="267"/>
      <c r="U369" s="267"/>
      <c r="V369" s="267"/>
      <c r="W369" s="267"/>
      <c r="X369" s="267"/>
      <c r="Y369" s="267"/>
      <c r="Z369" s="267"/>
    </row>
    <row r="370" spans="1:26" ht="15.75" customHeight="1">
      <c r="A370" s="312"/>
      <c r="B370" s="312"/>
      <c r="C370" s="267"/>
      <c r="D370" s="312"/>
      <c r="E370" s="312"/>
      <c r="F370" s="312"/>
      <c r="G370" s="267"/>
      <c r="H370" s="267"/>
      <c r="I370" s="313"/>
      <c r="J370" s="314"/>
      <c r="K370" s="314"/>
      <c r="L370" s="314"/>
      <c r="M370" s="314"/>
      <c r="N370" s="314"/>
      <c r="O370" s="267"/>
      <c r="P370" s="267"/>
      <c r="Q370" s="267"/>
      <c r="R370" s="267"/>
      <c r="S370" s="267"/>
      <c r="T370" s="267"/>
      <c r="U370" s="267"/>
      <c r="V370" s="267"/>
      <c r="W370" s="267"/>
      <c r="X370" s="267"/>
      <c r="Y370" s="267"/>
      <c r="Z370" s="267"/>
    </row>
    <row r="371" spans="1:26" ht="15.75" customHeight="1">
      <c r="A371" s="312"/>
      <c r="B371" s="312"/>
      <c r="C371" s="267"/>
      <c r="D371" s="312"/>
      <c r="E371" s="312"/>
      <c r="F371" s="312"/>
      <c r="G371" s="267"/>
      <c r="H371" s="267"/>
      <c r="I371" s="313"/>
      <c r="J371" s="314"/>
      <c r="K371" s="314"/>
      <c r="L371" s="314"/>
      <c r="M371" s="314"/>
      <c r="N371" s="314"/>
      <c r="O371" s="267"/>
      <c r="P371" s="267"/>
      <c r="Q371" s="267"/>
      <c r="R371" s="267"/>
      <c r="S371" s="267"/>
      <c r="T371" s="267"/>
      <c r="U371" s="267"/>
      <c r="V371" s="267"/>
      <c r="W371" s="267"/>
      <c r="X371" s="267"/>
      <c r="Y371" s="267"/>
      <c r="Z371" s="267"/>
    </row>
    <row r="372" spans="1:26" ht="15.75" customHeight="1">
      <c r="A372" s="312"/>
      <c r="B372" s="312"/>
      <c r="C372" s="267"/>
      <c r="D372" s="312"/>
      <c r="E372" s="312"/>
      <c r="F372" s="312"/>
      <c r="G372" s="267"/>
      <c r="H372" s="267"/>
      <c r="I372" s="313"/>
      <c r="J372" s="314"/>
      <c r="K372" s="314"/>
      <c r="L372" s="314"/>
      <c r="M372" s="314"/>
      <c r="N372" s="314"/>
      <c r="O372" s="267"/>
      <c r="P372" s="267"/>
      <c r="Q372" s="267"/>
      <c r="R372" s="267"/>
      <c r="S372" s="267"/>
      <c r="T372" s="267"/>
      <c r="U372" s="267"/>
      <c r="V372" s="267"/>
      <c r="W372" s="267"/>
      <c r="X372" s="267"/>
      <c r="Y372" s="267"/>
      <c r="Z372" s="267"/>
    </row>
    <row r="373" spans="1:26" ht="15.75" customHeight="1">
      <c r="A373" s="312"/>
      <c r="B373" s="312"/>
      <c r="C373" s="267"/>
      <c r="D373" s="312"/>
      <c r="E373" s="312"/>
      <c r="F373" s="312"/>
      <c r="G373" s="267"/>
      <c r="H373" s="267"/>
      <c r="I373" s="313"/>
      <c r="J373" s="314"/>
      <c r="K373" s="314"/>
      <c r="L373" s="314"/>
      <c r="M373" s="314"/>
      <c r="N373" s="314"/>
      <c r="O373" s="267"/>
      <c r="P373" s="267"/>
      <c r="Q373" s="267"/>
      <c r="R373" s="267"/>
      <c r="S373" s="267"/>
      <c r="T373" s="267"/>
      <c r="U373" s="267"/>
      <c r="V373" s="267"/>
      <c r="W373" s="267"/>
      <c r="X373" s="267"/>
      <c r="Y373" s="267"/>
      <c r="Z373" s="267"/>
    </row>
    <row r="374" spans="1:26" ht="15.75" customHeight="1">
      <c r="A374" s="312"/>
      <c r="B374" s="312"/>
      <c r="C374" s="267"/>
      <c r="D374" s="312"/>
      <c r="E374" s="312"/>
      <c r="F374" s="312"/>
      <c r="G374" s="267"/>
      <c r="H374" s="267"/>
      <c r="I374" s="313"/>
      <c r="J374" s="314"/>
      <c r="K374" s="314"/>
      <c r="L374" s="314"/>
      <c r="M374" s="314"/>
      <c r="N374" s="314"/>
      <c r="O374" s="267"/>
      <c r="P374" s="267"/>
      <c r="Q374" s="267"/>
      <c r="R374" s="267"/>
      <c r="S374" s="267"/>
      <c r="T374" s="267"/>
      <c r="U374" s="267"/>
      <c r="V374" s="267"/>
      <c r="W374" s="267"/>
      <c r="X374" s="267"/>
      <c r="Y374" s="267"/>
      <c r="Z374" s="267"/>
    </row>
    <row r="375" spans="1:26" ht="15.75" customHeight="1">
      <c r="A375" s="312"/>
      <c r="B375" s="312"/>
      <c r="C375" s="267"/>
      <c r="D375" s="312"/>
      <c r="E375" s="312"/>
      <c r="F375" s="312"/>
      <c r="G375" s="267"/>
      <c r="H375" s="267"/>
      <c r="I375" s="313"/>
      <c r="J375" s="314"/>
      <c r="K375" s="314"/>
      <c r="L375" s="314"/>
      <c r="M375" s="314"/>
      <c r="N375" s="314"/>
      <c r="O375" s="267"/>
      <c r="P375" s="267"/>
      <c r="Q375" s="267"/>
      <c r="R375" s="267"/>
      <c r="S375" s="267"/>
      <c r="T375" s="267"/>
      <c r="U375" s="267"/>
      <c r="V375" s="267"/>
      <c r="W375" s="267"/>
      <c r="X375" s="267"/>
      <c r="Y375" s="267"/>
      <c r="Z375" s="267"/>
    </row>
    <row r="376" spans="1:26" ht="15.75" customHeight="1">
      <c r="A376" s="312"/>
      <c r="B376" s="312"/>
      <c r="C376" s="267"/>
      <c r="D376" s="312"/>
      <c r="E376" s="312"/>
      <c r="F376" s="312"/>
      <c r="G376" s="267"/>
      <c r="H376" s="267"/>
      <c r="I376" s="313"/>
      <c r="J376" s="314"/>
      <c r="K376" s="314"/>
      <c r="L376" s="314"/>
      <c r="M376" s="314"/>
      <c r="N376" s="314"/>
      <c r="O376" s="267"/>
      <c r="P376" s="267"/>
      <c r="Q376" s="267"/>
      <c r="R376" s="267"/>
      <c r="S376" s="267"/>
      <c r="T376" s="267"/>
      <c r="U376" s="267"/>
      <c r="V376" s="267"/>
      <c r="W376" s="267"/>
      <c r="X376" s="267"/>
      <c r="Y376" s="267"/>
      <c r="Z376" s="267"/>
    </row>
    <row r="377" spans="1:26" ht="15.75" customHeight="1">
      <c r="A377" s="312"/>
      <c r="B377" s="312"/>
      <c r="C377" s="267"/>
      <c r="D377" s="312"/>
      <c r="E377" s="312"/>
      <c r="F377" s="312"/>
      <c r="G377" s="267"/>
      <c r="H377" s="267"/>
      <c r="I377" s="313"/>
      <c r="J377" s="314"/>
      <c r="K377" s="314"/>
      <c r="L377" s="314"/>
      <c r="M377" s="314"/>
      <c r="N377" s="314"/>
      <c r="O377" s="267"/>
      <c r="P377" s="267"/>
      <c r="Q377" s="267"/>
      <c r="R377" s="267"/>
      <c r="S377" s="267"/>
      <c r="T377" s="267"/>
      <c r="U377" s="267"/>
      <c r="V377" s="267"/>
      <c r="W377" s="267"/>
      <c r="X377" s="267"/>
      <c r="Y377" s="267"/>
      <c r="Z377" s="267"/>
    </row>
    <row r="378" spans="1:26" ht="15.75" customHeight="1">
      <c r="A378" s="312"/>
      <c r="B378" s="312"/>
      <c r="C378" s="267"/>
      <c r="D378" s="312"/>
      <c r="E378" s="312"/>
      <c r="F378" s="312"/>
      <c r="G378" s="267"/>
      <c r="H378" s="267"/>
      <c r="I378" s="313"/>
      <c r="J378" s="314"/>
      <c r="K378" s="314"/>
      <c r="L378" s="314"/>
      <c r="M378" s="314"/>
      <c r="N378" s="314"/>
      <c r="O378" s="267"/>
      <c r="P378" s="267"/>
      <c r="Q378" s="267"/>
      <c r="R378" s="267"/>
      <c r="S378" s="267"/>
      <c r="T378" s="267"/>
      <c r="U378" s="267"/>
      <c r="V378" s="267"/>
      <c r="W378" s="267"/>
      <c r="X378" s="267"/>
      <c r="Y378" s="267"/>
      <c r="Z378" s="267"/>
    </row>
    <row r="379" spans="1:26" ht="15.75" customHeight="1">
      <c r="A379" s="312"/>
      <c r="B379" s="312"/>
      <c r="C379" s="267"/>
      <c r="D379" s="312"/>
      <c r="E379" s="312"/>
      <c r="F379" s="312"/>
      <c r="G379" s="267"/>
      <c r="H379" s="267"/>
      <c r="I379" s="313"/>
      <c r="J379" s="314"/>
      <c r="K379" s="314"/>
      <c r="L379" s="314"/>
      <c r="M379" s="314"/>
      <c r="N379" s="314"/>
      <c r="O379" s="267"/>
      <c r="P379" s="267"/>
      <c r="Q379" s="267"/>
      <c r="R379" s="267"/>
      <c r="S379" s="267"/>
      <c r="T379" s="267"/>
      <c r="U379" s="267"/>
      <c r="V379" s="267"/>
      <c r="W379" s="267"/>
      <c r="X379" s="267"/>
      <c r="Y379" s="267"/>
      <c r="Z379" s="267"/>
    </row>
    <row r="380" spans="1:26" ht="15.75" customHeight="1">
      <c r="A380" s="312"/>
      <c r="B380" s="312"/>
      <c r="C380" s="267"/>
      <c r="D380" s="312"/>
      <c r="E380" s="312"/>
      <c r="F380" s="312"/>
      <c r="G380" s="267"/>
      <c r="H380" s="267"/>
      <c r="I380" s="313"/>
      <c r="J380" s="314"/>
      <c r="K380" s="314"/>
      <c r="L380" s="314"/>
      <c r="M380" s="314"/>
      <c r="N380" s="314"/>
      <c r="O380" s="267"/>
      <c r="P380" s="267"/>
      <c r="Q380" s="267"/>
      <c r="R380" s="267"/>
      <c r="S380" s="267"/>
      <c r="T380" s="267"/>
      <c r="U380" s="267"/>
      <c r="V380" s="267"/>
      <c r="W380" s="267"/>
      <c r="X380" s="267"/>
      <c r="Y380" s="267"/>
      <c r="Z380" s="267"/>
    </row>
    <row r="381" spans="1:26" ht="15.75" customHeight="1">
      <c r="A381" s="312"/>
      <c r="B381" s="312"/>
      <c r="C381" s="267"/>
      <c r="D381" s="312"/>
      <c r="E381" s="312"/>
      <c r="F381" s="312"/>
      <c r="G381" s="267"/>
      <c r="H381" s="267"/>
      <c r="I381" s="313"/>
      <c r="J381" s="314"/>
      <c r="K381" s="314"/>
      <c r="L381" s="314"/>
      <c r="M381" s="314"/>
      <c r="N381" s="314"/>
      <c r="O381" s="267"/>
      <c r="P381" s="267"/>
      <c r="Q381" s="267"/>
      <c r="R381" s="267"/>
      <c r="S381" s="267"/>
      <c r="T381" s="267"/>
      <c r="U381" s="267"/>
      <c r="V381" s="267"/>
      <c r="W381" s="267"/>
      <c r="X381" s="267"/>
      <c r="Y381" s="267"/>
      <c r="Z381" s="267"/>
    </row>
    <row r="382" spans="1:26" ht="15.75" customHeight="1">
      <c r="A382" s="312"/>
      <c r="B382" s="312"/>
      <c r="C382" s="267"/>
      <c r="D382" s="312"/>
      <c r="E382" s="312"/>
      <c r="F382" s="312"/>
      <c r="G382" s="267"/>
      <c r="H382" s="267"/>
      <c r="I382" s="313"/>
      <c r="J382" s="314"/>
      <c r="K382" s="314"/>
      <c r="L382" s="314"/>
      <c r="M382" s="314"/>
      <c r="N382" s="314"/>
      <c r="O382" s="267"/>
      <c r="P382" s="267"/>
      <c r="Q382" s="267"/>
      <c r="R382" s="267"/>
      <c r="S382" s="267"/>
      <c r="T382" s="267"/>
      <c r="U382" s="267"/>
      <c r="V382" s="267"/>
      <c r="W382" s="267"/>
      <c r="X382" s="267"/>
      <c r="Y382" s="267"/>
      <c r="Z382" s="267"/>
    </row>
    <row r="383" spans="1:26" ht="15.75" customHeight="1">
      <c r="A383" s="312"/>
      <c r="B383" s="312"/>
      <c r="C383" s="267"/>
      <c r="D383" s="312"/>
      <c r="E383" s="312"/>
      <c r="F383" s="312"/>
      <c r="G383" s="267"/>
      <c r="H383" s="267"/>
      <c r="I383" s="313"/>
      <c r="J383" s="314"/>
      <c r="K383" s="314"/>
      <c r="L383" s="314"/>
      <c r="M383" s="314"/>
      <c r="N383" s="314"/>
      <c r="O383" s="267"/>
      <c r="P383" s="267"/>
      <c r="Q383" s="267"/>
      <c r="R383" s="267"/>
      <c r="S383" s="267"/>
      <c r="T383" s="267"/>
      <c r="U383" s="267"/>
      <c r="V383" s="267"/>
      <c r="W383" s="267"/>
      <c r="X383" s="267"/>
      <c r="Y383" s="267"/>
      <c r="Z383" s="267"/>
    </row>
    <row r="384" spans="1:26" ht="15.75" customHeight="1">
      <c r="A384" s="312"/>
      <c r="B384" s="312"/>
      <c r="C384" s="267"/>
      <c r="D384" s="312"/>
      <c r="E384" s="312"/>
      <c r="F384" s="312"/>
      <c r="G384" s="267"/>
      <c r="H384" s="267"/>
      <c r="I384" s="313"/>
      <c r="J384" s="314"/>
      <c r="K384" s="314"/>
      <c r="L384" s="314"/>
      <c r="M384" s="314"/>
      <c r="N384" s="314"/>
      <c r="O384" s="267"/>
      <c r="P384" s="267"/>
      <c r="Q384" s="267"/>
      <c r="R384" s="267"/>
      <c r="S384" s="267"/>
      <c r="T384" s="267"/>
      <c r="U384" s="267"/>
      <c r="V384" s="267"/>
      <c r="W384" s="267"/>
      <c r="X384" s="267"/>
      <c r="Y384" s="267"/>
      <c r="Z384" s="267"/>
    </row>
    <row r="385" spans="1:26" ht="15.75" customHeight="1">
      <c r="A385" s="312"/>
      <c r="B385" s="312"/>
      <c r="C385" s="267"/>
      <c r="D385" s="312"/>
      <c r="E385" s="312"/>
      <c r="F385" s="312"/>
      <c r="G385" s="267"/>
      <c r="H385" s="267"/>
      <c r="I385" s="313"/>
      <c r="J385" s="314"/>
      <c r="K385" s="314"/>
      <c r="L385" s="314"/>
      <c r="M385" s="314"/>
      <c r="N385" s="314"/>
      <c r="O385" s="267"/>
      <c r="P385" s="267"/>
      <c r="Q385" s="267"/>
      <c r="R385" s="267"/>
      <c r="S385" s="267"/>
      <c r="T385" s="267"/>
      <c r="U385" s="267"/>
      <c r="V385" s="267"/>
      <c r="W385" s="267"/>
      <c r="X385" s="267"/>
      <c r="Y385" s="267"/>
      <c r="Z385" s="267"/>
    </row>
    <row r="386" spans="1:26" ht="15.75" customHeight="1">
      <c r="A386" s="312"/>
      <c r="B386" s="312"/>
      <c r="C386" s="267"/>
      <c r="D386" s="312"/>
      <c r="E386" s="312"/>
      <c r="F386" s="312"/>
      <c r="G386" s="267"/>
      <c r="H386" s="267"/>
      <c r="I386" s="313"/>
      <c r="J386" s="314"/>
      <c r="K386" s="314"/>
      <c r="L386" s="314"/>
      <c r="M386" s="314"/>
      <c r="N386" s="314"/>
      <c r="O386" s="267"/>
      <c r="P386" s="267"/>
      <c r="Q386" s="267"/>
      <c r="R386" s="267"/>
      <c r="S386" s="267"/>
      <c r="T386" s="267"/>
      <c r="U386" s="267"/>
      <c r="V386" s="267"/>
      <c r="W386" s="267"/>
      <c r="X386" s="267"/>
      <c r="Y386" s="267"/>
      <c r="Z386" s="267"/>
    </row>
    <row r="387" spans="1:26" ht="15.75" customHeight="1">
      <c r="A387" s="312"/>
      <c r="B387" s="312"/>
      <c r="C387" s="267"/>
      <c r="D387" s="312"/>
      <c r="E387" s="312"/>
      <c r="F387" s="312"/>
      <c r="G387" s="267"/>
      <c r="H387" s="267"/>
      <c r="I387" s="313"/>
      <c r="J387" s="314"/>
      <c r="K387" s="314"/>
      <c r="L387" s="314"/>
      <c r="M387" s="314"/>
      <c r="N387" s="314"/>
      <c r="O387" s="267"/>
      <c r="P387" s="267"/>
      <c r="Q387" s="267"/>
      <c r="R387" s="267"/>
      <c r="S387" s="267"/>
      <c r="T387" s="267"/>
      <c r="U387" s="267"/>
      <c r="V387" s="267"/>
      <c r="W387" s="267"/>
      <c r="X387" s="267"/>
      <c r="Y387" s="267"/>
      <c r="Z387" s="267"/>
    </row>
    <row r="388" spans="1:26" ht="15.75" customHeight="1">
      <c r="A388" s="312"/>
      <c r="B388" s="312"/>
      <c r="C388" s="267"/>
      <c r="D388" s="312"/>
      <c r="E388" s="312"/>
      <c r="F388" s="312"/>
      <c r="G388" s="267"/>
      <c r="H388" s="267"/>
      <c r="I388" s="313"/>
      <c r="J388" s="314"/>
      <c r="K388" s="314"/>
      <c r="L388" s="314"/>
      <c r="M388" s="314"/>
      <c r="N388" s="314"/>
      <c r="O388" s="267"/>
      <c r="P388" s="267"/>
      <c r="Q388" s="267"/>
      <c r="R388" s="267"/>
      <c r="S388" s="267"/>
      <c r="T388" s="267"/>
      <c r="U388" s="267"/>
      <c r="V388" s="267"/>
      <c r="W388" s="267"/>
      <c r="X388" s="267"/>
      <c r="Y388" s="267"/>
      <c r="Z388" s="267"/>
    </row>
    <row r="389" spans="1:26" ht="15.75" customHeight="1">
      <c r="A389" s="312"/>
      <c r="B389" s="312"/>
      <c r="C389" s="267"/>
      <c r="D389" s="312"/>
      <c r="E389" s="312"/>
      <c r="F389" s="312"/>
      <c r="G389" s="267"/>
      <c r="H389" s="267"/>
      <c r="I389" s="313"/>
      <c r="J389" s="314"/>
      <c r="K389" s="314"/>
      <c r="L389" s="314"/>
      <c r="M389" s="314"/>
      <c r="N389" s="314"/>
      <c r="O389" s="267"/>
      <c r="P389" s="267"/>
      <c r="Q389" s="267"/>
      <c r="R389" s="267"/>
      <c r="S389" s="267"/>
      <c r="T389" s="267"/>
      <c r="U389" s="267"/>
      <c r="V389" s="267"/>
      <c r="W389" s="267"/>
      <c r="X389" s="267"/>
      <c r="Y389" s="267"/>
      <c r="Z389" s="267"/>
    </row>
    <row r="390" spans="1:26" ht="15.75" customHeight="1">
      <c r="A390" s="312"/>
      <c r="B390" s="312"/>
      <c r="C390" s="267"/>
      <c r="D390" s="312"/>
      <c r="E390" s="312"/>
      <c r="F390" s="312"/>
      <c r="G390" s="267"/>
      <c r="H390" s="267"/>
      <c r="I390" s="313"/>
      <c r="J390" s="314"/>
      <c r="K390" s="314"/>
      <c r="L390" s="314"/>
      <c r="M390" s="314"/>
      <c r="N390" s="314"/>
      <c r="O390" s="267"/>
      <c r="P390" s="267"/>
      <c r="Q390" s="267"/>
      <c r="R390" s="267"/>
      <c r="S390" s="267"/>
      <c r="T390" s="267"/>
      <c r="U390" s="267"/>
      <c r="V390" s="267"/>
      <c r="W390" s="267"/>
      <c r="X390" s="267"/>
      <c r="Y390" s="267"/>
      <c r="Z390" s="267"/>
    </row>
    <row r="391" spans="1:26" ht="15.75" customHeight="1">
      <c r="A391" s="312"/>
      <c r="B391" s="312"/>
      <c r="C391" s="267"/>
      <c r="D391" s="312"/>
      <c r="E391" s="312"/>
      <c r="F391" s="312"/>
      <c r="G391" s="267"/>
      <c r="H391" s="267"/>
      <c r="I391" s="313"/>
      <c r="J391" s="314"/>
      <c r="K391" s="314"/>
      <c r="L391" s="314"/>
      <c r="M391" s="314"/>
      <c r="N391" s="314"/>
      <c r="O391" s="267"/>
      <c r="P391" s="267"/>
      <c r="Q391" s="267"/>
      <c r="R391" s="267"/>
      <c r="S391" s="267"/>
      <c r="T391" s="267"/>
      <c r="U391" s="267"/>
      <c r="V391" s="267"/>
      <c r="W391" s="267"/>
      <c r="X391" s="267"/>
      <c r="Y391" s="267"/>
      <c r="Z391" s="267"/>
    </row>
    <row r="392" spans="1:26" ht="15.75" customHeight="1">
      <c r="A392" s="312"/>
      <c r="B392" s="312"/>
      <c r="C392" s="267"/>
      <c r="D392" s="312"/>
      <c r="E392" s="312"/>
      <c r="F392" s="312"/>
      <c r="G392" s="267"/>
      <c r="H392" s="267"/>
      <c r="I392" s="313"/>
      <c r="J392" s="314"/>
      <c r="K392" s="314"/>
      <c r="L392" s="314"/>
      <c r="M392" s="314"/>
      <c r="N392" s="314"/>
      <c r="O392" s="267"/>
      <c r="P392" s="267"/>
      <c r="Q392" s="267"/>
      <c r="R392" s="267"/>
      <c r="S392" s="267"/>
      <c r="T392" s="267"/>
      <c r="U392" s="267"/>
      <c r="V392" s="267"/>
      <c r="W392" s="267"/>
      <c r="X392" s="267"/>
      <c r="Y392" s="267"/>
      <c r="Z392" s="267"/>
    </row>
    <row r="393" spans="1:26" ht="15.75" customHeight="1">
      <c r="A393" s="312"/>
      <c r="B393" s="312"/>
      <c r="C393" s="267"/>
      <c r="D393" s="312"/>
      <c r="E393" s="312"/>
      <c r="F393" s="312"/>
      <c r="G393" s="267"/>
      <c r="H393" s="267"/>
      <c r="I393" s="313"/>
      <c r="J393" s="314"/>
      <c r="K393" s="314"/>
      <c r="L393" s="314"/>
      <c r="M393" s="314"/>
      <c r="N393" s="314"/>
      <c r="O393" s="267"/>
      <c r="P393" s="267"/>
      <c r="Q393" s="267"/>
      <c r="R393" s="267"/>
      <c r="S393" s="267"/>
      <c r="T393" s="267"/>
      <c r="U393" s="267"/>
      <c r="V393" s="267"/>
      <c r="W393" s="267"/>
      <c r="X393" s="267"/>
      <c r="Y393" s="267"/>
      <c r="Z393" s="267"/>
    </row>
    <row r="394" spans="1:26" ht="15.75" customHeight="1">
      <c r="A394" s="312"/>
      <c r="B394" s="312"/>
      <c r="C394" s="267"/>
      <c r="D394" s="312"/>
      <c r="E394" s="312"/>
      <c r="F394" s="312"/>
      <c r="G394" s="267"/>
      <c r="H394" s="267"/>
      <c r="I394" s="313"/>
      <c r="J394" s="314"/>
      <c r="K394" s="314"/>
      <c r="L394" s="314"/>
      <c r="M394" s="314"/>
      <c r="N394" s="314"/>
      <c r="O394" s="267"/>
      <c r="P394" s="267"/>
      <c r="Q394" s="267"/>
      <c r="R394" s="267"/>
      <c r="S394" s="267"/>
      <c r="T394" s="267"/>
      <c r="U394" s="267"/>
      <c r="V394" s="267"/>
      <c r="W394" s="267"/>
      <c r="X394" s="267"/>
      <c r="Y394" s="267"/>
      <c r="Z394" s="267"/>
    </row>
    <row r="395" spans="1:26" ht="15.75" customHeight="1">
      <c r="A395" s="312"/>
      <c r="B395" s="312"/>
      <c r="C395" s="267"/>
      <c r="D395" s="312"/>
      <c r="E395" s="312"/>
      <c r="F395" s="312"/>
      <c r="G395" s="267"/>
      <c r="H395" s="267"/>
      <c r="I395" s="313"/>
      <c r="J395" s="314"/>
      <c r="K395" s="314"/>
      <c r="L395" s="314"/>
      <c r="M395" s="314"/>
      <c r="N395" s="314"/>
      <c r="O395" s="267"/>
      <c r="P395" s="267"/>
      <c r="Q395" s="267"/>
      <c r="R395" s="267"/>
      <c r="S395" s="267"/>
      <c r="T395" s="267"/>
      <c r="U395" s="267"/>
      <c r="V395" s="267"/>
      <c r="W395" s="267"/>
      <c r="X395" s="267"/>
      <c r="Y395" s="267"/>
      <c r="Z395" s="267"/>
    </row>
    <row r="396" spans="1:26" ht="15.75" customHeight="1">
      <c r="A396" s="312"/>
      <c r="B396" s="312"/>
      <c r="C396" s="267"/>
      <c r="D396" s="312"/>
      <c r="E396" s="312"/>
      <c r="F396" s="312"/>
      <c r="G396" s="267"/>
      <c r="H396" s="267"/>
      <c r="I396" s="313"/>
      <c r="J396" s="314"/>
      <c r="K396" s="314"/>
      <c r="L396" s="314"/>
      <c r="M396" s="314"/>
      <c r="N396" s="314"/>
      <c r="O396" s="267"/>
      <c r="P396" s="267"/>
      <c r="Q396" s="267"/>
      <c r="R396" s="267"/>
      <c r="S396" s="267"/>
      <c r="T396" s="267"/>
      <c r="U396" s="267"/>
      <c r="V396" s="267"/>
      <c r="W396" s="267"/>
      <c r="X396" s="267"/>
      <c r="Y396" s="267"/>
      <c r="Z396" s="267"/>
    </row>
    <row r="397" spans="1:26" ht="15.75" customHeight="1">
      <c r="A397" s="312"/>
      <c r="B397" s="312"/>
      <c r="C397" s="267"/>
      <c r="D397" s="312"/>
      <c r="E397" s="312"/>
      <c r="F397" s="312"/>
      <c r="G397" s="267"/>
      <c r="H397" s="267"/>
      <c r="I397" s="313"/>
      <c r="J397" s="314"/>
      <c r="K397" s="314"/>
      <c r="L397" s="314"/>
      <c r="M397" s="314"/>
      <c r="N397" s="314"/>
      <c r="O397" s="267"/>
      <c r="P397" s="267"/>
      <c r="Q397" s="267"/>
      <c r="R397" s="267"/>
      <c r="S397" s="267"/>
      <c r="T397" s="267"/>
      <c r="U397" s="267"/>
      <c r="V397" s="267"/>
      <c r="W397" s="267"/>
      <c r="X397" s="267"/>
      <c r="Y397" s="267"/>
      <c r="Z397" s="267"/>
    </row>
    <row r="398" spans="1:26" ht="15.75" customHeight="1">
      <c r="A398" s="312"/>
      <c r="B398" s="312"/>
      <c r="C398" s="267"/>
      <c r="D398" s="312"/>
      <c r="E398" s="312"/>
      <c r="F398" s="312"/>
      <c r="G398" s="267"/>
      <c r="H398" s="267"/>
      <c r="I398" s="313"/>
      <c r="J398" s="314"/>
      <c r="K398" s="314"/>
      <c r="L398" s="314"/>
      <c r="M398" s="314"/>
      <c r="N398" s="314"/>
      <c r="O398" s="267"/>
      <c r="P398" s="267"/>
      <c r="Q398" s="267"/>
      <c r="R398" s="267"/>
      <c r="S398" s="267"/>
      <c r="T398" s="267"/>
      <c r="U398" s="267"/>
      <c r="V398" s="267"/>
      <c r="W398" s="267"/>
      <c r="X398" s="267"/>
      <c r="Y398" s="267"/>
      <c r="Z398" s="267"/>
    </row>
    <row r="399" spans="1:26" ht="15.75" customHeight="1">
      <c r="A399" s="312"/>
      <c r="B399" s="312"/>
      <c r="C399" s="267"/>
      <c r="D399" s="312"/>
      <c r="E399" s="312"/>
      <c r="F399" s="312"/>
      <c r="G399" s="267"/>
      <c r="H399" s="267"/>
      <c r="I399" s="313"/>
      <c r="J399" s="314"/>
      <c r="K399" s="314"/>
      <c r="L399" s="314"/>
      <c r="M399" s="314"/>
      <c r="N399" s="314"/>
      <c r="O399" s="267"/>
      <c r="P399" s="267"/>
      <c r="Q399" s="267"/>
      <c r="R399" s="267"/>
      <c r="S399" s="267"/>
      <c r="T399" s="267"/>
      <c r="U399" s="267"/>
      <c r="V399" s="267"/>
      <c r="W399" s="267"/>
      <c r="X399" s="267"/>
      <c r="Y399" s="267"/>
      <c r="Z399" s="267"/>
    </row>
    <row r="400" spans="1:26" ht="15.75" customHeight="1">
      <c r="A400" s="312"/>
      <c r="B400" s="312"/>
      <c r="C400" s="267"/>
      <c r="D400" s="312"/>
      <c r="E400" s="312"/>
      <c r="F400" s="312"/>
      <c r="G400" s="267"/>
      <c r="H400" s="267"/>
      <c r="I400" s="313"/>
      <c r="J400" s="314"/>
      <c r="K400" s="314"/>
      <c r="L400" s="314"/>
      <c r="M400" s="314"/>
      <c r="N400" s="314"/>
      <c r="O400" s="267"/>
      <c r="P400" s="267"/>
      <c r="Q400" s="267"/>
      <c r="R400" s="267"/>
      <c r="S400" s="267"/>
      <c r="T400" s="267"/>
      <c r="U400" s="267"/>
      <c r="V400" s="267"/>
      <c r="W400" s="267"/>
      <c r="X400" s="267"/>
      <c r="Y400" s="267"/>
      <c r="Z400" s="267"/>
    </row>
    <row r="401" spans="1:26" ht="15.75" customHeight="1">
      <c r="A401" s="312"/>
      <c r="B401" s="312"/>
      <c r="C401" s="267"/>
      <c r="D401" s="312"/>
      <c r="E401" s="312"/>
      <c r="F401" s="312"/>
      <c r="G401" s="267"/>
      <c r="H401" s="267"/>
      <c r="I401" s="313"/>
      <c r="J401" s="314"/>
      <c r="K401" s="314"/>
      <c r="L401" s="314"/>
      <c r="M401" s="314"/>
      <c r="N401" s="314"/>
      <c r="O401" s="267"/>
      <c r="P401" s="267"/>
      <c r="Q401" s="267"/>
      <c r="R401" s="267"/>
      <c r="S401" s="267"/>
      <c r="T401" s="267"/>
      <c r="U401" s="267"/>
      <c r="V401" s="267"/>
      <c r="W401" s="267"/>
      <c r="X401" s="267"/>
      <c r="Y401" s="267"/>
      <c r="Z401" s="267"/>
    </row>
    <row r="402" spans="1:26" ht="15.75" customHeight="1">
      <c r="A402" s="312"/>
      <c r="B402" s="312"/>
      <c r="C402" s="267"/>
      <c r="D402" s="312"/>
      <c r="E402" s="312"/>
      <c r="F402" s="312"/>
      <c r="G402" s="267"/>
      <c r="H402" s="267"/>
      <c r="I402" s="313"/>
      <c r="J402" s="314"/>
      <c r="K402" s="314"/>
      <c r="L402" s="314"/>
      <c r="M402" s="314"/>
      <c r="N402" s="314"/>
      <c r="O402" s="267"/>
      <c r="P402" s="267"/>
      <c r="Q402" s="267"/>
      <c r="R402" s="267"/>
      <c r="S402" s="267"/>
      <c r="T402" s="267"/>
      <c r="U402" s="267"/>
      <c r="V402" s="267"/>
      <c r="W402" s="267"/>
      <c r="X402" s="267"/>
      <c r="Y402" s="267"/>
      <c r="Z402" s="267"/>
    </row>
    <row r="403" spans="1:26" ht="15.75" customHeight="1">
      <c r="A403" s="312"/>
      <c r="B403" s="312"/>
      <c r="C403" s="267"/>
      <c r="D403" s="312"/>
      <c r="E403" s="312"/>
      <c r="F403" s="312"/>
      <c r="G403" s="267"/>
      <c r="H403" s="267"/>
      <c r="I403" s="313"/>
      <c r="J403" s="314"/>
      <c r="K403" s="314"/>
      <c r="L403" s="314"/>
      <c r="M403" s="314"/>
      <c r="N403" s="314"/>
      <c r="O403" s="267"/>
      <c r="P403" s="267"/>
      <c r="Q403" s="267"/>
      <c r="R403" s="267"/>
      <c r="S403" s="267"/>
      <c r="T403" s="267"/>
      <c r="U403" s="267"/>
      <c r="V403" s="267"/>
      <c r="W403" s="267"/>
      <c r="X403" s="267"/>
      <c r="Y403" s="267"/>
      <c r="Z403" s="267"/>
    </row>
    <row r="404" spans="1:26" ht="15.75" customHeight="1">
      <c r="A404" s="312"/>
      <c r="B404" s="312"/>
      <c r="C404" s="267"/>
      <c r="D404" s="312"/>
      <c r="E404" s="312"/>
      <c r="F404" s="312"/>
      <c r="G404" s="267"/>
      <c r="H404" s="267"/>
      <c r="I404" s="313"/>
      <c r="J404" s="314"/>
      <c r="K404" s="314"/>
      <c r="L404" s="314"/>
      <c r="M404" s="314"/>
      <c r="N404" s="314"/>
      <c r="O404" s="267"/>
      <c r="P404" s="267"/>
      <c r="Q404" s="267"/>
      <c r="R404" s="267"/>
      <c r="S404" s="267"/>
      <c r="T404" s="267"/>
      <c r="U404" s="267"/>
      <c r="V404" s="267"/>
      <c r="W404" s="267"/>
      <c r="X404" s="267"/>
      <c r="Y404" s="267"/>
      <c r="Z404" s="267"/>
    </row>
    <row r="405" spans="1:26" ht="15.75" customHeight="1">
      <c r="A405" s="312"/>
      <c r="B405" s="312"/>
      <c r="C405" s="267"/>
      <c r="D405" s="312"/>
      <c r="E405" s="312"/>
      <c r="F405" s="312"/>
      <c r="G405" s="267"/>
      <c r="H405" s="267"/>
      <c r="I405" s="313"/>
      <c r="J405" s="314"/>
      <c r="K405" s="314"/>
      <c r="L405" s="314"/>
      <c r="M405" s="314"/>
      <c r="N405" s="314"/>
      <c r="O405" s="267"/>
      <c r="P405" s="267"/>
      <c r="Q405" s="267"/>
      <c r="R405" s="267"/>
      <c r="S405" s="267"/>
      <c r="T405" s="267"/>
      <c r="U405" s="267"/>
      <c r="V405" s="267"/>
      <c r="W405" s="267"/>
      <c r="X405" s="267"/>
      <c r="Y405" s="267"/>
      <c r="Z405" s="267"/>
    </row>
    <row r="406" spans="1:26" ht="15.75" customHeight="1">
      <c r="A406" s="312"/>
      <c r="B406" s="312"/>
      <c r="C406" s="267"/>
      <c r="D406" s="312"/>
      <c r="E406" s="312"/>
      <c r="F406" s="312"/>
      <c r="G406" s="267"/>
      <c r="H406" s="267"/>
      <c r="I406" s="313"/>
      <c r="J406" s="314"/>
      <c r="K406" s="314"/>
      <c r="L406" s="314"/>
      <c r="M406" s="314"/>
      <c r="N406" s="314"/>
      <c r="O406" s="267"/>
      <c r="P406" s="267"/>
      <c r="Q406" s="267"/>
      <c r="R406" s="267"/>
      <c r="S406" s="267"/>
      <c r="T406" s="267"/>
      <c r="U406" s="267"/>
      <c r="V406" s="267"/>
      <c r="W406" s="267"/>
      <c r="X406" s="267"/>
      <c r="Y406" s="267"/>
      <c r="Z406" s="267"/>
    </row>
    <row r="407" spans="1:26" ht="15.75" customHeight="1">
      <c r="A407" s="312"/>
      <c r="B407" s="312"/>
      <c r="C407" s="267"/>
      <c r="D407" s="312"/>
      <c r="E407" s="312"/>
      <c r="F407" s="312"/>
      <c r="G407" s="267"/>
      <c r="H407" s="267"/>
      <c r="I407" s="313"/>
      <c r="J407" s="314"/>
      <c r="K407" s="314"/>
      <c r="L407" s="314"/>
      <c r="M407" s="314"/>
      <c r="N407" s="314"/>
      <c r="O407" s="267"/>
      <c r="P407" s="267"/>
      <c r="Q407" s="267"/>
      <c r="R407" s="267"/>
      <c r="S407" s="267"/>
      <c r="T407" s="267"/>
      <c r="U407" s="267"/>
      <c r="V407" s="267"/>
      <c r="W407" s="267"/>
      <c r="X407" s="267"/>
      <c r="Y407" s="267"/>
      <c r="Z407" s="267"/>
    </row>
    <row r="408" spans="1:26" ht="15.75" customHeight="1">
      <c r="A408" s="312"/>
      <c r="B408" s="312"/>
      <c r="C408" s="267"/>
      <c r="D408" s="312"/>
      <c r="E408" s="312"/>
      <c r="F408" s="312"/>
      <c r="G408" s="267"/>
      <c r="H408" s="267"/>
      <c r="I408" s="313"/>
      <c r="J408" s="314"/>
      <c r="K408" s="314"/>
      <c r="L408" s="314"/>
      <c r="M408" s="314"/>
      <c r="N408" s="314"/>
      <c r="O408" s="267"/>
      <c r="P408" s="267"/>
      <c r="Q408" s="267"/>
      <c r="R408" s="267"/>
      <c r="S408" s="267"/>
      <c r="T408" s="267"/>
      <c r="U408" s="267"/>
      <c r="V408" s="267"/>
      <c r="W408" s="267"/>
      <c r="X408" s="267"/>
      <c r="Y408" s="267"/>
      <c r="Z408" s="267"/>
    </row>
    <row r="409" spans="1:26" ht="15.75" customHeight="1">
      <c r="A409" s="312"/>
      <c r="B409" s="312"/>
      <c r="C409" s="267"/>
      <c r="D409" s="312"/>
      <c r="E409" s="312"/>
      <c r="F409" s="312"/>
      <c r="G409" s="267"/>
      <c r="H409" s="267"/>
      <c r="I409" s="313"/>
      <c r="J409" s="314"/>
      <c r="K409" s="314"/>
      <c r="L409" s="314"/>
      <c r="M409" s="314"/>
      <c r="N409" s="314"/>
      <c r="O409" s="267"/>
      <c r="P409" s="267"/>
      <c r="Q409" s="267"/>
      <c r="R409" s="267"/>
      <c r="S409" s="267"/>
      <c r="T409" s="267"/>
      <c r="U409" s="267"/>
      <c r="V409" s="267"/>
      <c r="W409" s="267"/>
      <c r="X409" s="267"/>
      <c r="Y409" s="267"/>
      <c r="Z409" s="267"/>
    </row>
    <row r="410" spans="1:26" ht="15.75" customHeight="1">
      <c r="A410" s="312"/>
      <c r="B410" s="312"/>
      <c r="C410" s="267"/>
      <c r="D410" s="312"/>
      <c r="E410" s="312"/>
      <c r="F410" s="312"/>
      <c r="G410" s="267"/>
      <c r="H410" s="267"/>
      <c r="I410" s="313"/>
      <c r="J410" s="314"/>
      <c r="K410" s="314"/>
      <c r="L410" s="314"/>
      <c r="M410" s="314"/>
      <c r="N410" s="314"/>
      <c r="O410" s="267"/>
      <c r="P410" s="267"/>
      <c r="Q410" s="267"/>
      <c r="R410" s="267"/>
      <c r="S410" s="267"/>
      <c r="T410" s="267"/>
      <c r="U410" s="267"/>
      <c r="V410" s="267"/>
      <c r="W410" s="267"/>
      <c r="X410" s="267"/>
      <c r="Y410" s="267"/>
      <c r="Z410" s="267"/>
    </row>
    <row r="411" spans="1:26" ht="15.75" customHeight="1">
      <c r="A411" s="312"/>
      <c r="B411" s="312"/>
      <c r="C411" s="267"/>
      <c r="D411" s="312"/>
      <c r="E411" s="312"/>
      <c r="F411" s="312"/>
      <c r="G411" s="267"/>
      <c r="H411" s="267"/>
      <c r="I411" s="313"/>
      <c r="J411" s="314"/>
      <c r="K411" s="314"/>
      <c r="L411" s="314"/>
      <c r="M411" s="314"/>
      <c r="N411" s="314"/>
      <c r="O411" s="267"/>
      <c r="P411" s="267"/>
      <c r="Q411" s="267"/>
      <c r="R411" s="267"/>
      <c r="S411" s="267"/>
      <c r="T411" s="267"/>
      <c r="U411" s="267"/>
      <c r="V411" s="267"/>
      <c r="W411" s="267"/>
      <c r="X411" s="267"/>
      <c r="Y411" s="267"/>
      <c r="Z411" s="267"/>
    </row>
    <row r="412" spans="1:26" ht="15.75" customHeight="1">
      <c r="A412" s="312"/>
      <c r="B412" s="312"/>
      <c r="C412" s="267"/>
      <c r="D412" s="312"/>
      <c r="E412" s="312"/>
      <c r="F412" s="312"/>
      <c r="G412" s="267"/>
      <c r="H412" s="267"/>
      <c r="I412" s="313"/>
      <c r="J412" s="314"/>
      <c r="K412" s="314"/>
      <c r="L412" s="314"/>
      <c r="M412" s="314"/>
      <c r="N412" s="314"/>
      <c r="O412" s="267"/>
      <c r="P412" s="267"/>
      <c r="Q412" s="267"/>
      <c r="R412" s="267"/>
      <c r="S412" s="267"/>
      <c r="T412" s="267"/>
      <c r="U412" s="267"/>
      <c r="V412" s="267"/>
      <c r="W412" s="267"/>
      <c r="X412" s="267"/>
      <c r="Y412" s="267"/>
      <c r="Z412" s="267"/>
    </row>
    <row r="413" spans="1:26" ht="15.75" customHeight="1">
      <c r="A413" s="312"/>
      <c r="B413" s="312"/>
      <c r="C413" s="267"/>
      <c r="D413" s="312"/>
      <c r="E413" s="312"/>
      <c r="F413" s="312"/>
      <c r="G413" s="267"/>
      <c r="H413" s="267"/>
      <c r="I413" s="313"/>
      <c r="J413" s="314"/>
      <c r="K413" s="314"/>
      <c r="L413" s="314"/>
      <c r="M413" s="314"/>
      <c r="N413" s="314"/>
      <c r="O413" s="267"/>
      <c r="P413" s="267"/>
      <c r="Q413" s="267"/>
      <c r="R413" s="267"/>
      <c r="S413" s="267"/>
      <c r="T413" s="267"/>
      <c r="U413" s="267"/>
      <c r="V413" s="267"/>
      <c r="W413" s="267"/>
      <c r="X413" s="267"/>
      <c r="Y413" s="267"/>
      <c r="Z413" s="267"/>
    </row>
    <row r="414" spans="1:26" ht="15.75" customHeight="1">
      <c r="A414" s="312"/>
      <c r="B414" s="312"/>
      <c r="C414" s="267"/>
      <c r="D414" s="312"/>
      <c r="E414" s="312"/>
      <c r="F414" s="312"/>
      <c r="G414" s="267"/>
      <c r="H414" s="267"/>
      <c r="I414" s="313"/>
      <c r="J414" s="314"/>
      <c r="K414" s="314"/>
      <c r="L414" s="314"/>
      <c r="M414" s="314"/>
      <c r="N414" s="314"/>
      <c r="O414" s="267"/>
      <c r="P414" s="267"/>
      <c r="Q414" s="267"/>
      <c r="R414" s="267"/>
      <c r="S414" s="267"/>
      <c r="T414" s="267"/>
      <c r="U414" s="267"/>
      <c r="V414" s="267"/>
      <c r="W414" s="267"/>
      <c r="X414" s="267"/>
      <c r="Y414" s="267"/>
      <c r="Z414" s="267"/>
    </row>
    <row r="415" spans="1:26" ht="15.75" customHeight="1">
      <c r="A415" s="312"/>
      <c r="B415" s="312"/>
      <c r="C415" s="267"/>
      <c r="D415" s="312"/>
      <c r="E415" s="312"/>
      <c r="F415" s="312"/>
      <c r="G415" s="267"/>
      <c r="H415" s="267"/>
      <c r="I415" s="313"/>
      <c r="J415" s="314"/>
      <c r="K415" s="314"/>
      <c r="L415" s="314"/>
      <c r="M415" s="314"/>
      <c r="N415" s="314"/>
      <c r="O415" s="267"/>
      <c r="P415" s="267"/>
      <c r="Q415" s="267"/>
      <c r="R415" s="267"/>
      <c r="S415" s="267"/>
      <c r="T415" s="267"/>
      <c r="U415" s="267"/>
      <c r="V415" s="267"/>
      <c r="W415" s="267"/>
      <c r="X415" s="267"/>
      <c r="Y415" s="267"/>
      <c r="Z415" s="267"/>
    </row>
    <row r="416" spans="1:26" ht="15.75" customHeight="1">
      <c r="A416" s="312"/>
      <c r="B416" s="312"/>
      <c r="C416" s="267"/>
      <c r="D416" s="312"/>
      <c r="E416" s="312"/>
      <c r="F416" s="312"/>
      <c r="G416" s="267"/>
      <c r="H416" s="267"/>
      <c r="I416" s="313"/>
      <c r="J416" s="314"/>
      <c r="K416" s="314"/>
      <c r="L416" s="314"/>
      <c r="M416" s="314"/>
      <c r="N416" s="314"/>
      <c r="O416" s="267"/>
      <c r="P416" s="267"/>
      <c r="Q416" s="267"/>
      <c r="R416" s="267"/>
      <c r="S416" s="267"/>
      <c r="T416" s="267"/>
      <c r="U416" s="267"/>
      <c r="V416" s="267"/>
      <c r="W416" s="267"/>
      <c r="X416" s="267"/>
      <c r="Y416" s="267"/>
      <c r="Z416" s="267"/>
    </row>
    <row r="417" spans="1:26" ht="15.75" customHeight="1">
      <c r="A417" s="312"/>
      <c r="B417" s="312"/>
      <c r="C417" s="267"/>
      <c r="D417" s="312"/>
      <c r="E417" s="312"/>
      <c r="F417" s="312"/>
      <c r="G417" s="267"/>
      <c r="H417" s="267"/>
      <c r="I417" s="313"/>
      <c r="J417" s="314"/>
      <c r="K417" s="314"/>
      <c r="L417" s="314"/>
      <c r="M417" s="314"/>
      <c r="N417" s="314"/>
      <c r="O417" s="267"/>
      <c r="P417" s="267"/>
      <c r="Q417" s="267"/>
      <c r="R417" s="267"/>
      <c r="S417" s="267"/>
      <c r="T417" s="267"/>
      <c r="U417" s="267"/>
      <c r="V417" s="267"/>
      <c r="W417" s="267"/>
      <c r="X417" s="267"/>
      <c r="Y417" s="267"/>
      <c r="Z417" s="267"/>
    </row>
    <row r="418" spans="1:26" ht="15.75" customHeight="1">
      <c r="A418" s="312"/>
      <c r="B418" s="312"/>
      <c r="C418" s="267"/>
      <c r="D418" s="312"/>
      <c r="E418" s="312"/>
      <c r="F418" s="312"/>
      <c r="G418" s="267"/>
      <c r="H418" s="267"/>
      <c r="I418" s="313"/>
      <c r="J418" s="314"/>
      <c r="K418" s="314"/>
      <c r="L418" s="314"/>
      <c r="M418" s="314"/>
      <c r="N418" s="314"/>
      <c r="O418" s="267"/>
      <c r="P418" s="267"/>
      <c r="Q418" s="267"/>
      <c r="R418" s="267"/>
      <c r="S418" s="267"/>
      <c r="T418" s="267"/>
      <c r="U418" s="267"/>
      <c r="V418" s="267"/>
      <c r="W418" s="267"/>
      <c r="X418" s="267"/>
      <c r="Y418" s="267"/>
      <c r="Z418" s="267"/>
    </row>
    <row r="419" spans="1:26" ht="15.75" customHeight="1">
      <c r="A419" s="312"/>
      <c r="B419" s="312"/>
      <c r="C419" s="267"/>
      <c r="D419" s="312"/>
      <c r="E419" s="312"/>
      <c r="F419" s="312"/>
      <c r="G419" s="267"/>
      <c r="H419" s="267"/>
      <c r="I419" s="313"/>
      <c r="J419" s="314"/>
      <c r="K419" s="314"/>
      <c r="L419" s="314"/>
      <c r="M419" s="314"/>
      <c r="N419" s="314"/>
      <c r="O419" s="267"/>
      <c r="P419" s="267"/>
      <c r="Q419" s="267"/>
      <c r="R419" s="267"/>
      <c r="S419" s="267"/>
      <c r="T419" s="267"/>
      <c r="U419" s="267"/>
      <c r="V419" s="267"/>
      <c r="W419" s="267"/>
      <c r="X419" s="267"/>
      <c r="Y419" s="267"/>
      <c r="Z419" s="267"/>
    </row>
    <row r="420" spans="1:26" ht="15.75" customHeight="1">
      <c r="A420" s="312"/>
      <c r="B420" s="312"/>
      <c r="C420" s="267"/>
      <c r="D420" s="312"/>
      <c r="E420" s="312"/>
      <c r="F420" s="312"/>
      <c r="G420" s="267"/>
      <c r="H420" s="267"/>
      <c r="I420" s="313"/>
      <c r="J420" s="314"/>
      <c r="K420" s="314"/>
      <c r="L420" s="314"/>
      <c r="M420" s="314"/>
      <c r="N420" s="314"/>
      <c r="O420" s="267"/>
      <c r="P420" s="267"/>
      <c r="Q420" s="267"/>
      <c r="R420" s="267"/>
      <c r="S420" s="267"/>
      <c r="T420" s="267"/>
      <c r="U420" s="267"/>
      <c r="V420" s="267"/>
      <c r="W420" s="267"/>
      <c r="X420" s="267"/>
      <c r="Y420" s="267"/>
      <c r="Z420" s="267"/>
    </row>
    <row r="421" spans="1:26" ht="15.75" customHeight="1">
      <c r="A421" s="312"/>
      <c r="B421" s="312"/>
      <c r="C421" s="267"/>
      <c r="D421" s="312"/>
      <c r="E421" s="312"/>
      <c r="F421" s="312"/>
      <c r="G421" s="267"/>
      <c r="H421" s="267"/>
      <c r="I421" s="313"/>
      <c r="J421" s="314"/>
      <c r="K421" s="314"/>
      <c r="L421" s="314"/>
      <c r="M421" s="314"/>
      <c r="N421" s="314"/>
      <c r="O421" s="267"/>
      <c r="P421" s="267"/>
      <c r="Q421" s="267"/>
      <c r="R421" s="267"/>
      <c r="S421" s="267"/>
      <c r="T421" s="267"/>
      <c r="U421" s="267"/>
      <c r="V421" s="267"/>
      <c r="W421" s="267"/>
      <c r="X421" s="267"/>
      <c r="Y421" s="267"/>
      <c r="Z421" s="267"/>
    </row>
    <row r="422" spans="1:26" ht="15.75" customHeight="1">
      <c r="A422" s="312"/>
      <c r="B422" s="312"/>
      <c r="C422" s="267"/>
      <c r="D422" s="312"/>
      <c r="E422" s="312"/>
      <c r="F422" s="312"/>
      <c r="G422" s="267"/>
      <c r="H422" s="267"/>
      <c r="I422" s="313"/>
      <c r="J422" s="314"/>
      <c r="K422" s="314"/>
      <c r="L422" s="314"/>
      <c r="M422" s="314"/>
      <c r="N422" s="314"/>
      <c r="O422" s="267"/>
      <c r="P422" s="267"/>
      <c r="Q422" s="267"/>
      <c r="R422" s="267"/>
      <c r="S422" s="267"/>
      <c r="T422" s="267"/>
      <c r="U422" s="267"/>
      <c r="V422" s="267"/>
      <c r="W422" s="267"/>
      <c r="X422" s="267"/>
      <c r="Y422" s="267"/>
      <c r="Z422" s="267"/>
    </row>
    <row r="423" spans="1:26" ht="15.75" customHeight="1">
      <c r="A423" s="312"/>
      <c r="B423" s="312"/>
      <c r="C423" s="267"/>
      <c r="D423" s="312"/>
      <c r="E423" s="312"/>
      <c r="F423" s="312"/>
      <c r="G423" s="267"/>
      <c r="H423" s="267"/>
      <c r="I423" s="313"/>
      <c r="J423" s="314"/>
      <c r="K423" s="314"/>
      <c r="L423" s="314"/>
      <c r="M423" s="314"/>
      <c r="N423" s="314"/>
      <c r="O423" s="267"/>
      <c r="P423" s="267"/>
      <c r="Q423" s="267"/>
      <c r="R423" s="267"/>
      <c r="S423" s="267"/>
      <c r="T423" s="267"/>
      <c r="U423" s="267"/>
      <c r="V423" s="267"/>
      <c r="W423" s="267"/>
      <c r="X423" s="267"/>
      <c r="Y423" s="267"/>
      <c r="Z423" s="267"/>
    </row>
    <row r="424" spans="1:26" ht="15.75" customHeight="1">
      <c r="A424" s="312"/>
      <c r="B424" s="312"/>
      <c r="C424" s="267"/>
      <c r="D424" s="312"/>
      <c r="E424" s="312"/>
      <c r="F424" s="312"/>
      <c r="G424" s="267"/>
      <c r="H424" s="267"/>
      <c r="I424" s="313"/>
      <c r="J424" s="314"/>
      <c r="K424" s="314"/>
      <c r="L424" s="314"/>
      <c r="M424" s="314"/>
      <c r="N424" s="314"/>
      <c r="O424" s="267"/>
      <c r="P424" s="267"/>
      <c r="Q424" s="267"/>
      <c r="R424" s="267"/>
      <c r="S424" s="267"/>
      <c r="T424" s="267"/>
      <c r="U424" s="267"/>
      <c r="V424" s="267"/>
      <c r="W424" s="267"/>
      <c r="X424" s="267"/>
      <c r="Y424" s="267"/>
      <c r="Z424" s="267"/>
    </row>
    <row r="425" spans="1:26" ht="15.75" customHeight="1">
      <c r="A425" s="312"/>
      <c r="B425" s="312"/>
      <c r="C425" s="267"/>
      <c r="D425" s="312"/>
      <c r="E425" s="312"/>
      <c r="F425" s="312"/>
      <c r="G425" s="267"/>
      <c r="H425" s="267"/>
      <c r="I425" s="313"/>
      <c r="J425" s="314"/>
      <c r="K425" s="314"/>
      <c r="L425" s="314"/>
      <c r="M425" s="314"/>
      <c r="N425" s="314"/>
      <c r="O425" s="267"/>
      <c r="P425" s="267"/>
      <c r="Q425" s="267"/>
      <c r="R425" s="267"/>
      <c r="S425" s="267"/>
      <c r="T425" s="267"/>
      <c r="U425" s="267"/>
      <c r="V425" s="267"/>
      <c r="W425" s="267"/>
      <c r="X425" s="267"/>
      <c r="Y425" s="267"/>
      <c r="Z425" s="267"/>
    </row>
    <row r="426" spans="1:26" ht="15.75" customHeight="1">
      <c r="A426" s="312"/>
      <c r="B426" s="312"/>
      <c r="C426" s="267"/>
      <c r="D426" s="312"/>
      <c r="E426" s="312"/>
      <c r="F426" s="312"/>
      <c r="G426" s="267"/>
      <c r="H426" s="267"/>
      <c r="I426" s="313"/>
      <c r="J426" s="314"/>
      <c r="K426" s="314"/>
      <c r="L426" s="314"/>
      <c r="M426" s="314"/>
      <c r="N426" s="314"/>
      <c r="O426" s="267"/>
      <c r="P426" s="267"/>
      <c r="Q426" s="267"/>
      <c r="R426" s="267"/>
      <c r="S426" s="267"/>
      <c r="T426" s="267"/>
      <c r="U426" s="267"/>
      <c r="V426" s="267"/>
      <c r="W426" s="267"/>
      <c r="X426" s="267"/>
      <c r="Y426" s="267"/>
      <c r="Z426" s="267"/>
    </row>
    <row r="427" spans="1:26" ht="15.75" customHeight="1">
      <c r="A427" s="312"/>
      <c r="B427" s="312"/>
      <c r="C427" s="267"/>
      <c r="D427" s="312"/>
      <c r="E427" s="312"/>
      <c r="F427" s="312"/>
      <c r="G427" s="267"/>
      <c r="H427" s="267"/>
      <c r="I427" s="313"/>
      <c r="J427" s="314"/>
      <c r="K427" s="314"/>
      <c r="L427" s="314"/>
      <c r="M427" s="314"/>
      <c r="N427" s="314"/>
      <c r="O427" s="267"/>
      <c r="P427" s="267"/>
      <c r="Q427" s="267"/>
      <c r="R427" s="267"/>
      <c r="S427" s="267"/>
      <c r="T427" s="267"/>
      <c r="U427" s="267"/>
      <c r="V427" s="267"/>
      <c r="W427" s="267"/>
      <c r="X427" s="267"/>
      <c r="Y427" s="267"/>
      <c r="Z427" s="267"/>
    </row>
    <row r="428" spans="1:26" ht="15.75" customHeight="1">
      <c r="A428" s="312"/>
      <c r="B428" s="312"/>
      <c r="C428" s="267"/>
      <c r="D428" s="312"/>
      <c r="E428" s="312"/>
      <c r="F428" s="312"/>
      <c r="G428" s="267"/>
      <c r="H428" s="267"/>
      <c r="I428" s="313"/>
      <c r="J428" s="314"/>
      <c r="K428" s="314"/>
      <c r="L428" s="314"/>
      <c r="M428" s="314"/>
      <c r="N428" s="314"/>
      <c r="O428" s="267"/>
      <c r="P428" s="267"/>
      <c r="Q428" s="267"/>
      <c r="R428" s="267"/>
      <c r="S428" s="267"/>
      <c r="T428" s="267"/>
      <c r="U428" s="267"/>
      <c r="V428" s="267"/>
      <c r="W428" s="267"/>
      <c r="X428" s="267"/>
      <c r="Y428" s="267"/>
      <c r="Z428" s="267"/>
    </row>
    <row r="429" spans="1:26" ht="15.75" customHeight="1">
      <c r="A429" s="312"/>
      <c r="B429" s="312"/>
      <c r="C429" s="267"/>
      <c r="D429" s="312"/>
      <c r="E429" s="312"/>
      <c r="F429" s="312"/>
      <c r="G429" s="267"/>
      <c r="H429" s="267"/>
      <c r="I429" s="313"/>
      <c r="J429" s="314"/>
      <c r="K429" s="314"/>
      <c r="L429" s="314"/>
      <c r="M429" s="314"/>
      <c r="N429" s="314"/>
      <c r="O429" s="267"/>
      <c r="P429" s="267"/>
      <c r="Q429" s="267"/>
      <c r="R429" s="267"/>
      <c r="S429" s="267"/>
      <c r="T429" s="267"/>
      <c r="U429" s="267"/>
      <c r="V429" s="267"/>
      <c r="W429" s="267"/>
      <c r="X429" s="267"/>
      <c r="Y429" s="267"/>
      <c r="Z429" s="267"/>
    </row>
    <row r="430" spans="1:26" ht="15.75" customHeight="1">
      <c r="A430" s="312"/>
      <c r="B430" s="312"/>
      <c r="C430" s="267"/>
      <c r="D430" s="312"/>
      <c r="E430" s="312"/>
      <c r="F430" s="312"/>
      <c r="G430" s="267"/>
      <c r="H430" s="267"/>
      <c r="I430" s="313"/>
      <c r="J430" s="314"/>
      <c r="K430" s="314"/>
      <c r="L430" s="314"/>
      <c r="M430" s="314"/>
      <c r="N430" s="314"/>
      <c r="O430" s="267"/>
      <c r="P430" s="267"/>
      <c r="Q430" s="267"/>
      <c r="R430" s="267"/>
      <c r="S430" s="267"/>
      <c r="T430" s="267"/>
      <c r="U430" s="267"/>
      <c r="V430" s="267"/>
      <c r="W430" s="267"/>
      <c r="X430" s="267"/>
      <c r="Y430" s="267"/>
      <c r="Z430" s="267"/>
    </row>
    <row r="431" spans="1:26" ht="15.75" customHeight="1">
      <c r="A431" s="312"/>
      <c r="B431" s="312"/>
      <c r="C431" s="267"/>
      <c r="D431" s="312"/>
      <c r="E431" s="312"/>
      <c r="F431" s="312"/>
      <c r="G431" s="267"/>
      <c r="H431" s="267"/>
      <c r="I431" s="313"/>
      <c r="J431" s="314"/>
      <c r="K431" s="314"/>
      <c r="L431" s="314"/>
      <c r="M431" s="314"/>
      <c r="N431" s="314"/>
      <c r="O431" s="267"/>
      <c r="P431" s="267"/>
      <c r="Q431" s="267"/>
      <c r="R431" s="267"/>
      <c r="S431" s="267"/>
      <c r="T431" s="267"/>
      <c r="U431" s="267"/>
      <c r="V431" s="267"/>
      <c r="W431" s="267"/>
      <c r="X431" s="267"/>
      <c r="Y431" s="267"/>
      <c r="Z431" s="267"/>
    </row>
    <row r="432" spans="1:26" ht="15.75" customHeight="1">
      <c r="A432" s="312"/>
      <c r="B432" s="312"/>
      <c r="C432" s="267"/>
      <c r="D432" s="312"/>
      <c r="E432" s="312"/>
      <c r="F432" s="312"/>
      <c r="G432" s="267"/>
      <c r="H432" s="267"/>
      <c r="I432" s="313"/>
      <c r="J432" s="314"/>
      <c r="K432" s="314"/>
      <c r="L432" s="314"/>
      <c r="M432" s="314"/>
      <c r="N432" s="314"/>
      <c r="O432" s="267"/>
      <c r="P432" s="267"/>
      <c r="Q432" s="267"/>
      <c r="R432" s="267"/>
      <c r="S432" s="267"/>
      <c r="T432" s="267"/>
      <c r="U432" s="267"/>
      <c r="V432" s="267"/>
      <c r="W432" s="267"/>
      <c r="X432" s="267"/>
      <c r="Y432" s="267"/>
      <c r="Z432" s="267"/>
    </row>
    <row r="433" spans="1:26" ht="15.75" customHeight="1">
      <c r="A433" s="312"/>
      <c r="B433" s="312"/>
      <c r="C433" s="267"/>
      <c r="D433" s="312"/>
      <c r="E433" s="312"/>
      <c r="F433" s="312"/>
      <c r="G433" s="267"/>
      <c r="H433" s="267"/>
      <c r="I433" s="313"/>
      <c r="J433" s="314"/>
      <c r="K433" s="314"/>
      <c r="L433" s="314"/>
      <c r="M433" s="314"/>
      <c r="N433" s="314"/>
      <c r="O433" s="267"/>
      <c r="P433" s="267"/>
      <c r="Q433" s="267"/>
      <c r="R433" s="267"/>
      <c r="S433" s="267"/>
      <c r="T433" s="267"/>
      <c r="U433" s="267"/>
      <c r="V433" s="267"/>
      <c r="W433" s="267"/>
      <c r="X433" s="267"/>
      <c r="Y433" s="267"/>
      <c r="Z433" s="267"/>
    </row>
    <row r="434" spans="1:26" ht="15.75" customHeight="1">
      <c r="A434" s="312"/>
      <c r="B434" s="312"/>
      <c r="C434" s="267"/>
      <c r="D434" s="312"/>
      <c r="E434" s="312"/>
      <c r="F434" s="312"/>
      <c r="G434" s="267"/>
      <c r="H434" s="267"/>
      <c r="I434" s="313"/>
      <c r="J434" s="314"/>
      <c r="K434" s="314"/>
      <c r="L434" s="314"/>
      <c r="M434" s="314"/>
      <c r="N434" s="314"/>
      <c r="O434" s="267"/>
      <c r="P434" s="267"/>
      <c r="Q434" s="267"/>
      <c r="R434" s="267"/>
      <c r="S434" s="267"/>
      <c r="T434" s="267"/>
      <c r="U434" s="267"/>
      <c r="V434" s="267"/>
      <c r="W434" s="267"/>
      <c r="X434" s="267"/>
      <c r="Y434" s="267"/>
      <c r="Z434" s="267"/>
    </row>
    <row r="435" spans="1:26" ht="15.75" customHeight="1">
      <c r="A435" s="312"/>
      <c r="B435" s="312"/>
      <c r="C435" s="267"/>
      <c r="D435" s="312"/>
      <c r="E435" s="312"/>
      <c r="F435" s="312"/>
      <c r="G435" s="267"/>
      <c r="H435" s="267"/>
      <c r="I435" s="313"/>
      <c r="J435" s="314"/>
      <c r="K435" s="314"/>
      <c r="L435" s="314"/>
      <c r="M435" s="314"/>
      <c r="N435" s="314"/>
      <c r="O435" s="267"/>
      <c r="P435" s="267"/>
      <c r="Q435" s="267"/>
      <c r="R435" s="267"/>
      <c r="S435" s="267"/>
      <c r="T435" s="267"/>
      <c r="U435" s="267"/>
      <c r="V435" s="267"/>
      <c r="W435" s="267"/>
      <c r="X435" s="267"/>
      <c r="Y435" s="267"/>
      <c r="Z435" s="267"/>
    </row>
    <row r="436" spans="1:26" ht="15.75" customHeight="1">
      <c r="A436" s="312"/>
      <c r="B436" s="312"/>
      <c r="C436" s="267"/>
      <c r="D436" s="312"/>
      <c r="E436" s="312"/>
      <c r="F436" s="312"/>
      <c r="G436" s="267"/>
      <c r="H436" s="267"/>
      <c r="I436" s="313"/>
      <c r="J436" s="314"/>
      <c r="K436" s="314"/>
      <c r="L436" s="314"/>
      <c r="M436" s="314"/>
      <c r="N436" s="314"/>
      <c r="O436" s="267"/>
      <c r="P436" s="267"/>
      <c r="Q436" s="267"/>
      <c r="R436" s="267"/>
      <c r="S436" s="267"/>
      <c r="T436" s="267"/>
      <c r="U436" s="267"/>
      <c r="V436" s="267"/>
      <c r="W436" s="267"/>
      <c r="X436" s="267"/>
      <c r="Y436" s="267"/>
      <c r="Z436" s="267"/>
    </row>
    <row r="437" spans="1:26" ht="15.75" customHeight="1">
      <c r="A437" s="312"/>
      <c r="B437" s="312"/>
      <c r="C437" s="267"/>
      <c r="D437" s="312"/>
      <c r="E437" s="312"/>
      <c r="F437" s="312"/>
      <c r="G437" s="267"/>
      <c r="H437" s="267"/>
      <c r="I437" s="313"/>
      <c r="J437" s="314"/>
      <c r="K437" s="314"/>
      <c r="L437" s="314"/>
      <c r="M437" s="314"/>
      <c r="N437" s="314"/>
      <c r="O437" s="267"/>
      <c r="P437" s="267"/>
      <c r="Q437" s="267"/>
      <c r="R437" s="267"/>
      <c r="S437" s="267"/>
      <c r="T437" s="267"/>
      <c r="U437" s="267"/>
      <c r="V437" s="267"/>
      <c r="W437" s="267"/>
      <c r="X437" s="267"/>
      <c r="Y437" s="267"/>
      <c r="Z437" s="267"/>
    </row>
    <row r="438" spans="1:26" ht="15.75" customHeight="1">
      <c r="A438" s="312"/>
      <c r="B438" s="312"/>
      <c r="C438" s="267"/>
      <c r="D438" s="312"/>
      <c r="E438" s="312"/>
      <c r="F438" s="312"/>
      <c r="G438" s="267"/>
      <c r="H438" s="267"/>
      <c r="I438" s="313"/>
      <c r="J438" s="314"/>
      <c r="K438" s="314"/>
      <c r="L438" s="314"/>
      <c r="M438" s="314"/>
      <c r="N438" s="314"/>
      <c r="O438" s="267"/>
      <c r="P438" s="267"/>
      <c r="Q438" s="267"/>
      <c r="R438" s="267"/>
      <c r="S438" s="267"/>
      <c r="T438" s="267"/>
      <c r="U438" s="267"/>
      <c r="V438" s="267"/>
      <c r="W438" s="267"/>
      <c r="X438" s="267"/>
      <c r="Y438" s="267"/>
      <c r="Z438" s="267"/>
    </row>
    <row r="439" spans="1:26" ht="15.75" customHeight="1">
      <c r="A439" s="312"/>
      <c r="B439" s="312"/>
      <c r="C439" s="267"/>
      <c r="D439" s="312"/>
      <c r="E439" s="312"/>
      <c r="F439" s="312"/>
      <c r="G439" s="267"/>
      <c r="H439" s="267"/>
      <c r="I439" s="313"/>
      <c r="J439" s="314"/>
      <c r="K439" s="314"/>
      <c r="L439" s="314"/>
      <c r="M439" s="314"/>
      <c r="N439" s="314"/>
      <c r="O439" s="267"/>
      <c r="P439" s="267"/>
      <c r="Q439" s="267"/>
      <c r="R439" s="267"/>
      <c r="S439" s="267"/>
      <c r="T439" s="267"/>
      <c r="U439" s="267"/>
      <c r="V439" s="267"/>
      <c r="W439" s="267"/>
      <c r="X439" s="267"/>
      <c r="Y439" s="267"/>
      <c r="Z439" s="267"/>
    </row>
    <row r="440" spans="1:26" ht="15.75" customHeight="1">
      <c r="A440" s="312"/>
      <c r="B440" s="312"/>
      <c r="C440" s="267"/>
      <c r="D440" s="312"/>
      <c r="E440" s="312"/>
      <c r="F440" s="312"/>
      <c r="G440" s="267"/>
      <c r="H440" s="267"/>
      <c r="I440" s="313"/>
      <c r="J440" s="314"/>
      <c r="K440" s="314"/>
      <c r="L440" s="314"/>
      <c r="M440" s="314"/>
      <c r="N440" s="314"/>
      <c r="O440" s="267"/>
      <c r="P440" s="267"/>
      <c r="Q440" s="267"/>
      <c r="R440" s="267"/>
      <c r="S440" s="267"/>
      <c r="T440" s="267"/>
      <c r="U440" s="267"/>
      <c r="V440" s="267"/>
      <c r="W440" s="267"/>
      <c r="X440" s="267"/>
      <c r="Y440" s="267"/>
      <c r="Z440" s="267"/>
    </row>
    <row r="441" spans="1:26" ht="15.75" customHeight="1">
      <c r="A441" s="312"/>
      <c r="B441" s="312"/>
      <c r="C441" s="267"/>
      <c r="D441" s="312"/>
      <c r="E441" s="312"/>
      <c r="F441" s="312"/>
      <c r="G441" s="267"/>
      <c r="H441" s="267"/>
      <c r="I441" s="313"/>
      <c r="J441" s="314"/>
      <c r="K441" s="314"/>
      <c r="L441" s="314"/>
      <c r="M441" s="314"/>
      <c r="N441" s="314"/>
      <c r="O441" s="267"/>
      <c r="P441" s="267"/>
      <c r="Q441" s="267"/>
      <c r="R441" s="267"/>
      <c r="S441" s="267"/>
      <c r="T441" s="267"/>
      <c r="U441" s="267"/>
      <c r="V441" s="267"/>
      <c r="W441" s="267"/>
      <c r="X441" s="267"/>
      <c r="Y441" s="267"/>
      <c r="Z441" s="267"/>
    </row>
    <row r="442" spans="1:26" ht="15.75" customHeight="1">
      <c r="A442" s="312"/>
      <c r="B442" s="312"/>
      <c r="C442" s="267"/>
      <c r="D442" s="312"/>
      <c r="E442" s="312"/>
      <c r="F442" s="312"/>
      <c r="G442" s="267"/>
      <c r="H442" s="267"/>
      <c r="I442" s="313"/>
      <c r="J442" s="314"/>
      <c r="K442" s="314"/>
      <c r="L442" s="314"/>
      <c r="M442" s="314"/>
      <c r="N442" s="314"/>
      <c r="O442" s="267"/>
      <c r="P442" s="267"/>
      <c r="Q442" s="267"/>
      <c r="R442" s="267"/>
      <c r="S442" s="267"/>
      <c r="T442" s="267"/>
      <c r="U442" s="267"/>
      <c r="V442" s="267"/>
      <c r="W442" s="267"/>
      <c r="X442" s="267"/>
      <c r="Y442" s="267"/>
      <c r="Z442" s="267"/>
    </row>
    <row r="443" spans="1:26" ht="15.75" customHeight="1">
      <c r="A443" s="312"/>
      <c r="B443" s="312"/>
      <c r="C443" s="267"/>
      <c r="D443" s="312"/>
      <c r="E443" s="312"/>
      <c r="F443" s="312"/>
      <c r="G443" s="267"/>
      <c r="H443" s="267"/>
      <c r="I443" s="313"/>
      <c r="J443" s="314"/>
      <c r="K443" s="314"/>
      <c r="L443" s="314"/>
      <c r="M443" s="314"/>
      <c r="N443" s="314"/>
      <c r="O443" s="267"/>
      <c r="P443" s="267"/>
      <c r="Q443" s="267"/>
      <c r="R443" s="267"/>
      <c r="S443" s="267"/>
      <c r="T443" s="267"/>
      <c r="U443" s="267"/>
      <c r="V443" s="267"/>
      <c r="W443" s="267"/>
      <c r="X443" s="267"/>
      <c r="Y443" s="267"/>
      <c r="Z443" s="267"/>
    </row>
    <row r="444" spans="1:26" ht="15.75" customHeight="1">
      <c r="A444" s="312"/>
      <c r="B444" s="312"/>
      <c r="C444" s="267"/>
      <c r="D444" s="312"/>
      <c r="E444" s="312"/>
      <c r="F444" s="312"/>
      <c r="G444" s="267"/>
      <c r="H444" s="267"/>
      <c r="I444" s="313"/>
      <c r="J444" s="314"/>
      <c r="K444" s="314"/>
      <c r="L444" s="314"/>
      <c r="M444" s="314"/>
      <c r="N444" s="314"/>
      <c r="O444" s="267"/>
      <c r="P444" s="267"/>
      <c r="Q444" s="267"/>
      <c r="R444" s="267"/>
      <c r="S444" s="267"/>
      <c r="T444" s="267"/>
      <c r="U444" s="267"/>
      <c r="V444" s="267"/>
      <c r="W444" s="267"/>
      <c r="X444" s="267"/>
      <c r="Y444" s="267"/>
      <c r="Z444" s="267"/>
    </row>
    <row r="445" spans="1:26" ht="15.75" customHeight="1">
      <c r="A445" s="312"/>
      <c r="B445" s="312"/>
      <c r="C445" s="267"/>
      <c r="D445" s="312"/>
      <c r="E445" s="312"/>
      <c r="F445" s="312"/>
      <c r="G445" s="267"/>
      <c r="H445" s="267"/>
      <c r="I445" s="313"/>
      <c r="J445" s="314"/>
      <c r="K445" s="314"/>
      <c r="L445" s="314"/>
      <c r="M445" s="314"/>
      <c r="N445" s="314"/>
      <c r="O445" s="267"/>
      <c r="P445" s="267"/>
      <c r="Q445" s="267"/>
      <c r="R445" s="267"/>
      <c r="S445" s="267"/>
      <c r="T445" s="267"/>
      <c r="U445" s="267"/>
      <c r="V445" s="267"/>
      <c r="W445" s="267"/>
      <c r="X445" s="267"/>
      <c r="Y445" s="267"/>
      <c r="Z445" s="267"/>
    </row>
    <row r="446" spans="1:26" ht="15.75" customHeight="1">
      <c r="A446" s="312"/>
      <c r="B446" s="312"/>
      <c r="C446" s="267"/>
      <c r="D446" s="312"/>
      <c r="E446" s="312"/>
      <c r="F446" s="312"/>
      <c r="G446" s="267"/>
      <c r="H446" s="267"/>
      <c r="I446" s="313"/>
      <c r="J446" s="314"/>
      <c r="K446" s="314"/>
      <c r="L446" s="314"/>
      <c r="M446" s="314"/>
      <c r="N446" s="314"/>
      <c r="O446" s="267"/>
      <c r="P446" s="267"/>
      <c r="Q446" s="267"/>
      <c r="R446" s="267"/>
      <c r="S446" s="267"/>
      <c r="T446" s="267"/>
      <c r="U446" s="267"/>
      <c r="V446" s="267"/>
      <c r="W446" s="267"/>
      <c r="X446" s="267"/>
      <c r="Y446" s="267"/>
      <c r="Z446" s="267"/>
    </row>
    <row r="447" spans="1:26" ht="15.75" customHeight="1">
      <c r="A447" s="312"/>
      <c r="B447" s="312"/>
      <c r="C447" s="267"/>
      <c r="D447" s="312"/>
      <c r="E447" s="312"/>
      <c r="F447" s="312"/>
      <c r="G447" s="267"/>
      <c r="H447" s="267"/>
      <c r="I447" s="313"/>
      <c r="J447" s="314"/>
      <c r="K447" s="314"/>
      <c r="L447" s="314"/>
      <c r="M447" s="314"/>
      <c r="N447" s="314"/>
      <c r="O447" s="267"/>
      <c r="P447" s="267"/>
      <c r="Q447" s="267"/>
      <c r="R447" s="267"/>
      <c r="S447" s="267"/>
      <c r="T447" s="267"/>
      <c r="U447" s="267"/>
      <c r="V447" s="267"/>
      <c r="W447" s="267"/>
      <c r="X447" s="267"/>
      <c r="Y447" s="267"/>
      <c r="Z447" s="267"/>
    </row>
    <row r="448" spans="1:26" ht="15.75" customHeight="1">
      <c r="A448" s="312"/>
      <c r="B448" s="312"/>
      <c r="C448" s="267"/>
      <c r="D448" s="312"/>
      <c r="E448" s="312"/>
      <c r="F448" s="312"/>
      <c r="G448" s="267"/>
      <c r="H448" s="267"/>
      <c r="I448" s="313"/>
      <c r="J448" s="314"/>
      <c r="K448" s="314"/>
      <c r="L448" s="314"/>
      <c r="M448" s="314"/>
      <c r="N448" s="314"/>
      <c r="O448" s="267"/>
      <c r="P448" s="267"/>
      <c r="Q448" s="267"/>
      <c r="R448" s="267"/>
      <c r="S448" s="267"/>
      <c r="T448" s="267"/>
      <c r="U448" s="267"/>
      <c r="V448" s="267"/>
      <c r="W448" s="267"/>
      <c r="X448" s="267"/>
      <c r="Y448" s="267"/>
      <c r="Z448" s="267"/>
    </row>
    <row r="449" spans="1:26" ht="15.75" customHeight="1">
      <c r="A449" s="312"/>
      <c r="B449" s="312"/>
      <c r="C449" s="267"/>
      <c r="D449" s="312"/>
      <c r="E449" s="312"/>
      <c r="F449" s="312"/>
      <c r="G449" s="267"/>
      <c r="H449" s="267"/>
      <c r="I449" s="313"/>
      <c r="J449" s="314"/>
      <c r="K449" s="314"/>
      <c r="L449" s="314"/>
      <c r="M449" s="314"/>
      <c r="N449" s="314"/>
      <c r="O449" s="267"/>
      <c r="P449" s="267"/>
      <c r="Q449" s="267"/>
      <c r="R449" s="267"/>
      <c r="S449" s="267"/>
      <c r="T449" s="267"/>
      <c r="U449" s="267"/>
      <c r="V449" s="267"/>
      <c r="W449" s="267"/>
      <c r="X449" s="267"/>
      <c r="Y449" s="267"/>
      <c r="Z449" s="267"/>
    </row>
    <row r="450" spans="1:26" ht="15.75" customHeight="1">
      <c r="A450" s="312"/>
      <c r="B450" s="312"/>
      <c r="C450" s="267"/>
      <c r="D450" s="312"/>
      <c r="E450" s="312"/>
      <c r="F450" s="312"/>
      <c r="G450" s="267"/>
      <c r="H450" s="267"/>
      <c r="I450" s="313"/>
      <c r="J450" s="314"/>
      <c r="K450" s="314"/>
      <c r="L450" s="314"/>
      <c r="M450" s="314"/>
      <c r="N450" s="314"/>
      <c r="O450" s="267"/>
      <c r="P450" s="267"/>
      <c r="Q450" s="267"/>
      <c r="R450" s="267"/>
      <c r="S450" s="267"/>
      <c r="T450" s="267"/>
      <c r="U450" s="267"/>
      <c r="V450" s="267"/>
      <c r="W450" s="267"/>
      <c r="X450" s="267"/>
      <c r="Y450" s="267"/>
      <c r="Z450" s="267"/>
    </row>
    <row r="451" spans="1:26" ht="15.75" customHeight="1">
      <c r="A451" s="312"/>
      <c r="B451" s="312"/>
      <c r="C451" s="267"/>
      <c r="D451" s="312"/>
      <c r="E451" s="312"/>
      <c r="F451" s="312"/>
      <c r="G451" s="267"/>
      <c r="H451" s="267"/>
      <c r="I451" s="313"/>
      <c r="J451" s="314"/>
      <c r="K451" s="314"/>
      <c r="L451" s="314"/>
      <c r="M451" s="314"/>
      <c r="N451" s="314"/>
      <c r="O451" s="267"/>
      <c r="P451" s="267"/>
      <c r="Q451" s="267"/>
      <c r="R451" s="267"/>
      <c r="S451" s="267"/>
      <c r="T451" s="267"/>
      <c r="U451" s="267"/>
      <c r="V451" s="267"/>
      <c r="W451" s="267"/>
      <c r="X451" s="267"/>
      <c r="Y451" s="267"/>
      <c r="Z451" s="267"/>
    </row>
    <row r="452" spans="1:26" ht="15.75" customHeight="1">
      <c r="A452" s="312"/>
      <c r="B452" s="312"/>
      <c r="C452" s="267"/>
      <c r="D452" s="312"/>
      <c r="E452" s="312"/>
      <c r="F452" s="312"/>
      <c r="G452" s="267"/>
      <c r="H452" s="267"/>
      <c r="I452" s="313"/>
      <c r="J452" s="314"/>
      <c r="K452" s="314"/>
      <c r="L452" s="314"/>
      <c r="M452" s="314"/>
      <c r="N452" s="314"/>
      <c r="O452" s="267"/>
      <c r="P452" s="267"/>
      <c r="Q452" s="267"/>
      <c r="R452" s="267"/>
      <c r="S452" s="267"/>
      <c r="T452" s="267"/>
      <c r="U452" s="267"/>
      <c r="V452" s="267"/>
      <c r="W452" s="267"/>
      <c r="X452" s="267"/>
      <c r="Y452" s="267"/>
      <c r="Z452" s="267"/>
    </row>
    <row r="453" spans="1:26" ht="15.75" customHeight="1">
      <c r="A453" s="312"/>
      <c r="B453" s="312"/>
      <c r="C453" s="267"/>
      <c r="D453" s="312"/>
      <c r="E453" s="312"/>
      <c r="F453" s="312"/>
      <c r="G453" s="267"/>
      <c r="H453" s="267"/>
      <c r="I453" s="313"/>
      <c r="J453" s="314"/>
      <c r="K453" s="314"/>
      <c r="L453" s="314"/>
      <c r="M453" s="314"/>
      <c r="N453" s="314"/>
      <c r="O453" s="267"/>
      <c r="P453" s="267"/>
      <c r="Q453" s="267"/>
      <c r="R453" s="267"/>
      <c r="S453" s="267"/>
      <c r="T453" s="267"/>
      <c r="U453" s="267"/>
      <c r="V453" s="267"/>
      <c r="W453" s="267"/>
      <c r="X453" s="267"/>
      <c r="Y453" s="267"/>
      <c r="Z453" s="267"/>
    </row>
    <row r="454" spans="1:26" ht="15.75" customHeight="1">
      <c r="A454" s="312"/>
      <c r="B454" s="312"/>
      <c r="C454" s="267"/>
      <c r="D454" s="312"/>
      <c r="E454" s="312"/>
      <c r="F454" s="312"/>
      <c r="G454" s="267"/>
      <c r="H454" s="267"/>
      <c r="I454" s="313"/>
      <c r="J454" s="314"/>
      <c r="K454" s="314"/>
      <c r="L454" s="314"/>
      <c r="M454" s="314"/>
      <c r="N454" s="314"/>
      <c r="O454" s="267"/>
      <c r="P454" s="267"/>
      <c r="Q454" s="267"/>
      <c r="R454" s="267"/>
      <c r="S454" s="267"/>
      <c r="T454" s="267"/>
      <c r="U454" s="267"/>
      <c r="V454" s="267"/>
      <c r="W454" s="267"/>
      <c r="X454" s="267"/>
      <c r="Y454" s="267"/>
      <c r="Z454" s="267"/>
    </row>
    <row r="455" spans="1:26" ht="15.75" customHeight="1">
      <c r="A455" s="312"/>
      <c r="B455" s="312"/>
      <c r="C455" s="267"/>
      <c r="D455" s="312"/>
      <c r="E455" s="312"/>
      <c r="F455" s="312"/>
      <c r="G455" s="267"/>
      <c r="H455" s="267"/>
      <c r="I455" s="313"/>
      <c r="J455" s="314"/>
      <c r="K455" s="314"/>
      <c r="L455" s="314"/>
      <c r="M455" s="314"/>
      <c r="N455" s="314"/>
      <c r="O455" s="267"/>
      <c r="P455" s="267"/>
      <c r="Q455" s="267"/>
      <c r="R455" s="267"/>
      <c r="S455" s="267"/>
      <c r="T455" s="267"/>
      <c r="U455" s="267"/>
      <c r="V455" s="267"/>
      <c r="W455" s="267"/>
      <c r="X455" s="267"/>
      <c r="Y455" s="267"/>
      <c r="Z455" s="267"/>
    </row>
    <row r="456" spans="1:26" ht="15.75" customHeight="1">
      <c r="A456" s="312"/>
      <c r="B456" s="312"/>
      <c r="C456" s="267"/>
      <c r="D456" s="312"/>
      <c r="E456" s="312"/>
      <c r="F456" s="312"/>
      <c r="G456" s="267"/>
      <c r="H456" s="267"/>
      <c r="I456" s="313"/>
      <c r="J456" s="314"/>
      <c r="K456" s="314"/>
      <c r="L456" s="314"/>
      <c r="M456" s="314"/>
      <c r="N456" s="314"/>
      <c r="O456" s="267"/>
      <c r="P456" s="267"/>
      <c r="Q456" s="267"/>
      <c r="R456" s="267"/>
      <c r="S456" s="267"/>
      <c r="T456" s="267"/>
      <c r="U456" s="267"/>
      <c r="V456" s="267"/>
      <c r="W456" s="267"/>
      <c r="X456" s="267"/>
      <c r="Y456" s="267"/>
      <c r="Z456" s="267"/>
    </row>
    <row r="457" spans="1:26" ht="15.75" customHeight="1">
      <c r="A457" s="312"/>
      <c r="B457" s="312"/>
      <c r="C457" s="267"/>
      <c r="D457" s="312"/>
      <c r="E457" s="312"/>
      <c r="F457" s="312"/>
      <c r="G457" s="267"/>
      <c r="H457" s="267"/>
      <c r="I457" s="313"/>
      <c r="J457" s="314"/>
      <c r="K457" s="314"/>
      <c r="L457" s="314"/>
      <c r="M457" s="314"/>
      <c r="N457" s="314"/>
      <c r="O457" s="267"/>
      <c r="P457" s="267"/>
      <c r="Q457" s="267"/>
      <c r="R457" s="267"/>
      <c r="S457" s="267"/>
      <c r="T457" s="267"/>
      <c r="U457" s="267"/>
      <c r="V457" s="267"/>
      <c r="W457" s="267"/>
      <c r="X457" s="267"/>
      <c r="Y457" s="267"/>
      <c r="Z457" s="267"/>
    </row>
    <row r="458" spans="1:26" ht="15.75" customHeight="1">
      <c r="A458" s="312"/>
      <c r="B458" s="312"/>
      <c r="C458" s="267"/>
      <c r="D458" s="312"/>
      <c r="E458" s="312"/>
      <c r="F458" s="312"/>
      <c r="G458" s="267"/>
      <c r="H458" s="267"/>
      <c r="I458" s="313"/>
      <c r="J458" s="314"/>
      <c r="K458" s="314"/>
      <c r="L458" s="314"/>
      <c r="M458" s="314"/>
      <c r="N458" s="314"/>
      <c r="O458" s="267"/>
      <c r="P458" s="267"/>
      <c r="Q458" s="267"/>
      <c r="R458" s="267"/>
      <c r="S458" s="267"/>
      <c r="T458" s="267"/>
      <c r="U458" s="267"/>
      <c r="V458" s="267"/>
      <c r="W458" s="267"/>
      <c r="X458" s="267"/>
      <c r="Y458" s="267"/>
      <c r="Z458" s="267"/>
    </row>
    <row r="459" spans="1:26" ht="15.75" customHeight="1">
      <c r="A459" s="312"/>
      <c r="B459" s="312"/>
      <c r="C459" s="267"/>
      <c r="D459" s="312"/>
      <c r="E459" s="312"/>
      <c r="F459" s="312"/>
      <c r="G459" s="267"/>
      <c r="H459" s="267"/>
      <c r="I459" s="313"/>
      <c r="J459" s="314"/>
      <c r="K459" s="314"/>
      <c r="L459" s="314"/>
      <c r="M459" s="314"/>
      <c r="N459" s="314"/>
      <c r="O459" s="267"/>
      <c r="P459" s="267"/>
      <c r="Q459" s="267"/>
      <c r="R459" s="267"/>
      <c r="S459" s="267"/>
      <c r="T459" s="267"/>
      <c r="U459" s="267"/>
      <c r="V459" s="267"/>
      <c r="W459" s="267"/>
      <c r="X459" s="267"/>
      <c r="Y459" s="267"/>
      <c r="Z459" s="267"/>
    </row>
    <row r="460" spans="1:26" ht="15.75" customHeight="1">
      <c r="A460" s="312"/>
      <c r="B460" s="312"/>
      <c r="C460" s="267"/>
      <c r="D460" s="312"/>
      <c r="E460" s="312"/>
      <c r="F460" s="312"/>
      <c r="G460" s="267"/>
      <c r="H460" s="267"/>
      <c r="I460" s="313"/>
      <c r="J460" s="314"/>
      <c r="K460" s="314"/>
      <c r="L460" s="314"/>
      <c r="M460" s="314"/>
      <c r="N460" s="314"/>
      <c r="O460" s="267"/>
      <c r="P460" s="267"/>
      <c r="Q460" s="267"/>
      <c r="R460" s="267"/>
      <c r="S460" s="267"/>
      <c r="T460" s="267"/>
      <c r="U460" s="267"/>
      <c r="V460" s="267"/>
      <c r="W460" s="267"/>
      <c r="X460" s="267"/>
      <c r="Y460" s="267"/>
      <c r="Z460" s="267"/>
    </row>
    <row r="461" spans="1:26" ht="15.75" customHeight="1">
      <c r="A461" s="312"/>
      <c r="B461" s="312"/>
      <c r="C461" s="267"/>
      <c r="D461" s="312"/>
      <c r="E461" s="312"/>
      <c r="F461" s="312"/>
      <c r="G461" s="267"/>
      <c r="H461" s="267"/>
      <c r="I461" s="313"/>
      <c r="J461" s="314"/>
      <c r="K461" s="314"/>
      <c r="L461" s="314"/>
      <c r="M461" s="314"/>
      <c r="N461" s="314"/>
      <c r="O461" s="267"/>
      <c r="P461" s="267"/>
      <c r="Q461" s="267"/>
      <c r="R461" s="267"/>
      <c r="S461" s="267"/>
      <c r="T461" s="267"/>
      <c r="U461" s="267"/>
      <c r="V461" s="267"/>
      <c r="W461" s="267"/>
      <c r="X461" s="267"/>
      <c r="Y461" s="267"/>
      <c r="Z461" s="267"/>
    </row>
    <row r="462" spans="1:26" ht="15.75" customHeight="1">
      <c r="A462" s="312"/>
      <c r="B462" s="312"/>
      <c r="C462" s="267"/>
      <c r="D462" s="312"/>
      <c r="E462" s="312"/>
      <c r="F462" s="312"/>
      <c r="G462" s="267"/>
      <c r="H462" s="267"/>
      <c r="I462" s="313"/>
      <c r="J462" s="314"/>
      <c r="K462" s="314"/>
      <c r="L462" s="314"/>
      <c r="M462" s="314"/>
      <c r="N462" s="314"/>
      <c r="O462" s="267"/>
      <c r="P462" s="267"/>
      <c r="Q462" s="267"/>
      <c r="R462" s="267"/>
      <c r="S462" s="267"/>
      <c r="T462" s="267"/>
      <c r="U462" s="267"/>
      <c r="V462" s="267"/>
      <c r="W462" s="267"/>
      <c r="X462" s="267"/>
      <c r="Y462" s="267"/>
      <c r="Z462" s="267"/>
    </row>
    <row r="463" spans="1:26" ht="15.75" customHeight="1">
      <c r="A463" s="312"/>
      <c r="B463" s="312"/>
      <c r="C463" s="267"/>
      <c r="D463" s="312"/>
      <c r="E463" s="312"/>
      <c r="F463" s="312"/>
      <c r="G463" s="267"/>
      <c r="H463" s="267"/>
      <c r="I463" s="313"/>
      <c r="J463" s="314"/>
      <c r="K463" s="314"/>
      <c r="L463" s="314"/>
      <c r="M463" s="314"/>
      <c r="N463" s="314"/>
      <c r="O463" s="267"/>
      <c r="P463" s="267"/>
      <c r="Q463" s="267"/>
      <c r="R463" s="267"/>
      <c r="S463" s="267"/>
      <c r="T463" s="267"/>
      <c r="U463" s="267"/>
      <c r="V463" s="267"/>
      <c r="W463" s="267"/>
      <c r="X463" s="267"/>
      <c r="Y463" s="267"/>
      <c r="Z463" s="267"/>
    </row>
    <row r="464" spans="1:26" ht="15.75" customHeight="1">
      <c r="A464" s="312"/>
      <c r="B464" s="312"/>
      <c r="C464" s="267"/>
      <c r="D464" s="312"/>
      <c r="E464" s="312"/>
      <c r="F464" s="312"/>
      <c r="G464" s="267"/>
      <c r="H464" s="267"/>
      <c r="I464" s="313"/>
      <c r="J464" s="314"/>
      <c r="K464" s="314"/>
      <c r="L464" s="314"/>
      <c r="M464" s="314"/>
      <c r="N464" s="314"/>
      <c r="O464" s="267"/>
      <c r="P464" s="267"/>
      <c r="Q464" s="267"/>
      <c r="R464" s="267"/>
      <c r="S464" s="267"/>
      <c r="T464" s="267"/>
      <c r="U464" s="267"/>
      <c r="V464" s="267"/>
      <c r="W464" s="267"/>
      <c r="X464" s="267"/>
      <c r="Y464" s="267"/>
      <c r="Z464" s="267"/>
    </row>
    <row r="465" spans="1:26" ht="15.75" customHeight="1">
      <c r="A465" s="312"/>
      <c r="B465" s="312"/>
      <c r="C465" s="267"/>
      <c r="D465" s="312"/>
      <c r="E465" s="312"/>
      <c r="F465" s="312"/>
      <c r="G465" s="267"/>
      <c r="H465" s="267"/>
      <c r="I465" s="313"/>
      <c r="J465" s="314"/>
      <c r="K465" s="314"/>
      <c r="L465" s="314"/>
      <c r="M465" s="314"/>
      <c r="N465" s="314"/>
      <c r="O465" s="267"/>
      <c r="P465" s="267"/>
      <c r="Q465" s="267"/>
      <c r="R465" s="267"/>
      <c r="S465" s="267"/>
      <c r="T465" s="267"/>
      <c r="U465" s="267"/>
      <c r="V465" s="267"/>
      <c r="W465" s="267"/>
      <c r="X465" s="267"/>
      <c r="Y465" s="267"/>
      <c r="Z465" s="267"/>
    </row>
    <row r="466" spans="1:26" ht="15.75" customHeight="1">
      <c r="A466" s="312"/>
      <c r="B466" s="312"/>
      <c r="C466" s="267"/>
      <c r="D466" s="312"/>
      <c r="E466" s="312"/>
      <c r="F466" s="312"/>
      <c r="G466" s="267"/>
      <c r="H466" s="267"/>
      <c r="I466" s="313"/>
      <c r="J466" s="314"/>
      <c r="K466" s="314"/>
      <c r="L466" s="314"/>
      <c r="M466" s="314"/>
      <c r="N466" s="314"/>
      <c r="O466" s="267"/>
      <c r="P466" s="267"/>
      <c r="Q466" s="267"/>
      <c r="R466" s="267"/>
      <c r="S466" s="267"/>
      <c r="T466" s="267"/>
      <c r="U466" s="267"/>
      <c r="V466" s="267"/>
      <c r="W466" s="267"/>
      <c r="X466" s="267"/>
      <c r="Y466" s="267"/>
      <c r="Z466" s="267"/>
    </row>
    <row r="467" spans="1:26" ht="15.75" customHeight="1">
      <c r="A467" s="312"/>
      <c r="B467" s="312"/>
      <c r="C467" s="267"/>
      <c r="D467" s="312"/>
      <c r="E467" s="312"/>
      <c r="F467" s="312"/>
      <c r="G467" s="267"/>
      <c r="H467" s="267"/>
      <c r="I467" s="313"/>
      <c r="J467" s="314"/>
      <c r="K467" s="314"/>
      <c r="L467" s="314"/>
      <c r="M467" s="314"/>
      <c r="N467" s="314"/>
      <c r="O467" s="267"/>
      <c r="P467" s="267"/>
      <c r="Q467" s="267"/>
      <c r="R467" s="267"/>
      <c r="S467" s="267"/>
      <c r="T467" s="267"/>
      <c r="U467" s="267"/>
      <c r="V467" s="267"/>
      <c r="W467" s="267"/>
      <c r="X467" s="267"/>
      <c r="Y467" s="267"/>
      <c r="Z467" s="267"/>
    </row>
    <row r="468" spans="1:26" ht="15.75" customHeight="1">
      <c r="A468" s="312"/>
      <c r="B468" s="312"/>
      <c r="C468" s="267"/>
      <c r="D468" s="312"/>
      <c r="E468" s="312"/>
      <c r="F468" s="312"/>
      <c r="G468" s="267"/>
      <c r="H468" s="267"/>
      <c r="I468" s="313"/>
      <c r="J468" s="314"/>
      <c r="K468" s="314"/>
      <c r="L468" s="314"/>
      <c r="M468" s="314"/>
      <c r="N468" s="314"/>
      <c r="O468" s="267"/>
      <c r="P468" s="267"/>
      <c r="Q468" s="267"/>
      <c r="R468" s="267"/>
      <c r="S468" s="267"/>
      <c r="T468" s="267"/>
      <c r="U468" s="267"/>
      <c r="V468" s="267"/>
      <c r="W468" s="267"/>
      <c r="X468" s="267"/>
      <c r="Y468" s="267"/>
      <c r="Z468" s="267"/>
    </row>
    <row r="469" spans="1:26" ht="15.75" customHeight="1">
      <c r="A469" s="312"/>
      <c r="B469" s="312"/>
      <c r="C469" s="267"/>
      <c r="D469" s="312"/>
      <c r="E469" s="312"/>
      <c r="F469" s="312"/>
      <c r="G469" s="267"/>
      <c r="H469" s="267"/>
      <c r="I469" s="313"/>
      <c r="J469" s="314"/>
      <c r="K469" s="314"/>
      <c r="L469" s="314"/>
      <c r="M469" s="314"/>
      <c r="N469" s="314"/>
      <c r="O469" s="267"/>
      <c r="P469" s="267"/>
      <c r="Q469" s="267"/>
      <c r="R469" s="267"/>
      <c r="S469" s="267"/>
      <c r="T469" s="267"/>
      <c r="U469" s="267"/>
      <c r="V469" s="267"/>
      <c r="W469" s="267"/>
      <c r="X469" s="267"/>
      <c r="Y469" s="267"/>
      <c r="Z469" s="267"/>
    </row>
    <row r="470" spans="1:26" ht="15.75" customHeight="1">
      <c r="A470" s="312"/>
      <c r="B470" s="312"/>
      <c r="C470" s="267"/>
      <c r="D470" s="312"/>
      <c r="E470" s="312"/>
      <c r="F470" s="312"/>
      <c r="G470" s="267"/>
      <c r="H470" s="267"/>
      <c r="I470" s="313"/>
      <c r="J470" s="314"/>
      <c r="K470" s="314"/>
      <c r="L470" s="314"/>
      <c r="M470" s="314"/>
      <c r="N470" s="314"/>
      <c r="O470" s="267"/>
      <c r="P470" s="267"/>
      <c r="Q470" s="267"/>
      <c r="R470" s="267"/>
      <c r="S470" s="267"/>
      <c r="T470" s="267"/>
      <c r="U470" s="267"/>
      <c r="V470" s="267"/>
      <c r="W470" s="267"/>
      <c r="X470" s="267"/>
      <c r="Y470" s="267"/>
      <c r="Z470" s="267"/>
    </row>
    <row r="471" spans="1:26" ht="15.75" customHeight="1">
      <c r="A471" s="312"/>
      <c r="B471" s="312"/>
      <c r="C471" s="267"/>
      <c r="D471" s="312"/>
      <c r="E471" s="312"/>
      <c r="F471" s="312"/>
      <c r="G471" s="267"/>
      <c r="H471" s="267"/>
      <c r="I471" s="313"/>
      <c r="J471" s="314"/>
      <c r="K471" s="314"/>
      <c r="L471" s="314"/>
      <c r="M471" s="314"/>
      <c r="N471" s="314"/>
      <c r="O471" s="267"/>
      <c r="P471" s="267"/>
      <c r="Q471" s="267"/>
      <c r="R471" s="267"/>
      <c r="S471" s="267"/>
      <c r="T471" s="267"/>
      <c r="U471" s="267"/>
      <c r="V471" s="267"/>
      <c r="W471" s="267"/>
      <c r="X471" s="267"/>
      <c r="Y471" s="267"/>
      <c r="Z471" s="267"/>
    </row>
    <row r="472" spans="1:26" ht="15.75" customHeight="1">
      <c r="A472" s="312"/>
      <c r="B472" s="312"/>
      <c r="C472" s="267"/>
      <c r="D472" s="312"/>
      <c r="E472" s="312"/>
      <c r="F472" s="312"/>
      <c r="G472" s="267"/>
      <c r="H472" s="267"/>
      <c r="I472" s="313"/>
      <c r="J472" s="314"/>
      <c r="K472" s="314"/>
      <c r="L472" s="314"/>
      <c r="M472" s="314"/>
      <c r="N472" s="314"/>
      <c r="O472" s="267"/>
      <c r="P472" s="267"/>
      <c r="Q472" s="267"/>
      <c r="R472" s="267"/>
      <c r="S472" s="267"/>
      <c r="T472" s="267"/>
      <c r="U472" s="267"/>
      <c r="V472" s="267"/>
      <c r="W472" s="267"/>
      <c r="X472" s="267"/>
      <c r="Y472" s="267"/>
      <c r="Z472" s="267"/>
    </row>
    <row r="473" spans="1:26" ht="15.75" customHeight="1">
      <c r="A473" s="312"/>
      <c r="B473" s="312"/>
      <c r="C473" s="267"/>
      <c r="D473" s="312"/>
      <c r="E473" s="312"/>
      <c r="F473" s="312"/>
      <c r="G473" s="267"/>
      <c r="H473" s="267"/>
      <c r="I473" s="313"/>
      <c r="J473" s="314"/>
      <c r="K473" s="314"/>
      <c r="L473" s="314"/>
      <c r="M473" s="314"/>
      <c r="N473" s="314"/>
      <c r="O473" s="267"/>
      <c r="P473" s="267"/>
      <c r="Q473" s="267"/>
      <c r="R473" s="267"/>
      <c r="S473" s="267"/>
      <c r="T473" s="267"/>
      <c r="U473" s="267"/>
      <c r="V473" s="267"/>
      <c r="W473" s="267"/>
      <c r="X473" s="267"/>
      <c r="Y473" s="267"/>
      <c r="Z473" s="267"/>
    </row>
    <row r="474" spans="1:26" ht="15.75" customHeight="1">
      <c r="A474" s="312"/>
      <c r="B474" s="312"/>
      <c r="C474" s="267"/>
      <c r="D474" s="312"/>
      <c r="E474" s="312"/>
      <c r="F474" s="312"/>
      <c r="G474" s="267"/>
      <c r="H474" s="267"/>
      <c r="I474" s="313"/>
      <c r="J474" s="314"/>
      <c r="K474" s="314"/>
      <c r="L474" s="314"/>
      <c r="M474" s="314"/>
      <c r="N474" s="314"/>
      <c r="O474" s="267"/>
      <c r="P474" s="267"/>
      <c r="Q474" s="267"/>
      <c r="R474" s="267"/>
      <c r="S474" s="267"/>
      <c r="T474" s="267"/>
      <c r="U474" s="267"/>
      <c r="V474" s="267"/>
      <c r="W474" s="267"/>
      <c r="X474" s="267"/>
      <c r="Y474" s="267"/>
      <c r="Z474" s="267"/>
    </row>
    <row r="475" spans="1:26" ht="15.75" customHeight="1">
      <c r="A475" s="312"/>
      <c r="B475" s="312"/>
      <c r="C475" s="267"/>
      <c r="D475" s="312"/>
      <c r="E475" s="312"/>
      <c r="F475" s="312"/>
      <c r="G475" s="267"/>
      <c r="H475" s="267"/>
      <c r="I475" s="313"/>
      <c r="J475" s="314"/>
      <c r="K475" s="314"/>
      <c r="L475" s="314"/>
      <c r="M475" s="314"/>
      <c r="N475" s="314"/>
      <c r="O475" s="267"/>
      <c r="P475" s="267"/>
      <c r="Q475" s="267"/>
      <c r="R475" s="267"/>
      <c r="S475" s="267"/>
      <c r="T475" s="267"/>
      <c r="U475" s="267"/>
      <c r="V475" s="267"/>
      <c r="W475" s="267"/>
      <c r="X475" s="267"/>
      <c r="Y475" s="267"/>
      <c r="Z475" s="267"/>
    </row>
    <row r="476" spans="1:26" ht="15.75" customHeight="1">
      <c r="A476" s="312"/>
      <c r="B476" s="312"/>
      <c r="C476" s="267"/>
      <c r="D476" s="312"/>
      <c r="E476" s="312"/>
      <c r="F476" s="312"/>
      <c r="G476" s="267"/>
      <c r="H476" s="267"/>
      <c r="I476" s="313"/>
      <c r="J476" s="314"/>
      <c r="K476" s="314"/>
      <c r="L476" s="314"/>
      <c r="M476" s="314"/>
      <c r="N476" s="314"/>
      <c r="O476" s="267"/>
      <c r="P476" s="267"/>
      <c r="Q476" s="267"/>
      <c r="R476" s="267"/>
      <c r="S476" s="267"/>
      <c r="T476" s="267"/>
      <c r="U476" s="267"/>
      <c r="V476" s="267"/>
      <c r="W476" s="267"/>
      <c r="X476" s="267"/>
      <c r="Y476" s="267"/>
      <c r="Z476" s="267"/>
    </row>
    <row r="477" spans="1:26" ht="15.75" customHeight="1">
      <c r="A477" s="312"/>
      <c r="B477" s="312"/>
      <c r="C477" s="267"/>
      <c r="D477" s="312"/>
      <c r="E477" s="312"/>
      <c r="F477" s="312"/>
      <c r="G477" s="267"/>
      <c r="H477" s="267"/>
      <c r="I477" s="313"/>
      <c r="J477" s="314"/>
      <c r="K477" s="314"/>
      <c r="L477" s="314"/>
      <c r="M477" s="314"/>
      <c r="N477" s="314"/>
      <c r="O477" s="267"/>
      <c r="P477" s="267"/>
      <c r="Q477" s="267"/>
      <c r="R477" s="267"/>
      <c r="S477" s="267"/>
      <c r="T477" s="267"/>
      <c r="U477" s="267"/>
      <c r="V477" s="267"/>
      <c r="W477" s="267"/>
      <c r="X477" s="267"/>
      <c r="Y477" s="267"/>
      <c r="Z477" s="267"/>
    </row>
    <row r="478" spans="1:26" ht="15.75" customHeight="1">
      <c r="A478" s="312"/>
      <c r="B478" s="312"/>
      <c r="C478" s="267"/>
      <c r="D478" s="312"/>
      <c r="E478" s="312"/>
      <c r="F478" s="312"/>
      <c r="G478" s="267"/>
      <c r="H478" s="267"/>
      <c r="I478" s="313"/>
      <c r="J478" s="314"/>
      <c r="K478" s="314"/>
      <c r="L478" s="314"/>
      <c r="M478" s="314"/>
      <c r="N478" s="314"/>
      <c r="O478" s="267"/>
      <c r="P478" s="267"/>
      <c r="Q478" s="267"/>
      <c r="R478" s="267"/>
      <c r="S478" s="267"/>
      <c r="T478" s="267"/>
      <c r="U478" s="267"/>
      <c r="V478" s="267"/>
      <c r="W478" s="267"/>
      <c r="X478" s="267"/>
      <c r="Y478" s="267"/>
      <c r="Z478" s="267"/>
    </row>
    <row r="479" spans="1:26" ht="15.75" customHeight="1">
      <c r="A479" s="312"/>
      <c r="B479" s="312"/>
      <c r="C479" s="267"/>
      <c r="D479" s="312"/>
      <c r="E479" s="312"/>
      <c r="F479" s="312"/>
      <c r="G479" s="267"/>
      <c r="H479" s="267"/>
      <c r="I479" s="313"/>
      <c r="J479" s="314"/>
      <c r="K479" s="314"/>
      <c r="L479" s="314"/>
      <c r="M479" s="314"/>
      <c r="N479" s="314"/>
      <c r="O479" s="267"/>
      <c r="P479" s="267"/>
      <c r="Q479" s="267"/>
      <c r="R479" s="267"/>
      <c r="S479" s="267"/>
      <c r="T479" s="267"/>
      <c r="U479" s="267"/>
      <c r="V479" s="267"/>
      <c r="W479" s="267"/>
      <c r="X479" s="267"/>
      <c r="Y479" s="267"/>
      <c r="Z479" s="267"/>
    </row>
    <row r="480" spans="1:26" ht="15.75" customHeight="1">
      <c r="A480" s="312"/>
      <c r="B480" s="312"/>
      <c r="C480" s="267"/>
      <c r="D480" s="312"/>
      <c r="E480" s="312"/>
      <c r="F480" s="312"/>
      <c r="G480" s="267"/>
      <c r="H480" s="267"/>
      <c r="I480" s="313"/>
      <c r="J480" s="314"/>
      <c r="K480" s="314"/>
      <c r="L480" s="314"/>
      <c r="M480" s="314"/>
      <c r="N480" s="314"/>
      <c r="O480" s="267"/>
      <c r="P480" s="267"/>
      <c r="Q480" s="267"/>
      <c r="R480" s="267"/>
      <c r="S480" s="267"/>
      <c r="T480" s="267"/>
      <c r="U480" s="267"/>
      <c r="V480" s="267"/>
      <c r="W480" s="267"/>
      <c r="X480" s="267"/>
      <c r="Y480" s="267"/>
      <c r="Z480" s="267"/>
    </row>
    <row r="481" spans="1:26" ht="15.75" customHeight="1">
      <c r="A481" s="312"/>
      <c r="B481" s="312"/>
      <c r="C481" s="267"/>
      <c r="D481" s="312"/>
      <c r="E481" s="312"/>
      <c r="F481" s="312"/>
      <c r="G481" s="267"/>
      <c r="H481" s="267"/>
      <c r="I481" s="313"/>
      <c r="J481" s="314"/>
      <c r="K481" s="314"/>
      <c r="L481" s="314"/>
      <c r="M481" s="314"/>
      <c r="N481" s="314"/>
      <c r="O481" s="267"/>
      <c r="P481" s="267"/>
      <c r="Q481" s="267"/>
      <c r="R481" s="267"/>
      <c r="S481" s="267"/>
      <c r="T481" s="267"/>
      <c r="U481" s="267"/>
      <c r="V481" s="267"/>
      <c r="W481" s="267"/>
      <c r="X481" s="267"/>
      <c r="Y481" s="267"/>
      <c r="Z481" s="267"/>
    </row>
    <row r="482" spans="1:26" ht="15.75" customHeight="1">
      <c r="A482" s="312"/>
      <c r="B482" s="312"/>
      <c r="C482" s="267"/>
      <c r="D482" s="312"/>
      <c r="E482" s="312"/>
      <c r="F482" s="312"/>
      <c r="G482" s="267"/>
      <c r="H482" s="267"/>
      <c r="I482" s="313"/>
      <c r="J482" s="314"/>
      <c r="K482" s="314"/>
      <c r="L482" s="314"/>
      <c r="M482" s="314"/>
      <c r="N482" s="314"/>
      <c r="O482" s="267"/>
      <c r="P482" s="267"/>
      <c r="Q482" s="267"/>
      <c r="R482" s="267"/>
      <c r="S482" s="267"/>
      <c r="T482" s="267"/>
      <c r="U482" s="267"/>
      <c r="V482" s="267"/>
      <c r="W482" s="267"/>
      <c r="X482" s="267"/>
      <c r="Y482" s="267"/>
      <c r="Z482" s="267"/>
    </row>
    <row r="483" spans="1:26" ht="15.75" customHeight="1">
      <c r="A483" s="312"/>
      <c r="B483" s="312"/>
      <c r="C483" s="267"/>
      <c r="D483" s="312"/>
      <c r="E483" s="312"/>
      <c r="F483" s="312"/>
      <c r="G483" s="267"/>
      <c r="H483" s="267"/>
      <c r="I483" s="313"/>
      <c r="J483" s="314"/>
      <c r="K483" s="314"/>
      <c r="L483" s="314"/>
      <c r="M483" s="314"/>
      <c r="N483" s="314"/>
      <c r="O483" s="267"/>
      <c r="P483" s="267"/>
      <c r="Q483" s="267"/>
      <c r="R483" s="267"/>
      <c r="S483" s="267"/>
      <c r="T483" s="267"/>
      <c r="U483" s="267"/>
      <c r="V483" s="267"/>
      <c r="W483" s="267"/>
      <c r="X483" s="267"/>
      <c r="Y483" s="267"/>
      <c r="Z483" s="267"/>
    </row>
    <row r="484" spans="1:26" ht="15.75" customHeight="1">
      <c r="A484" s="312"/>
      <c r="B484" s="312"/>
      <c r="C484" s="267"/>
      <c r="D484" s="312"/>
      <c r="E484" s="312"/>
      <c r="F484" s="312"/>
      <c r="G484" s="267"/>
      <c r="H484" s="267"/>
      <c r="I484" s="313"/>
      <c r="J484" s="314"/>
      <c r="K484" s="314"/>
      <c r="L484" s="314"/>
      <c r="M484" s="314"/>
      <c r="N484" s="314"/>
      <c r="O484" s="267"/>
      <c r="P484" s="267"/>
      <c r="Q484" s="267"/>
      <c r="R484" s="267"/>
      <c r="S484" s="267"/>
      <c r="T484" s="267"/>
      <c r="U484" s="267"/>
      <c r="V484" s="267"/>
      <c r="W484" s="267"/>
      <c r="X484" s="267"/>
      <c r="Y484" s="267"/>
      <c r="Z484" s="267"/>
    </row>
    <row r="485" spans="1:26" ht="15.75" customHeight="1">
      <c r="A485" s="312"/>
      <c r="B485" s="312"/>
      <c r="C485" s="267"/>
      <c r="D485" s="312"/>
      <c r="E485" s="312"/>
      <c r="F485" s="312"/>
      <c r="G485" s="267"/>
      <c r="H485" s="267"/>
      <c r="I485" s="313"/>
      <c r="J485" s="314"/>
      <c r="K485" s="314"/>
      <c r="L485" s="314"/>
      <c r="M485" s="314"/>
      <c r="N485" s="314"/>
      <c r="O485" s="267"/>
      <c r="P485" s="267"/>
      <c r="Q485" s="267"/>
      <c r="R485" s="267"/>
      <c r="S485" s="267"/>
      <c r="T485" s="267"/>
      <c r="U485" s="267"/>
      <c r="V485" s="267"/>
      <c r="W485" s="267"/>
      <c r="X485" s="267"/>
      <c r="Y485" s="267"/>
      <c r="Z485" s="267"/>
    </row>
    <row r="486" spans="1:26" ht="15.75" customHeight="1">
      <c r="A486" s="312"/>
      <c r="B486" s="312"/>
      <c r="C486" s="267"/>
      <c r="D486" s="312"/>
      <c r="E486" s="312"/>
      <c r="F486" s="312"/>
      <c r="G486" s="267"/>
      <c r="H486" s="267"/>
      <c r="I486" s="313"/>
      <c r="J486" s="314"/>
      <c r="K486" s="314"/>
      <c r="L486" s="314"/>
      <c r="M486" s="314"/>
      <c r="N486" s="314"/>
      <c r="O486" s="267"/>
      <c r="P486" s="267"/>
      <c r="Q486" s="267"/>
      <c r="R486" s="267"/>
      <c r="S486" s="267"/>
      <c r="T486" s="267"/>
      <c r="U486" s="267"/>
      <c r="V486" s="267"/>
      <c r="W486" s="267"/>
      <c r="X486" s="267"/>
      <c r="Y486" s="267"/>
      <c r="Z486" s="267"/>
    </row>
    <row r="487" spans="1:26" ht="15.75" customHeight="1">
      <c r="A487" s="312"/>
      <c r="B487" s="312"/>
      <c r="C487" s="267"/>
      <c r="D487" s="312"/>
      <c r="E487" s="312"/>
      <c r="F487" s="312"/>
      <c r="G487" s="267"/>
      <c r="H487" s="267"/>
      <c r="I487" s="313"/>
      <c r="J487" s="314"/>
      <c r="K487" s="314"/>
      <c r="L487" s="314"/>
      <c r="M487" s="314"/>
      <c r="N487" s="314"/>
      <c r="O487" s="267"/>
      <c r="P487" s="267"/>
      <c r="Q487" s="267"/>
      <c r="R487" s="267"/>
      <c r="S487" s="267"/>
      <c r="T487" s="267"/>
      <c r="U487" s="267"/>
      <c r="V487" s="267"/>
      <c r="W487" s="267"/>
      <c r="X487" s="267"/>
      <c r="Y487" s="267"/>
      <c r="Z487" s="267"/>
    </row>
    <row r="488" spans="1:26" ht="15.75" customHeight="1">
      <c r="A488" s="312"/>
      <c r="B488" s="312"/>
      <c r="C488" s="267"/>
      <c r="D488" s="312"/>
      <c r="E488" s="312"/>
      <c r="F488" s="312"/>
      <c r="G488" s="267"/>
      <c r="H488" s="267"/>
      <c r="I488" s="313"/>
      <c r="J488" s="314"/>
      <c r="K488" s="314"/>
      <c r="L488" s="314"/>
      <c r="M488" s="314"/>
      <c r="N488" s="314"/>
      <c r="O488" s="267"/>
      <c r="P488" s="267"/>
      <c r="Q488" s="267"/>
      <c r="R488" s="267"/>
      <c r="S488" s="267"/>
      <c r="T488" s="267"/>
      <c r="U488" s="267"/>
      <c r="V488" s="267"/>
      <c r="W488" s="267"/>
      <c r="X488" s="267"/>
      <c r="Y488" s="267"/>
      <c r="Z488" s="267"/>
    </row>
    <row r="489" spans="1:26" ht="15.75" customHeight="1">
      <c r="A489" s="312"/>
      <c r="B489" s="312"/>
      <c r="C489" s="267"/>
      <c r="D489" s="312"/>
      <c r="E489" s="312"/>
      <c r="F489" s="312"/>
      <c r="G489" s="267"/>
      <c r="H489" s="267"/>
      <c r="I489" s="313"/>
      <c r="J489" s="314"/>
      <c r="K489" s="314"/>
      <c r="L489" s="314"/>
      <c r="M489" s="314"/>
      <c r="N489" s="314"/>
      <c r="O489" s="267"/>
      <c r="P489" s="267"/>
      <c r="Q489" s="267"/>
      <c r="R489" s="267"/>
      <c r="S489" s="267"/>
      <c r="T489" s="267"/>
      <c r="U489" s="267"/>
      <c r="V489" s="267"/>
      <c r="W489" s="267"/>
      <c r="X489" s="267"/>
      <c r="Y489" s="267"/>
      <c r="Z489" s="267"/>
    </row>
    <row r="490" spans="1:26" ht="15.75" customHeight="1">
      <c r="A490" s="312"/>
      <c r="B490" s="312"/>
      <c r="C490" s="267"/>
      <c r="D490" s="312"/>
      <c r="E490" s="312"/>
      <c r="F490" s="312"/>
      <c r="G490" s="267"/>
      <c r="H490" s="267"/>
      <c r="I490" s="313"/>
      <c r="J490" s="314"/>
      <c r="K490" s="314"/>
      <c r="L490" s="314"/>
      <c r="M490" s="314"/>
      <c r="N490" s="314"/>
      <c r="O490" s="267"/>
      <c r="P490" s="267"/>
      <c r="Q490" s="267"/>
      <c r="R490" s="267"/>
      <c r="S490" s="267"/>
      <c r="T490" s="267"/>
      <c r="U490" s="267"/>
      <c r="V490" s="267"/>
      <c r="W490" s="267"/>
      <c r="X490" s="267"/>
      <c r="Y490" s="267"/>
      <c r="Z490" s="267"/>
    </row>
    <row r="491" spans="1:26" ht="15.75" customHeight="1">
      <c r="A491" s="312"/>
      <c r="B491" s="312"/>
      <c r="C491" s="267"/>
      <c r="D491" s="312"/>
      <c r="E491" s="312"/>
      <c r="F491" s="312"/>
      <c r="G491" s="267"/>
      <c r="H491" s="267"/>
      <c r="I491" s="313"/>
      <c r="J491" s="314"/>
      <c r="K491" s="314"/>
      <c r="L491" s="314"/>
      <c r="M491" s="314"/>
      <c r="N491" s="314"/>
      <c r="O491" s="267"/>
      <c r="P491" s="267"/>
      <c r="Q491" s="267"/>
      <c r="R491" s="267"/>
      <c r="S491" s="267"/>
      <c r="T491" s="267"/>
      <c r="U491" s="267"/>
      <c r="V491" s="267"/>
      <c r="W491" s="267"/>
      <c r="X491" s="267"/>
      <c r="Y491" s="267"/>
      <c r="Z491" s="267"/>
    </row>
    <row r="492" spans="1:26" ht="15.75" customHeight="1">
      <c r="A492" s="312"/>
      <c r="B492" s="312"/>
      <c r="C492" s="267"/>
      <c r="D492" s="312"/>
      <c r="E492" s="312"/>
      <c r="F492" s="312"/>
      <c r="G492" s="267"/>
      <c r="H492" s="267"/>
      <c r="I492" s="313"/>
      <c r="J492" s="314"/>
      <c r="K492" s="314"/>
      <c r="L492" s="314"/>
      <c r="M492" s="314"/>
      <c r="N492" s="314"/>
      <c r="O492" s="267"/>
      <c r="P492" s="267"/>
      <c r="Q492" s="267"/>
      <c r="R492" s="267"/>
      <c r="S492" s="267"/>
      <c r="T492" s="267"/>
      <c r="U492" s="267"/>
      <c r="V492" s="267"/>
      <c r="W492" s="267"/>
      <c r="X492" s="267"/>
      <c r="Y492" s="267"/>
      <c r="Z492" s="267"/>
    </row>
    <row r="493" spans="1:26" ht="15.75" customHeight="1">
      <c r="A493" s="312"/>
      <c r="B493" s="312"/>
      <c r="C493" s="267"/>
      <c r="D493" s="312"/>
      <c r="E493" s="312"/>
      <c r="F493" s="312"/>
      <c r="G493" s="267"/>
      <c r="H493" s="267"/>
      <c r="I493" s="313"/>
      <c r="J493" s="314"/>
      <c r="K493" s="314"/>
      <c r="L493" s="314"/>
      <c r="M493" s="314"/>
      <c r="N493" s="314"/>
      <c r="O493" s="267"/>
      <c r="P493" s="267"/>
      <c r="Q493" s="267"/>
      <c r="R493" s="267"/>
      <c r="S493" s="267"/>
      <c r="T493" s="267"/>
      <c r="U493" s="267"/>
      <c r="V493" s="267"/>
      <c r="W493" s="267"/>
      <c r="X493" s="267"/>
      <c r="Y493" s="267"/>
      <c r="Z493" s="267"/>
    </row>
    <row r="494" spans="1:26" ht="15.75" customHeight="1">
      <c r="A494" s="312"/>
      <c r="B494" s="312"/>
      <c r="C494" s="267"/>
      <c r="D494" s="312"/>
      <c r="E494" s="312"/>
      <c r="F494" s="312"/>
      <c r="G494" s="267"/>
      <c r="H494" s="267"/>
      <c r="I494" s="313"/>
      <c r="J494" s="314"/>
      <c r="K494" s="314"/>
      <c r="L494" s="314"/>
      <c r="M494" s="314"/>
      <c r="N494" s="314"/>
      <c r="O494" s="267"/>
      <c r="P494" s="267"/>
      <c r="Q494" s="267"/>
      <c r="R494" s="267"/>
      <c r="S494" s="267"/>
      <c r="T494" s="267"/>
      <c r="U494" s="267"/>
      <c r="V494" s="267"/>
      <c r="W494" s="267"/>
      <c r="X494" s="267"/>
      <c r="Y494" s="267"/>
      <c r="Z494" s="267"/>
    </row>
    <row r="495" spans="1:26" ht="15.75" customHeight="1">
      <c r="A495" s="312"/>
      <c r="B495" s="312"/>
      <c r="C495" s="267"/>
      <c r="D495" s="312"/>
      <c r="E495" s="312"/>
      <c r="F495" s="312"/>
      <c r="G495" s="267"/>
      <c r="H495" s="267"/>
      <c r="I495" s="313"/>
      <c r="J495" s="314"/>
      <c r="K495" s="314"/>
      <c r="L495" s="314"/>
      <c r="M495" s="314"/>
      <c r="N495" s="314"/>
      <c r="O495" s="267"/>
      <c r="P495" s="267"/>
      <c r="Q495" s="267"/>
      <c r="R495" s="267"/>
      <c r="S495" s="267"/>
      <c r="T495" s="267"/>
      <c r="U495" s="267"/>
      <c r="V495" s="267"/>
      <c r="W495" s="267"/>
      <c r="X495" s="267"/>
      <c r="Y495" s="267"/>
      <c r="Z495" s="267"/>
    </row>
    <row r="496" spans="1:26" ht="15.75" customHeight="1">
      <c r="A496" s="312"/>
      <c r="B496" s="312"/>
      <c r="C496" s="267"/>
      <c r="D496" s="312"/>
      <c r="E496" s="312"/>
      <c r="F496" s="312"/>
      <c r="G496" s="267"/>
      <c r="H496" s="267"/>
      <c r="I496" s="313"/>
      <c r="J496" s="314"/>
      <c r="K496" s="314"/>
      <c r="L496" s="314"/>
      <c r="M496" s="314"/>
      <c r="N496" s="314"/>
      <c r="O496" s="267"/>
      <c r="P496" s="267"/>
      <c r="Q496" s="267"/>
      <c r="R496" s="267"/>
      <c r="S496" s="267"/>
      <c r="T496" s="267"/>
      <c r="U496" s="267"/>
      <c r="V496" s="267"/>
      <c r="W496" s="267"/>
      <c r="X496" s="267"/>
      <c r="Y496" s="267"/>
      <c r="Z496" s="267"/>
    </row>
    <row r="497" spans="1:26" ht="15.75" customHeight="1">
      <c r="A497" s="312"/>
      <c r="B497" s="312"/>
      <c r="C497" s="267"/>
      <c r="D497" s="312"/>
      <c r="E497" s="312"/>
      <c r="F497" s="312"/>
      <c r="G497" s="267"/>
      <c r="H497" s="267"/>
      <c r="I497" s="313"/>
      <c r="J497" s="314"/>
      <c r="K497" s="314"/>
      <c r="L497" s="314"/>
      <c r="M497" s="314"/>
      <c r="N497" s="314"/>
      <c r="O497" s="267"/>
      <c r="P497" s="267"/>
      <c r="Q497" s="267"/>
      <c r="R497" s="267"/>
      <c r="S497" s="267"/>
      <c r="T497" s="267"/>
      <c r="U497" s="267"/>
      <c r="V497" s="267"/>
      <c r="W497" s="267"/>
      <c r="X497" s="267"/>
      <c r="Y497" s="267"/>
      <c r="Z497" s="267"/>
    </row>
    <row r="498" spans="1:26" ht="15.75" customHeight="1">
      <c r="A498" s="312"/>
      <c r="B498" s="312"/>
      <c r="C498" s="267"/>
      <c r="D498" s="312"/>
      <c r="E498" s="312"/>
      <c r="F498" s="312"/>
      <c r="G498" s="267"/>
      <c r="H498" s="267"/>
      <c r="I498" s="313"/>
      <c r="J498" s="314"/>
      <c r="K498" s="314"/>
      <c r="L498" s="314"/>
      <c r="M498" s="314"/>
      <c r="N498" s="314"/>
      <c r="O498" s="267"/>
      <c r="P498" s="267"/>
      <c r="Q498" s="267"/>
      <c r="R498" s="267"/>
      <c r="S498" s="267"/>
      <c r="T498" s="267"/>
      <c r="U498" s="267"/>
      <c r="V498" s="267"/>
      <c r="W498" s="267"/>
      <c r="X498" s="267"/>
      <c r="Y498" s="267"/>
      <c r="Z498" s="267"/>
    </row>
    <row r="499" spans="1:26" ht="15.75" customHeight="1">
      <c r="A499" s="312"/>
      <c r="B499" s="312"/>
      <c r="C499" s="267"/>
      <c r="D499" s="312"/>
      <c r="E499" s="312"/>
      <c r="F499" s="312"/>
      <c r="G499" s="267"/>
      <c r="H499" s="267"/>
      <c r="I499" s="313"/>
      <c r="J499" s="314"/>
      <c r="K499" s="314"/>
      <c r="L499" s="314"/>
      <c r="M499" s="314"/>
      <c r="N499" s="314"/>
      <c r="O499" s="267"/>
      <c r="P499" s="267"/>
      <c r="Q499" s="267"/>
      <c r="R499" s="267"/>
      <c r="S499" s="267"/>
      <c r="T499" s="267"/>
      <c r="U499" s="267"/>
      <c r="V499" s="267"/>
      <c r="W499" s="267"/>
      <c r="X499" s="267"/>
      <c r="Y499" s="267"/>
      <c r="Z499" s="267"/>
    </row>
    <row r="500" spans="1:26" ht="15.75" customHeight="1">
      <c r="A500" s="312"/>
      <c r="B500" s="312"/>
      <c r="C500" s="267"/>
      <c r="D500" s="312"/>
      <c r="E500" s="312"/>
      <c r="F500" s="312"/>
      <c r="G500" s="267"/>
      <c r="H500" s="267"/>
      <c r="I500" s="313"/>
      <c r="J500" s="314"/>
      <c r="K500" s="314"/>
      <c r="L500" s="314"/>
      <c r="M500" s="314"/>
      <c r="N500" s="314"/>
      <c r="O500" s="267"/>
      <c r="P500" s="267"/>
      <c r="Q500" s="267"/>
      <c r="R500" s="267"/>
      <c r="S500" s="267"/>
      <c r="T500" s="267"/>
      <c r="U500" s="267"/>
      <c r="V500" s="267"/>
      <c r="W500" s="267"/>
      <c r="X500" s="267"/>
      <c r="Y500" s="267"/>
      <c r="Z500" s="267"/>
    </row>
    <row r="501" spans="1:26" ht="15.75" customHeight="1">
      <c r="A501" s="312"/>
      <c r="B501" s="312"/>
      <c r="C501" s="267"/>
      <c r="D501" s="312"/>
      <c r="E501" s="312"/>
      <c r="F501" s="312"/>
      <c r="G501" s="267"/>
      <c r="H501" s="267"/>
      <c r="I501" s="313"/>
      <c r="J501" s="314"/>
      <c r="K501" s="314"/>
      <c r="L501" s="314"/>
      <c r="M501" s="314"/>
      <c r="N501" s="314"/>
      <c r="O501" s="267"/>
      <c r="P501" s="267"/>
      <c r="Q501" s="267"/>
      <c r="R501" s="267"/>
      <c r="S501" s="267"/>
      <c r="T501" s="267"/>
      <c r="U501" s="267"/>
      <c r="V501" s="267"/>
      <c r="W501" s="267"/>
      <c r="X501" s="267"/>
      <c r="Y501" s="267"/>
      <c r="Z501" s="267"/>
    </row>
    <row r="502" spans="1:26" ht="15.75" customHeight="1">
      <c r="A502" s="312"/>
      <c r="B502" s="312"/>
      <c r="C502" s="267"/>
      <c r="D502" s="312"/>
      <c r="E502" s="312"/>
      <c r="F502" s="312"/>
      <c r="G502" s="267"/>
      <c r="H502" s="267"/>
      <c r="I502" s="313"/>
      <c r="J502" s="314"/>
      <c r="K502" s="314"/>
      <c r="L502" s="314"/>
      <c r="M502" s="314"/>
      <c r="N502" s="314"/>
      <c r="O502" s="267"/>
      <c r="P502" s="267"/>
      <c r="Q502" s="267"/>
      <c r="R502" s="267"/>
      <c r="S502" s="267"/>
      <c r="T502" s="267"/>
      <c r="U502" s="267"/>
      <c r="V502" s="267"/>
      <c r="W502" s="267"/>
      <c r="X502" s="267"/>
      <c r="Y502" s="267"/>
      <c r="Z502" s="267"/>
    </row>
    <row r="503" spans="1:26" ht="15.75" customHeight="1">
      <c r="A503" s="312"/>
      <c r="B503" s="312"/>
      <c r="C503" s="267"/>
      <c r="D503" s="312"/>
      <c r="E503" s="312"/>
      <c r="F503" s="312"/>
      <c r="G503" s="267"/>
      <c r="H503" s="267"/>
      <c r="I503" s="313"/>
      <c r="J503" s="314"/>
      <c r="K503" s="314"/>
      <c r="L503" s="314"/>
      <c r="M503" s="314"/>
      <c r="N503" s="314"/>
      <c r="O503" s="267"/>
      <c r="P503" s="267"/>
      <c r="Q503" s="267"/>
      <c r="R503" s="267"/>
      <c r="S503" s="267"/>
      <c r="T503" s="267"/>
      <c r="U503" s="267"/>
      <c r="V503" s="267"/>
      <c r="W503" s="267"/>
      <c r="X503" s="267"/>
      <c r="Y503" s="267"/>
      <c r="Z503" s="267"/>
    </row>
    <row r="504" spans="1:26" ht="15.75" customHeight="1">
      <c r="A504" s="312"/>
      <c r="B504" s="312"/>
      <c r="C504" s="267"/>
      <c r="D504" s="312"/>
      <c r="E504" s="312"/>
      <c r="F504" s="312"/>
      <c r="G504" s="267"/>
      <c r="H504" s="267"/>
      <c r="I504" s="313"/>
      <c r="J504" s="314"/>
      <c r="K504" s="314"/>
      <c r="L504" s="314"/>
      <c r="M504" s="314"/>
      <c r="N504" s="314"/>
      <c r="O504" s="267"/>
      <c r="P504" s="267"/>
      <c r="Q504" s="267"/>
      <c r="R504" s="267"/>
      <c r="S504" s="267"/>
      <c r="T504" s="267"/>
      <c r="U504" s="267"/>
      <c r="V504" s="267"/>
      <c r="W504" s="267"/>
      <c r="X504" s="267"/>
      <c r="Y504" s="267"/>
      <c r="Z504" s="267"/>
    </row>
    <row r="505" spans="1:26" ht="15.75" customHeight="1">
      <c r="A505" s="312"/>
      <c r="B505" s="312"/>
      <c r="C505" s="267"/>
      <c r="D505" s="312"/>
      <c r="E505" s="312"/>
      <c r="F505" s="312"/>
      <c r="G505" s="267"/>
      <c r="H505" s="267"/>
      <c r="I505" s="313"/>
      <c r="J505" s="314"/>
      <c r="K505" s="314"/>
      <c r="L505" s="314"/>
      <c r="M505" s="314"/>
      <c r="N505" s="314"/>
      <c r="O505" s="267"/>
      <c r="P505" s="267"/>
      <c r="Q505" s="267"/>
      <c r="R505" s="267"/>
      <c r="S505" s="267"/>
      <c r="T505" s="267"/>
      <c r="U505" s="267"/>
      <c r="V505" s="267"/>
      <c r="W505" s="267"/>
      <c r="X505" s="267"/>
      <c r="Y505" s="267"/>
      <c r="Z505" s="267"/>
    </row>
    <row r="506" spans="1:26" ht="15.75" customHeight="1">
      <c r="A506" s="312"/>
      <c r="B506" s="312"/>
      <c r="C506" s="267"/>
      <c r="D506" s="312"/>
      <c r="E506" s="312"/>
      <c r="F506" s="312"/>
      <c r="G506" s="267"/>
      <c r="H506" s="267"/>
      <c r="I506" s="313"/>
      <c r="J506" s="314"/>
      <c r="K506" s="314"/>
      <c r="L506" s="314"/>
      <c r="M506" s="314"/>
      <c r="N506" s="314"/>
      <c r="O506" s="267"/>
      <c r="P506" s="267"/>
      <c r="Q506" s="267"/>
      <c r="R506" s="267"/>
      <c r="S506" s="267"/>
      <c r="T506" s="267"/>
      <c r="U506" s="267"/>
      <c r="V506" s="267"/>
      <c r="W506" s="267"/>
      <c r="X506" s="267"/>
      <c r="Y506" s="267"/>
      <c r="Z506" s="267"/>
    </row>
    <row r="507" spans="1:26" ht="15.75" customHeight="1">
      <c r="A507" s="312"/>
      <c r="B507" s="312"/>
      <c r="C507" s="267"/>
      <c r="D507" s="312"/>
      <c r="E507" s="312"/>
      <c r="F507" s="312"/>
      <c r="G507" s="267"/>
      <c r="H507" s="267"/>
      <c r="I507" s="313"/>
      <c r="J507" s="314"/>
      <c r="K507" s="314"/>
      <c r="L507" s="314"/>
      <c r="M507" s="314"/>
      <c r="N507" s="314"/>
      <c r="O507" s="267"/>
      <c r="P507" s="267"/>
      <c r="Q507" s="267"/>
      <c r="R507" s="267"/>
      <c r="S507" s="267"/>
      <c r="T507" s="267"/>
      <c r="U507" s="267"/>
      <c r="V507" s="267"/>
      <c r="W507" s="267"/>
      <c r="X507" s="267"/>
      <c r="Y507" s="267"/>
      <c r="Z507" s="267"/>
    </row>
    <row r="508" spans="1:26" ht="15.75" customHeight="1">
      <c r="A508" s="312"/>
      <c r="B508" s="312"/>
      <c r="C508" s="267"/>
      <c r="D508" s="312"/>
      <c r="E508" s="312"/>
      <c r="F508" s="312"/>
      <c r="G508" s="267"/>
      <c r="H508" s="267"/>
      <c r="I508" s="313"/>
      <c r="J508" s="314"/>
      <c r="K508" s="314"/>
      <c r="L508" s="314"/>
      <c r="M508" s="314"/>
      <c r="N508" s="314"/>
      <c r="O508" s="267"/>
      <c r="P508" s="267"/>
      <c r="Q508" s="267"/>
      <c r="R508" s="267"/>
      <c r="S508" s="267"/>
      <c r="T508" s="267"/>
      <c r="U508" s="267"/>
      <c r="V508" s="267"/>
      <c r="W508" s="267"/>
      <c r="X508" s="267"/>
      <c r="Y508" s="267"/>
      <c r="Z508" s="267"/>
    </row>
    <row r="509" spans="1:26" ht="15.75" customHeight="1">
      <c r="A509" s="312"/>
      <c r="B509" s="312"/>
      <c r="C509" s="267"/>
      <c r="D509" s="312"/>
      <c r="E509" s="312"/>
      <c r="F509" s="312"/>
      <c r="G509" s="267"/>
      <c r="H509" s="267"/>
      <c r="I509" s="313"/>
      <c r="J509" s="314"/>
      <c r="K509" s="314"/>
      <c r="L509" s="314"/>
      <c r="M509" s="314"/>
      <c r="N509" s="314"/>
      <c r="O509" s="267"/>
      <c r="P509" s="267"/>
      <c r="Q509" s="267"/>
      <c r="R509" s="267"/>
      <c r="S509" s="267"/>
      <c r="T509" s="267"/>
      <c r="U509" s="267"/>
      <c r="V509" s="267"/>
      <c r="W509" s="267"/>
      <c r="X509" s="267"/>
      <c r="Y509" s="267"/>
      <c r="Z509" s="267"/>
    </row>
    <row r="510" spans="1:26" ht="15.75" customHeight="1">
      <c r="A510" s="312"/>
      <c r="B510" s="312"/>
      <c r="C510" s="267"/>
      <c r="D510" s="312"/>
      <c r="E510" s="312"/>
      <c r="F510" s="312"/>
      <c r="G510" s="267"/>
      <c r="H510" s="267"/>
      <c r="I510" s="313"/>
      <c r="J510" s="314"/>
      <c r="K510" s="314"/>
      <c r="L510" s="314"/>
      <c r="M510" s="314"/>
      <c r="N510" s="314"/>
      <c r="O510" s="267"/>
      <c r="P510" s="267"/>
      <c r="Q510" s="267"/>
      <c r="R510" s="267"/>
      <c r="S510" s="267"/>
      <c r="T510" s="267"/>
      <c r="U510" s="267"/>
      <c r="V510" s="267"/>
      <c r="W510" s="267"/>
      <c r="X510" s="267"/>
      <c r="Y510" s="267"/>
      <c r="Z510" s="267"/>
    </row>
    <row r="511" spans="1:26" ht="15.75" customHeight="1">
      <c r="A511" s="312"/>
      <c r="B511" s="312"/>
      <c r="C511" s="267"/>
      <c r="D511" s="312"/>
      <c r="E511" s="312"/>
      <c r="F511" s="312"/>
      <c r="G511" s="267"/>
      <c r="H511" s="267"/>
      <c r="I511" s="313"/>
      <c r="J511" s="314"/>
      <c r="K511" s="314"/>
      <c r="L511" s="314"/>
      <c r="M511" s="314"/>
      <c r="N511" s="314"/>
      <c r="O511" s="267"/>
      <c r="P511" s="267"/>
      <c r="Q511" s="267"/>
      <c r="R511" s="267"/>
      <c r="S511" s="267"/>
      <c r="T511" s="267"/>
      <c r="U511" s="267"/>
      <c r="V511" s="267"/>
      <c r="W511" s="267"/>
      <c r="X511" s="267"/>
      <c r="Y511" s="267"/>
      <c r="Z511" s="267"/>
    </row>
    <row r="512" spans="1:26" ht="15.75" customHeight="1">
      <c r="A512" s="312"/>
      <c r="B512" s="312"/>
      <c r="C512" s="267"/>
      <c r="D512" s="312"/>
      <c r="E512" s="312"/>
      <c r="F512" s="312"/>
      <c r="G512" s="267"/>
      <c r="H512" s="267"/>
      <c r="I512" s="313"/>
      <c r="J512" s="314"/>
      <c r="K512" s="314"/>
      <c r="L512" s="314"/>
      <c r="M512" s="314"/>
      <c r="N512" s="314"/>
      <c r="O512" s="267"/>
      <c r="P512" s="267"/>
      <c r="Q512" s="267"/>
      <c r="R512" s="267"/>
      <c r="S512" s="267"/>
      <c r="T512" s="267"/>
      <c r="U512" s="267"/>
      <c r="V512" s="267"/>
      <c r="W512" s="267"/>
      <c r="X512" s="267"/>
      <c r="Y512" s="267"/>
      <c r="Z512" s="267"/>
    </row>
    <row r="513" spans="1:26" ht="15.75" customHeight="1">
      <c r="A513" s="312"/>
      <c r="B513" s="312"/>
      <c r="C513" s="267"/>
      <c r="D513" s="312"/>
      <c r="E513" s="312"/>
      <c r="F513" s="312"/>
      <c r="G513" s="267"/>
      <c r="H513" s="267"/>
      <c r="I513" s="313"/>
      <c r="J513" s="314"/>
      <c r="K513" s="314"/>
      <c r="L513" s="314"/>
      <c r="M513" s="314"/>
      <c r="N513" s="314"/>
      <c r="O513" s="267"/>
      <c r="P513" s="267"/>
      <c r="Q513" s="267"/>
      <c r="R513" s="267"/>
      <c r="S513" s="267"/>
      <c r="T513" s="267"/>
      <c r="U513" s="267"/>
      <c r="V513" s="267"/>
      <c r="W513" s="267"/>
      <c r="X513" s="267"/>
      <c r="Y513" s="267"/>
      <c r="Z513" s="267"/>
    </row>
    <row r="514" spans="1:26" ht="15.75" customHeight="1">
      <c r="A514" s="312"/>
      <c r="B514" s="312"/>
      <c r="C514" s="267"/>
      <c r="D514" s="312"/>
      <c r="E514" s="312"/>
      <c r="F514" s="312"/>
      <c r="G514" s="267"/>
      <c r="H514" s="267"/>
      <c r="I514" s="313"/>
      <c r="J514" s="314"/>
      <c r="K514" s="314"/>
      <c r="L514" s="314"/>
      <c r="M514" s="314"/>
      <c r="N514" s="314"/>
      <c r="O514" s="267"/>
      <c r="P514" s="267"/>
      <c r="Q514" s="267"/>
      <c r="R514" s="267"/>
      <c r="S514" s="267"/>
      <c r="T514" s="267"/>
      <c r="U514" s="267"/>
      <c r="V514" s="267"/>
      <c r="W514" s="267"/>
      <c r="X514" s="267"/>
      <c r="Y514" s="267"/>
      <c r="Z514" s="267"/>
    </row>
    <row r="515" spans="1:26" ht="15.75" customHeight="1">
      <c r="A515" s="312"/>
      <c r="B515" s="312"/>
      <c r="C515" s="267"/>
      <c r="D515" s="312"/>
      <c r="E515" s="312"/>
      <c r="F515" s="312"/>
      <c r="G515" s="267"/>
      <c r="H515" s="267"/>
      <c r="I515" s="313"/>
      <c r="J515" s="314"/>
      <c r="K515" s="314"/>
      <c r="L515" s="314"/>
      <c r="M515" s="314"/>
      <c r="N515" s="314"/>
      <c r="O515" s="267"/>
      <c r="P515" s="267"/>
      <c r="Q515" s="267"/>
      <c r="R515" s="267"/>
      <c r="S515" s="267"/>
      <c r="T515" s="267"/>
      <c r="U515" s="267"/>
      <c r="V515" s="267"/>
      <c r="W515" s="267"/>
      <c r="X515" s="267"/>
      <c r="Y515" s="267"/>
      <c r="Z515" s="267"/>
    </row>
    <row r="516" spans="1:26" ht="15.75" customHeight="1">
      <c r="A516" s="312"/>
      <c r="B516" s="312"/>
      <c r="C516" s="267"/>
      <c r="D516" s="312"/>
      <c r="E516" s="312"/>
      <c r="F516" s="312"/>
      <c r="G516" s="267"/>
      <c r="H516" s="267"/>
      <c r="I516" s="313"/>
      <c r="J516" s="314"/>
      <c r="K516" s="314"/>
      <c r="L516" s="314"/>
      <c r="M516" s="314"/>
      <c r="N516" s="314"/>
      <c r="O516" s="267"/>
      <c r="P516" s="267"/>
      <c r="Q516" s="267"/>
      <c r="R516" s="267"/>
      <c r="S516" s="267"/>
      <c r="T516" s="267"/>
      <c r="U516" s="267"/>
      <c r="V516" s="267"/>
      <c r="W516" s="267"/>
      <c r="X516" s="267"/>
      <c r="Y516" s="267"/>
      <c r="Z516" s="267"/>
    </row>
    <row r="517" spans="1:26" ht="15.75" customHeight="1">
      <c r="A517" s="312"/>
      <c r="B517" s="312"/>
      <c r="C517" s="267"/>
      <c r="D517" s="312"/>
      <c r="E517" s="312"/>
      <c r="F517" s="312"/>
      <c r="G517" s="267"/>
      <c r="H517" s="267"/>
      <c r="I517" s="313"/>
      <c r="J517" s="314"/>
      <c r="K517" s="314"/>
      <c r="L517" s="314"/>
      <c r="M517" s="314"/>
      <c r="N517" s="314"/>
      <c r="O517" s="267"/>
      <c r="P517" s="267"/>
      <c r="Q517" s="267"/>
      <c r="R517" s="267"/>
      <c r="S517" s="267"/>
      <c r="T517" s="267"/>
      <c r="U517" s="267"/>
      <c r="V517" s="267"/>
      <c r="W517" s="267"/>
      <c r="X517" s="267"/>
      <c r="Y517" s="267"/>
      <c r="Z517" s="267"/>
    </row>
    <row r="518" spans="1:26" ht="15.75" customHeight="1">
      <c r="A518" s="312"/>
      <c r="B518" s="312"/>
      <c r="C518" s="267"/>
      <c r="D518" s="312"/>
      <c r="E518" s="312"/>
      <c r="F518" s="312"/>
      <c r="G518" s="267"/>
      <c r="H518" s="267"/>
      <c r="I518" s="313"/>
      <c r="J518" s="314"/>
      <c r="K518" s="314"/>
      <c r="L518" s="314"/>
      <c r="M518" s="314"/>
      <c r="N518" s="314"/>
      <c r="O518" s="267"/>
      <c r="P518" s="267"/>
      <c r="Q518" s="267"/>
      <c r="R518" s="267"/>
      <c r="S518" s="267"/>
      <c r="T518" s="267"/>
      <c r="U518" s="267"/>
      <c r="V518" s="267"/>
      <c r="W518" s="267"/>
      <c r="X518" s="267"/>
      <c r="Y518" s="267"/>
      <c r="Z518" s="267"/>
    </row>
    <row r="519" spans="1:26" ht="15.75" customHeight="1">
      <c r="A519" s="312"/>
      <c r="B519" s="312"/>
      <c r="C519" s="267"/>
      <c r="D519" s="312"/>
      <c r="E519" s="312"/>
      <c r="F519" s="312"/>
      <c r="G519" s="267"/>
      <c r="H519" s="267"/>
      <c r="I519" s="313"/>
      <c r="J519" s="314"/>
      <c r="K519" s="314"/>
      <c r="L519" s="314"/>
      <c r="M519" s="314"/>
      <c r="N519" s="314"/>
      <c r="O519" s="267"/>
      <c r="P519" s="267"/>
      <c r="Q519" s="267"/>
      <c r="R519" s="267"/>
      <c r="S519" s="267"/>
      <c r="T519" s="267"/>
      <c r="U519" s="267"/>
      <c r="V519" s="267"/>
      <c r="W519" s="267"/>
      <c r="X519" s="267"/>
      <c r="Y519" s="267"/>
      <c r="Z519" s="267"/>
    </row>
    <row r="520" spans="1:26" ht="15.75" customHeight="1">
      <c r="A520" s="312"/>
      <c r="B520" s="312"/>
      <c r="C520" s="267"/>
      <c r="D520" s="312"/>
      <c r="E520" s="312"/>
      <c r="F520" s="312"/>
      <c r="G520" s="267"/>
      <c r="H520" s="267"/>
      <c r="I520" s="313"/>
      <c r="J520" s="314"/>
      <c r="K520" s="314"/>
      <c r="L520" s="314"/>
      <c r="M520" s="314"/>
      <c r="N520" s="314"/>
      <c r="O520" s="267"/>
      <c r="P520" s="267"/>
      <c r="Q520" s="267"/>
      <c r="R520" s="267"/>
      <c r="S520" s="267"/>
      <c r="T520" s="267"/>
      <c r="U520" s="267"/>
      <c r="V520" s="267"/>
      <c r="W520" s="267"/>
      <c r="X520" s="267"/>
      <c r="Y520" s="267"/>
      <c r="Z520" s="267"/>
    </row>
    <row r="521" spans="1:26" ht="15.75" customHeight="1">
      <c r="A521" s="312"/>
      <c r="B521" s="312"/>
      <c r="C521" s="267"/>
      <c r="D521" s="312"/>
      <c r="E521" s="312"/>
      <c r="F521" s="312"/>
      <c r="G521" s="267"/>
      <c r="H521" s="267"/>
      <c r="I521" s="313"/>
      <c r="J521" s="314"/>
      <c r="K521" s="314"/>
      <c r="L521" s="314"/>
      <c r="M521" s="314"/>
      <c r="N521" s="314"/>
      <c r="O521" s="267"/>
      <c r="P521" s="267"/>
      <c r="Q521" s="267"/>
      <c r="R521" s="267"/>
      <c r="S521" s="267"/>
      <c r="T521" s="267"/>
      <c r="U521" s="267"/>
      <c r="V521" s="267"/>
      <c r="W521" s="267"/>
      <c r="X521" s="267"/>
      <c r="Y521" s="267"/>
      <c r="Z521" s="267"/>
    </row>
    <row r="522" spans="1:26" ht="15.75" customHeight="1">
      <c r="A522" s="312"/>
      <c r="B522" s="312"/>
      <c r="C522" s="267"/>
      <c r="D522" s="312"/>
      <c r="E522" s="312"/>
      <c r="F522" s="312"/>
      <c r="G522" s="267"/>
      <c r="H522" s="267"/>
      <c r="I522" s="313"/>
      <c r="J522" s="314"/>
      <c r="K522" s="314"/>
      <c r="L522" s="314"/>
      <c r="M522" s="314"/>
      <c r="N522" s="314"/>
      <c r="O522" s="267"/>
      <c r="P522" s="267"/>
      <c r="Q522" s="267"/>
      <c r="R522" s="267"/>
      <c r="S522" s="267"/>
      <c r="T522" s="267"/>
      <c r="U522" s="267"/>
      <c r="V522" s="267"/>
      <c r="W522" s="267"/>
      <c r="X522" s="267"/>
      <c r="Y522" s="267"/>
      <c r="Z522" s="267"/>
    </row>
    <row r="523" spans="1:26" ht="15.75" customHeight="1">
      <c r="A523" s="312"/>
      <c r="B523" s="312"/>
      <c r="C523" s="267"/>
      <c r="D523" s="312"/>
      <c r="E523" s="312"/>
      <c r="F523" s="312"/>
      <c r="G523" s="267"/>
      <c r="H523" s="267"/>
      <c r="I523" s="313"/>
      <c r="J523" s="314"/>
      <c r="K523" s="314"/>
      <c r="L523" s="314"/>
      <c r="M523" s="314"/>
      <c r="N523" s="314"/>
      <c r="O523" s="267"/>
      <c r="P523" s="267"/>
      <c r="Q523" s="267"/>
      <c r="R523" s="267"/>
      <c r="S523" s="267"/>
      <c r="T523" s="267"/>
      <c r="U523" s="267"/>
      <c r="V523" s="267"/>
      <c r="W523" s="267"/>
      <c r="X523" s="267"/>
      <c r="Y523" s="267"/>
      <c r="Z523" s="267"/>
    </row>
    <row r="524" spans="1:26" ht="15.75" customHeight="1">
      <c r="A524" s="312"/>
      <c r="B524" s="312"/>
      <c r="C524" s="267"/>
      <c r="D524" s="312"/>
      <c r="E524" s="312"/>
      <c r="F524" s="312"/>
      <c r="G524" s="267"/>
      <c r="H524" s="267"/>
      <c r="I524" s="313"/>
      <c r="J524" s="314"/>
      <c r="K524" s="314"/>
      <c r="L524" s="314"/>
      <c r="M524" s="314"/>
      <c r="N524" s="314"/>
      <c r="O524" s="267"/>
      <c r="P524" s="267"/>
      <c r="Q524" s="267"/>
      <c r="R524" s="267"/>
      <c r="S524" s="267"/>
      <c r="T524" s="267"/>
      <c r="U524" s="267"/>
      <c r="V524" s="267"/>
      <c r="W524" s="267"/>
      <c r="X524" s="267"/>
      <c r="Y524" s="267"/>
      <c r="Z524" s="267"/>
    </row>
    <row r="525" spans="1:26" ht="15.75" customHeight="1">
      <c r="A525" s="312"/>
      <c r="B525" s="312"/>
      <c r="C525" s="267"/>
      <c r="D525" s="312"/>
      <c r="E525" s="312"/>
      <c r="F525" s="312"/>
      <c r="G525" s="267"/>
      <c r="H525" s="267"/>
      <c r="I525" s="313"/>
      <c r="J525" s="314"/>
      <c r="K525" s="314"/>
      <c r="L525" s="314"/>
      <c r="M525" s="314"/>
      <c r="N525" s="314"/>
      <c r="O525" s="267"/>
      <c r="P525" s="267"/>
      <c r="Q525" s="267"/>
      <c r="R525" s="267"/>
      <c r="S525" s="267"/>
      <c r="T525" s="267"/>
      <c r="U525" s="267"/>
      <c r="V525" s="267"/>
      <c r="W525" s="267"/>
      <c r="X525" s="267"/>
      <c r="Y525" s="267"/>
      <c r="Z525" s="267"/>
    </row>
    <row r="526" spans="1:26" ht="15.75" customHeight="1">
      <c r="A526" s="312"/>
      <c r="B526" s="312"/>
      <c r="C526" s="267"/>
      <c r="D526" s="312"/>
      <c r="E526" s="312"/>
      <c r="F526" s="312"/>
      <c r="G526" s="267"/>
      <c r="H526" s="267"/>
      <c r="I526" s="313"/>
      <c r="J526" s="314"/>
      <c r="K526" s="314"/>
      <c r="L526" s="314"/>
      <c r="M526" s="314"/>
      <c r="N526" s="314"/>
      <c r="O526" s="267"/>
      <c r="P526" s="267"/>
      <c r="Q526" s="267"/>
      <c r="R526" s="267"/>
      <c r="S526" s="267"/>
      <c r="T526" s="267"/>
      <c r="U526" s="267"/>
      <c r="V526" s="267"/>
      <c r="W526" s="267"/>
      <c r="X526" s="267"/>
      <c r="Y526" s="267"/>
      <c r="Z526" s="267"/>
    </row>
    <row r="527" spans="1:26" ht="15.75" customHeight="1">
      <c r="A527" s="312"/>
      <c r="B527" s="312"/>
      <c r="C527" s="267"/>
      <c r="D527" s="312"/>
      <c r="E527" s="312"/>
      <c r="F527" s="312"/>
      <c r="G527" s="267"/>
      <c r="H527" s="267"/>
      <c r="I527" s="313"/>
      <c r="J527" s="314"/>
      <c r="K527" s="314"/>
      <c r="L527" s="314"/>
      <c r="M527" s="314"/>
      <c r="N527" s="314"/>
      <c r="O527" s="267"/>
      <c r="P527" s="267"/>
      <c r="Q527" s="267"/>
      <c r="R527" s="267"/>
      <c r="S527" s="267"/>
      <c r="T527" s="267"/>
      <c r="U527" s="267"/>
      <c r="V527" s="267"/>
      <c r="W527" s="267"/>
      <c r="X527" s="267"/>
      <c r="Y527" s="267"/>
      <c r="Z527" s="267"/>
    </row>
    <row r="528" spans="1:26" ht="15.75" customHeight="1">
      <c r="A528" s="312"/>
      <c r="B528" s="312"/>
      <c r="C528" s="267"/>
      <c r="D528" s="312"/>
      <c r="E528" s="312"/>
      <c r="F528" s="312"/>
      <c r="G528" s="267"/>
      <c r="H528" s="267"/>
      <c r="I528" s="313"/>
      <c r="J528" s="314"/>
      <c r="K528" s="314"/>
      <c r="L528" s="314"/>
      <c r="M528" s="314"/>
      <c r="N528" s="314"/>
      <c r="O528" s="267"/>
      <c r="P528" s="267"/>
      <c r="Q528" s="267"/>
      <c r="R528" s="267"/>
      <c r="S528" s="267"/>
      <c r="T528" s="267"/>
      <c r="U528" s="267"/>
      <c r="V528" s="267"/>
      <c r="W528" s="267"/>
      <c r="X528" s="267"/>
      <c r="Y528" s="267"/>
      <c r="Z528" s="267"/>
    </row>
    <row r="529" spans="1:26" ht="15.75" customHeight="1">
      <c r="A529" s="312"/>
      <c r="B529" s="312"/>
      <c r="C529" s="267"/>
      <c r="D529" s="312"/>
      <c r="E529" s="312"/>
      <c r="F529" s="312"/>
      <c r="G529" s="267"/>
      <c r="H529" s="267"/>
      <c r="I529" s="313"/>
      <c r="J529" s="314"/>
      <c r="K529" s="314"/>
      <c r="L529" s="314"/>
      <c r="M529" s="314"/>
      <c r="N529" s="314"/>
      <c r="O529" s="267"/>
      <c r="P529" s="267"/>
      <c r="Q529" s="267"/>
      <c r="R529" s="267"/>
      <c r="S529" s="267"/>
      <c r="T529" s="267"/>
      <c r="U529" s="267"/>
      <c r="V529" s="267"/>
      <c r="W529" s="267"/>
      <c r="X529" s="267"/>
      <c r="Y529" s="267"/>
      <c r="Z529" s="267"/>
    </row>
    <row r="530" spans="1:26" ht="15.75" customHeight="1">
      <c r="A530" s="312"/>
      <c r="B530" s="312"/>
      <c r="C530" s="267"/>
      <c r="D530" s="312"/>
      <c r="E530" s="312"/>
      <c r="F530" s="312"/>
      <c r="G530" s="267"/>
      <c r="H530" s="267"/>
      <c r="I530" s="313"/>
      <c r="J530" s="314"/>
      <c r="K530" s="314"/>
      <c r="L530" s="314"/>
      <c r="M530" s="314"/>
      <c r="N530" s="314"/>
      <c r="O530" s="267"/>
      <c r="P530" s="267"/>
      <c r="Q530" s="267"/>
      <c r="R530" s="267"/>
      <c r="S530" s="267"/>
      <c r="T530" s="267"/>
      <c r="U530" s="267"/>
      <c r="V530" s="267"/>
      <c r="W530" s="267"/>
      <c r="X530" s="267"/>
      <c r="Y530" s="267"/>
      <c r="Z530" s="267"/>
    </row>
    <row r="531" spans="1:26" ht="15.75" customHeight="1">
      <c r="A531" s="312"/>
      <c r="B531" s="312"/>
      <c r="C531" s="267"/>
      <c r="D531" s="312"/>
      <c r="E531" s="312"/>
      <c r="F531" s="312"/>
      <c r="G531" s="267"/>
      <c r="H531" s="267"/>
      <c r="I531" s="313"/>
      <c r="J531" s="314"/>
      <c r="K531" s="314"/>
      <c r="L531" s="314"/>
      <c r="M531" s="314"/>
      <c r="N531" s="314"/>
      <c r="O531" s="267"/>
      <c r="P531" s="267"/>
      <c r="Q531" s="267"/>
      <c r="R531" s="267"/>
      <c r="S531" s="267"/>
      <c r="T531" s="267"/>
      <c r="U531" s="267"/>
      <c r="V531" s="267"/>
      <c r="W531" s="267"/>
      <c r="X531" s="267"/>
      <c r="Y531" s="267"/>
      <c r="Z531" s="267"/>
    </row>
    <row r="532" spans="1:26" ht="15.75" customHeight="1">
      <c r="A532" s="312"/>
      <c r="B532" s="312"/>
      <c r="C532" s="267"/>
      <c r="D532" s="312"/>
      <c r="E532" s="312"/>
      <c r="F532" s="312"/>
      <c r="G532" s="267"/>
      <c r="H532" s="267"/>
      <c r="I532" s="313"/>
      <c r="J532" s="314"/>
      <c r="K532" s="314"/>
      <c r="L532" s="314"/>
      <c r="M532" s="314"/>
      <c r="N532" s="314"/>
      <c r="O532" s="267"/>
      <c r="P532" s="267"/>
      <c r="Q532" s="267"/>
      <c r="R532" s="267"/>
      <c r="S532" s="267"/>
      <c r="T532" s="267"/>
      <c r="U532" s="267"/>
      <c r="V532" s="267"/>
      <c r="W532" s="267"/>
      <c r="X532" s="267"/>
      <c r="Y532" s="267"/>
      <c r="Z532" s="267"/>
    </row>
    <row r="533" spans="1:26" ht="15.75" customHeight="1">
      <c r="A533" s="312"/>
      <c r="B533" s="312"/>
      <c r="C533" s="267"/>
      <c r="D533" s="312"/>
      <c r="E533" s="312"/>
      <c r="F533" s="312"/>
      <c r="G533" s="267"/>
      <c r="H533" s="267"/>
      <c r="I533" s="313"/>
      <c r="J533" s="314"/>
      <c r="K533" s="314"/>
      <c r="L533" s="314"/>
      <c r="M533" s="314"/>
      <c r="N533" s="314"/>
      <c r="O533" s="267"/>
      <c r="P533" s="267"/>
      <c r="Q533" s="267"/>
      <c r="R533" s="267"/>
      <c r="S533" s="267"/>
      <c r="T533" s="267"/>
      <c r="U533" s="267"/>
      <c r="V533" s="267"/>
      <c r="W533" s="267"/>
      <c r="X533" s="267"/>
      <c r="Y533" s="267"/>
      <c r="Z533" s="267"/>
    </row>
    <row r="534" spans="1:26" ht="15.75" customHeight="1">
      <c r="A534" s="312"/>
      <c r="B534" s="312"/>
      <c r="C534" s="267"/>
      <c r="D534" s="312"/>
      <c r="E534" s="312"/>
      <c r="F534" s="312"/>
      <c r="G534" s="267"/>
      <c r="H534" s="267"/>
      <c r="I534" s="313"/>
      <c r="J534" s="314"/>
      <c r="K534" s="314"/>
      <c r="L534" s="314"/>
      <c r="M534" s="314"/>
      <c r="N534" s="314"/>
      <c r="O534" s="267"/>
      <c r="P534" s="267"/>
      <c r="Q534" s="267"/>
      <c r="R534" s="267"/>
      <c r="S534" s="267"/>
      <c r="T534" s="267"/>
      <c r="U534" s="267"/>
      <c r="V534" s="267"/>
      <c r="W534" s="267"/>
      <c r="X534" s="267"/>
      <c r="Y534" s="267"/>
      <c r="Z534" s="267"/>
    </row>
    <row r="535" spans="1:26" ht="15.75" customHeight="1">
      <c r="A535" s="312"/>
      <c r="B535" s="312"/>
      <c r="C535" s="267"/>
      <c r="D535" s="312"/>
      <c r="E535" s="312"/>
      <c r="F535" s="312"/>
      <c r="G535" s="267"/>
      <c r="H535" s="267"/>
      <c r="I535" s="313"/>
      <c r="J535" s="314"/>
      <c r="K535" s="314"/>
      <c r="L535" s="314"/>
      <c r="M535" s="314"/>
      <c r="N535" s="314"/>
      <c r="O535" s="267"/>
      <c r="P535" s="267"/>
      <c r="Q535" s="267"/>
      <c r="R535" s="267"/>
      <c r="S535" s="267"/>
      <c r="T535" s="267"/>
      <c r="U535" s="267"/>
      <c r="V535" s="267"/>
      <c r="W535" s="267"/>
      <c r="X535" s="267"/>
      <c r="Y535" s="267"/>
      <c r="Z535" s="267"/>
    </row>
    <row r="536" spans="1:26" ht="15.75" customHeight="1">
      <c r="A536" s="312"/>
      <c r="B536" s="312"/>
      <c r="C536" s="267"/>
      <c r="D536" s="312"/>
      <c r="E536" s="312"/>
      <c r="F536" s="312"/>
      <c r="G536" s="267"/>
      <c r="H536" s="267"/>
      <c r="I536" s="313"/>
      <c r="J536" s="314"/>
      <c r="K536" s="314"/>
      <c r="L536" s="314"/>
      <c r="M536" s="314"/>
      <c r="N536" s="314"/>
      <c r="O536" s="267"/>
      <c r="P536" s="267"/>
      <c r="Q536" s="267"/>
      <c r="R536" s="267"/>
      <c r="S536" s="267"/>
      <c r="T536" s="267"/>
      <c r="U536" s="267"/>
      <c r="V536" s="267"/>
      <c r="W536" s="267"/>
      <c r="X536" s="267"/>
      <c r="Y536" s="267"/>
      <c r="Z536" s="267"/>
    </row>
    <row r="537" spans="1:26" ht="15.75" customHeight="1">
      <c r="A537" s="312"/>
      <c r="B537" s="312"/>
      <c r="C537" s="267"/>
      <c r="D537" s="312"/>
      <c r="E537" s="312"/>
      <c r="F537" s="312"/>
      <c r="G537" s="267"/>
      <c r="H537" s="267"/>
      <c r="I537" s="313"/>
      <c r="J537" s="314"/>
      <c r="K537" s="314"/>
      <c r="L537" s="314"/>
      <c r="M537" s="314"/>
      <c r="N537" s="314"/>
      <c r="O537" s="267"/>
      <c r="P537" s="267"/>
      <c r="Q537" s="267"/>
      <c r="R537" s="267"/>
      <c r="S537" s="267"/>
      <c r="T537" s="267"/>
      <c r="U537" s="267"/>
      <c r="V537" s="267"/>
      <c r="W537" s="267"/>
      <c r="X537" s="267"/>
      <c r="Y537" s="267"/>
      <c r="Z537" s="267"/>
    </row>
    <row r="538" spans="1:26" ht="15.75" customHeight="1">
      <c r="A538" s="312"/>
      <c r="B538" s="312"/>
      <c r="C538" s="267"/>
      <c r="D538" s="312"/>
      <c r="E538" s="312"/>
      <c r="F538" s="312"/>
      <c r="G538" s="267"/>
      <c r="H538" s="267"/>
      <c r="I538" s="313"/>
      <c r="J538" s="314"/>
      <c r="K538" s="314"/>
      <c r="L538" s="314"/>
      <c r="M538" s="314"/>
      <c r="N538" s="314"/>
      <c r="O538" s="267"/>
      <c r="P538" s="267"/>
      <c r="Q538" s="267"/>
      <c r="R538" s="267"/>
      <c r="S538" s="267"/>
      <c r="T538" s="267"/>
      <c r="U538" s="267"/>
      <c r="V538" s="267"/>
      <c r="W538" s="267"/>
      <c r="X538" s="267"/>
      <c r="Y538" s="267"/>
      <c r="Z538" s="267"/>
    </row>
    <row r="539" spans="1:26" ht="15.75" customHeight="1">
      <c r="A539" s="312"/>
      <c r="B539" s="312"/>
      <c r="C539" s="267"/>
      <c r="D539" s="312"/>
      <c r="E539" s="312"/>
      <c r="F539" s="312"/>
      <c r="G539" s="267"/>
      <c r="H539" s="267"/>
      <c r="I539" s="313"/>
      <c r="J539" s="314"/>
      <c r="K539" s="314"/>
      <c r="L539" s="314"/>
      <c r="M539" s="314"/>
      <c r="N539" s="314"/>
      <c r="O539" s="267"/>
      <c r="P539" s="267"/>
      <c r="Q539" s="267"/>
      <c r="R539" s="267"/>
      <c r="S539" s="267"/>
      <c r="T539" s="267"/>
      <c r="U539" s="267"/>
      <c r="V539" s="267"/>
      <c r="W539" s="267"/>
      <c r="X539" s="267"/>
      <c r="Y539" s="267"/>
      <c r="Z539" s="267"/>
    </row>
    <row r="540" spans="1:26" ht="15.75" customHeight="1">
      <c r="A540" s="312"/>
      <c r="B540" s="312"/>
      <c r="C540" s="267"/>
      <c r="D540" s="312"/>
      <c r="E540" s="312"/>
      <c r="F540" s="312"/>
      <c r="G540" s="267"/>
      <c r="H540" s="267"/>
      <c r="I540" s="313"/>
      <c r="J540" s="314"/>
      <c r="K540" s="314"/>
      <c r="L540" s="314"/>
      <c r="M540" s="314"/>
      <c r="N540" s="314"/>
      <c r="O540" s="267"/>
      <c r="P540" s="267"/>
      <c r="Q540" s="267"/>
      <c r="R540" s="267"/>
      <c r="S540" s="267"/>
      <c r="T540" s="267"/>
      <c r="U540" s="267"/>
      <c r="V540" s="267"/>
      <c r="W540" s="267"/>
      <c r="X540" s="267"/>
      <c r="Y540" s="267"/>
      <c r="Z540" s="267"/>
    </row>
    <row r="541" spans="1:26" ht="15.75" customHeight="1">
      <c r="A541" s="312"/>
      <c r="B541" s="312"/>
      <c r="C541" s="267"/>
      <c r="D541" s="312"/>
      <c r="E541" s="312"/>
      <c r="F541" s="312"/>
      <c r="G541" s="267"/>
      <c r="H541" s="267"/>
      <c r="I541" s="313"/>
      <c r="J541" s="314"/>
      <c r="K541" s="314"/>
      <c r="L541" s="314"/>
      <c r="M541" s="314"/>
      <c r="N541" s="314"/>
      <c r="O541" s="267"/>
      <c r="P541" s="267"/>
      <c r="Q541" s="267"/>
      <c r="R541" s="267"/>
      <c r="S541" s="267"/>
      <c r="T541" s="267"/>
      <c r="U541" s="267"/>
      <c r="V541" s="267"/>
      <c r="W541" s="267"/>
      <c r="X541" s="267"/>
      <c r="Y541" s="267"/>
      <c r="Z541" s="267"/>
    </row>
    <row r="542" spans="1:26" ht="15.75" customHeight="1">
      <c r="A542" s="312"/>
      <c r="B542" s="312"/>
      <c r="C542" s="267"/>
      <c r="D542" s="312"/>
      <c r="E542" s="312"/>
      <c r="F542" s="312"/>
      <c r="G542" s="267"/>
      <c r="H542" s="267"/>
      <c r="I542" s="313"/>
      <c r="J542" s="314"/>
      <c r="K542" s="314"/>
      <c r="L542" s="314"/>
      <c r="M542" s="314"/>
      <c r="N542" s="314"/>
      <c r="O542" s="267"/>
      <c r="P542" s="267"/>
      <c r="Q542" s="267"/>
      <c r="R542" s="267"/>
      <c r="S542" s="267"/>
      <c r="T542" s="267"/>
      <c r="U542" s="267"/>
      <c r="V542" s="267"/>
      <c r="W542" s="267"/>
      <c r="X542" s="267"/>
      <c r="Y542" s="267"/>
      <c r="Z542" s="267"/>
    </row>
    <row r="543" spans="1:26" ht="15.75" customHeight="1">
      <c r="A543" s="312"/>
      <c r="B543" s="312"/>
      <c r="C543" s="267"/>
      <c r="D543" s="312"/>
      <c r="E543" s="312"/>
      <c r="F543" s="312"/>
      <c r="G543" s="267"/>
      <c r="H543" s="267"/>
      <c r="I543" s="313"/>
      <c r="J543" s="314"/>
      <c r="K543" s="314"/>
      <c r="L543" s="314"/>
      <c r="M543" s="314"/>
      <c r="N543" s="314"/>
      <c r="O543" s="267"/>
      <c r="P543" s="267"/>
      <c r="Q543" s="267"/>
      <c r="R543" s="267"/>
      <c r="S543" s="267"/>
      <c r="T543" s="267"/>
      <c r="U543" s="267"/>
      <c r="V543" s="267"/>
      <c r="W543" s="267"/>
      <c r="X543" s="267"/>
      <c r="Y543" s="267"/>
      <c r="Z543" s="267"/>
    </row>
    <row r="544" spans="1:26" ht="15.75" customHeight="1">
      <c r="A544" s="312"/>
      <c r="B544" s="312"/>
      <c r="C544" s="267"/>
      <c r="D544" s="312"/>
      <c r="E544" s="312"/>
      <c r="F544" s="312"/>
      <c r="G544" s="267"/>
      <c r="H544" s="267"/>
      <c r="I544" s="313"/>
      <c r="J544" s="314"/>
      <c r="K544" s="314"/>
      <c r="L544" s="314"/>
      <c r="M544" s="314"/>
      <c r="N544" s="314"/>
      <c r="O544" s="267"/>
      <c r="P544" s="267"/>
      <c r="Q544" s="267"/>
      <c r="R544" s="267"/>
      <c r="S544" s="267"/>
      <c r="T544" s="267"/>
      <c r="U544" s="267"/>
      <c r="V544" s="267"/>
      <c r="W544" s="267"/>
      <c r="X544" s="267"/>
      <c r="Y544" s="267"/>
      <c r="Z544" s="267"/>
    </row>
    <row r="545" spans="1:26" ht="15.75" customHeight="1">
      <c r="A545" s="312"/>
      <c r="B545" s="312"/>
      <c r="C545" s="267"/>
      <c r="D545" s="312"/>
      <c r="E545" s="312"/>
      <c r="F545" s="312"/>
      <c r="G545" s="267"/>
      <c r="H545" s="267"/>
      <c r="I545" s="313"/>
      <c r="J545" s="314"/>
      <c r="K545" s="314"/>
      <c r="L545" s="314"/>
      <c r="M545" s="314"/>
      <c r="N545" s="314"/>
      <c r="O545" s="267"/>
      <c r="P545" s="267"/>
      <c r="Q545" s="267"/>
      <c r="R545" s="267"/>
      <c r="S545" s="267"/>
      <c r="T545" s="267"/>
      <c r="U545" s="267"/>
      <c r="V545" s="267"/>
      <c r="W545" s="267"/>
      <c r="X545" s="267"/>
      <c r="Y545" s="267"/>
      <c r="Z545" s="267"/>
    </row>
    <row r="546" spans="1:26" ht="15.75" customHeight="1">
      <c r="A546" s="312"/>
      <c r="B546" s="312"/>
      <c r="C546" s="267"/>
      <c r="D546" s="312"/>
      <c r="E546" s="312"/>
      <c r="F546" s="312"/>
      <c r="G546" s="267"/>
      <c r="H546" s="267"/>
      <c r="I546" s="313"/>
      <c r="J546" s="314"/>
      <c r="K546" s="314"/>
      <c r="L546" s="314"/>
      <c r="M546" s="314"/>
      <c r="N546" s="314"/>
      <c r="O546" s="267"/>
      <c r="P546" s="267"/>
      <c r="Q546" s="267"/>
      <c r="R546" s="267"/>
      <c r="S546" s="267"/>
      <c r="T546" s="267"/>
      <c r="U546" s="267"/>
      <c r="V546" s="267"/>
      <c r="W546" s="267"/>
      <c r="X546" s="267"/>
      <c r="Y546" s="267"/>
      <c r="Z546" s="267"/>
    </row>
    <row r="547" spans="1:26" ht="15.75" customHeight="1">
      <c r="A547" s="312"/>
      <c r="B547" s="312"/>
      <c r="C547" s="267"/>
      <c r="D547" s="312"/>
      <c r="E547" s="312"/>
      <c r="F547" s="312"/>
      <c r="G547" s="267"/>
      <c r="H547" s="267"/>
      <c r="I547" s="313"/>
      <c r="J547" s="314"/>
      <c r="K547" s="314"/>
      <c r="L547" s="314"/>
      <c r="M547" s="314"/>
      <c r="N547" s="314"/>
      <c r="O547" s="267"/>
      <c r="P547" s="267"/>
      <c r="Q547" s="267"/>
      <c r="R547" s="267"/>
      <c r="S547" s="267"/>
      <c r="T547" s="267"/>
      <c r="U547" s="267"/>
      <c r="V547" s="267"/>
      <c r="W547" s="267"/>
      <c r="X547" s="267"/>
      <c r="Y547" s="267"/>
      <c r="Z547" s="267"/>
    </row>
    <row r="548" spans="1:26" ht="15.75" customHeight="1">
      <c r="A548" s="312"/>
      <c r="B548" s="312"/>
      <c r="C548" s="267"/>
      <c r="D548" s="312"/>
      <c r="E548" s="312"/>
      <c r="F548" s="312"/>
      <c r="G548" s="267"/>
      <c r="H548" s="267"/>
      <c r="I548" s="313"/>
      <c r="J548" s="314"/>
      <c r="K548" s="314"/>
      <c r="L548" s="314"/>
      <c r="M548" s="314"/>
      <c r="N548" s="314"/>
      <c r="O548" s="267"/>
      <c r="P548" s="267"/>
      <c r="Q548" s="267"/>
      <c r="R548" s="267"/>
      <c r="S548" s="267"/>
      <c r="T548" s="267"/>
      <c r="U548" s="267"/>
      <c r="V548" s="267"/>
      <c r="W548" s="267"/>
      <c r="X548" s="267"/>
      <c r="Y548" s="267"/>
      <c r="Z548" s="267"/>
    </row>
    <row r="549" spans="1:26" ht="15.75" customHeight="1">
      <c r="A549" s="312"/>
      <c r="B549" s="312"/>
      <c r="C549" s="267"/>
      <c r="D549" s="312"/>
      <c r="E549" s="312"/>
      <c r="F549" s="312"/>
      <c r="G549" s="267"/>
      <c r="H549" s="267"/>
      <c r="I549" s="313"/>
      <c r="J549" s="314"/>
      <c r="K549" s="314"/>
      <c r="L549" s="314"/>
      <c r="M549" s="314"/>
      <c r="N549" s="314"/>
      <c r="O549" s="267"/>
      <c r="P549" s="267"/>
      <c r="Q549" s="267"/>
      <c r="R549" s="267"/>
      <c r="S549" s="267"/>
      <c r="T549" s="267"/>
      <c r="U549" s="267"/>
      <c r="V549" s="267"/>
      <c r="W549" s="267"/>
      <c r="X549" s="267"/>
      <c r="Y549" s="267"/>
      <c r="Z549" s="267"/>
    </row>
    <row r="550" spans="1:26" ht="15.75" customHeight="1">
      <c r="A550" s="312"/>
      <c r="B550" s="312"/>
      <c r="C550" s="267"/>
      <c r="D550" s="312"/>
      <c r="E550" s="312"/>
      <c r="F550" s="312"/>
      <c r="G550" s="267"/>
      <c r="H550" s="267"/>
      <c r="I550" s="313"/>
      <c r="J550" s="314"/>
      <c r="K550" s="314"/>
      <c r="L550" s="314"/>
      <c r="M550" s="314"/>
      <c r="N550" s="314"/>
      <c r="O550" s="267"/>
      <c r="P550" s="267"/>
      <c r="Q550" s="267"/>
      <c r="R550" s="267"/>
      <c r="S550" s="267"/>
      <c r="T550" s="267"/>
      <c r="U550" s="267"/>
      <c r="V550" s="267"/>
      <c r="W550" s="267"/>
      <c r="X550" s="267"/>
      <c r="Y550" s="267"/>
      <c r="Z550" s="267"/>
    </row>
    <row r="551" spans="1:26" ht="15.75" customHeight="1">
      <c r="A551" s="312"/>
      <c r="B551" s="312"/>
      <c r="C551" s="267"/>
      <c r="D551" s="312"/>
      <c r="E551" s="312"/>
      <c r="F551" s="312"/>
      <c r="G551" s="267"/>
      <c r="H551" s="267"/>
      <c r="I551" s="313"/>
      <c r="J551" s="314"/>
      <c r="K551" s="314"/>
      <c r="L551" s="314"/>
      <c r="M551" s="314"/>
      <c r="N551" s="314"/>
      <c r="O551" s="267"/>
      <c r="P551" s="267"/>
      <c r="Q551" s="267"/>
      <c r="R551" s="267"/>
      <c r="S551" s="267"/>
      <c r="T551" s="267"/>
      <c r="U551" s="267"/>
      <c r="V551" s="267"/>
      <c r="W551" s="267"/>
      <c r="X551" s="267"/>
      <c r="Y551" s="267"/>
      <c r="Z551" s="267"/>
    </row>
    <row r="552" spans="1:26" ht="15.75" customHeight="1">
      <c r="A552" s="312"/>
      <c r="B552" s="312"/>
      <c r="C552" s="267"/>
      <c r="D552" s="312"/>
      <c r="E552" s="312"/>
      <c r="F552" s="312"/>
      <c r="G552" s="267"/>
      <c r="H552" s="267"/>
      <c r="I552" s="313"/>
      <c r="J552" s="314"/>
      <c r="K552" s="314"/>
      <c r="L552" s="314"/>
      <c r="M552" s="314"/>
      <c r="N552" s="314"/>
      <c r="O552" s="267"/>
      <c r="P552" s="267"/>
      <c r="Q552" s="267"/>
      <c r="R552" s="267"/>
      <c r="S552" s="267"/>
      <c r="T552" s="267"/>
      <c r="U552" s="267"/>
      <c r="V552" s="267"/>
      <c r="W552" s="267"/>
      <c r="X552" s="267"/>
      <c r="Y552" s="267"/>
      <c r="Z552" s="267"/>
    </row>
    <row r="553" spans="1:26" ht="15.75" customHeight="1">
      <c r="A553" s="312"/>
      <c r="B553" s="312"/>
      <c r="C553" s="267"/>
      <c r="D553" s="312"/>
      <c r="E553" s="312"/>
      <c r="F553" s="312"/>
      <c r="G553" s="267"/>
      <c r="H553" s="267"/>
      <c r="I553" s="313"/>
      <c r="J553" s="314"/>
      <c r="K553" s="314"/>
      <c r="L553" s="314"/>
      <c r="M553" s="314"/>
      <c r="N553" s="314"/>
      <c r="O553" s="267"/>
      <c r="P553" s="267"/>
      <c r="Q553" s="267"/>
      <c r="R553" s="267"/>
      <c r="S553" s="267"/>
      <c r="T553" s="267"/>
      <c r="U553" s="267"/>
      <c r="V553" s="267"/>
      <c r="W553" s="267"/>
      <c r="X553" s="267"/>
      <c r="Y553" s="267"/>
      <c r="Z553" s="267"/>
    </row>
    <row r="554" spans="1:26" ht="15.75" customHeight="1">
      <c r="A554" s="312"/>
      <c r="B554" s="312"/>
      <c r="C554" s="267"/>
      <c r="D554" s="312"/>
      <c r="E554" s="312"/>
      <c r="F554" s="312"/>
      <c r="G554" s="267"/>
      <c r="H554" s="267"/>
      <c r="I554" s="313"/>
      <c r="J554" s="314"/>
      <c r="K554" s="314"/>
      <c r="L554" s="314"/>
      <c r="M554" s="314"/>
      <c r="N554" s="314"/>
      <c r="O554" s="267"/>
      <c r="P554" s="267"/>
      <c r="Q554" s="267"/>
      <c r="R554" s="267"/>
      <c r="S554" s="267"/>
      <c r="T554" s="267"/>
      <c r="U554" s="267"/>
      <c r="V554" s="267"/>
      <c r="W554" s="267"/>
      <c r="X554" s="267"/>
      <c r="Y554" s="267"/>
      <c r="Z554" s="267"/>
    </row>
    <row r="555" spans="1:26" ht="15.75" customHeight="1">
      <c r="A555" s="312"/>
      <c r="B555" s="312"/>
      <c r="C555" s="267"/>
      <c r="D555" s="312"/>
      <c r="E555" s="312"/>
      <c r="F555" s="312"/>
      <c r="G555" s="267"/>
      <c r="H555" s="267"/>
      <c r="I555" s="313"/>
      <c r="J555" s="314"/>
      <c r="K555" s="314"/>
      <c r="L555" s="314"/>
      <c r="M555" s="314"/>
      <c r="N555" s="314"/>
      <c r="O555" s="267"/>
      <c r="P555" s="267"/>
      <c r="Q555" s="267"/>
      <c r="R555" s="267"/>
      <c r="S555" s="267"/>
      <c r="T555" s="267"/>
      <c r="U555" s="267"/>
      <c r="V555" s="267"/>
      <c r="W555" s="267"/>
      <c r="X555" s="267"/>
      <c r="Y555" s="267"/>
      <c r="Z555" s="267"/>
    </row>
    <row r="556" spans="1:26" ht="15.75" customHeight="1">
      <c r="A556" s="312"/>
      <c r="B556" s="312"/>
      <c r="C556" s="267"/>
      <c r="D556" s="312"/>
      <c r="E556" s="312"/>
      <c r="F556" s="312"/>
      <c r="G556" s="267"/>
      <c r="H556" s="267"/>
      <c r="I556" s="313"/>
      <c r="J556" s="314"/>
      <c r="K556" s="314"/>
      <c r="L556" s="314"/>
      <c r="M556" s="314"/>
      <c r="N556" s="314"/>
      <c r="O556" s="267"/>
      <c r="P556" s="267"/>
      <c r="Q556" s="267"/>
      <c r="R556" s="267"/>
      <c r="S556" s="267"/>
      <c r="T556" s="267"/>
      <c r="U556" s="267"/>
      <c r="V556" s="267"/>
      <c r="W556" s="267"/>
      <c r="X556" s="267"/>
      <c r="Y556" s="267"/>
      <c r="Z556" s="267"/>
    </row>
    <row r="557" spans="1:26" ht="15.75" customHeight="1">
      <c r="A557" s="312"/>
      <c r="B557" s="312"/>
      <c r="C557" s="267"/>
      <c r="D557" s="312"/>
      <c r="E557" s="312"/>
      <c r="F557" s="312"/>
      <c r="G557" s="267"/>
      <c r="H557" s="267"/>
      <c r="I557" s="313"/>
      <c r="J557" s="314"/>
      <c r="K557" s="314"/>
      <c r="L557" s="314"/>
      <c r="M557" s="314"/>
      <c r="N557" s="314"/>
      <c r="O557" s="267"/>
      <c r="P557" s="267"/>
      <c r="Q557" s="267"/>
      <c r="R557" s="267"/>
      <c r="S557" s="267"/>
      <c r="T557" s="267"/>
      <c r="U557" s="267"/>
      <c r="V557" s="267"/>
      <c r="W557" s="267"/>
      <c r="X557" s="267"/>
      <c r="Y557" s="267"/>
      <c r="Z557" s="267"/>
    </row>
    <row r="558" spans="1:26" ht="15.75" customHeight="1">
      <c r="A558" s="312"/>
      <c r="B558" s="312"/>
      <c r="C558" s="267"/>
      <c r="D558" s="312"/>
      <c r="E558" s="312"/>
      <c r="F558" s="312"/>
      <c r="G558" s="267"/>
      <c r="H558" s="267"/>
      <c r="I558" s="313"/>
      <c r="J558" s="314"/>
      <c r="K558" s="314"/>
      <c r="L558" s="314"/>
      <c r="M558" s="314"/>
      <c r="N558" s="314"/>
      <c r="O558" s="267"/>
      <c r="P558" s="267"/>
      <c r="Q558" s="267"/>
      <c r="R558" s="267"/>
      <c r="S558" s="267"/>
      <c r="T558" s="267"/>
      <c r="U558" s="267"/>
      <c r="V558" s="267"/>
      <c r="W558" s="267"/>
      <c r="X558" s="267"/>
      <c r="Y558" s="267"/>
      <c r="Z558" s="267"/>
    </row>
    <row r="559" spans="1:26" ht="15.75" customHeight="1">
      <c r="A559" s="312"/>
      <c r="B559" s="312"/>
      <c r="C559" s="267"/>
      <c r="D559" s="312"/>
      <c r="E559" s="312"/>
      <c r="F559" s="312"/>
      <c r="G559" s="267"/>
      <c r="H559" s="267"/>
      <c r="I559" s="313"/>
      <c r="J559" s="314"/>
      <c r="K559" s="314"/>
      <c r="L559" s="314"/>
      <c r="M559" s="314"/>
      <c r="N559" s="314"/>
      <c r="O559" s="267"/>
      <c r="P559" s="267"/>
      <c r="Q559" s="267"/>
      <c r="R559" s="267"/>
      <c r="S559" s="267"/>
      <c r="T559" s="267"/>
      <c r="U559" s="267"/>
      <c r="V559" s="267"/>
      <c r="W559" s="267"/>
      <c r="X559" s="267"/>
      <c r="Y559" s="267"/>
      <c r="Z559" s="267"/>
    </row>
    <row r="560" spans="1:26" ht="15.75" customHeight="1">
      <c r="A560" s="312"/>
      <c r="B560" s="312"/>
      <c r="C560" s="267"/>
      <c r="D560" s="312"/>
      <c r="E560" s="312"/>
      <c r="F560" s="312"/>
      <c r="G560" s="267"/>
      <c r="H560" s="267"/>
      <c r="I560" s="313"/>
      <c r="J560" s="314"/>
      <c r="K560" s="314"/>
      <c r="L560" s="314"/>
      <c r="M560" s="314"/>
      <c r="N560" s="314"/>
      <c r="O560" s="267"/>
      <c r="P560" s="267"/>
      <c r="Q560" s="267"/>
      <c r="R560" s="267"/>
      <c r="S560" s="267"/>
      <c r="T560" s="267"/>
      <c r="U560" s="267"/>
      <c r="V560" s="267"/>
      <c r="W560" s="267"/>
      <c r="X560" s="267"/>
      <c r="Y560" s="267"/>
      <c r="Z560" s="267"/>
    </row>
    <row r="561" spans="1:26" ht="15.75" customHeight="1">
      <c r="A561" s="312"/>
      <c r="B561" s="312"/>
      <c r="C561" s="267"/>
      <c r="D561" s="312"/>
      <c r="E561" s="312"/>
      <c r="F561" s="312"/>
      <c r="G561" s="267"/>
      <c r="H561" s="267"/>
      <c r="I561" s="313"/>
      <c r="J561" s="314"/>
      <c r="K561" s="314"/>
      <c r="L561" s="314"/>
      <c r="M561" s="314"/>
      <c r="N561" s="314"/>
      <c r="O561" s="267"/>
      <c r="P561" s="267"/>
      <c r="Q561" s="267"/>
      <c r="R561" s="267"/>
      <c r="S561" s="267"/>
      <c r="T561" s="267"/>
      <c r="U561" s="267"/>
      <c r="V561" s="267"/>
      <c r="W561" s="267"/>
      <c r="X561" s="267"/>
      <c r="Y561" s="267"/>
      <c r="Z561" s="267"/>
    </row>
    <row r="562" spans="1:26" ht="15.75" customHeight="1">
      <c r="A562" s="312"/>
      <c r="B562" s="312"/>
      <c r="C562" s="267"/>
      <c r="D562" s="312"/>
      <c r="E562" s="312"/>
      <c r="F562" s="312"/>
      <c r="G562" s="267"/>
      <c r="H562" s="267"/>
      <c r="I562" s="313"/>
      <c r="J562" s="314"/>
      <c r="K562" s="314"/>
      <c r="L562" s="314"/>
      <c r="M562" s="314"/>
      <c r="N562" s="314"/>
      <c r="O562" s="267"/>
      <c r="P562" s="267"/>
      <c r="Q562" s="267"/>
      <c r="R562" s="267"/>
      <c r="S562" s="267"/>
      <c r="T562" s="267"/>
      <c r="U562" s="267"/>
      <c r="V562" s="267"/>
      <c r="W562" s="267"/>
      <c r="X562" s="267"/>
      <c r="Y562" s="267"/>
      <c r="Z562" s="267"/>
    </row>
    <row r="563" spans="1:26" ht="15.75" customHeight="1">
      <c r="A563" s="312"/>
      <c r="B563" s="312"/>
      <c r="C563" s="267"/>
      <c r="D563" s="312"/>
      <c r="E563" s="312"/>
      <c r="F563" s="312"/>
      <c r="G563" s="267"/>
      <c r="H563" s="267"/>
      <c r="I563" s="313"/>
      <c r="J563" s="314"/>
      <c r="K563" s="314"/>
      <c r="L563" s="314"/>
      <c r="M563" s="314"/>
      <c r="N563" s="314"/>
      <c r="O563" s="267"/>
      <c r="P563" s="267"/>
      <c r="Q563" s="267"/>
      <c r="R563" s="267"/>
      <c r="S563" s="267"/>
      <c r="T563" s="267"/>
      <c r="U563" s="267"/>
      <c r="V563" s="267"/>
      <c r="W563" s="267"/>
      <c r="X563" s="267"/>
      <c r="Y563" s="267"/>
      <c r="Z563" s="267"/>
    </row>
    <row r="564" spans="1:26" ht="15.75" customHeight="1">
      <c r="A564" s="312"/>
      <c r="B564" s="312"/>
      <c r="C564" s="267"/>
      <c r="D564" s="312"/>
      <c r="E564" s="312"/>
      <c r="F564" s="312"/>
      <c r="G564" s="267"/>
      <c r="H564" s="267"/>
      <c r="I564" s="313"/>
      <c r="J564" s="314"/>
      <c r="K564" s="314"/>
      <c r="L564" s="314"/>
      <c r="M564" s="314"/>
      <c r="N564" s="314"/>
      <c r="O564" s="267"/>
      <c r="P564" s="267"/>
      <c r="Q564" s="267"/>
      <c r="R564" s="267"/>
      <c r="S564" s="267"/>
      <c r="T564" s="267"/>
      <c r="U564" s="267"/>
      <c r="V564" s="267"/>
      <c r="W564" s="267"/>
      <c r="X564" s="267"/>
      <c r="Y564" s="267"/>
      <c r="Z564" s="267"/>
    </row>
    <row r="565" spans="1:26" ht="15.75" customHeight="1">
      <c r="A565" s="312"/>
      <c r="B565" s="312"/>
      <c r="C565" s="267"/>
      <c r="D565" s="312"/>
      <c r="E565" s="312"/>
      <c r="F565" s="312"/>
      <c r="G565" s="267"/>
      <c r="H565" s="267"/>
      <c r="I565" s="313"/>
      <c r="J565" s="314"/>
      <c r="K565" s="314"/>
      <c r="L565" s="314"/>
      <c r="M565" s="314"/>
      <c r="N565" s="314"/>
      <c r="O565" s="267"/>
      <c r="P565" s="267"/>
      <c r="Q565" s="267"/>
      <c r="R565" s="267"/>
      <c r="S565" s="267"/>
      <c r="T565" s="267"/>
      <c r="U565" s="267"/>
      <c r="V565" s="267"/>
      <c r="W565" s="267"/>
      <c r="X565" s="267"/>
      <c r="Y565" s="267"/>
      <c r="Z565" s="267"/>
    </row>
    <row r="566" spans="1:26" ht="15.75" customHeight="1">
      <c r="A566" s="312"/>
      <c r="B566" s="312"/>
      <c r="C566" s="267"/>
      <c r="D566" s="312"/>
      <c r="E566" s="312"/>
      <c r="F566" s="312"/>
      <c r="G566" s="267"/>
      <c r="H566" s="267"/>
      <c r="I566" s="313"/>
      <c r="J566" s="314"/>
      <c r="K566" s="314"/>
      <c r="L566" s="314"/>
      <c r="M566" s="314"/>
      <c r="N566" s="314"/>
      <c r="O566" s="267"/>
      <c r="P566" s="267"/>
      <c r="Q566" s="267"/>
      <c r="R566" s="267"/>
      <c r="S566" s="267"/>
      <c r="T566" s="267"/>
      <c r="U566" s="267"/>
      <c r="V566" s="267"/>
      <c r="W566" s="267"/>
      <c r="X566" s="267"/>
      <c r="Y566" s="267"/>
      <c r="Z566" s="267"/>
    </row>
    <row r="567" spans="1:26" ht="15.75" customHeight="1">
      <c r="A567" s="312"/>
      <c r="B567" s="312"/>
      <c r="C567" s="267"/>
      <c r="D567" s="312"/>
      <c r="E567" s="312"/>
      <c r="F567" s="312"/>
      <c r="G567" s="267"/>
      <c r="H567" s="267"/>
      <c r="I567" s="313"/>
      <c r="J567" s="314"/>
      <c r="K567" s="314"/>
      <c r="L567" s="314"/>
      <c r="M567" s="314"/>
      <c r="N567" s="314"/>
      <c r="O567" s="267"/>
      <c r="P567" s="267"/>
      <c r="Q567" s="267"/>
      <c r="R567" s="267"/>
      <c r="S567" s="267"/>
      <c r="T567" s="267"/>
      <c r="U567" s="267"/>
      <c r="V567" s="267"/>
      <c r="W567" s="267"/>
      <c r="X567" s="267"/>
      <c r="Y567" s="267"/>
      <c r="Z567" s="267"/>
    </row>
    <row r="568" spans="1:26" ht="15.75" customHeight="1">
      <c r="A568" s="312"/>
      <c r="B568" s="312"/>
      <c r="C568" s="267"/>
      <c r="D568" s="312"/>
      <c r="E568" s="312"/>
      <c r="F568" s="312"/>
      <c r="G568" s="267"/>
      <c r="H568" s="267"/>
      <c r="I568" s="313"/>
      <c r="J568" s="314"/>
      <c r="K568" s="314"/>
      <c r="L568" s="314"/>
      <c r="M568" s="314"/>
      <c r="N568" s="314"/>
      <c r="O568" s="267"/>
      <c r="P568" s="267"/>
      <c r="Q568" s="267"/>
      <c r="R568" s="267"/>
      <c r="S568" s="267"/>
      <c r="T568" s="267"/>
      <c r="U568" s="267"/>
      <c r="V568" s="267"/>
      <c r="W568" s="267"/>
      <c r="X568" s="267"/>
      <c r="Y568" s="267"/>
      <c r="Z568" s="267"/>
    </row>
    <row r="569" spans="1:26" ht="15.75" customHeight="1">
      <c r="A569" s="312"/>
      <c r="B569" s="312"/>
      <c r="C569" s="267"/>
      <c r="D569" s="312"/>
      <c r="E569" s="312"/>
      <c r="F569" s="312"/>
      <c r="G569" s="267"/>
      <c r="H569" s="267"/>
      <c r="I569" s="313"/>
      <c r="J569" s="314"/>
      <c r="K569" s="314"/>
      <c r="L569" s="314"/>
      <c r="M569" s="314"/>
      <c r="N569" s="314"/>
      <c r="O569" s="267"/>
      <c r="P569" s="267"/>
      <c r="Q569" s="267"/>
      <c r="R569" s="267"/>
      <c r="S569" s="267"/>
      <c r="T569" s="267"/>
      <c r="U569" s="267"/>
      <c r="V569" s="267"/>
      <c r="W569" s="267"/>
      <c r="X569" s="267"/>
      <c r="Y569" s="267"/>
      <c r="Z569" s="267"/>
    </row>
    <row r="570" spans="1:26" ht="15.75" customHeight="1">
      <c r="A570" s="312"/>
      <c r="B570" s="312"/>
      <c r="C570" s="267"/>
      <c r="D570" s="312"/>
      <c r="E570" s="312"/>
      <c r="F570" s="312"/>
      <c r="G570" s="267"/>
      <c r="H570" s="267"/>
      <c r="I570" s="313"/>
      <c r="J570" s="314"/>
      <c r="K570" s="314"/>
      <c r="L570" s="314"/>
      <c r="M570" s="314"/>
      <c r="N570" s="314"/>
      <c r="O570" s="267"/>
      <c r="P570" s="267"/>
      <c r="Q570" s="267"/>
      <c r="R570" s="267"/>
      <c r="S570" s="267"/>
      <c r="T570" s="267"/>
      <c r="U570" s="267"/>
      <c r="V570" s="267"/>
      <c r="W570" s="267"/>
      <c r="X570" s="267"/>
      <c r="Y570" s="267"/>
      <c r="Z570" s="267"/>
    </row>
    <row r="571" spans="1:26" ht="15.75" customHeight="1">
      <c r="A571" s="312"/>
      <c r="B571" s="312"/>
      <c r="C571" s="267"/>
      <c r="D571" s="312"/>
      <c r="E571" s="312"/>
      <c r="F571" s="312"/>
      <c r="G571" s="267"/>
      <c r="H571" s="267"/>
      <c r="I571" s="313"/>
      <c r="J571" s="314"/>
      <c r="K571" s="314"/>
      <c r="L571" s="314"/>
      <c r="M571" s="314"/>
      <c r="N571" s="314"/>
      <c r="O571" s="267"/>
      <c r="P571" s="267"/>
      <c r="Q571" s="267"/>
      <c r="R571" s="267"/>
      <c r="S571" s="267"/>
      <c r="T571" s="267"/>
      <c r="U571" s="267"/>
      <c r="V571" s="267"/>
      <c r="W571" s="267"/>
      <c r="X571" s="267"/>
      <c r="Y571" s="267"/>
      <c r="Z571" s="267"/>
    </row>
    <row r="572" spans="1:26" ht="15.75" customHeight="1">
      <c r="A572" s="312"/>
      <c r="B572" s="312"/>
      <c r="C572" s="267"/>
      <c r="D572" s="312"/>
      <c r="E572" s="312"/>
      <c r="F572" s="312"/>
      <c r="G572" s="267"/>
      <c r="H572" s="267"/>
      <c r="I572" s="313"/>
      <c r="J572" s="314"/>
      <c r="K572" s="314"/>
      <c r="L572" s="314"/>
      <c r="M572" s="314"/>
      <c r="N572" s="314"/>
      <c r="O572" s="267"/>
      <c r="P572" s="267"/>
      <c r="Q572" s="267"/>
      <c r="R572" s="267"/>
      <c r="S572" s="267"/>
      <c r="T572" s="267"/>
      <c r="U572" s="267"/>
      <c r="V572" s="267"/>
      <c r="W572" s="267"/>
      <c r="X572" s="267"/>
      <c r="Y572" s="267"/>
      <c r="Z572" s="267"/>
    </row>
    <row r="573" spans="1:26" ht="15.75" customHeight="1">
      <c r="A573" s="312"/>
      <c r="B573" s="312"/>
      <c r="C573" s="267"/>
      <c r="D573" s="312"/>
      <c r="E573" s="312"/>
      <c r="F573" s="312"/>
      <c r="G573" s="267"/>
      <c r="H573" s="267"/>
      <c r="I573" s="313"/>
      <c r="J573" s="314"/>
      <c r="K573" s="314"/>
      <c r="L573" s="314"/>
      <c r="M573" s="314"/>
      <c r="N573" s="314"/>
      <c r="O573" s="267"/>
      <c r="P573" s="267"/>
      <c r="Q573" s="267"/>
      <c r="R573" s="267"/>
      <c r="S573" s="267"/>
      <c r="T573" s="267"/>
      <c r="U573" s="267"/>
      <c r="V573" s="267"/>
      <c r="W573" s="267"/>
      <c r="X573" s="267"/>
      <c r="Y573" s="267"/>
      <c r="Z573" s="267"/>
    </row>
    <row r="574" spans="1:26" ht="15.75" customHeight="1">
      <c r="A574" s="312"/>
      <c r="B574" s="312"/>
      <c r="C574" s="267"/>
      <c r="D574" s="312"/>
      <c r="E574" s="312"/>
      <c r="F574" s="312"/>
      <c r="G574" s="267"/>
      <c r="H574" s="267"/>
      <c r="I574" s="313"/>
      <c r="J574" s="314"/>
      <c r="K574" s="314"/>
      <c r="L574" s="314"/>
      <c r="M574" s="314"/>
      <c r="N574" s="314"/>
      <c r="O574" s="267"/>
      <c r="P574" s="267"/>
      <c r="Q574" s="267"/>
      <c r="R574" s="267"/>
      <c r="S574" s="267"/>
      <c r="T574" s="267"/>
      <c r="U574" s="267"/>
      <c r="V574" s="267"/>
      <c r="W574" s="267"/>
      <c r="X574" s="267"/>
      <c r="Y574" s="267"/>
      <c r="Z574" s="267"/>
    </row>
    <row r="575" spans="1:26" ht="15.75" customHeight="1">
      <c r="A575" s="312"/>
      <c r="B575" s="312"/>
      <c r="C575" s="267"/>
      <c r="D575" s="312"/>
      <c r="E575" s="312"/>
      <c r="F575" s="312"/>
      <c r="G575" s="267"/>
      <c r="H575" s="267"/>
      <c r="I575" s="313"/>
      <c r="J575" s="314"/>
      <c r="K575" s="314"/>
      <c r="L575" s="314"/>
      <c r="M575" s="314"/>
      <c r="N575" s="314"/>
      <c r="O575" s="267"/>
      <c r="P575" s="267"/>
      <c r="Q575" s="267"/>
      <c r="R575" s="267"/>
      <c r="S575" s="267"/>
      <c r="T575" s="267"/>
      <c r="U575" s="267"/>
      <c r="V575" s="267"/>
      <c r="W575" s="267"/>
      <c r="X575" s="267"/>
      <c r="Y575" s="267"/>
      <c r="Z575" s="267"/>
    </row>
    <row r="576" spans="1:26" ht="15.75" customHeight="1">
      <c r="A576" s="312"/>
      <c r="B576" s="312"/>
      <c r="C576" s="267"/>
      <c r="D576" s="312"/>
      <c r="E576" s="312"/>
      <c r="F576" s="312"/>
      <c r="G576" s="267"/>
      <c r="H576" s="267"/>
      <c r="I576" s="313"/>
      <c r="J576" s="314"/>
      <c r="K576" s="314"/>
      <c r="L576" s="314"/>
      <c r="M576" s="314"/>
      <c r="N576" s="314"/>
      <c r="O576" s="267"/>
      <c r="P576" s="267"/>
      <c r="Q576" s="267"/>
      <c r="R576" s="267"/>
      <c r="S576" s="267"/>
      <c r="T576" s="267"/>
      <c r="U576" s="267"/>
      <c r="V576" s="267"/>
      <c r="W576" s="267"/>
      <c r="X576" s="267"/>
      <c r="Y576" s="267"/>
      <c r="Z576" s="267"/>
    </row>
    <row r="577" spans="1:26" ht="15.75" customHeight="1">
      <c r="A577" s="312"/>
      <c r="B577" s="312"/>
      <c r="C577" s="267"/>
      <c r="D577" s="312"/>
      <c r="E577" s="312"/>
      <c r="F577" s="312"/>
      <c r="G577" s="267"/>
      <c r="H577" s="267"/>
      <c r="I577" s="313"/>
      <c r="J577" s="314"/>
      <c r="K577" s="314"/>
      <c r="L577" s="314"/>
      <c r="M577" s="314"/>
      <c r="N577" s="314"/>
      <c r="O577" s="267"/>
      <c r="P577" s="267"/>
      <c r="Q577" s="267"/>
      <c r="R577" s="267"/>
      <c r="S577" s="267"/>
      <c r="T577" s="267"/>
      <c r="U577" s="267"/>
      <c r="V577" s="267"/>
      <c r="W577" s="267"/>
      <c r="X577" s="267"/>
      <c r="Y577" s="267"/>
      <c r="Z577" s="267"/>
    </row>
    <row r="578" spans="1:26" ht="15.75" customHeight="1">
      <c r="A578" s="312"/>
      <c r="B578" s="312"/>
      <c r="C578" s="267"/>
      <c r="D578" s="312"/>
      <c r="E578" s="312"/>
      <c r="F578" s="312"/>
      <c r="G578" s="267"/>
      <c r="H578" s="267"/>
      <c r="I578" s="313"/>
      <c r="J578" s="314"/>
      <c r="K578" s="314"/>
      <c r="L578" s="314"/>
      <c r="M578" s="314"/>
      <c r="N578" s="314"/>
      <c r="O578" s="267"/>
      <c r="P578" s="267"/>
      <c r="Q578" s="267"/>
      <c r="R578" s="267"/>
      <c r="S578" s="267"/>
      <c r="T578" s="267"/>
      <c r="U578" s="267"/>
      <c r="V578" s="267"/>
      <c r="W578" s="267"/>
      <c r="X578" s="267"/>
      <c r="Y578" s="267"/>
      <c r="Z578" s="267"/>
    </row>
    <row r="579" spans="1:26" ht="15.75" customHeight="1">
      <c r="A579" s="312"/>
      <c r="B579" s="312"/>
      <c r="C579" s="267"/>
      <c r="D579" s="312"/>
      <c r="E579" s="312"/>
      <c r="F579" s="312"/>
      <c r="G579" s="267"/>
      <c r="H579" s="267"/>
      <c r="I579" s="313"/>
      <c r="J579" s="314"/>
      <c r="K579" s="314"/>
      <c r="L579" s="314"/>
      <c r="M579" s="314"/>
      <c r="N579" s="314"/>
      <c r="O579" s="267"/>
      <c r="P579" s="267"/>
      <c r="Q579" s="267"/>
      <c r="R579" s="267"/>
      <c r="S579" s="267"/>
      <c r="T579" s="267"/>
      <c r="U579" s="267"/>
      <c r="V579" s="267"/>
      <c r="W579" s="267"/>
      <c r="X579" s="267"/>
      <c r="Y579" s="267"/>
      <c r="Z579" s="267"/>
    </row>
    <row r="580" spans="1:26" ht="15.75" customHeight="1">
      <c r="A580" s="312"/>
      <c r="B580" s="312"/>
      <c r="C580" s="267"/>
      <c r="D580" s="312"/>
      <c r="E580" s="312"/>
      <c r="F580" s="312"/>
      <c r="G580" s="267"/>
      <c r="H580" s="267"/>
      <c r="I580" s="313"/>
      <c r="J580" s="314"/>
      <c r="K580" s="314"/>
      <c r="L580" s="314"/>
      <c r="M580" s="314"/>
      <c r="N580" s="314"/>
      <c r="O580" s="267"/>
      <c r="P580" s="267"/>
      <c r="Q580" s="267"/>
      <c r="R580" s="267"/>
      <c r="S580" s="267"/>
      <c r="T580" s="267"/>
      <c r="U580" s="267"/>
      <c r="V580" s="267"/>
      <c r="W580" s="267"/>
      <c r="X580" s="267"/>
      <c r="Y580" s="267"/>
      <c r="Z580" s="267"/>
    </row>
    <row r="581" spans="1:26" ht="15.75" customHeight="1">
      <c r="A581" s="312"/>
      <c r="B581" s="312"/>
      <c r="C581" s="267"/>
      <c r="D581" s="312"/>
      <c r="E581" s="312"/>
      <c r="F581" s="312"/>
      <c r="G581" s="267"/>
      <c r="H581" s="267"/>
      <c r="I581" s="313"/>
      <c r="J581" s="314"/>
      <c r="K581" s="314"/>
      <c r="L581" s="314"/>
      <c r="M581" s="314"/>
      <c r="N581" s="314"/>
      <c r="O581" s="267"/>
      <c r="P581" s="267"/>
      <c r="Q581" s="267"/>
      <c r="R581" s="267"/>
      <c r="S581" s="267"/>
      <c r="T581" s="267"/>
      <c r="U581" s="267"/>
      <c r="V581" s="267"/>
      <c r="W581" s="267"/>
      <c r="X581" s="267"/>
      <c r="Y581" s="267"/>
      <c r="Z581" s="267"/>
    </row>
    <row r="582" spans="1:26" ht="15.75" customHeight="1">
      <c r="A582" s="312"/>
      <c r="B582" s="312"/>
      <c r="C582" s="267"/>
      <c r="D582" s="312"/>
      <c r="E582" s="312"/>
      <c r="F582" s="312"/>
      <c r="G582" s="267"/>
      <c r="H582" s="267"/>
      <c r="I582" s="313"/>
      <c r="J582" s="314"/>
      <c r="K582" s="314"/>
      <c r="L582" s="314"/>
      <c r="M582" s="314"/>
      <c r="N582" s="314"/>
      <c r="O582" s="267"/>
      <c r="P582" s="267"/>
      <c r="Q582" s="267"/>
      <c r="R582" s="267"/>
      <c r="S582" s="267"/>
      <c r="T582" s="267"/>
      <c r="U582" s="267"/>
      <c r="V582" s="267"/>
      <c r="W582" s="267"/>
      <c r="X582" s="267"/>
      <c r="Y582" s="267"/>
      <c r="Z582" s="267"/>
    </row>
    <row r="583" spans="1:26" ht="15.75" customHeight="1">
      <c r="A583" s="312"/>
      <c r="B583" s="312"/>
      <c r="C583" s="267"/>
      <c r="D583" s="312"/>
      <c r="E583" s="312"/>
      <c r="F583" s="312"/>
      <c r="G583" s="267"/>
      <c r="H583" s="267"/>
      <c r="I583" s="313"/>
      <c r="J583" s="314"/>
      <c r="K583" s="314"/>
      <c r="L583" s="314"/>
      <c r="M583" s="314"/>
      <c r="N583" s="314"/>
      <c r="O583" s="267"/>
      <c r="P583" s="267"/>
      <c r="Q583" s="267"/>
      <c r="R583" s="267"/>
      <c r="S583" s="267"/>
      <c r="T583" s="267"/>
      <c r="U583" s="267"/>
      <c r="V583" s="267"/>
      <c r="W583" s="267"/>
      <c r="X583" s="267"/>
      <c r="Y583" s="267"/>
      <c r="Z583" s="267"/>
    </row>
    <row r="584" spans="1:26" ht="15.75" customHeight="1">
      <c r="A584" s="312"/>
      <c r="B584" s="312"/>
      <c r="C584" s="267"/>
      <c r="D584" s="312"/>
      <c r="E584" s="312"/>
      <c r="F584" s="312"/>
      <c r="G584" s="267"/>
      <c r="H584" s="267"/>
      <c r="I584" s="313"/>
      <c r="J584" s="314"/>
      <c r="K584" s="314"/>
      <c r="L584" s="314"/>
      <c r="M584" s="314"/>
      <c r="N584" s="314"/>
      <c r="O584" s="267"/>
      <c r="P584" s="267"/>
      <c r="Q584" s="267"/>
      <c r="R584" s="267"/>
      <c r="S584" s="267"/>
      <c r="T584" s="267"/>
      <c r="U584" s="267"/>
      <c r="V584" s="267"/>
      <c r="W584" s="267"/>
      <c r="X584" s="267"/>
      <c r="Y584" s="267"/>
      <c r="Z584" s="267"/>
    </row>
    <row r="585" spans="1:26" ht="15.75" customHeight="1">
      <c r="A585" s="312"/>
      <c r="B585" s="312"/>
      <c r="C585" s="267"/>
      <c r="D585" s="312"/>
      <c r="E585" s="312"/>
      <c r="F585" s="312"/>
      <c r="G585" s="267"/>
      <c r="H585" s="267"/>
      <c r="I585" s="313"/>
      <c r="J585" s="314"/>
      <c r="K585" s="314"/>
      <c r="L585" s="314"/>
      <c r="M585" s="314"/>
      <c r="N585" s="314"/>
      <c r="O585" s="267"/>
      <c r="P585" s="267"/>
      <c r="Q585" s="267"/>
      <c r="R585" s="267"/>
      <c r="S585" s="267"/>
      <c r="T585" s="267"/>
      <c r="U585" s="267"/>
      <c r="V585" s="267"/>
      <c r="W585" s="267"/>
      <c r="X585" s="267"/>
      <c r="Y585" s="267"/>
      <c r="Z585" s="267"/>
    </row>
    <row r="586" spans="1:26" ht="15.75" customHeight="1">
      <c r="A586" s="312"/>
      <c r="B586" s="312"/>
      <c r="C586" s="267"/>
      <c r="D586" s="312"/>
      <c r="E586" s="312"/>
      <c r="F586" s="312"/>
      <c r="G586" s="267"/>
      <c r="H586" s="267"/>
      <c r="I586" s="313"/>
      <c r="J586" s="314"/>
      <c r="K586" s="314"/>
      <c r="L586" s="314"/>
      <c r="M586" s="314"/>
      <c r="N586" s="314"/>
      <c r="O586" s="267"/>
      <c r="P586" s="267"/>
      <c r="Q586" s="267"/>
      <c r="R586" s="267"/>
      <c r="S586" s="267"/>
      <c r="T586" s="267"/>
      <c r="U586" s="267"/>
      <c r="V586" s="267"/>
      <c r="W586" s="267"/>
      <c r="X586" s="267"/>
      <c r="Y586" s="267"/>
      <c r="Z586" s="267"/>
    </row>
    <row r="587" spans="1:26" ht="15.75" customHeight="1">
      <c r="A587" s="312"/>
      <c r="B587" s="312"/>
      <c r="C587" s="267"/>
      <c r="D587" s="312"/>
      <c r="E587" s="312"/>
      <c r="F587" s="312"/>
      <c r="G587" s="267"/>
      <c r="H587" s="267"/>
      <c r="I587" s="313"/>
      <c r="J587" s="314"/>
      <c r="K587" s="314"/>
      <c r="L587" s="314"/>
      <c r="M587" s="314"/>
      <c r="N587" s="314"/>
      <c r="O587" s="267"/>
      <c r="P587" s="267"/>
      <c r="Q587" s="267"/>
      <c r="R587" s="267"/>
      <c r="S587" s="267"/>
      <c r="T587" s="267"/>
      <c r="U587" s="267"/>
      <c r="V587" s="267"/>
      <c r="W587" s="267"/>
      <c r="X587" s="267"/>
      <c r="Y587" s="267"/>
      <c r="Z587" s="267"/>
    </row>
    <row r="588" spans="1:26" ht="15.75" customHeight="1">
      <c r="A588" s="312"/>
      <c r="B588" s="312"/>
      <c r="C588" s="267"/>
      <c r="D588" s="312"/>
      <c r="E588" s="312"/>
      <c r="F588" s="312"/>
      <c r="G588" s="267"/>
      <c r="H588" s="267"/>
      <c r="I588" s="313"/>
      <c r="J588" s="314"/>
      <c r="K588" s="314"/>
      <c r="L588" s="314"/>
      <c r="M588" s="314"/>
      <c r="N588" s="314"/>
      <c r="O588" s="267"/>
      <c r="P588" s="267"/>
      <c r="Q588" s="267"/>
      <c r="R588" s="267"/>
      <c r="S588" s="267"/>
      <c r="T588" s="267"/>
      <c r="U588" s="267"/>
      <c r="V588" s="267"/>
      <c r="W588" s="267"/>
      <c r="X588" s="267"/>
      <c r="Y588" s="267"/>
      <c r="Z588" s="267"/>
    </row>
    <row r="589" spans="1:26" ht="15.75" customHeight="1">
      <c r="A589" s="312"/>
      <c r="B589" s="312"/>
      <c r="C589" s="267"/>
      <c r="D589" s="312"/>
      <c r="E589" s="312"/>
      <c r="F589" s="312"/>
      <c r="G589" s="267"/>
      <c r="H589" s="267"/>
      <c r="I589" s="313"/>
      <c r="J589" s="314"/>
      <c r="K589" s="314"/>
      <c r="L589" s="314"/>
      <c r="M589" s="314"/>
      <c r="N589" s="314"/>
      <c r="O589" s="267"/>
      <c r="P589" s="267"/>
      <c r="Q589" s="267"/>
      <c r="R589" s="267"/>
      <c r="S589" s="267"/>
      <c r="T589" s="267"/>
      <c r="U589" s="267"/>
      <c r="V589" s="267"/>
      <c r="W589" s="267"/>
      <c r="X589" s="267"/>
      <c r="Y589" s="267"/>
      <c r="Z589" s="267"/>
    </row>
    <row r="590" spans="1:26" ht="15.75" customHeight="1">
      <c r="A590" s="312"/>
      <c r="B590" s="312"/>
      <c r="C590" s="267"/>
      <c r="D590" s="312"/>
      <c r="E590" s="312"/>
      <c r="F590" s="312"/>
      <c r="G590" s="267"/>
      <c r="H590" s="267"/>
      <c r="I590" s="313"/>
      <c r="J590" s="314"/>
      <c r="K590" s="314"/>
      <c r="L590" s="314"/>
      <c r="M590" s="314"/>
      <c r="N590" s="314"/>
      <c r="O590" s="267"/>
      <c r="P590" s="267"/>
      <c r="Q590" s="267"/>
      <c r="R590" s="267"/>
      <c r="S590" s="267"/>
      <c r="T590" s="267"/>
      <c r="U590" s="267"/>
      <c r="V590" s="267"/>
      <c r="W590" s="267"/>
      <c r="X590" s="267"/>
      <c r="Y590" s="267"/>
      <c r="Z590" s="267"/>
    </row>
    <row r="591" spans="1:26" ht="15.75" customHeight="1">
      <c r="A591" s="312"/>
      <c r="B591" s="312"/>
      <c r="C591" s="267"/>
      <c r="D591" s="312"/>
      <c r="E591" s="312"/>
      <c r="F591" s="312"/>
      <c r="G591" s="267"/>
      <c r="H591" s="267"/>
      <c r="I591" s="313"/>
      <c r="J591" s="314"/>
      <c r="K591" s="314"/>
      <c r="L591" s="314"/>
      <c r="M591" s="314"/>
      <c r="N591" s="314"/>
      <c r="O591" s="267"/>
      <c r="P591" s="267"/>
      <c r="Q591" s="267"/>
      <c r="R591" s="267"/>
      <c r="S591" s="267"/>
      <c r="T591" s="267"/>
      <c r="U591" s="267"/>
      <c r="V591" s="267"/>
      <c r="W591" s="267"/>
      <c r="X591" s="267"/>
      <c r="Y591" s="267"/>
      <c r="Z591" s="267"/>
    </row>
    <row r="592" spans="1:26" ht="15.75" customHeight="1">
      <c r="A592" s="312"/>
      <c r="B592" s="312"/>
      <c r="C592" s="267"/>
      <c r="D592" s="312"/>
      <c r="E592" s="312"/>
      <c r="F592" s="312"/>
      <c r="G592" s="267"/>
      <c r="H592" s="267"/>
      <c r="I592" s="313"/>
      <c r="J592" s="314"/>
      <c r="K592" s="314"/>
      <c r="L592" s="314"/>
      <c r="M592" s="314"/>
      <c r="N592" s="314"/>
      <c r="O592" s="267"/>
      <c r="P592" s="267"/>
      <c r="Q592" s="267"/>
      <c r="R592" s="267"/>
      <c r="S592" s="267"/>
      <c r="T592" s="267"/>
      <c r="U592" s="267"/>
      <c r="V592" s="267"/>
      <c r="W592" s="267"/>
      <c r="X592" s="267"/>
      <c r="Y592" s="267"/>
      <c r="Z592" s="267"/>
    </row>
    <row r="593" spans="1:26" ht="15.75" customHeight="1">
      <c r="A593" s="312"/>
      <c r="B593" s="312"/>
      <c r="C593" s="267"/>
      <c r="D593" s="312"/>
      <c r="E593" s="312"/>
      <c r="F593" s="312"/>
      <c r="G593" s="267"/>
      <c r="H593" s="267"/>
      <c r="I593" s="313"/>
      <c r="J593" s="314"/>
      <c r="K593" s="314"/>
      <c r="L593" s="314"/>
      <c r="M593" s="314"/>
      <c r="N593" s="314"/>
      <c r="O593" s="267"/>
      <c r="P593" s="267"/>
      <c r="Q593" s="267"/>
      <c r="R593" s="267"/>
      <c r="S593" s="267"/>
      <c r="T593" s="267"/>
      <c r="U593" s="267"/>
      <c r="V593" s="267"/>
      <c r="W593" s="267"/>
      <c r="X593" s="267"/>
      <c r="Y593" s="267"/>
      <c r="Z593" s="267"/>
    </row>
    <row r="594" spans="1:26" ht="15.75" customHeight="1">
      <c r="A594" s="312"/>
      <c r="B594" s="312"/>
      <c r="C594" s="267"/>
      <c r="D594" s="312"/>
      <c r="E594" s="312"/>
      <c r="F594" s="312"/>
      <c r="G594" s="267"/>
      <c r="H594" s="267"/>
      <c r="I594" s="313"/>
      <c r="J594" s="314"/>
      <c r="K594" s="314"/>
      <c r="L594" s="314"/>
      <c r="M594" s="314"/>
      <c r="N594" s="314"/>
      <c r="O594" s="267"/>
      <c r="P594" s="267"/>
      <c r="Q594" s="267"/>
      <c r="R594" s="267"/>
      <c r="S594" s="267"/>
      <c r="T594" s="267"/>
      <c r="U594" s="267"/>
      <c r="V594" s="267"/>
      <c r="W594" s="267"/>
      <c r="X594" s="267"/>
      <c r="Y594" s="267"/>
      <c r="Z594" s="267"/>
    </row>
    <row r="595" spans="1:26" ht="15.75" customHeight="1">
      <c r="A595" s="312"/>
      <c r="B595" s="312"/>
      <c r="C595" s="267"/>
      <c r="D595" s="312"/>
      <c r="E595" s="312"/>
      <c r="F595" s="312"/>
      <c r="G595" s="267"/>
      <c r="H595" s="267"/>
      <c r="I595" s="313"/>
      <c r="J595" s="314"/>
      <c r="K595" s="314"/>
      <c r="L595" s="314"/>
      <c r="M595" s="314"/>
      <c r="N595" s="314"/>
      <c r="O595" s="267"/>
      <c r="P595" s="267"/>
      <c r="Q595" s="267"/>
      <c r="R595" s="267"/>
      <c r="S595" s="267"/>
      <c r="T595" s="267"/>
      <c r="U595" s="267"/>
      <c r="V595" s="267"/>
      <c r="W595" s="267"/>
      <c r="X595" s="267"/>
      <c r="Y595" s="267"/>
      <c r="Z595" s="267"/>
    </row>
    <row r="596" spans="1:26" ht="15.75" customHeight="1">
      <c r="A596" s="312"/>
      <c r="B596" s="312"/>
      <c r="C596" s="267"/>
      <c r="D596" s="312"/>
      <c r="E596" s="312"/>
      <c r="F596" s="312"/>
      <c r="G596" s="267"/>
      <c r="H596" s="267"/>
      <c r="I596" s="313"/>
      <c r="J596" s="314"/>
      <c r="K596" s="314"/>
      <c r="L596" s="314"/>
      <c r="M596" s="314"/>
      <c r="N596" s="314"/>
      <c r="O596" s="267"/>
      <c r="P596" s="267"/>
      <c r="Q596" s="267"/>
      <c r="R596" s="267"/>
      <c r="S596" s="267"/>
      <c r="T596" s="267"/>
      <c r="U596" s="267"/>
      <c r="V596" s="267"/>
      <c r="W596" s="267"/>
      <c r="X596" s="267"/>
      <c r="Y596" s="267"/>
      <c r="Z596" s="267"/>
    </row>
    <row r="597" spans="1:26" ht="15.75" customHeight="1">
      <c r="A597" s="312"/>
      <c r="B597" s="312"/>
      <c r="C597" s="267"/>
      <c r="D597" s="312"/>
      <c r="E597" s="312"/>
      <c r="F597" s="312"/>
      <c r="G597" s="267"/>
      <c r="H597" s="267"/>
      <c r="I597" s="313"/>
      <c r="J597" s="314"/>
      <c r="K597" s="314"/>
      <c r="L597" s="314"/>
      <c r="M597" s="314"/>
      <c r="N597" s="314"/>
      <c r="O597" s="267"/>
      <c r="P597" s="267"/>
      <c r="Q597" s="267"/>
      <c r="R597" s="267"/>
      <c r="S597" s="267"/>
      <c r="T597" s="267"/>
      <c r="U597" s="267"/>
      <c r="V597" s="267"/>
      <c r="W597" s="267"/>
      <c r="X597" s="267"/>
      <c r="Y597" s="267"/>
      <c r="Z597" s="267"/>
    </row>
    <row r="598" spans="1:26" ht="15.75" customHeight="1">
      <c r="A598" s="312"/>
      <c r="B598" s="312"/>
      <c r="C598" s="267"/>
      <c r="D598" s="312"/>
      <c r="E598" s="312"/>
      <c r="F598" s="312"/>
      <c r="G598" s="267"/>
      <c r="H598" s="267"/>
      <c r="I598" s="313"/>
      <c r="J598" s="314"/>
      <c r="K598" s="314"/>
      <c r="L598" s="314"/>
      <c r="M598" s="314"/>
      <c r="N598" s="314"/>
      <c r="O598" s="267"/>
      <c r="P598" s="267"/>
      <c r="Q598" s="267"/>
      <c r="R598" s="267"/>
      <c r="S598" s="267"/>
      <c r="T598" s="267"/>
      <c r="U598" s="267"/>
      <c r="V598" s="267"/>
      <c r="W598" s="267"/>
      <c r="X598" s="267"/>
      <c r="Y598" s="267"/>
      <c r="Z598" s="267"/>
    </row>
    <row r="599" spans="1:26" ht="15.75" customHeight="1">
      <c r="A599" s="312"/>
      <c r="B599" s="312"/>
      <c r="C599" s="267"/>
      <c r="D599" s="312"/>
      <c r="E599" s="312"/>
      <c r="F599" s="312"/>
      <c r="G599" s="267"/>
      <c r="H599" s="267"/>
      <c r="I599" s="313"/>
      <c r="J599" s="314"/>
      <c r="K599" s="314"/>
      <c r="L599" s="314"/>
      <c r="M599" s="314"/>
      <c r="N599" s="314"/>
      <c r="O599" s="267"/>
      <c r="P599" s="267"/>
      <c r="Q599" s="267"/>
      <c r="R599" s="267"/>
      <c r="S599" s="267"/>
      <c r="T599" s="267"/>
      <c r="U599" s="267"/>
      <c r="V599" s="267"/>
      <c r="W599" s="267"/>
      <c r="X599" s="267"/>
      <c r="Y599" s="267"/>
      <c r="Z599" s="267"/>
    </row>
    <row r="600" spans="1:26" ht="15.75" customHeight="1">
      <c r="A600" s="312"/>
      <c r="B600" s="312"/>
      <c r="C600" s="267"/>
      <c r="D600" s="312"/>
      <c r="E600" s="312"/>
      <c r="F600" s="312"/>
      <c r="G600" s="267"/>
      <c r="H600" s="267"/>
      <c r="I600" s="313"/>
      <c r="J600" s="314"/>
      <c r="K600" s="314"/>
      <c r="L600" s="314"/>
      <c r="M600" s="314"/>
      <c r="N600" s="314"/>
      <c r="O600" s="267"/>
      <c r="P600" s="267"/>
      <c r="Q600" s="267"/>
      <c r="R600" s="267"/>
      <c r="S600" s="267"/>
      <c r="T600" s="267"/>
      <c r="U600" s="267"/>
      <c r="V600" s="267"/>
      <c r="W600" s="267"/>
      <c r="X600" s="267"/>
      <c r="Y600" s="267"/>
      <c r="Z600" s="267"/>
    </row>
    <row r="601" spans="1:26" ht="15.75" customHeight="1">
      <c r="A601" s="312"/>
      <c r="B601" s="312"/>
      <c r="C601" s="267"/>
      <c r="D601" s="312"/>
      <c r="E601" s="312"/>
      <c r="F601" s="312"/>
      <c r="G601" s="267"/>
      <c r="H601" s="267"/>
      <c r="I601" s="313"/>
      <c r="J601" s="314"/>
      <c r="K601" s="314"/>
      <c r="L601" s="314"/>
      <c r="M601" s="314"/>
      <c r="N601" s="314"/>
      <c r="O601" s="267"/>
      <c r="P601" s="267"/>
      <c r="Q601" s="267"/>
      <c r="R601" s="267"/>
      <c r="S601" s="267"/>
      <c r="T601" s="267"/>
      <c r="U601" s="267"/>
      <c r="V601" s="267"/>
      <c r="W601" s="267"/>
      <c r="X601" s="267"/>
      <c r="Y601" s="267"/>
      <c r="Z601" s="267"/>
    </row>
    <row r="602" spans="1:26" ht="15.75" customHeight="1">
      <c r="A602" s="312"/>
      <c r="B602" s="312"/>
      <c r="C602" s="267"/>
      <c r="D602" s="312"/>
      <c r="E602" s="312"/>
      <c r="F602" s="312"/>
      <c r="G602" s="267"/>
      <c r="H602" s="267"/>
      <c r="I602" s="313"/>
      <c r="J602" s="314"/>
      <c r="K602" s="314"/>
      <c r="L602" s="314"/>
      <c r="M602" s="314"/>
      <c r="N602" s="314"/>
      <c r="O602" s="267"/>
      <c r="P602" s="267"/>
      <c r="Q602" s="267"/>
      <c r="R602" s="267"/>
      <c r="S602" s="267"/>
      <c r="T602" s="267"/>
      <c r="U602" s="267"/>
      <c r="V602" s="267"/>
      <c r="W602" s="267"/>
      <c r="X602" s="267"/>
      <c r="Y602" s="267"/>
      <c r="Z602" s="267"/>
    </row>
    <row r="603" spans="1:26" ht="15.75" customHeight="1">
      <c r="A603" s="312"/>
      <c r="B603" s="312"/>
      <c r="C603" s="267"/>
      <c r="D603" s="312"/>
      <c r="E603" s="312"/>
      <c r="F603" s="312"/>
      <c r="G603" s="267"/>
      <c r="H603" s="267"/>
      <c r="I603" s="313"/>
      <c r="J603" s="314"/>
      <c r="K603" s="314"/>
      <c r="L603" s="314"/>
      <c r="M603" s="314"/>
      <c r="N603" s="314"/>
      <c r="O603" s="267"/>
      <c r="P603" s="267"/>
      <c r="Q603" s="267"/>
      <c r="R603" s="267"/>
      <c r="S603" s="267"/>
      <c r="T603" s="267"/>
      <c r="U603" s="267"/>
      <c r="V603" s="267"/>
      <c r="W603" s="267"/>
      <c r="X603" s="267"/>
      <c r="Y603" s="267"/>
      <c r="Z603" s="267"/>
    </row>
    <row r="604" spans="1:26" ht="15.75" customHeight="1">
      <c r="A604" s="312"/>
      <c r="B604" s="312"/>
      <c r="C604" s="267"/>
      <c r="D604" s="312"/>
      <c r="E604" s="312"/>
      <c r="F604" s="312"/>
      <c r="G604" s="267"/>
      <c r="H604" s="267"/>
      <c r="I604" s="313"/>
      <c r="J604" s="314"/>
      <c r="K604" s="314"/>
      <c r="L604" s="314"/>
      <c r="M604" s="314"/>
      <c r="N604" s="314"/>
      <c r="O604" s="267"/>
      <c r="P604" s="267"/>
      <c r="Q604" s="267"/>
      <c r="R604" s="267"/>
      <c r="S604" s="267"/>
      <c r="T604" s="267"/>
      <c r="U604" s="267"/>
      <c r="V604" s="267"/>
      <c r="W604" s="267"/>
      <c r="X604" s="267"/>
      <c r="Y604" s="267"/>
      <c r="Z604" s="267"/>
    </row>
    <row r="605" spans="1:26" ht="15.75" customHeight="1">
      <c r="A605" s="312"/>
      <c r="B605" s="312"/>
      <c r="C605" s="267"/>
      <c r="D605" s="312"/>
      <c r="E605" s="312"/>
      <c r="F605" s="312"/>
      <c r="G605" s="267"/>
      <c r="H605" s="267"/>
      <c r="I605" s="313"/>
      <c r="J605" s="314"/>
      <c r="K605" s="314"/>
      <c r="L605" s="314"/>
      <c r="M605" s="314"/>
      <c r="N605" s="314"/>
      <c r="O605" s="267"/>
      <c r="P605" s="267"/>
      <c r="Q605" s="267"/>
      <c r="R605" s="267"/>
      <c r="S605" s="267"/>
      <c r="T605" s="267"/>
      <c r="U605" s="267"/>
      <c r="V605" s="267"/>
      <c r="W605" s="267"/>
      <c r="X605" s="267"/>
      <c r="Y605" s="267"/>
      <c r="Z605" s="267"/>
    </row>
    <row r="606" spans="1:26" ht="15.75" customHeight="1">
      <c r="A606" s="312"/>
      <c r="B606" s="312"/>
      <c r="C606" s="267"/>
      <c r="D606" s="312"/>
      <c r="E606" s="312"/>
      <c r="F606" s="312"/>
      <c r="G606" s="267"/>
      <c r="H606" s="267"/>
      <c r="I606" s="313"/>
      <c r="J606" s="314"/>
      <c r="K606" s="314"/>
      <c r="L606" s="314"/>
      <c r="M606" s="314"/>
      <c r="N606" s="314"/>
      <c r="O606" s="267"/>
      <c r="P606" s="267"/>
      <c r="Q606" s="267"/>
      <c r="R606" s="267"/>
      <c r="S606" s="267"/>
      <c r="T606" s="267"/>
      <c r="U606" s="267"/>
      <c r="V606" s="267"/>
      <c r="W606" s="267"/>
      <c r="X606" s="267"/>
      <c r="Y606" s="267"/>
      <c r="Z606" s="267"/>
    </row>
    <row r="607" spans="1:26" ht="15.75" customHeight="1">
      <c r="A607" s="312"/>
      <c r="B607" s="312"/>
      <c r="C607" s="267"/>
      <c r="D607" s="312"/>
      <c r="E607" s="312"/>
      <c r="F607" s="312"/>
      <c r="G607" s="267"/>
      <c r="H607" s="267"/>
      <c r="I607" s="313"/>
      <c r="J607" s="314"/>
      <c r="K607" s="314"/>
      <c r="L607" s="314"/>
      <c r="M607" s="314"/>
      <c r="N607" s="314"/>
      <c r="O607" s="267"/>
      <c r="P607" s="267"/>
      <c r="Q607" s="267"/>
      <c r="R607" s="267"/>
      <c r="S607" s="267"/>
      <c r="T607" s="267"/>
      <c r="U607" s="267"/>
      <c r="V607" s="267"/>
      <c r="W607" s="267"/>
      <c r="X607" s="267"/>
      <c r="Y607" s="267"/>
      <c r="Z607" s="267"/>
    </row>
    <row r="608" spans="1:26" ht="15.75" customHeight="1">
      <c r="A608" s="312"/>
      <c r="B608" s="312"/>
      <c r="C608" s="267"/>
      <c r="D608" s="312"/>
      <c r="E608" s="312"/>
      <c r="F608" s="312"/>
      <c r="G608" s="267"/>
      <c r="H608" s="267"/>
      <c r="I608" s="313"/>
      <c r="J608" s="314"/>
      <c r="K608" s="314"/>
      <c r="L608" s="314"/>
      <c r="M608" s="314"/>
      <c r="N608" s="314"/>
      <c r="O608" s="267"/>
      <c r="P608" s="267"/>
      <c r="Q608" s="267"/>
      <c r="R608" s="267"/>
      <c r="S608" s="267"/>
      <c r="T608" s="267"/>
      <c r="U608" s="267"/>
      <c r="V608" s="267"/>
      <c r="W608" s="267"/>
      <c r="X608" s="267"/>
      <c r="Y608" s="267"/>
      <c r="Z608" s="267"/>
    </row>
    <row r="609" spans="1:26" ht="15.75" customHeight="1">
      <c r="A609" s="312"/>
      <c r="B609" s="312"/>
      <c r="C609" s="267"/>
      <c r="D609" s="312"/>
      <c r="E609" s="312"/>
      <c r="F609" s="312"/>
      <c r="G609" s="267"/>
      <c r="H609" s="267"/>
      <c r="I609" s="313"/>
      <c r="J609" s="314"/>
      <c r="K609" s="314"/>
      <c r="L609" s="314"/>
      <c r="M609" s="314"/>
      <c r="N609" s="314"/>
      <c r="O609" s="267"/>
      <c r="P609" s="267"/>
      <c r="Q609" s="267"/>
      <c r="R609" s="267"/>
      <c r="S609" s="267"/>
      <c r="T609" s="267"/>
      <c r="U609" s="267"/>
      <c r="V609" s="267"/>
      <c r="W609" s="267"/>
      <c r="X609" s="267"/>
      <c r="Y609" s="267"/>
      <c r="Z609" s="267"/>
    </row>
    <row r="610" spans="1:26" ht="15.75" customHeight="1">
      <c r="A610" s="312"/>
      <c r="B610" s="312"/>
      <c r="C610" s="267"/>
      <c r="D610" s="312"/>
      <c r="E610" s="312"/>
      <c r="F610" s="312"/>
      <c r="G610" s="267"/>
      <c r="H610" s="267"/>
      <c r="I610" s="313"/>
      <c r="J610" s="314"/>
      <c r="K610" s="314"/>
      <c r="L610" s="314"/>
      <c r="M610" s="314"/>
      <c r="N610" s="314"/>
      <c r="O610" s="267"/>
      <c r="P610" s="267"/>
      <c r="Q610" s="267"/>
      <c r="R610" s="267"/>
      <c r="S610" s="267"/>
      <c r="T610" s="267"/>
      <c r="U610" s="267"/>
      <c r="V610" s="267"/>
      <c r="W610" s="267"/>
      <c r="X610" s="267"/>
      <c r="Y610" s="267"/>
      <c r="Z610" s="267"/>
    </row>
    <row r="611" spans="1:26" ht="15.75" customHeight="1">
      <c r="A611" s="312"/>
      <c r="B611" s="312"/>
      <c r="C611" s="267"/>
      <c r="D611" s="312"/>
      <c r="E611" s="312"/>
      <c r="F611" s="312"/>
      <c r="G611" s="267"/>
      <c r="H611" s="267"/>
      <c r="I611" s="313"/>
      <c r="J611" s="314"/>
      <c r="K611" s="314"/>
      <c r="L611" s="314"/>
      <c r="M611" s="314"/>
      <c r="N611" s="314"/>
      <c r="O611" s="267"/>
      <c r="P611" s="267"/>
      <c r="Q611" s="267"/>
      <c r="R611" s="267"/>
      <c r="S611" s="267"/>
      <c r="T611" s="267"/>
      <c r="U611" s="267"/>
      <c r="V611" s="267"/>
      <c r="W611" s="267"/>
      <c r="X611" s="267"/>
      <c r="Y611" s="267"/>
      <c r="Z611" s="267"/>
    </row>
    <row r="612" spans="1:26" ht="15.75" customHeight="1">
      <c r="A612" s="312"/>
      <c r="B612" s="312"/>
      <c r="C612" s="267"/>
      <c r="D612" s="312"/>
      <c r="E612" s="312"/>
      <c r="F612" s="312"/>
      <c r="G612" s="267"/>
      <c r="H612" s="267"/>
      <c r="I612" s="313"/>
      <c r="J612" s="314"/>
      <c r="K612" s="314"/>
      <c r="L612" s="314"/>
      <c r="M612" s="314"/>
      <c r="N612" s="314"/>
      <c r="O612" s="267"/>
      <c r="P612" s="267"/>
      <c r="Q612" s="267"/>
      <c r="R612" s="267"/>
      <c r="S612" s="267"/>
      <c r="T612" s="267"/>
      <c r="U612" s="267"/>
      <c r="V612" s="267"/>
      <c r="W612" s="267"/>
      <c r="X612" s="267"/>
      <c r="Y612" s="267"/>
      <c r="Z612" s="267"/>
    </row>
    <row r="613" spans="1:26" ht="15.75" customHeight="1">
      <c r="A613" s="312"/>
      <c r="B613" s="312"/>
      <c r="C613" s="267"/>
      <c r="D613" s="312"/>
      <c r="E613" s="312"/>
      <c r="F613" s="312"/>
      <c r="G613" s="267"/>
      <c r="H613" s="267"/>
      <c r="I613" s="313"/>
      <c r="J613" s="314"/>
      <c r="K613" s="314"/>
      <c r="L613" s="314"/>
      <c r="M613" s="314"/>
      <c r="N613" s="314"/>
      <c r="O613" s="267"/>
      <c r="P613" s="267"/>
      <c r="Q613" s="267"/>
      <c r="R613" s="267"/>
      <c r="S613" s="267"/>
      <c r="T613" s="267"/>
      <c r="U613" s="267"/>
      <c r="V613" s="267"/>
      <c r="W613" s="267"/>
      <c r="X613" s="267"/>
      <c r="Y613" s="267"/>
      <c r="Z613" s="267"/>
    </row>
    <row r="614" spans="1:26" ht="15.75" customHeight="1">
      <c r="A614" s="312"/>
      <c r="B614" s="312"/>
      <c r="C614" s="267"/>
      <c r="D614" s="312"/>
      <c r="E614" s="312"/>
      <c r="F614" s="312"/>
      <c r="G614" s="267"/>
      <c r="H614" s="267"/>
      <c r="I614" s="313"/>
      <c r="J614" s="314"/>
      <c r="K614" s="314"/>
      <c r="L614" s="314"/>
      <c r="M614" s="314"/>
      <c r="N614" s="314"/>
      <c r="O614" s="267"/>
      <c r="P614" s="267"/>
      <c r="Q614" s="267"/>
      <c r="R614" s="267"/>
      <c r="S614" s="267"/>
      <c r="T614" s="267"/>
      <c r="U614" s="267"/>
      <c r="V614" s="267"/>
      <c r="W614" s="267"/>
      <c r="X614" s="267"/>
      <c r="Y614" s="267"/>
      <c r="Z614" s="267"/>
    </row>
    <row r="615" spans="1:26" ht="15.75" customHeight="1">
      <c r="A615" s="312"/>
      <c r="B615" s="312"/>
      <c r="C615" s="267"/>
      <c r="D615" s="312"/>
      <c r="E615" s="312"/>
      <c r="F615" s="312"/>
      <c r="G615" s="267"/>
      <c r="H615" s="267"/>
      <c r="I615" s="313"/>
      <c r="J615" s="314"/>
      <c r="K615" s="314"/>
      <c r="L615" s="314"/>
      <c r="M615" s="314"/>
      <c r="N615" s="314"/>
      <c r="O615" s="267"/>
      <c r="P615" s="267"/>
      <c r="Q615" s="267"/>
      <c r="R615" s="267"/>
      <c r="S615" s="267"/>
      <c r="T615" s="267"/>
      <c r="U615" s="267"/>
      <c r="V615" s="267"/>
      <c r="W615" s="267"/>
      <c r="X615" s="267"/>
      <c r="Y615" s="267"/>
      <c r="Z615" s="267"/>
    </row>
    <row r="616" spans="1:26" ht="15.75" customHeight="1">
      <c r="A616" s="312"/>
      <c r="B616" s="312"/>
      <c r="C616" s="267"/>
      <c r="D616" s="312"/>
      <c r="E616" s="312"/>
      <c r="F616" s="312"/>
      <c r="G616" s="267"/>
      <c r="H616" s="267"/>
      <c r="I616" s="313"/>
      <c r="J616" s="314"/>
      <c r="K616" s="314"/>
      <c r="L616" s="314"/>
      <c r="M616" s="314"/>
      <c r="N616" s="314"/>
      <c r="O616" s="267"/>
      <c r="P616" s="267"/>
      <c r="Q616" s="267"/>
      <c r="R616" s="267"/>
      <c r="S616" s="267"/>
      <c r="T616" s="267"/>
      <c r="U616" s="267"/>
      <c r="V616" s="267"/>
      <c r="W616" s="267"/>
      <c r="X616" s="267"/>
      <c r="Y616" s="267"/>
      <c r="Z616" s="267"/>
    </row>
    <row r="617" spans="1:26" ht="15.75" customHeight="1">
      <c r="A617" s="312"/>
      <c r="B617" s="312"/>
      <c r="C617" s="267"/>
      <c r="D617" s="312"/>
      <c r="E617" s="312"/>
      <c r="F617" s="312"/>
      <c r="G617" s="267"/>
      <c r="H617" s="267"/>
      <c r="I617" s="313"/>
      <c r="J617" s="314"/>
      <c r="K617" s="314"/>
      <c r="L617" s="314"/>
      <c r="M617" s="314"/>
      <c r="N617" s="314"/>
      <c r="O617" s="267"/>
      <c r="P617" s="267"/>
      <c r="Q617" s="267"/>
      <c r="R617" s="267"/>
      <c r="S617" s="267"/>
      <c r="T617" s="267"/>
      <c r="U617" s="267"/>
      <c r="V617" s="267"/>
      <c r="W617" s="267"/>
      <c r="X617" s="267"/>
      <c r="Y617" s="267"/>
      <c r="Z617" s="267"/>
    </row>
    <row r="618" spans="1:26" ht="15.75" customHeight="1">
      <c r="A618" s="312"/>
      <c r="B618" s="312"/>
      <c r="C618" s="267"/>
      <c r="D618" s="312"/>
      <c r="E618" s="312"/>
      <c r="F618" s="312"/>
      <c r="G618" s="267"/>
      <c r="H618" s="267"/>
      <c r="I618" s="313"/>
      <c r="J618" s="314"/>
      <c r="K618" s="314"/>
      <c r="L618" s="314"/>
      <c r="M618" s="314"/>
      <c r="N618" s="314"/>
      <c r="O618" s="267"/>
      <c r="P618" s="267"/>
      <c r="Q618" s="267"/>
      <c r="R618" s="267"/>
      <c r="S618" s="267"/>
      <c r="T618" s="267"/>
      <c r="U618" s="267"/>
      <c r="V618" s="267"/>
      <c r="W618" s="267"/>
      <c r="X618" s="267"/>
      <c r="Y618" s="267"/>
      <c r="Z618" s="267"/>
    </row>
    <row r="619" spans="1:26" ht="15.75" customHeight="1">
      <c r="A619" s="312"/>
      <c r="B619" s="312"/>
      <c r="C619" s="267"/>
      <c r="D619" s="312"/>
      <c r="E619" s="312"/>
      <c r="F619" s="312"/>
      <c r="G619" s="267"/>
      <c r="H619" s="267"/>
      <c r="I619" s="313"/>
      <c r="J619" s="314"/>
      <c r="K619" s="314"/>
      <c r="L619" s="314"/>
      <c r="M619" s="314"/>
      <c r="N619" s="314"/>
      <c r="O619" s="267"/>
      <c r="P619" s="267"/>
      <c r="Q619" s="267"/>
      <c r="R619" s="267"/>
      <c r="S619" s="267"/>
      <c r="T619" s="267"/>
      <c r="U619" s="267"/>
      <c r="V619" s="267"/>
      <c r="W619" s="267"/>
      <c r="X619" s="267"/>
      <c r="Y619" s="267"/>
      <c r="Z619" s="267"/>
    </row>
    <row r="620" spans="1:26" ht="15.75" customHeight="1">
      <c r="A620" s="312"/>
      <c r="B620" s="312"/>
      <c r="C620" s="267"/>
      <c r="D620" s="312"/>
      <c r="E620" s="312"/>
      <c r="F620" s="312"/>
      <c r="G620" s="267"/>
      <c r="H620" s="267"/>
      <c r="I620" s="313"/>
      <c r="J620" s="314"/>
      <c r="K620" s="314"/>
      <c r="L620" s="314"/>
      <c r="M620" s="314"/>
      <c r="N620" s="314"/>
      <c r="O620" s="267"/>
      <c r="P620" s="267"/>
      <c r="Q620" s="267"/>
      <c r="R620" s="267"/>
      <c r="S620" s="267"/>
      <c r="T620" s="267"/>
      <c r="U620" s="267"/>
      <c r="V620" s="267"/>
      <c r="W620" s="267"/>
      <c r="X620" s="267"/>
      <c r="Y620" s="267"/>
      <c r="Z620" s="267"/>
    </row>
    <row r="621" spans="1:26" ht="15.75" customHeight="1">
      <c r="A621" s="312"/>
      <c r="B621" s="312"/>
      <c r="C621" s="267"/>
      <c r="D621" s="312"/>
      <c r="E621" s="312"/>
      <c r="F621" s="312"/>
      <c r="G621" s="267"/>
      <c r="H621" s="267"/>
      <c r="I621" s="313"/>
      <c r="J621" s="314"/>
      <c r="K621" s="314"/>
      <c r="L621" s="314"/>
      <c r="M621" s="314"/>
      <c r="N621" s="314"/>
      <c r="O621" s="267"/>
      <c r="P621" s="267"/>
      <c r="Q621" s="267"/>
      <c r="R621" s="267"/>
      <c r="S621" s="267"/>
      <c r="T621" s="267"/>
      <c r="U621" s="267"/>
      <c r="V621" s="267"/>
      <c r="W621" s="267"/>
      <c r="X621" s="267"/>
      <c r="Y621" s="267"/>
      <c r="Z621" s="267"/>
    </row>
    <row r="622" spans="1:26" ht="15.75" customHeight="1">
      <c r="A622" s="312"/>
      <c r="B622" s="312"/>
      <c r="C622" s="267"/>
      <c r="D622" s="312"/>
      <c r="E622" s="312"/>
      <c r="F622" s="312"/>
      <c r="G622" s="267"/>
      <c r="H622" s="267"/>
      <c r="I622" s="313"/>
      <c r="J622" s="314"/>
      <c r="K622" s="314"/>
      <c r="L622" s="314"/>
      <c r="M622" s="314"/>
      <c r="N622" s="314"/>
      <c r="O622" s="267"/>
      <c r="P622" s="267"/>
      <c r="Q622" s="267"/>
      <c r="R622" s="267"/>
      <c r="S622" s="267"/>
      <c r="T622" s="267"/>
      <c r="U622" s="267"/>
      <c r="V622" s="267"/>
      <c r="W622" s="267"/>
      <c r="X622" s="267"/>
      <c r="Y622" s="267"/>
      <c r="Z622" s="267"/>
    </row>
    <row r="623" spans="1:26" ht="15.75" customHeight="1">
      <c r="A623" s="312"/>
      <c r="B623" s="312"/>
      <c r="C623" s="267"/>
      <c r="D623" s="312"/>
      <c r="E623" s="312"/>
      <c r="F623" s="312"/>
      <c r="G623" s="267"/>
      <c r="H623" s="267"/>
      <c r="I623" s="313"/>
      <c r="J623" s="314"/>
      <c r="K623" s="314"/>
      <c r="L623" s="314"/>
      <c r="M623" s="314"/>
      <c r="N623" s="314"/>
      <c r="O623" s="267"/>
      <c r="P623" s="267"/>
      <c r="Q623" s="267"/>
      <c r="R623" s="267"/>
      <c r="S623" s="267"/>
      <c r="T623" s="267"/>
      <c r="U623" s="267"/>
      <c r="V623" s="267"/>
      <c r="W623" s="267"/>
      <c r="X623" s="267"/>
      <c r="Y623" s="267"/>
      <c r="Z623" s="267"/>
    </row>
    <row r="624" spans="1:26" ht="15.75" customHeight="1">
      <c r="A624" s="312"/>
      <c r="B624" s="312"/>
      <c r="C624" s="267"/>
      <c r="D624" s="312"/>
      <c r="E624" s="312"/>
      <c r="F624" s="312"/>
      <c r="G624" s="267"/>
      <c r="H624" s="267"/>
      <c r="I624" s="313"/>
      <c r="J624" s="314"/>
      <c r="K624" s="314"/>
      <c r="L624" s="314"/>
      <c r="M624" s="314"/>
      <c r="N624" s="314"/>
      <c r="O624" s="267"/>
      <c r="P624" s="267"/>
      <c r="Q624" s="267"/>
      <c r="R624" s="267"/>
      <c r="S624" s="267"/>
      <c r="T624" s="267"/>
      <c r="U624" s="267"/>
      <c r="V624" s="267"/>
      <c r="W624" s="267"/>
      <c r="X624" s="267"/>
      <c r="Y624" s="267"/>
      <c r="Z624" s="267"/>
    </row>
    <row r="625" spans="1:26" ht="15.75" customHeight="1">
      <c r="A625" s="312"/>
      <c r="B625" s="312"/>
      <c r="C625" s="267"/>
      <c r="D625" s="312"/>
      <c r="E625" s="312"/>
      <c r="F625" s="312"/>
      <c r="G625" s="267"/>
      <c r="H625" s="267"/>
      <c r="I625" s="313"/>
      <c r="J625" s="314"/>
      <c r="K625" s="314"/>
      <c r="L625" s="314"/>
      <c r="M625" s="314"/>
      <c r="N625" s="314"/>
      <c r="O625" s="267"/>
      <c r="P625" s="267"/>
      <c r="Q625" s="267"/>
      <c r="R625" s="267"/>
      <c r="S625" s="267"/>
      <c r="T625" s="267"/>
      <c r="U625" s="267"/>
      <c r="V625" s="267"/>
      <c r="W625" s="267"/>
      <c r="X625" s="267"/>
      <c r="Y625" s="267"/>
      <c r="Z625" s="267"/>
    </row>
    <row r="626" spans="1:26" ht="15.75" customHeight="1">
      <c r="A626" s="312"/>
      <c r="B626" s="312"/>
      <c r="C626" s="267"/>
      <c r="D626" s="312"/>
      <c r="E626" s="312"/>
      <c r="F626" s="312"/>
      <c r="G626" s="267"/>
      <c r="H626" s="267"/>
      <c r="I626" s="313"/>
      <c r="J626" s="314"/>
      <c r="K626" s="314"/>
      <c r="L626" s="314"/>
      <c r="M626" s="314"/>
      <c r="N626" s="314"/>
      <c r="O626" s="267"/>
      <c r="P626" s="267"/>
      <c r="Q626" s="267"/>
      <c r="R626" s="267"/>
      <c r="S626" s="267"/>
      <c r="T626" s="267"/>
      <c r="U626" s="267"/>
      <c r="V626" s="267"/>
      <c r="W626" s="267"/>
      <c r="X626" s="267"/>
      <c r="Y626" s="267"/>
      <c r="Z626" s="267"/>
    </row>
    <row r="627" spans="1:26" ht="15.75" customHeight="1">
      <c r="A627" s="312"/>
      <c r="B627" s="312"/>
      <c r="C627" s="267"/>
      <c r="D627" s="312"/>
      <c r="E627" s="312"/>
      <c r="F627" s="312"/>
      <c r="G627" s="267"/>
      <c r="H627" s="267"/>
      <c r="I627" s="313"/>
      <c r="J627" s="314"/>
      <c r="K627" s="314"/>
      <c r="L627" s="314"/>
      <c r="M627" s="314"/>
      <c r="N627" s="314"/>
      <c r="O627" s="267"/>
      <c r="P627" s="267"/>
      <c r="Q627" s="267"/>
      <c r="R627" s="267"/>
      <c r="S627" s="267"/>
      <c r="T627" s="267"/>
      <c r="U627" s="267"/>
      <c r="V627" s="267"/>
      <c r="W627" s="267"/>
      <c r="X627" s="267"/>
      <c r="Y627" s="267"/>
      <c r="Z627" s="267"/>
    </row>
    <row r="628" spans="1:26" ht="15.75" customHeight="1">
      <c r="A628" s="312"/>
      <c r="B628" s="312"/>
      <c r="C628" s="267"/>
      <c r="D628" s="312"/>
      <c r="E628" s="312"/>
      <c r="F628" s="312"/>
      <c r="G628" s="267"/>
      <c r="H628" s="267"/>
      <c r="I628" s="313"/>
      <c r="J628" s="314"/>
      <c r="K628" s="314"/>
      <c r="L628" s="314"/>
      <c r="M628" s="314"/>
      <c r="N628" s="314"/>
      <c r="O628" s="267"/>
      <c r="P628" s="267"/>
      <c r="Q628" s="267"/>
      <c r="R628" s="267"/>
      <c r="S628" s="267"/>
      <c r="T628" s="267"/>
      <c r="U628" s="267"/>
      <c r="V628" s="267"/>
      <c r="W628" s="267"/>
      <c r="X628" s="267"/>
      <c r="Y628" s="267"/>
      <c r="Z628" s="267"/>
    </row>
    <row r="629" spans="1:26" ht="15.75" customHeight="1">
      <c r="A629" s="312"/>
      <c r="B629" s="312"/>
      <c r="C629" s="267"/>
      <c r="D629" s="312"/>
      <c r="E629" s="312"/>
      <c r="F629" s="312"/>
      <c r="G629" s="267"/>
      <c r="H629" s="267"/>
      <c r="I629" s="313"/>
      <c r="J629" s="314"/>
      <c r="K629" s="314"/>
      <c r="L629" s="314"/>
      <c r="M629" s="314"/>
      <c r="N629" s="314"/>
      <c r="O629" s="267"/>
      <c r="P629" s="267"/>
      <c r="Q629" s="267"/>
      <c r="R629" s="267"/>
      <c r="S629" s="267"/>
      <c r="T629" s="267"/>
      <c r="U629" s="267"/>
      <c r="V629" s="267"/>
      <c r="W629" s="267"/>
      <c r="X629" s="267"/>
      <c r="Y629" s="267"/>
      <c r="Z629" s="267"/>
    </row>
    <row r="630" spans="1:26" ht="15.75" customHeight="1">
      <c r="A630" s="312"/>
      <c r="B630" s="312"/>
      <c r="C630" s="267"/>
      <c r="D630" s="312"/>
      <c r="E630" s="312"/>
      <c r="F630" s="312"/>
      <c r="G630" s="267"/>
      <c r="H630" s="267"/>
      <c r="I630" s="313"/>
      <c r="J630" s="314"/>
      <c r="K630" s="314"/>
      <c r="L630" s="314"/>
      <c r="M630" s="314"/>
      <c r="N630" s="314"/>
      <c r="O630" s="267"/>
      <c r="P630" s="267"/>
      <c r="Q630" s="267"/>
      <c r="R630" s="267"/>
      <c r="S630" s="267"/>
      <c r="T630" s="267"/>
      <c r="U630" s="267"/>
      <c r="V630" s="267"/>
      <c r="W630" s="267"/>
      <c r="X630" s="267"/>
      <c r="Y630" s="267"/>
      <c r="Z630" s="267"/>
    </row>
    <row r="631" spans="1:26" ht="15.75" customHeight="1">
      <c r="A631" s="312"/>
      <c r="B631" s="312"/>
      <c r="C631" s="267"/>
      <c r="D631" s="312"/>
      <c r="E631" s="312"/>
      <c r="F631" s="312"/>
      <c r="G631" s="267"/>
      <c r="H631" s="267"/>
      <c r="I631" s="313"/>
      <c r="J631" s="314"/>
      <c r="K631" s="314"/>
      <c r="L631" s="314"/>
      <c r="M631" s="314"/>
      <c r="N631" s="314"/>
      <c r="O631" s="267"/>
      <c r="P631" s="267"/>
      <c r="Q631" s="267"/>
      <c r="R631" s="267"/>
      <c r="S631" s="267"/>
      <c r="T631" s="267"/>
      <c r="U631" s="267"/>
      <c r="V631" s="267"/>
      <c r="W631" s="267"/>
      <c r="X631" s="267"/>
      <c r="Y631" s="267"/>
      <c r="Z631" s="267"/>
    </row>
    <row r="632" spans="1:26" ht="15.75" customHeight="1">
      <c r="A632" s="312"/>
      <c r="B632" s="312"/>
      <c r="C632" s="267"/>
      <c r="D632" s="312"/>
      <c r="E632" s="312"/>
      <c r="F632" s="312"/>
      <c r="G632" s="267"/>
      <c r="H632" s="267"/>
      <c r="I632" s="313"/>
      <c r="J632" s="314"/>
      <c r="K632" s="314"/>
      <c r="L632" s="314"/>
      <c r="M632" s="314"/>
      <c r="N632" s="314"/>
      <c r="O632" s="267"/>
      <c r="P632" s="267"/>
      <c r="Q632" s="267"/>
      <c r="R632" s="267"/>
      <c r="S632" s="267"/>
      <c r="T632" s="267"/>
      <c r="U632" s="267"/>
      <c r="V632" s="267"/>
      <c r="W632" s="267"/>
      <c r="X632" s="267"/>
      <c r="Y632" s="267"/>
      <c r="Z632" s="267"/>
    </row>
    <row r="633" spans="1:26" ht="15.75" customHeight="1">
      <c r="A633" s="312"/>
      <c r="B633" s="312"/>
      <c r="C633" s="267"/>
      <c r="D633" s="312"/>
      <c r="E633" s="312"/>
      <c r="F633" s="312"/>
      <c r="G633" s="267"/>
      <c r="H633" s="267"/>
      <c r="I633" s="313"/>
      <c r="J633" s="314"/>
      <c r="K633" s="314"/>
      <c r="L633" s="314"/>
      <c r="M633" s="314"/>
      <c r="N633" s="314"/>
      <c r="O633" s="267"/>
      <c r="P633" s="267"/>
      <c r="Q633" s="267"/>
      <c r="R633" s="267"/>
      <c r="S633" s="267"/>
      <c r="T633" s="267"/>
      <c r="U633" s="267"/>
      <c r="V633" s="267"/>
      <c r="W633" s="267"/>
      <c r="X633" s="267"/>
      <c r="Y633" s="267"/>
      <c r="Z633" s="267"/>
    </row>
    <row r="634" spans="1:26" ht="15.75" customHeight="1">
      <c r="A634" s="312"/>
      <c r="B634" s="312"/>
      <c r="C634" s="267"/>
      <c r="D634" s="312"/>
      <c r="E634" s="312"/>
      <c r="F634" s="312"/>
      <c r="G634" s="267"/>
      <c r="H634" s="267"/>
      <c r="I634" s="313"/>
      <c r="J634" s="314"/>
      <c r="K634" s="314"/>
      <c r="L634" s="314"/>
      <c r="M634" s="314"/>
      <c r="N634" s="314"/>
      <c r="O634" s="267"/>
      <c r="P634" s="267"/>
      <c r="Q634" s="267"/>
      <c r="R634" s="267"/>
      <c r="S634" s="267"/>
      <c r="T634" s="267"/>
      <c r="U634" s="267"/>
      <c r="V634" s="267"/>
      <c r="W634" s="267"/>
      <c r="X634" s="267"/>
      <c r="Y634" s="267"/>
      <c r="Z634" s="267"/>
    </row>
    <row r="635" spans="1:26" ht="15.75" customHeight="1">
      <c r="A635" s="312"/>
      <c r="B635" s="312"/>
      <c r="C635" s="267"/>
      <c r="D635" s="312"/>
      <c r="E635" s="312"/>
      <c r="F635" s="312"/>
      <c r="G635" s="267"/>
      <c r="H635" s="267"/>
      <c r="I635" s="313"/>
      <c r="J635" s="314"/>
      <c r="K635" s="314"/>
      <c r="L635" s="314"/>
      <c r="M635" s="314"/>
      <c r="N635" s="314"/>
      <c r="O635" s="267"/>
      <c r="P635" s="267"/>
      <c r="Q635" s="267"/>
      <c r="R635" s="267"/>
      <c r="S635" s="267"/>
      <c r="T635" s="267"/>
      <c r="U635" s="267"/>
      <c r="V635" s="267"/>
      <c r="W635" s="267"/>
      <c r="X635" s="267"/>
      <c r="Y635" s="267"/>
      <c r="Z635" s="267"/>
    </row>
    <row r="636" spans="1:26" ht="15.75" customHeight="1">
      <c r="A636" s="312"/>
      <c r="B636" s="312"/>
      <c r="C636" s="267"/>
      <c r="D636" s="312"/>
      <c r="E636" s="312"/>
      <c r="F636" s="312"/>
      <c r="G636" s="267"/>
      <c r="H636" s="267"/>
      <c r="I636" s="313"/>
      <c r="J636" s="314"/>
      <c r="K636" s="314"/>
      <c r="L636" s="314"/>
      <c r="M636" s="314"/>
      <c r="N636" s="314"/>
      <c r="O636" s="267"/>
      <c r="P636" s="267"/>
      <c r="Q636" s="267"/>
      <c r="R636" s="267"/>
      <c r="S636" s="267"/>
      <c r="T636" s="267"/>
      <c r="U636" s="267"/>
      <c r="V636" s="267"/>
      <c r="W636" s="267"/>
      <c r="X636" s="267"/>
      <c r="Y636" s="267"/>
      <c r="Z636" s="267"/>
    </row>
    <row r="637" spans="1:26" ht="15.75" customHeight="1">
      <c r="A637" s="312"/>
      <c r="B637" s="312"/>
      <c r="C637" s="267"/>
      <c r="D637" s="312"/>
      <c r="E637" s="312"/>
      <c r="F637" s="312"/>
      <c r="G637" s="267"/>
      <c r="H637" s="267"/>
      <c r="I637" s="313"/>
      <c r="J637" s="314"/>
      <c r="K637" s="314"/>
      <c r="L637" s="314"/>
      <c r="M637" s="314"/>
      <c r="N637" s="314"/>
      <c r="O637" s="267"/>
      <c r="P637" s="267"/>
      <c r="Q637" s="267"/>
      <c r="R637" s="267"/>
      <c r="S637" s="267"/>
      <c r="T637" s="267"/>
      <c r="U637" s="267"/>
      <c r="V637" s="267"/>
      <c r="W637" s="267"/>
      <c r="X637" s="267"/>
      <c r="Y637" s="267"/>
      <c r="Z637" s="267"/>
    </row>
    <row r="638" spans="1:26" ht="15.75" customHeight="1">
      <c r="A638" s="312"/>
      <c r="B638" s="312"/>
      <c r="C638" s="267"/>
      <c r="D638" s="312"/>
      <c r="E638" s="312"/>
      <c r="F638" s="312"/>
      <c r="G638" s="267"/>
      <c r="H638" s="267"/>
      <c r="I638" s="313"/>
      <c r="J638" s="314"/>
      <c r="K638" s="314"/>
      <c r="L638" s="314"/>
      <c r="M638" s="314"/>
      <c r="N638" s="314"/>
      <c r="O638" s="267"/>
      <c r="P638" s="267"/>
      <c r="Q638" s="267"/>
      <c r="R638" s="267"/>
      <c r="S638" s="267"/>
      <c r="T638" s="267"/>
      <c r="U638" s="267"/>
      <c r="V638" s="267"/>
      <c r="W638" s="267"/>
      <c r="X638" s="267"/>
      <c r="Y638" s="267"/>
      <c r="Z638" s="267"/>
    </row>
    <row r="639" spans="1:26" ht="15.75" customHeight="1">
      <c r="A639" s="312"/>
      <c r="B639" s="312"/>
      <c r="C639" s="267"/>
      <c r="D639" s="312"/>
      <c r="E639" s="312"/>
      <c r="F639" s="312"/>
      <c r="G639" s="267"/>
      <c r="H639" s="267"/>
      <c r="I639" s="313"/>
      <c r="J639" s="314"/>
      <c r="K639" s="314"/>
      <c r="L639" s="314"/>
      <c r="M639" s="314"/>
      <c r="N639" s="314"/>
      <c r="O639" s="267"/>
      <c r="P639" s="267"/>
      <c r="Q639" s="267"/>
      <c r="R639" s="267"/>
      <c r="S639" s="267"/>
      <c r="T639" s="267"/>
      <c r="U639" s="267"/>
      <c r="V639" s="267"/>
      <c r="W639" s="267"/>
      <c r="X639" s="267"/>
      <c r="Y639" s="267"/>
      <c r="Z639" s="267"/>
    </row>
    <row r="640" spans="1:26" ht="15.75" customHeight="1">
      <c r="A640" s="312"/>
      <c r="B640" s="312"/>
      <c r="C640" s="267"/>
      <c r="D640" s="312"/>
      <c r="E640" s="312"/>
      <c r="F640" s="312"/>
      <c r="G640" s="267"/>
      <c r="H640" s="267"/>
      <c r="I640" s="313"/>
      <c r="J640" s="314"/>
      <c r="K640" s="314"/>
      <c r="L640" s="314"/>
      <c r="M640" s="314"/>
      <c r="N640" s="314"/>
      <c r="O640" s="267"/>
      <c r="P640" s="267"/>
      <c r="Q640" s="267"/>
      <c r="R640" s="267"/>
      <c r="S640" s="267"/>
      <c r="T640" s="267"/>
      <c r="U640" s="267"/>
      <c r="V640" s="267"/>
      <c r="W640" s="267"/>
      <c r="X640" s="267"/>
      <c r="Y640" s="267"/>
      <c r="Z640" s="267"/>
    </row>
    <row r="641" spans="1:26" ht="15.75" customHeight="1">
      <c r="A641" s="312"/>
      <c r="B641" s="312"/>
      <c r="C641" s="267"/>
      <c r="D641" s="312"/>
      <c r="E641" s="312"/>
      <c r="F641" s="312"/>
      <c r="G641" s="267"/>
      <c r="H641" s="267"/>
      <c r="I641" s="313"/>
      <c r="J641" s="314"/>
      <c r="K641" s="314"/>
      <c r="L641" s="314"/>
      <c r="M641" s="314"/>
      <c r="N641" s="314"/>
      <c r="O641" s="267"/>
      <c r="P641" s="267"/>
      <c r="Q641" s="267"/>
      <c r="R641" s="267"/>
      <c r="S641" s="267"/>
      <c r="T641" s="267"/>
      <c r="U641" s="267"/>
      <c r="V641" s="267"/>
      <c r="W641" s="267"/>
      <c r="X641" s="267"/>
      <c r="Y641" s="267"/>
      <c r="Z641" s="267"/>
    </row>
    <row r="642" spans="1:26" ht="15.75" customHeight="1">
      <c r="A642" s="312"/>
      <c r="B642" s="312"/>
      <c r="C642" s="267"/>
      <c r="D642" s="312"/>
      <c r="E642" s="312"/>
      <c r="F642" s="312"/>
      <c r="G642" s="267"/>
      <c r="H642" s="267"/>
      <c r="I642" s="313"/>
      <c r="J642" s="314"/>
      <c r="K642" s="314"/>
      <c r="L642" s="314"/>
      <c r="M642" s="314"/>
      <c r="N642" s="314"/>
      <c r="O642" s="267"/>
      <c r="P642" s="267"/>
      <c r="Q642" s="267"/>
      <c r="R642" s="267"/>
      <c r="S642" s="267"/>
      <c r="T642" s="267"/>
      <c r="U642" s="267"/>
      <c r="V642" s="267"/>
      <c r="W642" s="267"/>
      <c r="X642" s="267"/>
      <c r="Y642" s="267"/>
      <c r="Z642" s="267"/>
    </row>
    <row r="643" spans="1:26" ht="15.75" customHeight="1">
      <c r="A643" s="312"/>
      <c r="B643" s="312"/>
      <c r="C643" s="267"/>
      <c r="D643" s="312"/>
      <c r="E643" s="312"/>
      <c r="F643" s="312"/>
      <c r="G643" s="267"/>
      <c r="H643" s="267"/>
      <c r="I643" s="313"/>
      <c r="J643" s="314"/>
      <c r="K643" s="314"/>
      <c r="L643" s="314"/>
      <c r="M643" s="314"/>
      <c r="N643" s="314"/>
      <c r="O643" s="267"/>
      <c r="P643" s="267"/>
      <c r="Q643" s="267"/>
      <c r="R643" s="267"/>
      <c r="S643" s="267"/>
      <c r="T643" s="267"/>
      <c r="U643" s="267"/>
      <c r="V643" s="267"/>
      <c r="W643" s="267"/>
      <c r="X643" s="267"/>
      <c r="Y643" s="267"/>
      <c r="Z643" s="267"/>
    </row>
    <row r="644" spans="1:26" ht="15.75" customHeight="1">
      <c r="A644" s="312"/>
      <c r="B644" s="312"/>
      <c r="C644" s="267"/>
      <c r="D644" s="312"/>
      <c r="E644" s="312"/>
      <c r="F644" s="312"/>
      <c r="G644" s="267"/>
      <c r="H644" s="267"/>
      <c r="I644" s="313"/>
      <c r="J644" s="314"/>
      <c r="K644" s="314"/>
      <c r="L644" s="314"/>
      <c r="M644" s="314"/>
      <c r="N644" s="314"/>
      <c r="O644" s="267"/>
      <c r="P644" s="267"/>
      <c r="Q644" s="267"/>
      <c r="R644" s="267"/>
      <c r="S644" s="267"/>
      <c r="T644" s="267"/>
      <c r="U644" s="267"/>
      <c r="V644" s="267"/>
      <c r="W644" s="267"/>
      <c r="X644" s="267"/>
      <c r="Y644" s="267"/>
      <c r="Z644" s="267"/>
    </row>
    <row r="645" spans="1:26" ht="15.75" customHeight="1">
      <c r="A645" s="312"/>
      <c r="B645" s="312"/>
      <c r="C645" s="267"/>
      <c r="D645" s="312"/>
      <c r="E645" s="312"/>
      <c r="F645" s="312"/>
      <c r="G645" s="267"/>
      <c r="H645" s="267"/>
      <c r="I645" s="313"/>
      <c r="J645" s="314"/>
      <c r="K645" s="314"/>
      <c r="L645" s="314"/>
      <c r="M645" s="314"/>
      <c r="N645" s="314"/>
      <c r="O645" s="267"/>
      <c r="P645" s="267"/>
      <c r="Q645" s="267"/>
      <c r="R645" s="267"/>
      <c r="S645" s="267"/>
      <c r="T645" s="267"/>
      <c r="U645" s="267"/>
      <c r="V645" s="267"/>
      <c r="W645" s="267"/>
      <c r="X645" s="267"/>
      <c r="Y645" s="267"/>
      <c r="Z645" s="267"/>
    </row>
    <row r="646" spans="1:26" ht="15.75" customHeight="1">
      <c r="A646" s="312"/>
      <c r="B646" s="312"/>
      <c r="C646" s="267"/>
      <c r="D646" s="312"/>
      <c r="E646" s="312"/>
      <c r="F646" s="312"/>
      <c r="G646" s="267"/>
      <c r="H646" s="267"/>
      <c r="I646" s="313"/>
      <c r="J646" s="314"/>
      <c r="K646" s="314"/>
      <c r="L646" s="314"/>
      <c r="M646" s="314"/>
      <c r="N646" s="314"/>
      <c r="O646" s="267"/>
      <c r="P646" s="267"/>
      <c r="Q646" s="267"/>
      <c r="R646" s="267"/>
      <c r="S646" s="267"/>
      <c r="T646" s="267"/>
      <c r="U646" s="267"/>
      <c r="V646" s="267"/>
      <c r="W646" s="267"/>
      <c r="X646" s="267"/>
      <c r="Y646" s="267"/>
      <c r="Z646" s="267"/>
    </row>
    <row r="647" spans="1:26" ht="15.75" customHeight="1">
      <c r="A647" s="312"/>
      <c r="B647" s="312"/>
      <c r="C647" s="267"/>
      <c r="D647" s="312"/>
      <c r="E647" s="312"/>
      <c r="F647" s="312"/>
      <c r="G647" s="267"/>
      <c r="H647" s="267"/>
      <c r="I647" s="313"/>
      <c r="J647" s="314"/>
      <c r="K647" s="314"/>
      <c r="L647" s="314"/>
      <c r="M647" s="314"/>
      <c r="N647" s="314"/>
      <c r="O647" s="267"/>
      <c r="P647" s="267"/>
      <c r="Q647" s="267"/>
      <c r="R647" s="267"/>
      <c r="S647" s="267"/>
      <c r="T647" s="267"/>
      <c r="U647" s="267"/>
      <c r="V647" s="267"/>
      <c r="W647" s="267"/>
      <c r="X647" s="267"/>
      <c r="Y647" s="267"/>
      <c r="Z647" s="267"/>
    </row>
    <row r="648" spans="1:26" ht="15.75" customHeight="1">
      <c r="A648" s="312"/>
      <c r="B648" s="312"/>
      <c r="C648" s="267"/>
      <c r="D648" s="312"/>
      <c r="E648" s="312"/>
      <c r="F648" s="312"/>
      <c r="G648" s="267"/>
      <c r="H648" s="267"/>
      <c r="I648" s="313"/>
      <c r="J648" s="314"/>
      <c r="K648" s="314"/>
      <c r="L648" s="314"/>
      <c r="M648" s="314"/>
      <c r="N648" s="314"/>
      <c r="O648" s="267"/>
      <c r="P648" s="267"/>
      <c r="Q648" s="267"/>
      <c r="R648" s="267"/>
      <c r="S648" s="267"/>
      <c r="T648" s="267"/>
      <c r="U648" s="267"/>
      <c r="V648" s="267"/>
      <c r="W648" s="267"/>
      <c r="X648" s="267"/>
      <c r="Y648" s="267"/>
      <c r="Z648" s="267"/>
    </row>
    <row r="649" spans="1:26" ht="15.75" customHeight="1">
      <c r="A649" s="312"/>
      <c r="B649" s="312"/>
      <c r="C649" s="267"/>
      <c r="D649" s="312"/>
      <c r="E649" s="312"/>
      <c r="F649" s="312"/>
      <c r="G649" s="267"/>
      <c r="H649" s="267"/>
      <c r="I649" s="313"/>
      <c r="J649" s="314"/>
      <c r="K649" s="314"/>
      <c r="L649" s="314"/>
      <c r="M649" s="314"/>
      <c r="N649" s="314"/>
      <c r="O649" s="267"/>
      <c r="P649" s="267"/>
      <c r="Q649" s="267"/>
      <c r="R649" s="267"/>
      <c r="S649" s="267"/>
      <c r="T649" s="267"/>
      <c r="U649" s="267"/>
      <c r="V649" s="267"/>
      <c r="W649" s="267"/>
      <c r="X649" s="267"/>
      <c r="Y649" s="267"/>
      <c r="Z649" s="267"/>
    </row>
    <row r="650" spans="1:26" ht="15.75" customHeight="1">
      <c r="A650" s="312"/>
      <c r="B650" s="312"/>
      <c r="C650" s="267"/>
      <c r="D650" s="312"/>
      <c r="E650" s="312"/>
      <c r="F650" s="312"/>
      <c r="G650" s="267"/>
      <c r="H650" s="267"/>
      <c r="I650" s="313"/>
      <c r="J650" s="314"/>
      <c r="K650" s="314"/>
      <c r="L650" s="314"/>
      <c r="M650" s="314"/>
      <c r="N650" s="314"/>
      <c r="O650" s="267"/>
      <c r="P650" s="267"/>
      <c r="Q650" s="267"/>
      <c r="R650" s="267"/>
      <c r="S650" s="267"/>
      <c r="T650" s="267"/>
      <c r="U650" s="267"/>
      <c r="V650" s="267"/>
      <c r="W650" s="267"/>
      <c r="X650" s="267"/>
      <c r="Y650" s="267"/>
      <c r="Z650" s="267"/>
    </row>
    <row r="651" spans="1:26" ht="15.75" customHeight="1">
      <c r="A651" s="312"/>
      <c r="B651" s="312"/>
      <c r="C651" s="267"/>
      <c r="D651" s="312"/>
      <c r="E651" s="312"/>
      <c r="F651" s="312"/>
      <c r="G651" s="267"/>
      <c r="H651" s="267"/>
      <c r="I651" s="313"/>
      <c r="J651" s="314"/>
      <c r="K651" s="314"/>
      <c r="L651" s="314"/>
      <c r="M651" s="314"/>
      <c r="N651" s="314"/>
      <c r="O651" s="267"/>
      <c r="P651" s="267"/>
      <c r="Q651" s="267"/>
      <c r="R651" s="267"/>
      <c r="S651" s="267"/>
      <c r="T651" s="267"/>
      <c r="U651" s="267"/>
      <c r="V651" s="267"/>
      <c r="W651" s="267"/>
      <c r="X651" s="267"/>
      <c r="Y651" s="267"/>
      <c r="Z651" s="267"/>
    </row>
    <row r="652" spans="1:26" ht="15.75" customHeight="1">
      <c r="A652" s="312"/>
      <c r="B652" s="312"/>
      <c r="C652" s="267"/>
      <c r="D652" s="312"/>
      <c r="E652" s="312"/>
      <c r="F652" s="312"/>
      <c r="G652" s="267"/>
      <c r="H652" s="267"/>
      <c r="I652" s="313"/>
      <c r="J652" s="314"/>
      <c r="K652" s="314"/>
      <c r="L652" s="314"/>
      <c r="M652" s="314"/>
      <c r="N652" s="314"/>
      <c r="O652" s="267"/>
      <c r="P652" s="267"/>
      <c r="Q652" s="267"/>
      <c r="R652" s="267"/>
      <c r="S652" s="267"/>
      <c r="T652" s="267"/>
      <c r="U652" s="267"/>
      <c r="V652" s="267"/>
      <c r="W652" s="267"/>
      <c r="X652" s="267"/>
      <c r="Y652" s="267"/>
      <c r="Z652" s="267"/>
    </row>
    <row r="653" spans="1:26" ht="15.75" customHeight="1">
      <c r="A653" s="312"/>
      <c r="B653" s="312"/>
      <c r="C653" s="267"/>
      <c r="D653" s="312"/>
      <c r="E653" s="312"/>
      <c r="F653" s="312"/>
      <c r="G653" s="267"/>
      <c r="H653" s="267"/>
      <c r="I653" s="313"/>
      <c r="J653" s="314"/>
      <c r="K653" s="314"/>
      <c r="L653" s="314"/>
      <c r="M653" s="314"/>
      <c r="N653" s="314"/>
      <c r="O653" s="267"/>
      <c r="P653" s="267"/>
      <c r="Q653" s="267"/>
      <c r="R653" s="267"/>
      <c r="S653" s="267"/>
      <c r="T653" s="267"/>
      <c r="U653" s="267"/>
      <c r="V653" s="267"/>
      <c r="W653" s="267"/>
      <c r="X653" s="267"/>
      <c r="Y653" s="267"/>
      <c r="Z653" s="267"/>
    </row>
    <row r="654" spans="1:26" ht="15.75" customHeight="1">
      <c r="A654" s="312"/>
      <c r="B654" s="312"/>
      <c r="C654" s="267"/>
      <c r="D654" s="312"/>
      <c r="E654" s="312"/>
      <c r="F654" s="312"/>
      <c r="G654" s="267"/>
      <c r="H654" s="267"/>
      <c r="I654" s="313"/>
      <c r="J654" s="314"/>
      <c r="K654" s="314"/>
      <c r="L654" s="314"/>
      <c r="M654" s="314"/>
      <c r="N654" s="314"/>
      <c r="O654" s="267"/>
      <c r="P654" s="267"/>
      <c r="Q654" s="267"/>
      <c r="R654" s="267"/>
      <c r="S654" s="267"/>
      <c r="T654" s="267"/>
      <c r="U654" s="267"/>
      <c r="V654" s="267"/>
      <c r="W654" s="267"/>
      <c r="X654" s="267"/>
      <c r="Y654" s="267"/>
      <c r="Z654" s="267"/>
    </row>
    <row r="655" spans="1:26" ht="15.75" customHeight="1">
      <c r="A655" s="312"/>
      <c r="B655" s="312"/>
      <c r="C655" s="267"/>
      <c r="D655" s="312"/>
      <c r="E655" s="312"/>
      <c r="F655" s="312"/>
      <c r="G655" s="267"/>
      <c r="H655" s="267"/>
      <c r="I655" s="313"/>
      <c r="J655" s="314"/>
      <c r="K655" s="314"/>
      <c r="L655" s="314"/>
      <c r="M655" s="314"/>
      <c r="N655" s="314"/>
      <c r="O655" s="267"/>
      <c r="P655" s="267"/>
      <c r="Q655" s="267"/>
      <c r="R655" s="267"/>
      <c r="S655" s="267"/>
      <c r="T655" s="267"/>
      <c r="U655" s="267"/>
      <c r="V655" s="267"/>
      <c r="W655" s="267"/>
      <c r="X655" s="267"/>
      <c r="Y655" s="267"/>
      <c r="Z655" s="267"/>
    </row>
    <row r="656" spans="1:26" ht="15.75" customHeight="1">
      <c r="A656" s="312"/>
      <c r="B656" s="312"/>
      <c r="C656" s="267"/>
      <c r="D656" s="312"/>
      <c r="E656" s="312"/>
      <c r="F656" s="312"/>
      <c r="G656" s="267"/>
      <c r="H656" s="267"/>
      <c r="I656" s="313"/>
      <c r="J656" s="314"/>
      <c r="K656" s="314"/>
      <c r="L656" s="314"/>
      <c r="M656" s="314"/>
      <c r="N656" s="314"/>
      <c r="O656" s="267"/>
      <c r="P656" s="267"/>
      <c r="Q656" s="267"/>
      <c r="R656" s="267"/>
      <c r="S656" s="267"/>
      <c r="T656" s="267"/>
      <c r="U656" s="267"/>
      <c r="V656" s="267"/>
      <c r="W656" s="267"/>
      <c r="X656" s="267"/>
      <c r="Y656" s="267"/>
      <c r="Z656" s="267"/>
    </row>
    <row r="657" spans="1:26" ht="15.75" customHeight="1">
      <c r="A657" s="312"/>
      <c r="B657" s="312"/>
      <c r="C657" s="267"/>
      <c r="D657" s="312"/>
      <c r="E657" s="312"/>
      <c r="F657" s="312"/>
      <c r="G657" s="267"/>
      <c r="H657" s="267"/>
      <c r="I657" s="313"/>
      <c r="J657" s="314"/>
      <c r="K657" s="314"/>
      <c r="L657" s="314"/>
      <c r="M657" s="314"/>
      <c r="N657" s="314"/>
      <c r="O657" s="267"/>
      <c r="P657" s="267"/>
      <c r="Q657" s="267"/>
      <c r="R657" s="267"/>
      <c r="S657" s="267"/>
      <c r="T657" s="267"/>
      <c r="U657" s="267"/>
      <c r="V657" s="267"/>
      <c r="W657" s="267"/>
      <c r="X657" s="267"/>
      <c r="Y657" s="267"/>
      <c r="Z657" s="267"/>
    </row>
    <row r="658" spans="1:26" ht="15.75" customHeight="1">
      <c r="A658" s="312"/>
      <c r="B658" s="312"/>
      <c r="C658" s="267"/>
      <c r="D658" s="312"/>
      <c r="E658" s="312"/>
      <c r="F658" s="312"/>
      <c r="G658" s="267"/>
      <c r="H658" s="267"/>
      <c r="I658" s="313"/>
      <c r="J658" s="314"/>
      <c r="K658" s="314"/>
      <c r="L658" s="314"/>
      <c r="M658" s="314"/>
      <c r="N658" s="314"/>
      <c r="O658" s="267"/>
      <c r="P658" s="267"/>
      <c r="Q658" s="267"/>
      <c r="R658" s="267"/>
      <c r="S658" s="267"/>
      <c r="T658" s="267"/>
      <c r="U658" s="267"/>
      <c r="V658" s="267"/>
      <c r="W658" s="267"/>
      <c r="X658" s="267"/>
      <c r="Y658" s="267"/>
      <c r="Z658" s="267"/>
    </row>
    <row r="659" spans="1:26" ht="15.75" customHeight="1">
      <c r="A659" s="312"/>
      <c r="B659" s="312"/>
      <c r="C659" s="267"/>
      <c r="D659" s="312"/>
      <c r="E659" s="312"/>
      <c r="F659" s="312"/>
      <c r="G659" s="267"/>
      <c r="H659" s="267"/>
      <c r="I659" s="313"/>
      <c r="J659" s="314"/>
      <c r="K659" s="314"/>
      <c r="L659" s="314"/>
      <c r="M659" s="314"/>
      <c r="N659" s="314"/>
      <c r="O659" s="267"/>
      <c r="P659" s="267"/>
      <c r="Q659" s="267"/>
      <c r="R659" s="267"/>
      <c r="S659" s="267"/>
      <c r="T659" s="267"/>
      <c r="U659" s="267"/>
      <c r="V659" s="267"/>
      <c r="W659" s="267"/>
      <c r="X659" s="267"/>
      <c r="Y659" s="267"/>
      <c r="Z659" s="267"/>
    </row>
    <row r="660" spans="1:26" ht="15.75" customHeight="1">
      <c r="A660" s="312"/>
      <c r="B660" s="312"/>
      <c r="C660" s="267"/>
      <c r="D660" s="312"/>
      <c r="E660" s="312"/>
      <c r="F660" s="312"/>
      <c r="G660" s="267"/>
      <c r="H660" s="267"/>
      <c r="I660" s="313"/>
      <c r="J660" s="314"/>
      <c r="K660" s="314"/>
      <c r="L660" s="314"/>
      <c r="M660" s="314"/>
      <c r="N660" s="314"/>
      <c r="O660" s="267"/>
      <c r="P660" s="267"/>
      <c r="Q660" s="267"/>
      <c r="R660" s="267"/>
      <c r="S660" s="267"/>
      <c r="T660" s="267"/>
      <c r="U660" s="267"/>
      <c r="V660" s="267"/>
      <c r="W660" s="267"/>
      <c r="X660" s="267"/>
      <c r="Y660" s="267"/>
      <c r="Z660" s="267"/>
    </row>
    <row r="661" spans="1:26" ht="15.75" customHeight="1">
      <c r="A661" s="312"/>
      <c r="B661" s="312"/>
      <c r="C661" s="267"/>
      <c r="D661" s="312"/>
      <c r="E661" s="312"/>
      <c r="F661" s="312"/>
      <c r="G661" s="267"/>
      <c r="H661" s="267"/>
      <c r="I661" s="313"/>
      <c r="J661" s="314"/>
      <c r="K661" s="314"/>
      <c r="L661" s="314"/>
      <c r="M661" s="314"/>
      <c r="N661" s="314"/>
      <c r="O661" s="267"/>
      <c r="P661" s="267"/>
      <c r="Q661" s="267"/>
      <c r="R661" s="267"/>
      <c r="S661" s="267"/>
      <c r="T661" s="267"/>
      <c r="U661" s="267"/>
      <c r="V661" s="267"/>
      <c r="W661" s="267"/>
      <c r="X661" s="267"/>
      <c r="Y661" s="267"/>
      <c r="Z661" s="267"/>
    </row>
    <row r="662" spans="1:26" ht="15.75" customHeight="1">
      <c r="A662" s="312"/>
      <c r="B662" s="312"/>
      <c r="C662" s="267"/>
      <c r="D662" s="312"/>
      <c r="E662" s="312"/>
      <c r="F662" s="312"/>
      <c r="G662" s="267"/>
      <c r="H662" s="267"/>
      <c r="I662" s="313"/>
      <c r="J662" s="314"/>
      <c r="K662" s="314"/>
      <c r="L662" s="314"/>
      <c r="M662" s="314"/>
      <c r="N662" s="314"/>
      <c r="O662" s="267"/>
      <c r="P662" s="267"/>
      <c r="Q662" s="267"/>
      <c r="R662" s="267"/>
      <c r="S662" s="267"/>
      <c r="T662" s="267"/>
      <c r="U662" s="267"/>
      <c r="V662" s="267"/>
      <c r="W662" s="267"/>
      <c r="X662" s="267"/>
      <c r="Y662" s="267"/>
      <c r="Z662" s="267"/>
    </row>
    <row r="663" spans="1:26" ht="15.75" customHeight="1">
      <c r="A663" s="312"/>
      <c r="B663" s="312"/>
      <c r="C663" s="267"/>
      <c r="D663" s="312"/>
      <c r="E663" s="312"/>
      <c r="F663" s="312"/>
      <c r="G663" s="267"/>
      <c r="H663" s="267"/>
      <c r="I663" s="313"/>
      <c r="J663" s="314"/>
      <c r="K663" s="314"/>
      <c r="L663" s="314"/>
      <c r="M663" s="314"/>
      <c r="N663" s="314"/>
      <c r="O663" s="267"/>
      <c r="P663" s="267"/>
      <c r="Q663" s="267"/>
      <c r="R663" s="267"/>
      <c r="S663" s="267"/>
      <c r="T663" s="267"/>
      <c r="U663" s="267"/>
      <c r="V663" s="267"/>
      <c r="W663" s="267"/>
      <c r="X663" s="267"/>
      <c r="Y663" s="267"/>
      <c r="Z663" s="267"/>
    </row>
    <row r="664" spans="1:26" ht="15.75" customHeight="1">
      <c r="A664" s="312"/>
      <c r="B664" s="312"/>
      <c r="C664" s="267"/>
      <c r="D664" s="312"/>
      <c r="E664" s="312"/>
      <c r="F664" s="312"/>
      <c r="G664" s="267"/>
      <c r="H664" s="267"/>
      <c r="I664" s="313"/>
      <c r="J664" s="314"/>
      <c r="K664" s="314"/>
      <c r="L664" s="314"/>
      <c r="M664" s="314"/>
      <c r="N664" s="314"/>
      <c r="O664" s="267"/>
      <c r="P664" s="267"/>
      <c r="Q664" s="267"/>
      <c r="R664" s="267"/>
      <c r="S664" s="267"/>
      <c r="T664" s="267"/>
      <c r="U664" s="267"/>
      <c r="V664" s="267"/>
      <c r="W664" s="267"/>
      <c r="X664" s="267"/>
      <c r="Y664" s="267"/>
      <c r="Z664" s="267"/>
    </row>
    <row r="665" spans="1:26" ht="15.75" customHeight="1">
      <c r="A665" s="312"/>
      <c r="B665" s="312"/>
      <c r="C665" s="267"/>
      <c r="D665" s="312"/>
      <c r="E665" s="312"/>
      <c r="F665" s="312"/>
      <c r="G665" s="267"/>
      <c r="H665" s="267"/>
      <c r="I665" s="313"/>
      <c r="J665" s="314"/>
      <c r="K665" s="314"/>
      <c r="L665" s="314"/>
      <c r="M665" s="314"/>
      <c r="N665" s="314"/>
      <c r="O665" s="267"/>
      <c r="P665" s="267"/>
      <c r="Q665" s="267"/>
      <c r="R665" s="267"/>
      <c r="S665" s="267"/>
      <c r="T665" s="267"/>
      <c r="U665" s="267"/>
      <c r="V665" s="267"/>
      <c r="W665" s="267"/>
      <c r="X665" s="267"/>
      <c r="Y665" s="267"/>
      <c r="Z665" s="267"/>
    </row>
    <row r="666" spans="1:26" ht="15.75" customHeight="1">
      <c r="A666" s="312"/>
      <c r="B666" s="312"/>
      <c r="C666" s="267"/>
      <c r="D666" s="312"/>
      <c r="E666" s="312"/>
      <c r="F666" s="312"/>
      <c r="G666" s="267"/>
      <c r="H666" s="267"/>
      <c r="I666" s="313"/>
      <c r="J666" s="314"/>
      <c r="K666" s="314"/>
      <c r="L666" s="314"/>
      <c r="M666" s="314"/>
      <c r="N666" s="314"/>
      <c r="O666" s="267"/>
      <c r="P666" s="267"/>
      <c r="Q666" s="267"/>
      <c r="R666" s="267"/>
      <c r="S666" s="267"/>
      <c r="T666" s="267"/>
      <c r="U666" s="267"/>
      <c r="V666" s="267"/>
      <c r="W666" s="267"/>
      <c r="X666" s="267"/>
      <c r="Y666" s="267"/>
      <c r="Z666" s="267"/>
    </row>
    <row r="667" spans="1:26" ht="15.75" customHeight="1">
      <c r="A667" s="312"/>
      <c r="B667" s="312"/>
      <c r="C667" s="267"/>
      <c r="D667" s="312"/>
      <c r="E667" s="312"/>
      <c r="F667" s="312"/>
      <c r="G667" s="267"/>
      <c r="H667" s="267"/>
      <c r="I667" s="313"/>
      <c r="J667" s="314"/>
      <c r="K667" s="314"/>
      <c r="L667" s="314"/>
      <c r="M667" s="314"/>
      <c r="N667" s="314"/>
      <c r="O667" s="267"/>
      <c r="P667" s="267"/>
      <c r="Q667" s="267"/>
      <c r="R667" s="267"/>
      <c r="S667" s="267"/>
      <c r="T667" s="267"/>
      <c r="U667" s="267"/>
      <c r="V667" s="267"/>
      <c r="W667" s="267"/>
      <c r="X667" s="267"/>
      <c r="Y667" s="267"/>
      <c r="Z667" s="267"/>
    </row>
    <row r="668" spans="1:26" ht="15.75" customHeight="1">
      <c r="A668" s="312"/>
      <c r="B668" s="312"/>
      <c r="C668" s="267"/>
      <c r="D668" s="312"/>
      <c r="E668" s="312"/>
      <c r="F668" s="312"/>
      <c r="G668" s="267"/>
      <c r="H668" s="267"/>
      <c r="I668" s="313"/>
      <c r="J668" s="314"/>
      <c r="K668" s="314"/>
      <c r="L668" s="314"/>
      <c r="M668" s="314"/>
      <c r="N668" s="314"/>
      <c r="O668" s="267"/>
      <c r="P668" s="267"/>
      <c r="Q668" s="267"/>
      <c r="R668" s="267"/>
      <c r="S668" s="267"/>
      <c r="T668" s="267"/>
      <c r="U668" s="267"/>
      <c r="V668" s="267"/>
      <c r="W668" s="267"/>
      <c r="X668" s="267"/>
      <c r="Y668" s="267"/>
      <c r="Z668" s="267"/>
    </row>
    <row r="669" spans="1:26" ht="15.75" customHeight="1">
      <c r="A669" s="312"/>
      <c r="B669" s="312"/>
      <c r="C669" s="267"/>
      <c r="D669" s="312"/>
      <c r="E669" s="312"/>
      <c r="F669" s="312"/>
      <c r="G669" s="267"/>
      <c r="H669" s="267"/>
      <c r="I669" s="313"/>
      <c r="J669" s="314"/>
      <c r="K669" s="314"/>
      <c r="L669" s="314"/>
      <c r="M669" s="314"/>
      <c r="N669" s="314"/>
      <c r="O669" s="267"/>
      <c r="P669" s="267"/>
      <c r="Q669" s="267"/>
      <c r="R669" s="267"/>
      <c r="S669" s="267"/>
      <c r="T669" s="267"/>
      <c r="U669" s="267"/>
      <c r="V669" s="267"/>
      <c r="W669" s="267"/>
      <c r="X669" s="267"/>
      <c r="Y669" s="267"/>
      <c r="Z669" s="267"/>
    </row>
    <row r="670" spans="1:26" ht="15.75" customHeight="1">
      <c r="A670" s="312"/>
      <c r="B670" s="312"/>
      <c r="C670" s="267"/>
      <c r="D670" s="312"/>
      <c r="E670" s="312"/>
      <c r="F670" s="312"/>
      <c r="G670" s="267"/>
      <c r="H670" s="267"/>
      <c r="I670" s="313"/>
      <c r="J670" s="314"/>
      <c r="K670" s="314"/>
      <c r="L670" s="314"/>
      <c r="M670" s="314"/>
      <c r="N670" s="314"/>
      <c r="O670" s="267"/>
      <c r="P670" s="267"/>
      <c r="Q670" s="267"/>
      <c r="R670" s="267"/>
      <c r="S670" s="267"/>
      <c r="T670" s="267"/>
      <c r="U670" s="267"/>
      <c r="V670" s="267"/>
      <c r="W670" s="267"/>
      <c r="X670" s="267"/>
      <c r="Y670" s="267"/>
      <c r="Z670" s="267"/>
    </row>
    <row r="671" spans="1:26" ht="15.75" customHeight="1">
      <c r="A671" s="312"/>
      <c r="B671" s="312"/>
      <c r="C671" s="267"/>
      <c r="D671" s="312"/>
      <c r="E671" s="312"/>
      <c r="F671" s="312"/>
      <c r="G671" s="267"/>
      <c r="H671" s="267"/>
      <c r="I671" s="313"/>
      <c r="J671" s="314"/>
      <c r="K671" s="314"/>
      <c r="L671" s="314"/>
      <c r="M671" s="314"/>
      <c r="N671" s="314"/>
      <c r="O671" s="267"/>
      <c r="P671" s="267"/>
      <c r="Q671" s="267"/>
      <c r="R671" s="267"/>
      <c r="S671" s="267"/>
      <c r="T671" s="267"/>
      <c r="U671" s="267"/>
      <c r="V671" s="267"/>
      <c r="W671" s="267"/>
      <c r="X671" s="267"/>
      <c r="Y671" s="267"/>
      <c r="Z671" s="267"/>
    </row>
    <row r="672" spans="1:26" ht="15.75" customHeight="1">
      <c r="A672" s="312"/>
      <c r="B672" s="312"/>
      <c r="C672" s="267"/>
      <c r="D672" s="312"/>
      <c r="E672" s="312"/>
      <c r="F672" s="312"/>
      <c r="G672" s="267"/>
      <c r="H672" s="267"/>
      <c r="I672" s="313"/>
      <c r="J672" s="314"/>
      <c r="K672" s="314"/>
      <c r="L672" s="314"/>
      <c r="M672" s="314"/>
      <c r="N672" s="314"/>
      <c r="O672" s="267"/>
      <c r="P672" s="267"/>
      <c r="Q672" s="267"/>
      <c r="R672" s="267"/>
      <c r="S672" s="267"/>
      <c r="T672" s="267"/>
      <c r="U672" s="267"/>
      <c r="V672" s="267"/>
      <c r="W672" s="267"/>
      <c r="X672" s="267"/>
      <c r="Y672" s="267"/>
      <c r="Z672" s="267"/>
    </row>
    <row r="673" spans="1:26" ht="15.75" customHeight="1">
      <c r="A673" s="312"/>
      <c r="B673" s="312"/>
      <c r="C673" s="267"/>
      <c r="D673" s="312"/>
      <c r="E673" s="312"/>
      <c r="F673" s="312"/>
      <c r="G673" s="267"/>
      <c r="H673" s="267"/>
      <c r="I673" s="313"/>
      <c r="J673" s="314"/>
      <c r="K673" s="314"/>
      <c r="L673" s="314"/>
      <c r="M673" s="314"/>
      <c r="N673" s="314"/>
      <c r="O673" s="267"/>
      <c r="P673" s="267"/>
      <c r="Q673" s="267"/>
      <c r="R673" s="267"/>
      <c r="S673" s="267"/>
      <c r="T673" s="267"/>
      <c r="U673" s="267"/>
      <c r="V673" s="267"/>
      <c r="W673" s="267"/>
      <c r="X673" s="267"/>
      <c r="Y673" s="267"/>
      <c r="Z673" s="267"/>
    </row>
    <row r="674" spans="1:26" ht="15.75" customHeight="1">
      <c r="A674" s="312"/>
      <c r="B674" s="312"/>
      <c r="C674" s="267"/>
      <c r="D674" s="312"/>
      <c r="E674" s="312"/>
      <c r="F674" s="312"/>
      <c r="G674" s="267"/>
      <c r="H674" s="267"/>
      <c r="I674" s="313"/>
      <c r="J674" s="314"/>
      <c r="K674" s="314"/>
      <c r="L674" s="314"/>
      <c r="M674" s="314"/>
      <c r="N674" s="314"/>
      <c r="O674" s="267"/>
      <c r="P674" s="267"/>
      <c r="Q674" s="267"/>
      <c r="R674" s="267"/>
      <c r="S674" s="267"/>
      <c r="T674" s="267"/>
      <c r="U674" s="267"/>
      <c r="V674" s="267"/>
      <c r="W674" s="267"/>
      <c r="X674" s="267"/>
      <c r="Y674" s="267"/>
      <c r="Z674" s="267"/>
    </row>
    <row r="675" spans="1:26" ht="15.75" customHeight="1">
      <c r="A675" s="312"/>
      <c r="B675" s="312"/>
      <c r="C675" s="267"/>
      <c r="D675" s="312"/>
      <c r="E675" s="312"/>
      <c r="F675" s="312"/>
      <c r="G675" s="267"/>
      <c r="H675" s="267"/>
      <c r="I675" s="313"/>
      <c r="J675" s="314"/>
      <c r="K675" s="314"/>
      <c r="L675" s="314"/>
      <c r="M675" s="314"/>
      <c r="N675" s="314"/>
      <c r="O675" s="267"/>
      <c r="P675" s="267"/>
      <c r="Q675" s="267"/>
      <c r="R675" s="267"/>
      <c r="S675" s="267"/>
      <c r="T675" s="267"/>
      <c r="U675" s="267"/>
      <c r="V675" s="267"/>
      <c r="W675" s="267"/>
      <c r="X675" s="267"/>
      <c r="Y675" s="267"/>
      <c r="Z675" s="267"/>
    </row>
    <row r="676" spans="1:26" ht="15.75" customHeight="1">
      <c r="A676" s="312"/>
      <c r="B676" s="312"/>
      <c r="C676" s="267"/>
      <c r="D676" s="312"/>
      <c r="E676" s="312"/>
      <c r="F676" s="312"/>
      <c r="G676" s="267"/>
      <c r="H676" s="267"/>
      <c r="I676" s="313"/>
      <c r="J676" s="314"/>
      <c r="K676" s="314"/>
      <c r="L676" s="314"/>
      <c r="M676" s="314"/>
      <c r="N676" s="314"/>
      <c r="O676" s="267"/>
      <c r="P676" s="267"/>
      <c r="Q676" s="267"/>
      <c r="R676" s="267"/>
      <c r="S676" s="267"/>
      <c r="T676" s="267"/>
      <c r="U676" s="267"/>
      <c r="V676" s="267"/>
      <c r="W676" s="267"/>
      <c r="X676" s="267"/>
      <c r="Y676" s="267"/>
      <c r="Z676" s="267"/>
    </row>
    <row r="677" spans="1:26" ht="15.75" customHeight="1">
      <c r="A677" s="312"/>
      <c r="B677" s="312"/>
      <c r="C677" s="267"/>
      <c r="D677" s="312"/>
      <c r="E677" s="312"/>
      <c r="F677" s="312"/>
      <c r="G677" s="267"/>
      <c r="H677" s="267"/>
      <c r="I677" s="313"/>
      <c r="J677" s="314"/>
      <c r="K677" s="314"/>
      <c r="L677" s="314"/>
      <c r="M677" s="314"/>
      <c r="N677" s="314"/>
      <c r="O677" s="267"/>
      <c r="P677" s="267"/>
      <c r="Q677" s="267"/>
      <c r="R677" s="267"/>
      <c r="S677" s="267"/>
      <c r="T677" s="267"/>
      <c r="U677" s="267"/>
      <c r="V677" s="267"/>
      <c r="W677" s="267"/>
      <c r="X677" s="267"/>
      <c r="Y677" s="267"/>
      <c r="Z677" s="267"/>
    </row>
    <row r="678" spans="1:26" ht="15.75" customHeight="1">
      <c r="A678" s="312"/>
      <c r="B678" s="312"/>
      <c r="C678" s="267"/>
      <c r="D678" s="312"/>
      <c r="E678" s="312"/>
      <c r="F678" s="312"/>
      <c r="G678" s="267"/>
      <c r="H678" s="267"/>
      <c r="I678" s="313"/>
      <c r="J678" s="314"/>
      <c r="K678" s="314"/>
      <c r="L678" s="314"/>
      <c r="M678" s="314"/>
      <c r="N678" s="314"/>
      <c r="O678" s="267"/>
      <c r="P678" s="267"/>
      <c r="Q678" s="267"/>
      <c r="R678" s="267"/>
      <c r="S678" s="267"/>
      <c r="T678" s="267"/>
      <c r="U678" s="267"/>
      <c r="V678" s="267"/>
      <c r="W678" s="267"/>
      <c r="X678" s="267"/>
      <c r="Y678" s="267"/>
      <c r="Z678" s="267"/>
    </row>
    <row r="679" spans="1:26" ht="15.75" customHeight="1">
      <c r="A679" s="312"/>
      <c r="B679" s="312"/>
      <c r="C679" s="267"/>
      <c r="D679" s="312"/>
      <c r="E679" s="312"/>
      <c r="F679" s="312"/>
      <c r="G679" s="267"/>
      <c r="H679" s="267"/>
      <c r="I679" s="313"/>
      <c r="J679" s="314"/>
      <c r="K679" s="314"/>
      <c r="L679" s="314"/>
      <c r="M679" s="314"/>
      <c r="N679" s="314"/>
      <c r="O679" s="267"/>
      <c r="P679" s="267"/>
      <c r="Q679" s="267"/>
      <c r="R679" s="267"/>
      <c r="S679" s="267"/>
      <c r="T679" s="267"/>
      <c r="U679" s="267"/>
      <c r="V679" s="267"/>
      <c r="W679" s="267"/>
      <c r="X679" s="267"/>
      <c r="Y679" s="267"/>
      <c r="Z679" s="267"/>
    </row>
    <row r="680" spans="1:26" ht="15.75" customHeight="1">
      <c r="A680" s="312"/>
      <c r="B680" s="312"/>
      <c r="C680" s="267"/>
      <c r="D680" s="312"/>
      <c r="E680" s="312"/>
      <c r="F680" s="312"/>
      <c r="G680" s="267"/>
      <c r="H680" s="267"/>
      <c r="I680" s="313"/>
      <c r="J680" s="314"/>
      <c r="K680" s="314"/>
      <c r="L680" s="314"/>
      <c r="M680" s="314"/>
      <c r="N680" s="314"/>
      <c r="O680" s="267"/>
      <c r="P680" s="267"/>
      <c r="Q680" s="267"/>
      <c r="R680" s="267"/>
      <c r="S680" s="267"/>
      <c r="T680" s="267"/>
      <c r="U680" s="267"/>
      <c r="V680" s="267"/>
      <c r="W680" s="267"/>
      <c r="X680" s="267"/>
      <c r="Y680" s="267"/>
      <c r="Z680" s="267"/>
    </row>
    <row r="681" spans="1:26" ht="15.75" customHeight="1">
      <c r="A681" s="312"/>
      <c r="B681" s="312"/>
      <c r="C681" s="267"/>
      <c r="D681" s="312"/>
      <c r="E681" s="312"/>
      <c r="F681" s="312"/>
      <c r="G681" s="267"/>
      <c r="H681" s="267"/>
      <c r="I681" s="313"/>
      <c r="J681" s="314"/>
      <c r="K681" s="314"/>
      <c r="L681" s="314"/>
      <c r="M681" s="314"/>
      <c r="N681" s="314"/>
      <c r="O681" s="267"/>
      <c r="P681" s="267"/>
      <c r="Q681" s="267"/>
      <c r="R681" s="267"/>
      <c r="S681" s="267"/>
      <c r="T681" s="267"/>
      <c r="U681" s="267"/>
      <c r="V681" s="267"/>
      <c r="W681" s="267"/>
      <c r="X681" s="267"/>
      <c r="Y681" s="267"/>
      <c r="Z681" s="267"/>
    </row>
    <row r="682" spans="1:26" ht="15.75" customHeight="1">
      <c r="A682" s="312"/>
      <c r="B682" s="312"/>
      <c r="C682" s="267"/>
      <c r="D682" s="312"/>
      <c r="E682" s="312"/>
      <c r="F682" s="312"/>
      <c r="G682" s="267"/>
      <c r="H682" s="267"/>
      <c r="I682" s="313"/>
      <c r="J682" s="314"/>
      <c r="K682" s="314"/>
      <c r="L682" s="314"/>
      <c r="M682" s="314"/>
      <c r="N682" s="314"/>
      <c r="O682" s="267"/>
      <c r="P682" s="267"/>
      <c r="Q682" s="267"/>
      <c r="R682" s="267"/>
      <c r="S682" s="267"/>
      <c r="T682" s="267"/>
      <c r="U682" s="267"/>
      <c r="V682" s="267"/>
      <c r="W682" s="267"/>
      <c r="X682" s="267"/>
      <c r="Y682" s="267"/>
      <c r="Z682" s="267"/>
    </row>
    <row r="683" spans="1:26" ht="15.75" customHeight="1">
      <c r="A683" s="312"/>
      <c r="B683" s="312"/>
      <c r="C683" s="267"/>
      <c r="D683" s="312"/>
      <c r="E683" s="312"/>
      <c r="F683" s="312"/>
      <c r="G683" s="267"/>
      <c r="H683" s="267"/>
      <c r="I683" s="313"/>
      <c r="J683" s="314"/>
      <c r="K683" s="314"/>
      <c r="L683" s="314"/>
      <c r="M683" s="314"/>
      <c r="N683" s="314"/>
      <c r="O683" s="267"/>
      <c r="P683" s="267"/>
      <c r="Q683" s="267"/>
      <c r="R683" s="267"/>
      <c r="S683" s="267"/>
      <c r="T683" s="267"/>
      <c r="U683" s="267"/>
      <c r="V683" s="267"/>
      <c r="W683" s="267"/>
      <c r="X683" s="267"/>
      <c r="Y683" s="267"/>
      <c r="Z683" s="267"/>
    </row>
    <row r="684" spans="1:26" ht="15.75" customHeight="1">
      <c r="A684" s="312"/>
      <c r="B684" s="312"/>
      <c r="C684" s="267"/>
      <c r="D684" s="312"/>
      <c r="E684" s="312"/>
      <c r="F684" s="312"/>
      <c r="G684" s="267"/>
      <c r="H684" s="267"/>
      <c r="I684" s="313"/>
      <c r="J684" s="314"/>
      <c r="K684" s="314"/>
      <c r="L684" s="314"/>
      <c r="M684" s="314"/>
      <c r="N684" s="314"/>
      <c r="O684" s="267"/>
      <c r="P684" s="267"/>
      <c r="Q684" s="267"/>
      <c r="R684" s="267"/>
      <c r="S684" s="267"/>
      <c r="T684" s="267"/>
      <c r="U684" s="267"/>
      <c r="V684" s="267"/>
      <c r="W684" s="267"/>
      <c r="X684" s="267"/>
      <c r="Y684" s="267"/>
      <c r="Z684" s="267"/>
    </row>
    <row r="685" spans="1:26" ht="15.75" customHeight="1">
      <c r="A685" s="312"/>
      <c r="B685" s="312"/>
      <c r="C685" s="267"/>
      <c r="D685" s="312"/>
      <c r="E685" s="312"/>
      <c r="F685" s="312"/>
      <c r="G685" s="267"/>
      <c r="H685" s="267"/>
      <c r="I685" s="313"/>
      <c r="J685" s="314"/>
      <c r="K685" s="314"/>
      <c r="L685" s="314"/>
      <c r="M685" s="314"/>
      <c r="N685" s="314"/>
      <c r="O685" s="267"/>
      <c r="P685" s="267"/>
      <c r="Q685" s="267"/>
      <c r="R685" s="267"/>
      <c r="S685" s="267"/>
      <c r="T685" s="267"/>
      <c r="U685" s="267"/>
      <c r="V685" s="267"/>
      <c r="W685" s="267"/>
      <c r="X685" s="267"/>
      <c r="Y685" s="267"/>
      <c r="Z685" s="267"/>
    </row>
    <row r="686" spans="1:26" ht="15.75" customHeight="1">
      <c r="A686" s="312"/>
      <c r="B686" s="312"/>
      <c r="C686" s="267"/>
      <c r="D686" s="312"/>
      <c r="E686" s="312"/>
      <c r="F686" s="312"/>
      <c r="G686" s="267"/>
      <c r="H686" s="267"/>
      <c r="I686" s="313"/>
      <c r="J686" s="314"/>
      <c r="K686" s="314"/>
      <c r="L686" s="314"/>
      <c r="M686" s="314"/>
      <c r="N686" s="314"/>
      <c r="O686" s="267"/>
      <c r="P686" s="267"/>
      <c r="Q686" s="267"/>
      <c r="R686" s="267"/>
      <c r="S686" s="267"/>
      <c r="T686" s="267"/>
      <c r="U686" s="267"/>
      <c r="V686" s="267"/>
      <c r="W686" s="267"/>
      <c r="X686" s="267"/>
      <c r="Y686" s="267"/>
      <c r="Z686" s="267"/>
    </row>
    <row r="687" spans="1:26" ht="15.75" customHeight="1">
      <c r="A687" s="312"/>
      <c r="B687" s="312"/>
      <c r="C687" s="267"/>
      <c r="D687" s="312"/>
      <c r="E687" s="312"/>
      <c r="F687" s="312"/>
      <c r="G687" s="267"/>
      <c r="H687" s="267"/>
      <c r="I687" s="313"/>
      <c r="J687" s="314"/>
      <c r="K687" s="314"/>
      <c r="L687" s="314"/>
      <c r="M687" s="314"/>
      <c r="N687" s="314"/>
      <c r="O687" s="267"/>
      <c r="P687" s="267"/>
      <c r="Q687" s="267"/>
      <c r="R687" s="267"/>
      <c r="S687" s="267"/>
      <c r="T687" s="267"/>
      <c r="U687" s="267"/>
      <c r="V687" s="267"/>
      <c r="W687" s="267"/>
      <c r="X687" s="267"/>
      <c r="Y687" s="267"/>
      <c r="Z687" s="267"/>
    </row>
    <row r="688" spans="1:26" ht="15.75" customHeight="1">
      <c r="A688" s="312"/>
      <c r="B688" s="312"/>
      <c r="C688" s="267"/>
      <c r="D688" s="312"/>
      <c r="E688" s="312"/>
      <c r="F688" s="312"/>
      <c r="G688" s="267"/>
      <c r="H688" s="267"/>
      <c r="I688" s="313"/>
      <c r="J688" s="314"/>
      <c r="K688" s="314"/>
      <c r="L688" s="314"/>
      <c r="M688" s="314"/>
      <c r="N688" s="314"/>
      <c r="O688" s="267"/>
      <c r="P688" s="267"/>
      <c r="Q688" s="267"/>
      <c r="R688" s="267"/>
      <c r="S688" s="267"/>
      <c r="T688" s="267"/>
      <c r="U688" s="267"/>
      <c r="V688" s="267"/>
      <c r="W688" s="267"/>
      <c r="X688" s="267"/>
      <c r="Y688" s="267"/>
      <c r="Z688" s="267"/>
    </row>
    <row r="689" spans="1:26" ht="15.75" customHeight="1">
      <c r="A689" s="312"/>
      <c r="B689" s="312"/>
      <c r="C689" s="267"/>
      <c r="D689" s="312"/>
      <c r="E689" s="312"/>
      <c r="F689" s="312"/>
      <c r="G689" s="267"/>
      <c r="H689" s="267"/>
      <c r="I689" s="313"/>
      <c r="J689" s="314"/>
      <c r="K689" s="314"/>
      <c r="L689" s="314"/>
      <c r="M689" s="314"/>
      <c r="N689" s="314"/>
      <c r="O689" s="267"/>
      <c r="P689" s="267"/>
      <c r="Q689" s="267"/>
      <c r="R689" s="267"/>
      <c r="S689" s="267"/>
      <c r="T689" s="267"/>
      <c r="U689" s="267"/>
      <c r="V689" s="267"/>
      <c r="W689" s="267"/>
      <c r="X689" s="267"/>
      <c r="Y689" s="267"/>
      <c r="Z689" s="267"/>
    </row>
    <row r="690" spans="1:26" ht="15.75" customHeight="1">
      <c r="A690" s="312"/>
      <c r="B690" s="312"/>
      <c r="C690" s="267"/>
      <c r="D690" s="312"/>
      <c r="E690" s="312"/>
      <c r="F690" s="312"/>
      <c r="G690" s="267"/>
      <c r="H690" s="267"/>
      <c r="I690" s="313"/>
      <c r="J690" s="314"/>
      <c r="K690" s="314"/>
      <c r="L690" s="314"/>
      <c r="M690" s="314"/>
      <c r="N690" s="314"/>
      <c r="O690" s="267"/>
      <c r="P690" s="267"/>
      <c r="Q690" s="267"/>
      <c r="R690" s="267"/>
      <c r="S690" s="267"/>
      <c r="T690" s="267"/>
      <c r="U690" s="267"/>
      <c r="V690" s="267"/>
      <c r="W690" s="267"/>
      <c r="X690" s="267"/>
      <c r="Y690" s="267"/>
      <c r="Z690" s="267"/>
    </row>
    <row r="691" spans="1:26" ht="15.75" customHeight="1">
      <c r="A691" s="312"/>
      <c r="B691" s="312"/>
      <c r="C691" s="267"/>
      <c r="D691" s="312"/>
      <c r="E691" s="312"/>
      <c r="F691" s="312"/>
      <c r="G691" s="267"/>
      <c r="H691" s="267"/>
      <c r="I691" s="313"/>
      <c r="J691" s="314"/>
      <c r="K691" s="314"/>
      <c r="L691" s="314"/>
      <c r="M691" s="314"/>
      <c r="N691" s="314"/>
      <c r="O691" s="267"/>
      <c r="P691" s="267"/>
      <c r="Q691" s="267"/>
      <c r="R691" s="267"/>
      <c r="S691" s="267"/>
      <c r="T691" s="267"/>
      <c r="U691" s="267"/>
      <c r="V691" s="267"/>
      <c r="W691" s="267"/>
      <c r="X691" s="267"/>
      <c r="Y691" s="267"/>
      <c r="Z691" s="267"/>
    </row>
    <row r="692" spans="1:26" ht="15.75" customHeight="1">
      <c r="A692" s="312"/>
      <c r="B692" s="312"/>
      <c r="C692" s="267"/>
      <c r="D692" s="312"/>
      <c r="E692" s="312"/>
      <c r="F692" s="312"/>
      <c r="G692" s="267"/>
      <c r="H692" s="267"/>
      <c r="I692" s="313"/>
      <c r="J692" s="314"/>
      <c r="K692" s="314"/>
      <c r="L692" s="314"/>
      <c r="M692" s="314"/>
      <c r="N692" s="314"/>
      <c r="O692" s="267"/>
      <c r="P692" s="267"/>
      <c r="Q692" s="267"/>
      <c r="R692" s="267"/>
      <c r="S692" s="267"/>
      <c r="T692" s="267"/>
      <c r="U692" s="267"/>
      <c r="V692" s="267"/>
      <c r="W692" s="267"/>
      <c r="X692" s="267"/>
      <c r="Y692" s="267"/>
      <c r="Z692" s="267"/>
    </row>
    <row r="693" spans="1:26" ht="15.75" customHeight="1">
      <c r="A693" s="312"/>
      <c r="B693" s="312"/>
      <c r="C693" s="267"/>
      <c r="D693" s="312"/>
      <c r="E693" s="312"/>
      <c r="F693" s="312"/>
      <c r="G693" s="267"/>
      <c r="H693" s="267"/>
      <c r="I693" s="313"/>
      <c r="J693" s="314"/>
      <c r="K693" s="314"/>
      <c r="L693" s="314"/>
      <c r="M693" s="314"/>
      <c r="N693" s="314"/>
      <c r="O693" s="267"/>
      <c r="P693" s="267"/>
      <c r="Q693" s="267"/>
      <c r="R693" s="267"/>
      <c r="S693" s="267"/>
      <c r="T693" s="267"/>
      <c r="U693" s="267"/>
      <c r="V693" s="267"/>
      <c r="W693" s="267"/>
      <c r="X693" s="267"/>
      <c r="Y693" s="267"/>
      <c r="Z693" s="267"/>
    </row>
    <row r="694" spans="1:26" ht="15.75" customHeight="1">
      <c r="A694" s="312"/>
      <c r="B694" s="312"/>
      <c r="C694" s="267"/>
      <c r="D694" s="312"/>
      <c r="E694" s="312"/>
      <c r="F694" s="312"/>
      <c r="G694" s="267"/>
      <c r="H694" s="267"/>
      <c r="I694" s="313"/>
      <c r="J694" s="314"/>
      <c r="K694" s="314"/>
      <c r="L694" s="314"/>
      <c r="M694" s="314"/>
      <c r="N694" s="314"/>
      <c r="O694" s="267"/>
      <c r="P694" s="267"/>
      <c r="Q694" s="267"/>
      <c r="R694" s="267"/>
      <c r="S694" s="267"/>
      <c r="T694" s="267"/>
      <c r="U694" s="267"/>
      <c r="V694" s="267"/>
      <c r="W694" s="267"/>
      <c r="X694" s="267"/>
      <c r="Y694" s="267"/>
      <c r="Z694" s="267"/>
    </row>
    <row r="695" spans="1:26" ht="15.75" customHeight="1">
      <c r="A695" s="312"/>
      <c r="B695" s="312"/>
      <c r="C695" s="267"/>
      <c r="D695" s="312"/>
      <c r="E695" s="312"/>
      <c r="F695" s="312"/>
      <c r="G695" s="267"/>
      <c r="H695" s="267"/>
      <c r="I695" s="313"/>
      <c r="J695" s="314"/>
      <c r="K695" s="314"/>
      <c r="L695" s="314"/>
      <c r="M695" s="314"/>
      <c r="N695" s="314"/>
      <c r="O695" s="267"/>
      <c r="P695" s="267"/>
      <c r="Q695" s="267"/>
      <c r="R695" s="267"/>
      <c r="S695" s="267"/>
      <c r="T695" s="267"/>
      <c r="U695" s="267"/>
      <c r="V695" s="267"/>
      <c r="W695" s="267"/>
      <c r="X695" s="267"/>
      <c r="Y695" s="267"/>
      <c r="Z695" s="267"/>
    </row>
    <row r="696" spans="1:26" ht="15.75" customHeight="1">
      <c r="A696" s="312"/>
      <c r="B696" s="312"/>
      <c r="C696" s="267"/>
      <c r="D696" s="312"/>
      <c r="E696" s="312"/>
      <c r="F696" s="312"/>
      <c r="G696" s="267"/>
      <c r="H696" s="267"/>
      <c r="I696" s="313"/>
      <c r="J696" s="314"/>
      <c r="K696" s="314"/>
      <c r="L696" s="314"/>
      <c r="M696" s="314"/>
      <c r="N696" s="314"/>
      <c r="O696" s="267"/>
      <c r="P696" s="267"/>
      <c r="Q696" s="267"/>
      <c r="R696" s="267"/>
      <c r="S696" s="267"/>
      <c r="T696" s="267"/>
      <c r="U696" s="267"/>
      <c r="V696" s="267"/>
      <c r="W696" s="267"/>
      <c r="X696" s="267"/>
      <c r="Y696" s="267"/>
      <c r="Z696" s="267"/>
    </row>
    <row r="697" spans="1:26" ht="15.75" customHeight="1">
      <c r="A697" s="312"/>
      <c r="B697" s="312"/>
      <c r="C697" s="267"/>
      <c r="D697" s="312"/>
      <c r="E697" s="312"/>
      <c r="F697" s="312"/>
      <c r="G697" s="267"/>
      <c r="H697" s="267"/>
      <c r="I697" s="313"/>
      <c r="J697" s="314"/>
      <c r="K697" s="314"/>
      <c r="L697" s="314"/>
      <c r="M697" s="314"/>
      <c r="N697" s="314"/>
      <c r="O697" s="267"/>
      <c r="P697" s="267"/>
      <c r="Q697" s="267"/>
      <c r="R697" s="267"/>
      <c r="S697" s="267"/>
      <c r="T697" s="267"/>
      <c r="U697" s="267"/>
      <c r="V697" s="267"/>
      <c r="W697" s="267"/>
      <c r="X697" s="267"/>
      <c r="Y697" s="267"/>
      <c r="Z697" s="267"/>
    </row>
    <row r="698" spans="1:26" ht="15.75" customHeight="1">
      <c r="A698" s="312"/>
      <c r="B698" s="312"/>
      <c r="C698" s="267"/>
      <c r="D698" s="312"/>
      <c r="E698" s="312"/>
      <c r="F698" s="312"/>
      <c r="G698" s="267"/>
      <c r="H698" s="267"/>
      <c r="I698" s="313"/>
      <c r="J698" s="314"/>
      <c r="K698" s="314"/>
      <c r="L698" s="314"/>
      <c r="M698" s="314"/>
      <c r="N698" s="314"/>
      <c r="O698" s="267"/>
      <c r="P698" s="267"/>
      <c r="Q698" s="267"/>
      <c r="R698" s="267"/>
      <c r="S698" s="267"/>
      <c r="T698" s="267"/>
      <c r="U698" s="267"/>
      <c r="V698" s="267"/>
      <c r="W698" s="267"/>
      <c r="X698" s="267"/>
      <c r="Y698" s="267"/>
      <c r="Z698" s="267"/>
    </row>
    <row r="699" spans="1:26" ht="15.75" customHeight="1">
      <c r="A699" s="312"/>
      <c r="B699" s="312"/>
      <c r="C699" s="267"/>
      <c r="D699" s="312"/>
      <c r="E699" s="312"/>
      <c r="F699" s="312"/>
      <c r="G699" s="267"/>
      <c r="H699" s="267"/>
      <c r="I699" s="313"/>
      <c r="J699" s="314"/>
      <c r="K699" s="314"/>
      <c r="L699" s="314"/>
      <c r="M699" s="314"/>
      <c r="N699" s="314"/>
      <c r="O699" s="267"/>
      <c r="P699" s="267"/>
      <c r="Q699" s="267"/>
      <c r="R699" s="267"/>
      <c r="S699" s="267"/>
      <c r="T699" s="267"/>
      <c r="U699" s="267"/>
      <c r="V699" s="267"/>
      <c r="W699" s="267"/>
      <c r="X699" s="267"/>
      <c r="Y699" s="267"/>
      <c r="Z699" s="267"/>
    </row>
    <row r="700" spans="1:26" ht="15.75" customHeight="1">
      <c r="A700" s="312"/>
      <c r="B700" s="312"/>
      <c r="C700" s="267"/>
      <c r="D700" s="312"/>
      <c r="E700" s="312"/>
      <c r="F700" s="312"/>
      <c r="G700" s="267"/>
      <c r="H700" s="267"/>
      <c r="I700" s="313"/>
      <c r="J700" s="314"/>
      <c r="K700" s="314"/>
      <c r="L700" s="314"/>
      <c r="M700" s="314"/>
      <c r="N700" s="314"/>
      <c r="O700" s="267"/>
      <c r="P700" s="267"/>
      <c r="Q700" s="267"/>
      <c r="R700" s="267"/>
      <c r="S700" s="267"/>
      <c r="T700" s="267"/>
      <c r="U700" s="267"/>
      <c r="V700" s="267"/>
      <c r="W700" s="267"/>
      <c r="X700" s="267"/>
      <c r="Y700" s="267"/>
      <c r="Z700" s="267"/>
    </row>
    <row r="701" spans="1:26" ht="15.75" customHeight="1">
      <c r="A701" s="312"/>
      <c r="B701" s="312"/>
      <c r="C701" s="267"/>
      <c r="D701" s="312"/>
      <c r="E701" s="312"/>
      <c r="F701" s="312"/>
      <c r="G701" s="267"/>
      <c r="H701" s="267"/>
      <c r="I701" s="313"/>
      <c r="J701" s="314"/>
      <c r="K701" s="314"/>
      <c r="L701" s="314"/>
      <c r="M701" s="314"/>
      <c r="N701" s="314"/>
      <c r="O701" s="267"/>
      <c r="P701" s="267"/>
      <c r="Q701" s="267"/>
      <c r="R701" s="267"/>
      <c r="S701" s="267"/>
      <c r="T701" s="267"/>
      <c r="U701" s="267"/>
      <c r="V701" s="267"/>
      <c r="W701" s="267"/>
      <c r="X701" s="267"/>
      <c r="Y701" s="267"/>
      <c r="Z701" s="267"/>
    </row>
    <row r="702" spans="1:26" ht="15.75" customHeight="1">
      <c r="A702" s="312"/>
      <c r="B702" s="312"/>
      <c r="C702" s="267"/>
      <c r="D702" s="312"/>
      <c r="E702" s="312"/>
      <c r="F702" s="312"/>
      <c r="G702" s="267"/>
      <c r="H702" s="267"/>
      <c r="I702" s="313"/>
      <c r="J702" s="314"/>
      <c r="K702" s="314"/>
      <c r="L702" s="314"/>
      <c r="M702" s="314"/>
      <c r="N702" s="314"/>
      <c r="O702" s="267"/>
      <c r="P702" s="267"/>
      <c r="Q702" s="267"/>
      <c r="R702" s="267"/>
      <c r="S702" s="267"/>
      <c r="T702" s="267"/>
      <c r="U702" s="267"/>
      <c r="V702" s="267"/>
      <c r="W702" s="267"/>
      <c r="X702" s="267"/>
      <c r="Y702" s="267"/>
      <c r="Z702" s="267"/>
    </row>
    <row r="703" spans="1:26" ht="15.75" customHeight="1">
      <c r="A703" s="312"/>
      <c r="B703" s="312"/>
      <c r="C703" s="267"/>
      <c r="D703" s="312"/>
      <c r="E703" s="312"/>
      <c r="F703" s="312"/>
      <c r="G703" s="267"/>
      <c r="H703" s="267"/>
      <c r="I703" s="313"/>
      <c r="J703" s="314"/>
      <c r="K703" s="314"/>
      <c r="L703" s="314"/>
      <c r="M703" s="314"/>
      <c r="N703" s="314"/>
      <c r="O703" s="267"/>
      <c r="P703" s="267"/>
      <c r="Q703" s="267"/>
      <c r="R703" s="267"/>
      <c r="S703" s="267"/>
      <c r="T703" s="267"/>
      <c r="U703" s="267"/>
      <c r="V703" s="267"/>
      <c r="W703" s="267"/>
      <c r="X703" s="267"/>
      <c r="Y703" s="267"/>
      <c r="Z703" s="267"/>
    </row>
    <row r="704" spans="1:26" ht="15.75" customHeight="1">
      <c r="A704" s="312"/>
      <c r="B704" s="312"/>
      <c r="C704" s="267"/>
      <c r="D704" s="312"/>
      <c r="E704" s="312"/>
      <c r="F704" s="312"/>
      <c r="G704" s="267"/>
      <c r="H704" s="267"/>
      <c r="I704" s="313"/>
      <c r="J704" s="314"/>
      <c r="K704" s="314"/>
      <c r="L704" s="314"/>
      <c r="M704" s="314"/>
      <c r="N704" s="314"/>
      <c r="O704" s="267"/>
      <c r="P704" s="267"/>
      <c r="Q704" s="267"/>
      <c r="R704" s="267"/>
      <c r="S704" s="267"/>
      <c r="T704" s="267"/>
      <c r="U704" s="267"/>
      <c r="V704" s="267"/>
      <c r="W704" s="267"/>
      <c r="X704" s="267"/>
      <c r="Y704" s="267"/>
      <c r="Z704" s="267"/>
    </row>
    <row r="705" spans="1:26" ht="15.75" customHeight="1">
      <c r="A705" s="312"/>
      <c r="B705" s="312"/>
      <c r="C705" s="267"/>
      <c r="D705" s="312"/>
      <c r="E705" s="312"/>
      <c r="F705" s="312"/>
      <c r="G705" s="267"/>
      <c r="H705" s="267"/>
      <c r="I705" s="313"/>
      <c r="J705" s="314"/>
      <c r="K705" s="314"/>
      <c r="L705" s="314"/>
      <c r="M705" s="314"/>
      <c r="N705" s="314"/>
      <c r="O705" s="267"/>
      <c r="P705" s="267"/>
      <c r="Q705" s="267"/>
      <c r="R705" s="267"/>
      <c r="S705" s="267"/>
      <c r="T705" s="267"/>
      <c r="U705" s="267"/>
      <c r="V705" s="267"/>
      <c r="W705" s="267"/>
      <c r="X705" s="267"/>
      <c r="Y705" s="267"/>
      <c r="Z705" s="267"/>
    </row>
    <row r="706" spans="1:26" ht="15.75" customHeight="1">
      <c r="A706" s="312"/>
      <c r="B706" s="312"/>
      <c r="C706" s="267"/>
      <c r="D706" s="312"/>
      <c r="E706" s="312"/>
      <c r="F706" s="312"/>
      <c r="G706" s="267"/>
      <c r="H706" s="267"/>
      <c r="I706" s="313"/>
      <c r="J706" s="314"/>
      <c r="K706" s="314"/>
      <c r="L706" s="314"/>
      <c r="M706" s="314"/>
      <c r="N706" s="314"/>
      <c r="O706" s="267"/>
      <c r="P706" s="267"/>
      <c r="Q706" s="267"/>
      <c r="R706" s="267"/>
      <c r="S706" s="267"/>
      <c r="T706" s="267"/>
      <c r="U706" s="267"/>
      <c r="V706" s="267"/>
      <c r="W706" s="267"/>
      <c r="X706" s="267"/>
      <c r="Y706" s="267"/>
      <c r="Z706" s="267"/>
    </row>
    <row r="707" spans="1:26" ht="15.75" customHeight="1">
      <c r="A707" s="312"/>
      <c r="B707" s="312"/>
      <c r="C707" s="267"/>
      <c r="D707" s="312"/>
      <c r="E707" s="312"/>
      <c r="F707" s="312"/>
      <c r="G707" s="267"/>
      <c r="H707" s="267"/>
      <c r="I707" s="313"/>
      <c r="J707" s="314"/>
      <c r="K707" s="314"/>
      <c r="L707" s="314"/>
      <c r="M707" s="314"/>
      <c r="N707" s="314"/>
      <c r="O707" s="267"/>
      <c r="P707" s="267"/>
      <c r="Q707" s="267"/>
      <c r="R707" s="267"/>
      <c r="S707" s="267"/>
      <c r="T707" s="267"/>
      <c r="U707" s="267"/>
      <c r="V707" s="267"/>
      <c r="W707" s="267"/>
      <c r="X707" s="267"/>
      <c r="Y707" s="267"/>
      <c r="Z707" s="267"/>
    </row>
    <row r="708" spans="1:26" ht="15.75" customHeight="1">
      <c r="A708" s="312"/>
      <c r="B708" s="312"/>
      <c r="C708" s="267"/>
      <c r="D708" s="312"/>
      <c r="E708" s="312"/>
      <c r="F708" s="312"/>
      <c r="G708" s="267"/>
      <c r="H708" s="267"/>
      <c r="I708" s="313"/>
      <c r="J708" s="314"/>
      <c r="K708" s="314"/>
      <c r="L708" s="314"/>
      <c r="M708" s="314"/>
      <c r="N708" s="314"/>
      <c r="O708" s="267"/>
      <c r="P708" s="267"/>
      <c r="Q708" s="267"/>
      <c r="R708" s="267"/>
      <c r="S708" s="267"/>
      <c r="T708" s="267"/>
      <c r="U708" s="267"/>
      <c r="V708" s="267"/>
      <c r="W708" s="267"/>
      <c r="X708" s="267"/>
      <c r="Y708" s="267"/>
      <c r="Z708" s="267"/>
    </row>
    <row r="709" spans="1:26" ht="15.75" customHeight="1">
      <c r="A709" s="312"/>
      <c r="B709" s="312"/>
      <c r="C709" s="267"/>
      <c r="D709" s="312"/>
      <c r="E709" s="312"/>
      <c r="F709" s="312"/>
      <c r="G709" s="267"/>
      <c r="H709" s="267"/>
      <c r="I709" s="313"/>
      <c r="J709" s="314"/>
      <c r="K709" s="314"/>
      <c r="L709" s="314"/>
      <c r="M709" s="314"/>
      <c r="N709" s="314"/>
      <c r="O709" s="267"/>
      <c r="P709" s="267"/>
      <c r="Q709" s="267"/>
      <c r="R709" s="267"/>
      <c r="S709" s="267"/>
      <c r="T709" s="267"/>
      <c r="U709" s="267"/>
      <c r="V709" s="267"/>
      <c r="W709" s="267"/>
      <c r="X709" s="267"/>
      <c r="Y709" s="267"/>
      <c r="Z709" s="267"/>
    </row>
    <row r="710" spans="1:26" ht="15.75" customHeight="1">
      <c r="A710" s="312"/>
      <c r="B710" s="312"/>
      <c r="C710" s="267"/>
      <c r="D710" s="312"/>
      <c r="E710" s="312"/>
      <c r="F710" s="312"/>
      <c r="G710" s="267"/>
      <c r="H710" s="267"/>
      <c r="I710" s="313"/>
      <c r="J710" s="314"/>
      <c r="K710" s="314"/>
      <c r="L710" s="314"/>
      <c r="M710" s="314"/>
      <c r="N710" s="314"/>
      <c r="O710" s="267"/>
      <c r="P710" s="267"/>
      <c r="Q710" s="267"/>
      <c r="R710" s="267"/>
      <c r="S710" s="267"/>
      <c r="T710" s="267"/>
      <c r="U710" s="267"/>
      <c r="V710" s="267"/>
      <c r="W710" s="267"/>
      <c r="X710" s="267"/>
      <c r="Y710" s="267"/>
      <c r="Z710" s="267"/>
    </row>
    <row r="711" spans="1:26" ht="15.75" customHeight="1">
      <c r="A711" s="312"/>
      <c r="B711" s="312"/>
      <c r="C711" s="267"/>
      <c r="D711" s="312"/>
      <c r="E711" s="312"/>
      <c r="F711" s="312"/>
      <c r="G711" s="267"/>
      <c r="H711" s="267"/>
      <c r="I711" s="313"/>
      <c r="J711" s="314"/>
      <c r="K711" s="314"/>
      <c r="L711" s="314"/>
      <c r="M711" s="314"/>
      <c r="N711" s="314"/>
      <c r="O711" s="267"/>
      <c r="P711" s="267"/>
      <c r="Q711" s="267"/>
      <c r="R711" s="267"/>
      <c r="S711" s="267"/>
      <c r="T711" s="267"/>
      <c r="U711" s="267"/>
      <c r="V711" s="267"/>
      <c r="W711" s="267"/>
      <c r="X711" s="267"/>
      <c r="Y711" s="267"/>
      <c r="Z711" s="267"/>
    </row>
    <row r="712" spans="1:26" ht="15.75" customHeight="1">
      <c r="A712" s="312"/>
      <c r="B712" s="312"/>
      <c r="C712" s="267"/>
      <c r="D712" s="312"/>
      <c r="E712" s="312"/>
      <c r="F712" s="312"/>
      <c r="G712" s="267"/>
      <c r="H712" s="267"/>
      <c r="I712" s="313"/>
      <c r="J712" s="314"/>
      <c r="K712" s="314"/>
      <c r="L712" s="314"/>
      <c r="M712" s="314"/>
      <c r="N712" s="314"/>
      <c r="O712" s="267"/>
      <c r="P712" s="267"/>
      <c r="Q712" s="267"/>
      <c r="R712" s="267"/>
      <c r="S712" s="267"/>
      <c r="T712" s="267"/>
      <c r="U712" s="267"/>
      <c r="V712" s="267"/>
      <c r="W712" s="267"/>
      <c r="X712" s="267"/>
      <c r="Y712" s="267"/>
      <c r="Z712" s="267"/>
    </row>
    <row r="713" spans="1:26" ht="15.75" customHeight="1">
      <c r="A713" s="312"/>
      <c r="B713" s="312"/>
      <c r="C713" s="267"/>
      <c r="D713" s="312"/>
      <c r="E713" s="312"/>
      <c r="F713" s="312"/>
      <c r="G713" s="267"/>
      <c r="H713" s="267"/>
      <c r="I713" s="313"/>
      <c r="J713" s="314"/>
      <c r="K713" s="314"/>
      <c r="L713" s="314"/>
      <c r="M713" s="314"/>
      <c r="N713" s="314"/>
      <c r="O713" s="267"/>
      <c r="P713" s="267"/>
      <c r="Q713" s="267"/>
      <c r="R713" s="267"/>
      <c r="S713" s="267"/>
      <c r="T713" s="267"/>
      <c r="U713" s="267"/>
      <c r="V713" s="267"/>
      <c r="W713" s="267"/>
      <c r="X713" s="267"/>
      <c r="Y713" s="267"/>
      <c r="Z713" s="267"/>
    </row>
    <row r="714" spans="1:26" ht="15.75" customHeight="1">
      <c r="A714" s="312"/>
      <c r="B714" s="312"/>
      <c r="C714" s="267"/>
      <c r="D714" s="312"/>
      <c r="E714" s="312"/>
      <c r="F714" s="312"/>
      <c r="G714" s="267"/>
      <c r="H714" s="267"/>
      <c r="I714" s="313"/>
      <c r="J714" s="314"/>
      <c r="K714" s="314"/>
      <c r="L714" s="314"/>
      <c r="M714" s="314"/>
      <c r="N714" s="314"/>
      <c r="O714" s="267"/>
      <c r="P714" s="267"/>
      <c r="Q714" s="267"/>
      <c r="R714" s="267"/>
      <c r="S714" s="267"/>
      <c r="T714" s="267"/>
      <c r="U714" s="267"/>
      <c r="V714" s="267"/>
      <c r="W714" s="267"/>
      <c r="X714" s="267"/>
      <c r="Y714" s="267"/>
      <c r="Z714" s="267"/>
    </row>
    <row r="715" spans="1:26" ht="15.75" customHeight="1">
      <c r="A715" s="312"/>
      <c r="B715" s="312"/>
      <c r="C715" s="267"/>
      <c r="D715" s="312"/>
      <c r="E715" s="312"/>
      <c r="F715" s="312"/>
      <c r="G715" s="267"/>
      <c r="H715" s="267"/>
      <c r="I715" s="313"/>
      <c r="J715" s="314"/>
      <c r="K715" s="314"/>
      <c r="L715" s="314"/>
      <c r="M715" s="314"/>
      <c r="N715" s="314"/>
      <c r="O715" s="267"/>
      <c r="P715" s="267"/>
      <c r="Q715" s="267"/>
      <c r="R715" s="267"/>
      <c r="S715" s="267"/>
      <c r="T715" s="267"/>
      <c r="U715" s="267"/>
      <c r="V715" s="267"/>
      <c r="W715" s="267"/>
      <c r="X715" s="267"/>
      <c r="Y715" s="267"/>
      <c r="Z715" s="267"/>
    </row>
    <row r="716" spans="1:26" ht="15.75" customHeight="1">
      <c r="A716" s="312"/>
      <c r="B716" s="312"/>
      <c r="C716" s="267"/>
      <c r="D716" s="312"/>
      <c r="E716" s="312"/>
      <c r="F716" s="312"/>
      <c r="G716" s="267"/>
      <c r="H716" s="267"/>
      <c r="I716" s="313"/>
      <c r="J716" s="314"/>
      <c r="K716" s="314"/>
      <c r="L716" s="314"/>
      <c r="M716" s="314"/>
      <c r="N716" s="314"/>
      <c r="O716" s="267"/>
      <c r="P716" s="267"/>
      <c r="Q716" s="267"/>
      <c r="R716" s="267"/>
      <c r="S716" s="267"/>
      <c r="T716" s="267"/>
      <c r="U716" s="267"/>
      <c r="V716" s="267"/>
      <c r="W716" s="267"/>
      <c r="X716" s="267"/>
      <c r="Y716" s="267"/>
      <c r="Z716" s="267"/>
    </row>
    <row r="717" spans="1:26" ht="15.75" customHeight="1">
      <c r="A717" s="312"/>
      <c r="B717" s="312"/>
      <c r="C717" s="267"/>
      <c r="D717" s="312"/>
      <c r="E717" s="312"/>
      <c r="F717" s="312"/>
      <c r="G717" s="267"/>
      <c r="H717" s="267"/>
      <c r="I717" s="313"/>
      <c r="J717" s="314"/>
      <c r="K717" s="314"/>
      <c r="L717" s="314"/>
      <c r="M717" s="314"/>
      <c r="N717" s="314"/>
      <c r="O717" s="267"/>
      <c r="P717" s="267"/>
      <c r="Q717" s="267"/>
      <c r="R717" s="267"/>
      <c r="S717" s="267"/>
      <c r="T717" s="267"/>
      <c r="U717" s="267"/>
      <c r="V717" s="267"/>
      <c r="W717" s="267"/>
      <c r="X717" s="267"/>
      <c r="Y717" s="267"/>
      <c r="Z717" s="267"/>
    </row>
    <row r="718" spans="1:26" ht="15.75" customHeight="1">
      <c r="A718" s="312"/>
      <c r="B718" s="312"/>
      <c r="C718" s="267"/>
      <c r="D718" s="312"/>
      <c r="E718" s="312"/>
      <c r="F718" s="312"/>
      <c r="G718" s="267"/>
      <c r="H718" s="267"/>
      <c r="I718" s="313"/>
      <c r="J718" s="314"/>
      <c r="K718" s="314"/>
      <c r="L718" s="314"/>
      <c r="M718" s="314"/>
      <c r="N718" s="314"/>
      <c r="O718" s="267"/>
      <c r="P718" s="267"/>
      <c r="Q718" s="267"/>
      <c r="R718" s="267"/>
      <c r="S718" s="267"/>
      <c r="T718" s="267"/>
      <c r="U718" s="267"/>
      <c r="V718" s="267"/>
      <c r="W718" s="267"/>
      <c r="X718" s="267"/>
      <c r="Y718" s="267"/>
      <c r="Z718" s="267"/>
    </row>
    <row r="719" spans="1:26" ht="15.75" customHeight="1">
      <c r="A719" s="312"/>
      <c r="B719" s="312"/>
      <c r="C719" s="267"/>
      <c r="D719" s="312"/>
      <c r="E719" s="312"/>
      <c r="F719" s="312"/>
      <c r="G719" s="267"/>
      <c r="H719" s="267"/>
      <c r="I719" s="313"/>
      <c r="J719" s="314"/>
      <c r="K719" s="314"/>
      <c r="L719" s="314"/>
      <c r="M719" s="314"/>
      <c r="N719" s="314"/>
      <c r="O719" s="267"/>
      <c r="P719" s="267"/>
      <c r="Q719" s="267"/>
      <c r="R719" s="267"/>
      <c r="S719" s="267"/>
      <c r="T719" s="267"/>
      <c r="U719" s="267"/>
      <c r="V719" s="267"/>
      <c r="W719" s="267"/>
      <c r="X719" s="267"/>
      <c r="Y719" s="267"/>
      <c r="Z719" s="267"/>
    </row>
    <row r="720" spans="1:26" ht="15.75" customHeight="1">
      <c r="A720" s="312"/>
      <c r="B720" s="312"/>
      <c r="C720" s="267"/>
      <c r="D720" s="312"/>
      <c r="E720" s="312"/>
      <c r="F720" s="312"/>
      <c r="G720" s="267"/>
      <c r="H720" s="267"/>
      <c r="I720" s="313"/>
      <c r="J720" s="314"/>
      <c r="K720" s="314"/>
      <c r="L720" s="314"/>
      <c r="M720" s="314"/>
      <c r="N720" s="314"/>
      <c r="O720" s="267"/>
      <c r="P720" s="267"/>
      <c r="Q720" s="267"/>
      <c r="R720" s="267"/>
      <c r="S720" s="267"/>
      <c r="T720" s="267"/>
      <c r="U720" s="267"/>
      <c r="V720" s="267"/>
      <c r="W720" s="267"/>
      <c r="X720" s="267"/>
      <c r="Y720" s="267"/>
      <c r="Z720" s="267"/>
    </row>
    <row r="721" spans="1:26" ht="15.75" customHeight="1">
      <c r="A721" s="312"/>
      <c r="B721" s="312"/>
      <c r="C721" s="267"/>
      <c r="D721" s="312"/>
      <c r="E721" s="312"/>
      <c r="F721" s="312"/>
      <c r="G721" s="267"/>
      <c r="H721" s="267"/>
      <c r="I721" s="313"/>
      <c r="J721" s="314"/>
      <c r="K721" s="314"/>
      <c r="L721" s="314"/>
      <c r="M721" s="314"/>
      <c r="N721" s="314"/>
      <c r="O721" s="267"/>
      <c r="P721" s="267"/>
      <c r="Q721" s="267"/>
      <c r="R721" s="267"/>
      <c r="S721" s="267"/>
      <c r="T721" s="267"/>
      <c r="U721" s="267"/>
      <c r="V721" s="267"/>
      <c r="W721" s="267"/>
      <c r="X721" s="267"/>
      <c r="Y721" s="267"/>
      <c r="Z721" s="267"/>
    </row>
    <row r="722" spans="1:26" ht="15.75" customHeight="1">
      <c r="A722" s="312"/>
      <c r="B722" s="312"/>
      <c r="C722" s="267"/>
      <c r="D722" s="312"/>
      <c r="E722" s="312"/>
      <c r="F722" s="312"/>
      <c r="G722" s="267"/>
      <c r="H722" s="267"/>
      <c r="I722" s="313"/>
      <c r="J722" s="314"/>
      <c r="K722" s="314"/>
      <c r="L722" s="314"/>
      <c r="M722" s="314"/>
      <c r="N722" s="314"/>
      <c r="O722" s="267"/>
      <c r="P722" s="267"/>
      <c r="Q722" s="267"/>
      <c r="R722" s="267"/>
      <c r="S722" s="267"/>
      <c r="T722" s="267"/>
      <c r="U722" s="267"/>
      <c r="V722" s="267"/>
      <c r="W722" s="267"/>
      <c r="X722" s="267"/>
      <c r="Y722" s="267"/>
      <c r="Z722" s="267"/>
    </row>
    <row r="723" spans="1:26" ht="15.75" customHeight="1">
      <c r="A723" s="312"/>
      <c r="B723" s="312"/>
      <c r="C723" s="267"/>
      <c r="D723" s="312"/>
      <c r="E723" s="312"/>
      <c r="F723" s="312"/>
      <c r="G723" s="267"/>
      <c r="H723" s="267"/>
      <c r="I723" s="313"/>
      <c r="J723" s="314"/>
      <c r="K723" s="314"/>
      <c r="L723" s="314"/>
      <c r="M723" s="314"/>
      <c r="N723" s="314"/>
      <c r="O723" s="267"/>
      <c r="P723" s="267"/>
      <c r="Q723" s="267"/>
      <c r="R723" s="267"/>
      <c r="S723" s="267"/>
      <c r="T723" s="267"/>
      <c r="U723" s="267"/>
      <c r="V723" s="267"/>
      <c r="W723" s="267"/>
      <c r="X723" s="267"/>
      <c r="Y723" s="267"/>
      <c r="Z723" s="267"/>
    </row>
    <row r="724" spans="1:26" ht="15.75" customHeight="1">
      <c r="A724" s="312"/>
      <c r="B724" s="312"/>
      <c r="C724" s="267"/>
      <c r="D724" s="312"/>
      <c r="E724" s="312"/>
      <c r="F724" s="312"/>
      <c r="G724" s="267"/>
      <c r="H724" s="267"/>
      <c r="I724" s="313"/>
      <c r="J724" s="314"/>
      <c r="K724" s="314"/>
      <c r="L724" s="314"/>
      <c r="M724" s="314"/>
      <c r="N724" s="314"/>
      <c r="O724" s="267"/>
      <c r="P724" s="267"/>
      <c r="Q724" s="267"/>
      <c r="R724" s="267"/>
      <c r="S724" s="267"/>
      <c r="T724" s="267"/>
      <c r="U724" s="267"/>
      <c r="V724" s="267"/>
      <c r="W724" s="267"/>
      <c r="X724" s="267"/>
      <c r="Y724" s="267"/>
      <c r="Z724" s="267"/>
    </row>
    <row r="725" spans="1:26" ht="15.75" customHeight="1">
      <c r="A725" s="312"/>
      <c r="B725" s="312"/>
      <c r="C725" s="267"/>
      <c r="D725" s="312"/>
      <c r="E725" s="312"/>
      <c r="F725" s="312"/>
      <c r="G725" s="267"/>
      <c r="H725" s="267"/>
      <c r="I725" s="313"/>
      <c r="J725" s="314"/>
      <c r="K725" s="314"/>
      <c r="L725" s="314"/>
      <c r="M725" s="314"/>
      <c r="N725" s="314"/>
      <c r="O725" s="267"/>
      <c r="P725" s="267"/>
      <c r="Q725" s="267"/>
      <c r="R725" s="267"/>
      <c r="S725" s="267"/>
      <c r="T725" s="267"/>
      <c r="U725" s="267"/>
      <c r="V725" s="267"/>
      <c r="W725" s="267"/>
      <c r="X725" s="267"/>
      <c r="Y725" s="267"/>
      <c r="Z725" s="267"/>
    </row>
    <row r="726" spans="1:26" ht="15.75" customHeight="1">
      <c r="A726" s="312"/>
      <c r="B726" s="312"/>
      <c r="C726" s="267"/>
      <c r="D726" s="312"/>
      <c r="E726" s="312"/>
      <c r="F726" s="312"/>
      <c r="G726" s="267"/>
      <c r="H726" s="267"/>
      <c r="I726" s="313"/>
      <c r="J726" s="314"/>
      <c r="K726" s="314"/>
      <c r="L726" s="314"/>
      <c r="M726" s="314"/>
      <c r="N726" s="314"/>
      <c r="O726" s="267"/>
      <c r="P726" s="267"/>
      <c r="Q726" s="267"/>
      <c r="R726" s="267"/>
      <c r="S726" s="267"/>
      <c r="T726" s="267"/>
      <c r="U726" s="267"/>
      <c r="V726" s="267"/>
      <c r="W726" s="267"/>
      <c r="X726" s="267"/>
      <c r="Y726" s="267"/>
      <c r="Z726" s="267"/>
    </row>
    <row r="727" spans="1:26" ht="15.75" customHeight="1">
      <c r="A727" s="312"/>
      <c r="B727" s="312"/>
      <c r="C727" s="267"/>
      <c r="D727" s="312"/>
      <c r="E727" s="312"/>
      <c r="F727" s="312"/>
      <c r="G727" s="267"/>
      <c r="H727" s="267"/>
      <c r="I727" s="313"/>
      <c r="J727" s="314"/>
      <c r="K727" s="314"/>
      <c r="L727" s="314"/>
      <c r="M727" s="314"/>
      <c r="N727" s="314"/>
      <c r="O727" s="267"/>
      <c r="P727" s="267"/>
      <c r="Q727" s="267"/>
      <c r="R727" s="267"/>
      <c r="S727" s="267"/>
      <c r="T727" s="267"/>
      <c r="U727" s="267"/>
      <c r="V727" s="267"/>
      <c r="W727" s="267"/>
      <c r="X727" s="267"/>
      <c r="Y727" s="267"/>
      <c r="Z727" s="267"/>
    </row>
    <row r="728" spans="1:26" ht="15.75" customHeight="1">
      <c r="A728" s="312"/>
      <c r="B728" s="312"/>
      <c r="C728" s="267"/>
      <c r="D728" s="312"/>
      <c r="E728" s="312"/>
      <c r="F728" s="312"/>
      <c r="G728" s="267"/>
      <c r="H728" s="267"/>
      <c r="I728" s="313"/>
      <c r="J728" s="314"/>
      <c r="K728" s="314"/>
      <c r="L728" s="314"/>
      <c r="M728" s="314"/>
      <c r="N728" s="314"/>
      <c r="O728" s="267"/>
      <c r="P728" s="267"/>
      <c r="Q728" s="267"/>
      <c r="R728" s="267"/>
      <c r="S728" s="267"/>
      <c r="T728" s="267"/>
      <c r="U728" s="267"/>
      <c r="V728" s="267"/>
      <c r="W728" s="267"/>
      <c r="X728" s="267"/>
      <c r="Y728" s="267"/>
      <c r="Z728" s="267"/>
    </row>
    <row r="729" spans="1:26" ht="15.75" customHeight="1">
      <c r="A729" s="312"/>
      <c r="B729" s="312"/>
      <c r="C729" s="267"/>
      <c r="D729" s="312"/>
      <c r="E729" s="312"/>
      <c r="F729" s="312"/>
      <c r="G729" s="267"/>
      <c r="H729" s="267"/>
      <c r="I729" s="313"/>
      <c r="J729" s="314"/>
      <c r="K729" s="314"/>
      <c r="L729" s="314"/>
      <c r="M729" s="314"/>
      <c r="N729" s="314"/>
      <c r="O729" s="267"/>
      <c r="P729" s="267"/>
      <c r="Q729" s="267"/>
      <c r="R729" s="267"/>
      <c r="S729" s="267"/>
      <c r="T729" s="267"/>
      <c r="U729" s="267"/>
      <c r="V729" s="267"/>
      <c r="W729" s="267"/>
      <c r="X729" s="267"/>
      <c r="Y729" s="267"/>
      <c r="Z729" s="267"/>
    </row>
    <row r="730" spans="1:26" ht="15.75" customHeight="1">
      <c r="A730" s="312"/>
      <c r="B730" s="312"/>
      <c r="C730" s="267"/>
      <c r="D730" s="312"/>
      <c r="E730" s="312"/>
      <c r="F730" s="312"/>
      <c r="G730" s="267"/>
      <c r="H730" s="267"/>
      <c r="I730" s="313"/>
      <c r="J730" s="314"/>
      <c r="K730" s="314"/>
      <c r="L730" s="314"/>
      <c r="M730" s="314"/>
      <c r="N730" s="314"/>
      <c r="O730" s="267"/>
      <c r="P730" s="267"/>
      <c r="Q730" s="267"/>
      <c r="R730" s="267"/>
      <c r="S730" s="267"/>
      <c r="T730" s="267"/>
      <c r="U730" s="267"/>
      <c r="V730" s="267"/>
      <c r="W730" s="267"/>
      <c r="X730" s="267"/>
      <c r="Y730" s="267"/>
      <c r="Z730" s="267"/>
    </row>
    <row r="731" spans="1:26" ht="15.75" customHeight="1">
      <c r="A731" s="312"/>
      <c r="B731" s="312"/>
      <c r="C731" s="267"/>
      <c r="D731" s="312"/>
      <c r="E731" s="312"/>
      <c r="F731" s="312"/>
      <c r="G731" s="267"/>
      <c r="H731" s="267"/>
      <c r="I731" s="313"/>
      <c r="J731" s="314"/>
      <c r="K731" s="314"/>
      <c r="L731" s="314"/>
      <c r="M731" s="314"/>
      <c r="N731" s="314"/>
      <c r="O731" s="267"/>
      <c r="P731" s="267"/>
      <c r="Q731" s="267"/>
      <c r="R731" s="267"/>
      <c r="S731" s="267"/>
      <c r="T731" s="267"/>
      <c r="U731" s="267"/>
      <c r="V731" s="267"/>
      <c r="W731" s="267"/>
      <c r="X731" s="267"/>
      <c r="Y731" s="267"/>
      <c r="Z731" s="267"/>
    </row>
    <row r="732" spans="1:26" ht="15.75" customHeight="1">
      <c r="A732" s="312"/>
      <c r="B732" s="312"/>
      <c r="C732" s="267"/>
      <c r="D732" s="312"/>
      <c r="E732" s="312"/>
      <c r="F732" s="312"/>
      <c r="G732" s="267"/>
      <c r="H732" s="267"/>
      <c r="I732" s="313"/>
      <c r="J732" s="314"/>
      <c r="K732" s="314"/>
      <c r="L732" s="314"/>
      <c r="M732" s="314"/>
      <c r="N732" s="314"/>
      <c r="O732" s="267"/>
      <c r="P732" s="267"/>
      <c r="Q732" s="267"/>
      <c r="R732" s="267"/>
      <c r="S732" s="267"/>
      <c r="T732" s="267"/>
      <c r="U732" s="267"/>
      <c r="V732" s="267"/>
      <c r="W732" s="267"/>
      <c r="X732" s="267"/>
      <c r="Y732" s="267"/>
      <c r="Z732" s="267"/>
    </row>
    <row r="733" spans="1:26" ht="15.75" customHeight="1">
      <c r="A733" s="312"/>
      <c r="B733" s="312"/>
      <c r="C733" s="267"/>
      <c r="D733" s="312"/>
      <c r="E733" s="312"/>
      <c r="F733" s="312"/>
      <c r="G733" s="267"/>
      <c r="H733" s="267"/>
      <c r="I733" s="313"/>
      <c r="J733" s="314"/>
      <c r="K733" s="314"/>
      <c r="L733" s="314"/>
      <c r="M733" s="314"/>
      <c r="N733" s="314"/>
      <c r="O733" s="267"/>
      <c r="P733" s="267"/>
      <c r="Q733" s="267"/>
      <c r="R733" s="267"/>
      <c r="S733" s="267"/>
      <c r="T733" s="267"/>
      <c r="U733" s="267"/>
      <c r="V733" s="267"/>
      <c r="W733" s="267"/>
      <c r="X733" s="267"/>
      <c r="Y733" s="267"/>
      <c r="Z733" s="267"/>
    </row>
    <row r="734" spans="1:26" ht="15.75" customHeight="1">
      <c r="A734" s="312"/>
      <c r="B734" s="312"/>
      <c r="C734" s="267"/>
      <c r="D734" s="312"/>
      <c r="E734" s="312"/>
      <c r="F734" s="312"/>
      <c r="G734" s="267"/>
      <c r="H734" s="267"/>
      <c r="I734" s="313"/>
      <c r="J734" s="314"/>
      <c r="K734" s="314"/>
      <c r="L734" s="314"/>
      <c r="M734" s="314"/>
      <c r="N734" s="314"/>
      <c r="O734" s="267"/>
      <c r="P734" s="267"/>
      <c r="Q734" s="267"/>
      <c r="R734" s="267"/>
      <c r="S734" s="267"/>
      <c r="T734" s="267"/>
      <c r="U734" s="267"/>
      <c r="V734" s="267"/>
      <c r="W734" s="267"/>
      <c r="X734" s="267"/>
      <c r="Y734" s="267"/>
      <c r="Z734" s="267"/>
    </row>
    <row r="735" spans="1:26" ht="15.75" customHeight="1">
      <c r="A735" s="312"/>
      <c r="B735" s="312"/>
      <c r="C735" s="267"/>
      <c r="D735" s="312"/>
      <c r="E735" s="312"/>
      <c r="F735" s="312"/>
      <c r="G735" s="267"/>
      <c r="H735" s="267"/>
      <c r="I735" s="313"/>
      <c r="J735" s="314"/>
      <c r="K735" s="314"/>
      <c r="L735" s="314"/>
      <c r="M735" s="314"/>
      <c r="N735" s="314"/>
      <c r="O735" s="267"/>
      <c r="P735" s="267"/>
      <c r="Q735" s="267"/>
      <c r="R735" s="267"/>
      <c r="S735" s="267"/>
      <c r="T735" s="267"/>
      <c r="U735" s="267"/>
      <c r="V735" s="267"/>
      <c r="W735" s="267"/>
      <c r="X735" s="267"/>
      <c r="Y735" s="267"/>
      <c r="Z735" s="267"/>
    </row>
    <row r="736" spans="1:26" ht="15.75" customHeight="1">
      <c r="A736" s="312"/>
      <c r="B736" s="312"/>
      <c r="C736" s="267"/>
      <c r="D736" s="312"/>
      <c r="E736" s="312"/>
      <c r="F736" s="312"/>
      <c r="G736" s="267"/>
      <c r="H736" s="267"/>
      <c r="I736" s="313"/>
      <c r="J736" s="314"/>
      <c r="K736" s="314"/>
      <c r="L736" s="314"/>
      <c r="M736" s="314"/>
      <c r="N736" s="314"/>
      <c r="O736" s="267"/>
      <c r="P736" s="267"/>
      <c r="Q736" s="267"/>
      <c r="R736" s="267"/>
      <c r="S736" s="267"/>
      <c r="T736" s="267"/>
      <c r="U736" s="267"/>
      <c r="V736" s="267"/>
      <c r="W736" s="267"/>
      <c r="X736" s="267"/>
      <c r="Y736" s="267"/>
      <c r="Z736" s="267"/>
    </row>
    <row r="737" spans="1:26" ht="15.75" customHeight="1">
      <c r="A737" s="312"/>
      <c r="B737" s="312"/>
      <c r="C737" s="267"/>
      <c r="D737" s="312"/>
      <c r="E737" s="312"/>
      <c r="F737" s="312"/>
      <c r="G737" s="267"/>
      <c r="H737" s="267"/>
      <c r="I737" s="313"/>
      <c r="J737" s="314"/>
      <c r="K737" s="314"/>
      <c r="L737" s="314"/>
      <c r="M737" s="314"/>
      <c r="N737" s="314"/>
      <c r="O737" s="267"/>
      <c r="P737" s="267"/>
      <c r="Q737" s="267"/>
      <c r="R737" s="267"/>
      <c r="S737" s="267"/>
      <c r="T737" s="267"/>
      <c r="U737" s="267"/>
      <c r="V737" s="267"/>
      <c r="W737" s="267"/>
      <c r="X737" s="267"/>
      <c r="Y737" s="267"/>
      <c r="Z737" s="267"/>
    </row>
    <row r="738" spans="1:26" ht="15.75" customHeight="1">
      <c r="A738" s="312"/>
      <c r="B738" s="312"/>
      <c r="C738" s="267"/>
      <c r="D738" s="312"/>
      <c r="E738" s="312"/>
      <c r="F738" s="312"/>
      <c r="G738" s="267"/>
      <c r="H738" s="267"/>
      <c r="I738" s="313"/>
      <c r="J738" s="314"/>
      <c r="K738" s="314"/>
      <c r="L738" s="314"/>
      <c r="M738" s="314"/>
      <c r="N738" s="314"/>
      <c r="O738" s="267"/>
      <c r="P738" s="267"/>
      <c r="Q738" s="267"/>
      <c r="R738" s="267"/>
      <c r="S738" s="267"/>
      <c r="T738" s="267"/>
      <c r="U738" s="267"/>
      <c r="V738" s="267"/>
      <c r="W738" s="267"/>
      <c r="X738" s="267"/>
      <c r="Y738" s="267"/>
      <c r="Z738" s="267"/>
    </row>
    <row r="739" spans="1:26" ht="15.75" customHeight="1">
      <c r="A739" s="312"/>
      <c r="B739" s="312"/>
      <c r="C739" s="267"/>
      <c r="D739" s="312"/>
      <c r="E739" s="312"/>
      <c r="F739" s="312"/>
      <c r="G739" s="267"/>
      <c r="H739" s="267"/>
      <c r="I739" s="313"/>
      <c r="J739" s="314"/>
      <c r="K739" s="314"/>
      <c r="L739" s="314"/>
      <c r="M739" s="314"/>
      <c r="N739" s="314"/>
      <c r="O739" s="267"/>
      <c r="P739" s="267"/>
      <c r="Q739" s="267"/>
      <c r="R739" s="267"/>
      <c r="S739" s="267"/>
      <c r="T739" s="267"/>
      <c r="U739" s="267"/>
      <c r="V739" s="267"/>
      <c r="W739" s="267"/>
      <c r="X739" s="267"/>
      <c r="Y739" s="267"/>
      <c r="Z739" s="267"/>
    </row>
    <row r="740" spans="1:26" ht="15.75" customHeight="1">
      <c r="A740" s="312"/>
      <c r="B740" s="312"/>
      <c r="C740" s="267"/>
      <c r="D740" s="312"/>
      <c r="E740" s="312"/>
      <c r="F740" s="312"/>
      <c r="G740" s="267"/>
      <c r="H740" s="267"/>
      <c r="I740" s="313"/>
      <c r="J740" s="314"/>
      <c r="K740" s="314"/>
      <c r="L740" s="314"/>
      <c r="M740" s="314"/>
      <c r="N740" s="314"/>
      <c r="O740" s="267"/>
      <c r="P740" s="267"/>
      <c r="Q740" s="267"/>
      <c r="R740" s="267"/>
      <c r="S740" s="267"/>
      <c r="T740" s="267"/>
      <c r="U740" s="267"/>
      <c r="V740" s="267"/>
      <c r="W740" s="267"/>
      <c r="X740" s="267"/>
      <c r="Y740" s="267"/>
      <c r="Z740" s="267"/>
    </row>
    <row r="741" spans="1:26" ht="15.75" customHeight="1">
      <c r="A741" s="312"/>
      <c r="B741" s="312"/>
      <c r="C741" s="267"/>
      <c r="D741" s="312"/>
      <c r="E741" s="312"/>
      <c r="F741" s="312"/>
      <c r="G741" s="267"/>
      <c r="H741" s="267"/>
      <c r="I741" s="313"/>
      <c r="J741" s="314"/>
      <c r="K741" s="314"/>
      <c r="L741" s="314"/>
      <c r="M741" s="314"/>
      <c r="N741" s="314"/>
      <c r="O741" s="267"/>
      <c r="P741" s="267"/>
      <c r="Q741" s="267"/>
      <c r="R741" s="267"/>
      <c r="S741" s="267"/>
      <c r="T741" s="267"/>
      <c r="U741" s="267"/>
      <c r="V741" s="267"/>
      <c r="W741" s="267"/>
      <c r="X741" s="267"/>
      <c r="Y741" s="267"/>
      <c r="Z741" s="267"/>
    </row>
    <row r="742" spans="1:26" ht="15.75" customHeight="1">
      <c r="A742" s="312"/>
      <c r="B742" s="312"/>
      <c r="C742" s="267"/>
      <c r="D742" s="312"/>
      <c r="E742" s="312"/>
      <c r="F742" s="312"/>
      <c r="G742" s="267"/>
      <c r="H742" s="267"/>
      <c r="I742" s="313"/>
      <c r="J742" s="314"/>
      <c r="K742" s="314"/>
      <c r="L742" s="314"/>
      <c r="M742" s="314"/>
      <c r="N742" s="314"/>
      <c r="O742" s="267"/>
      <c r="P742" s="267"/>
      <c r="Q742" s="267"/>
      <c r="R742" s="267"/>
      <c r="S742" s="267"/>
      <c r="T742" s="267"/>
      <c r="U742" s="267"/>
      <c r="V742" s="267"/>
      <c r="W742" s="267"/>
      <c r="X742" s="267"/>
      <c r="Y742" s="267"/>
      <c r="Z742" s="267"/>
    </row>
    <row r="743" spans="1:26" ht="15.75" customHeight="1">
      <c r="A743" s="312"/>
      <c r="B743" s="312"/>
      <c r="C743" s="267"/>
      <c r="D743" s="312"/>
      <c r="E743" s="312"/>
      <c r="F743" s="312"/>
      <c r="G743" s="267"/>
      <c r="H743" s="267"/>
      <c r="I743" s="313"/>
      <c r="J743" s="314"/>
      <c r="K743" s="314"/>
      <c r="L743" s="314"/>
      <c r="M743" s="314"/>
      <c r="N743" s="314"/>
      <c r="O743" s="267"/>
      <c r="P743" s="267"/>
      <c r="Q743" s="267"/>
      <c r="R743" s="267"/>
      <c r="S743" s="267"/>
      <c r="T743" s="267"/>
      <c r="U743" s="267"/>
      <c r="V743" s="267"/>
      <c r="W743" s="267"/>
      <c r="X743" s="267"/>
      <c r="Y743" s="267"/>
      <c r="Z743" s="267"/>
    </row>
    <row r="744" spans="1:26" ht="15.75" customHeight="1">
      <c r="A744" s="312"/>
      <c r="B744" s="312"/>
      <c r="C744" s="267"/>
      <c r="D744" s="312"/>
      <c r="E744" s="312"/>
      <c r="F744" s="312"/>
      <c r="G744" s="267"/>
      <c r="H744" s="267"/>
      <c r="I744" s="313"/>
      <c r="J744" s="314"/>
      <c r="K744" s="314"/>
      <c r="L744" s="314"/>
      <c r="M744" s="314"/>
      <c r="N744" s="314"/>
      <c r="O744" s="267"/>
      <c r="P744" s="267"/>
      <c r="Q744" s="267"/>
      <c r="R744" s="267"/>
      <c r="S744" s="267"/>
      <c r="T744" s="267"/>
      <c r="U744" s="267"/>
      <c r="V744" s="267"/>
      <c r="W744" s="267"/>
      <c r="X744" s="267"/>
      <c r="Y744" s="267"/>
      <c r="Z744" s="267"/>
    </row>
    <row r="745" spans="1:26" ht="15.75" customHeight="1">
      <c r="A745" s="312"/>
      <c r="B745" s="312"/>
      <c r="C745" s="267"/>
      <c r="D745" s="312"/>
      <c r="E745" s="312"/>
      <c r="F745" s="312"/>
      <c r="G745" s="267"/>
      <c r="H745" s="267"/>
      <c r="I745" s="313"/>
      <c r="J745" s="314"/>
      <c r="K745" s="314"/>
      <c r="L745" s="314"/>
      <c r="M745" s="314"/>
      <c r="N745" s="314"/>
      <c r="O745" s="267"/>
      <c r="P745" s="267"/>
      <c r="Q745" s="267"/>
      <c r="R745" s="267"/>
      <c r="S745" s="267"/>
      <c r="T745" s="267"/>
      <c r="U745" s="267"/>
      <c r="V745" s="267"/>
      <c r="W745" s="267"/>
      <c r="X745" s="267"/>
      <c r="Y745" s="267"/>
      <c r="Z745" s="267"/>
    </row>
    <row r="746" spans="1:26" ht="15.75" customHeight="1">
      <c r="A746" s="312"/>
      <c r="B746" s="312"/>
      <c r="C746" s="267"/>
      <c r="D746" s="312"/>
      <c r="E746" s="312"/>
      <c r="F746" s="312"/>
      <c r="G746" s="267"/>
      <c r="H746" s="267"/>
      <c r="I746" s="313"/>
      <c r="J746" s="314"/>
      <c r="K746" s="314"/>
      <c r="L746" s="314"/>
      <c r="M746" s="314"/>
      <c r="N746" s="314"/>
      <c r="O746" s="267"/>
      <c r="P746" s="267"/>
      <c r="Q746" s="267"/>
      <c r="R746" s="267"/>
      <c r="S746" s="267"/>
      <c r="T746" s="267"/>
      <c r="U746" s="267"/>
      <c r="V746" s="267"/>
      <c r="W746" s="267"/>
      <c r="X746" s="267"/>
      <c r="Y746" s="267"/>
      <c r="Z746" s="267"/>
    </row>
    <row r="747" spans="1:26" ht="15.75" customHeight="1">
      <c r="A747" s="312"/>
      <c r="B747" s="312"/>
      <c r="C747" s="267"/>
      <c r="D747" s="312"/>
      <c r="E747" s="312"/>
      <c r="F747" s="312"/>
      <c r="G747" s="267"/>
      <c r="H747" s="267"/>
      <c r="I747" s="313"/>
      <c r="J747" s="314"/>
      <c r="K747" s="314"/>
      <c r="L747" s="314"/>
      <c r="M747" s="314"/>
      <c r="N747" s="314"/>
      <c r="O747" s="267"/>
      <c r="P747" s="267"/>
      <c r="Q747" s="267"/>
      <c r="R747" s="267"/>
      <c r="S747" s="267"/>
      <c r="T747" s="267"/>
      <c r="U747" s="267"/>
      <c r="V747" s="267"/>
      <c r="W747" s="267"/>
      <c r="X747" s="267"/>
      <c r="Y747" s="267"/>
      <c r="Z747" s="267"/>
    </row>
    <row r="748" spans="1:26" ht="15.75" customHeight="1">
      <c r="A748" s="312"/>
      <c r="B748" s="312"/>
      <c r="C748" s="267"/>
      <c r="D748" s="312"/>
      <c r="E748" s="312"/>
      <c r="F748" s="312"/>
      <c r="G748" s="267"/>
      <c r="H748" s="267"/>
      <c r="I748" s="313"/>
      <c r="J748" s="314"/>
      <c r="K748" s="314"/>
      <c r="L748" s="314"/>
      <c r="M748" s="314"/>
      <c r="N748" s="314"/>
      <c r="O748" s="267"/>
      <c r="P748" s="267"/>
      <c r="Q748" s="267"/>
      <c r="R748" s="267"/>
      <c r="S748" s="267"/>
      <c r="T748" s="267"/>
      <c r="U748" s="267"/>
      <c r="V748" s="267"/>
      <c r="W748" s="267"/>
      <c r="X748" s="267"/>
      <c r="Y748" s="267"/>
      <c r="Z748" s="267"/>
    </row>
    <row r="749" spans="1:26" ht="15.75" customHeight="1">
      <c r="A749" s="312"/>
      <c r="B749" s="312"/>
      <c r="C749" s="267"/>
      <c r="D749" s="312"/>
      <c r="E749" s="312"/>
      <c r="F749" s="312"/>
      <c r="G749" s="267"/>
      <c r="H749" s="267"/>
      <c r="I749" s="313"/>
      <c r="J749" s="314"/>
      <c r="K749" s="314"/>
      <c r="L749" s="314"/>
      <c r="M749" s="314"/>
      <c r="N749" s="314"/>
      <c r="O749" s="267"/>
      <c r="P749" s="267"/>
      <c r="Q749" s="267"/>
      <c r="R749" s="267"/>
      <c r="S749" s="267"/>
      <c r="T749" s="267"/>
      <c r="U749" s="267"/>
      <c r="V749" s="267"/>
      <c r="W749" s="267"/>
      <c r="X749" s="267"/>
      <c r="Y749" s="267"/>
      <c r="Z749" s="267"/>
    </row>
    <row r="750" spans="1:26" ht="15.75" customHeight="1">
      <c r="A750" s="312"/>
      <c r="B750" s="312"/>
      <c r="C750" s="267"/>
      <c r="D750" s="312"/>
      <c r="E750" s="312"/>
      <c r="F750" s="312"/>
      <c r="G750" s="267"/>
      <c r="H750" s="267"/>
      <c r="I750" s="313"/>
      <c r="J750" s="314"/>
      <c r="K750" s="314"/>
      <c r="L750" s="314"/>
      <c r="M750" s="314"/>
      <c r="N750" s="314"/>
      <c r="O750" s="267"/>
      <c r="P750" s="267"/>
      <c r="Q750" s="267"/>
      <c r="R750" s="267"/>
      <c r="S750" s="267"/>
      <c r="T750" s="267"/>
      <c r="U750" s="267"/>
      <c r="V750" s="267"/>
      <c r="W750" s="267"/>
      <c r="X750" s="267"/>
      <c r="Y750" s="267"/>
      <c r="Z750" s="267"/>
    </row>
    <row r="751" spans="1:26" ht="15.75" customHeight="1">
      <c r="A751" s="312"/>
      <c r="B751" s="312"/>
      <c r="C751" s="267"/>
      <c r="D751" s="312"/>
      <c r="E751" s="312"/>
      <c r="F751" s="312"/>
      <c r="G751" s="267"/>
      <c r="H751" s="267"/>
      <c r="I751" s="313"/>
      <c r="J751" s="314"/>
      <c r="K751" s="314"/>
      <c r="L751" s="314"/>
      <c r="M751" s="314"/>
      <c r="N751" s="314"/>
      <c r="O751" s="267"/>
      <c r="P751" s="267"/>
      <c r="Q751" s="267"/>
      <c r="R751" s="267"/>
      <c r="S751" s="267"/>
      <c r="T751" s="267"/>
      <c r="U751" s="267"/>
      <c r="V751" s="267"/>
      <c r="W751" s="267"/>
      <c r="X751" s="267"/>
      <c r="Y751" s="267"/>
      <c r="Z751" s="267"/>
    </row>
    <row r="752" spans="1:26" ht="15.75" customHeight="1">
      <c r="A752" s="312"/>
      <c r="B752" s="312"/>
      <c r="C752" s="267"/>
      <c r="D752" s="312"/>
      <c r="E752" s="312"/>
      <c r="F752" s="312"/>
      <c r="G752" s="267"/>
      <c r="H752" s="267"/>
      <c r="I752" s="313"/>
      <c r="J752" s="314"/>
      <c r="K752" s="314"/>
      <c r="L752" s="314"/>
      <c r="M752" s="314"/>
      <c r="N752" s="314"/>
      <c r="O752" s="267"/>
      <c r="P752" s="267"/>
      <c r="Q752" s="267"/>
      <c r="R752" s="267"/>
      <c r="S752" s="267"/>
      <c r="T752" s="267"/>
      <c r="U752" s="267"/>
      <c r="V752" s="267"/>
      <c r="W752" s="267"/>
      <c r="X752" s="267"/>
      <c r="Y752" s="267"/>
      <c r="Z752" s="267"/>
    </row>
    <row r="753" spans="1:26" ht="15.75" customHeight="1">
      <c r="A753" s="312"/>
      <c r="B753" s="312"/>
      <c r="C753" s="267"/>
      <c r="D753" s="312"/>
      <c r="E753" s="312"/>
      <c r="F753" s="312"/>
      <c r="G753" s="267"/>
      <c r="H753" s="267"/>
      <c r="I753" s="313"/>
      <c r="J753" s="314"/>
      <c r="K753" s="314"/>
      <c r="L753" s="314"/>
      <c r="M753" s="314"/>
      <c r="N753" s="314"/>
      <c r="O753" s="267"/>
      <c r="P753" s="267"/>
      <c r="Q753" s="267"/>
      <c r="R753" s="267"/>
      <c r="S753" s="267"/>
      <c r="T753" s="267"/>
      <c r="U753" s="267"/>
      <c r="V753" s="267"/>
      <c r="W753" s="267"/>
      <c r="X753" s="267"/>
      <c r="Y753" s="267"/>
      <c r="Z753" s="267"/>
    </row>
    <row r="754" spans="1:26" ht="15.75" customHeight="1">
      <c r="A754" s="312"/>
      <c r="B754" s="312"/>
      <c r="C754" s="267"/>
      <c r="D754" s="312"/>
      <c r="E754" s="312"/>
      <c r="F754" s="312"/>
      <c r="G754" s="267"/>
      <c r="H754" s="267"/>
      <c r="I754" s="313"/>
      <c r="J754" s="314"/>
      <c r="K754" s="314"/>
      <c r="L754" s="314"/>
      <c r="M754" s="314"/>
      <c r="N754" s="314"/>
      <c r="O754" s="267"/>
      <c r="P754" s="267"/>
      <c r="Q754" s="267"/>
      <c r="R754" s="267"/>
      <c r="S754" s="267"/>
      <c r="T754" s="267"/>
      <c r="U754" s="267"/>
      <c r="V754" s="267"/>
      <c r="W754" s="267"/>
      <c r="X754" s="267"/>
      <c r="Y754" s="267"/>
      <c r="Z754" s="267"/>
    </row>
    <row r="755" spans="1:26" ht="15.75" customHeight="1">
      <c r="A755" s="312"/>
      <c r="B755" s="312"/>
      <c r="C755" s="267"/>
      <c r="D755" s="312"/>
      <c r="E755" s="312"/>
      <c r="F755" s="312"/>
      <c r="G755" s="267"/>
      <c r="H755" s="267"/>
      <c r="I755" s="313"/>
      <c r="J755" s="314"/>
      <c r="K755" s="314"/>
      <c r="L755" s="314"/>
      <c r="M755" s="314"/>
      <c r="N755" s="314"/>
      <c r="O755" s="267"/>
      <c r="P755" s="267"/>
      <c r="Q755" s="267"/>
      <c r="R755" s="267"/>
      <c r="S755" s="267"/>
      <c r="T755" s="267"/>
      <c r="U755" s="267"/>
      <c r="V755" s="267"/>
      <c r="W755" s="267"/>
      <c r="X755" s="267"/>
      <c r="Y755" s="267"/>
      <c r="Z755" s="267"/>
    </row>
    <row r="756" spans="1:26" ht="15.75" customHeight="1">
      <c r="A756" s="312"/>
      <c r="B756" s="312"/>
      <c r="C756" s="267"/>
      <c r="D756" s="312"/>
      <c r="E756" s="312"/>
      <c r="F756" s="312"/>
      <c r="G756" s="267"/>
      <c r="H756" s="267"/>
      <c r="I756" s="313"/>
      <c r="J756" s="314"/>
      <c r="K756" s="314"/>
      <c r="L756" s="314"/>
      <c r="M756" s="314"/>
      <c r="N756" s="314"/>
      <c r="O756" s="267"/>
      <c r="P756" s="267"/>
      <c r="Q756" s="267"/>
      <c r="R756" s="267"/>
      <c r="S756" s="267"/>
      <c r="T756" s="267"/>
      <c r="U756" s="267"/>
      <c r="V756" s="267"/>
      <c r="W756" s="267"/>
      <c r="X756" s="267"/>
      <c r="Y756" s="267"/>
      <c r="Z756" s="267"/>
    </row>
    <row r="757" spans="1:26" ht="15.75" customHeight="1">
      <c r="A757" s="312"/>
      <c r="B757" s="312"/>
      <c r="C757" s="267"/>
      <c r="D757" s="312"/>
      <c r="E757" s="312"/>
      <c r="F757" s="312"/>
      <c r="G757" s="267"/>
      <c r="H757" s="267"/>
      <c r="I757" s="313"/>
      <c r="J757" s="314"/>
      <c r="K757" s="314"/>
      <c r="L757" s="314"/>
      <c r="M757" s="314"/>
      <c r="N757" s="314"/>
      <c r="O757" s="267"/>
      <c r="P757" s="267"/>
      <c r="Q757" s="267"/>
      <c r="R757" s="267"/>
      <c r="S757" s="267"/>
      <c r="T757" s="267"/>
      <c r="U757" s="267"/>
      <c r="V757" s="267"/>
      <c r="W757" s="267"/>
      <c r="X757" s="267"/>
      <c r="Y757" s="267"/>
      <c r="Z757" s="267"/>
    </row>
    <row r="758" spans="1:26" ht="15.75" customHeight="1">
      <c r="A758" s="312"/>
      <c r="B758" s="312"/>
      <c r="C758" s="267"/>
      <c r="D758" s="312"/>
      <c r="E758" s="312"/>
      <c r="F758" s="312"/>
      <c r="G758" s="267"/>
      <c r="H758" s="267"/>
      <c r="I758" s="313"/>
      <c r="J758" s="314"/>
      <c r="K758" s="314"/>
      <c r="L758" s="314"/>
      <c r="M758" s="314"/>
      <c r="N758" s="314"/>
      <c r="O758" s="267"/>
      <c r="P758" s="267"/>
      <c r="Q758" s="267"/>
      <c r="R758" s="267"/>
      <c r="S758" s="267"/>
      <c r="T758" s="267"/>
      <c r="U758" s="267"/>
      <c r="V758" s="267"/>
      <c r="W758" s="267"/>
      <c r="X758" s="267"/>
      <c r="Y758" s="267"/>
      <c r="Z758" s="267"/>
    </row>
    <row r="759" spans="1:26" ht="15.75" customHeight="1">
      <c r="A759" s="312"/>
      <c r="B759" s="312"/>
      <c r="C759" s="267"/>
      <c r="D759" s="312"/>
      <c r="E759" s="312"/>
      <c r="F759" s="312"/>
      <c r="G759" s="267"/>
      <c r="H759" s="267"/>
      <c r="I759" s="313"/>
      <c r="J759" s="314"/>
      <c r="K759" s="314"/>
      <c r="L759" s="314"/>
      <c r="M759" s="314"/>
      <c r="N759" s="314"/>
      <c r="O759" s="267"/>
      <c r="P759" s="267"/>
      <c r="Q759" s="267"/>
      <c r="R759" s="267"/>
      <c r="S759" s="267"/>
      <c r="T759" s="267"/>
      <c r="U759" s="267"/>
      <c r="V759" s="267"/>
      <c r="W759" s="267"/>
      <c r="X759" s="267"/>
      <c r="Y759" s="267"/>
      <c r="Z759" s="267"/>
    </row>
    <row r="760" spans="1:26" ht="15.75" customHeight="1">
      <c r="A760" s="312"/>
      <c r="B760" s="312"/>
      <c r="C760" s="267"/>
      <c r="D760" s="312"/>
      <c r="E760" s="312"/>
      <c r="F760" s="312"/>
      <c r="G760" s="267"/>
      <c r="H760" s="267"/>
      <c r="I760" s="313"/>
      <c r="J760" s="314"/>
      <c r="K760" s="314"/>
      <c r="L760" s="314"/>
      <c r="M760" s="314"/>
      <c r="N760" s="314"/>
      <c r="O760" s="267"/>
      <c r="P760" s="267"/>
      <c r="Q760" s="267"/>
      <c r="R760" s="267"/>
      <c r="S760" s="267"/>
      <c r="T760" s="267"/>
      <c r="U760" s="267"/>
      <c r="V760" s="267"/>
      <c r="W760" s="267"/>
      <c r="X760" s="267"/>
      <c r="Y760" s="267"/>
      <c r="Z760" s="267"/>
    </row>
    <row r="761" spans="1:26" ht="15.75" customHeight="1">
      <c r="A761" s="312"/>
      <c r="B761" s="312"/>
      <c r="C761" s="267"/>
      <c r="D761" s="312"/>
      <c r="E761" s="312"/>
      <c r="F761" s="312"/>
      <c r="G761" s="267"/>
      <c r="H761" s="267"/>
      <c r="I761" s="313"/>
      <c r="J761" s="314"/>
      <c r="K761" s="314"/>
      <c r="L761" s="314"/>
      <c r="M761" s="314"/>
      <c r="N761" s="314"/>
      <c r="O761" s="267"/>
      <c r="P761" s="267"/>
      <c r="Q761" s="267"/>
      <c r="R761" s="267"/>
      <c r="S761" s="267"/>
      <c r="T761" s="267"/>
      <c r="U761" s="267"/>
      <c r="V761" s="267"/>
      <c r="W761" s="267"/>
      <c r="X761" s="267"/>
      <c r="Y761" s="267"/>
      <c r="Z761" s="267"/>
    </row>
    <row r="762" spans="1:26" ht="15.75" customHeight="1">
      <c r="A762" s="312"/>
      <c r="B762" s="312"/>
      <c r="C762" s="267"/>
      <c r="D762" s="312"/>
      <c r="E762" s="312"/>
      <c r="F762" s="312"/>
      <c r="G762" s="267"/>
      <c r="H762" s="267"/>
      <c r="I762" s="313"/>
      <c r="J762" s="314"/>
      <c r="K762" s="314"/>
      <c r="L762" s="314"/>
      <c r="M762" s="314"/>
      <c r="N762" s="314"/>
      <c r="O762" s="267"/>
      <c r="P762" s="267"/>
      <c r="Q762" s="267"/>
      <c r="R762" s="267"/>
      <c r="S762" s="267"/>
      <c r="T762" s="267"/>
      <c r="U762" s="267"/>
      <c r="V762" s="267"/>
      <c r="W762" s="267"/>
      <c r="X762" s="267"/>
      <c r="Y762" s="267"/>
      <c r="Z762" s="267"/>
    </row>
    <row r="763" spans="1:26" ht="15.75" customHeight="1">
      <c r="A763" s="312"/>
      <c r="B763" s="312"/>
      <c r="C763" s="267"/>
      <c r="D763" s="312"/>
      <c r="E763" s="312"/>
      <c r="F763" s="312"/>
      <c r="G763" s="267"/>
      <c r="H763" s="267"/>
      <c r="I763" s="313"/>
      <c r="J763" s="314"/>
      <c r="K763" s="314"/>
      <c r="L763" s="314"/>
      <c r="M763" s="314"/>
      <c r="N763" s="314"/>
      <c r="O763" s="267"/>
      <c r="P763" s="267"/>
      <c r="Q763" s="267"/>
      <c r="R763" s="267"/>
      <c r="S763" s="267"/>
      <c r="T763" s="267"/>
      <c r="U763" s="267"/>
      <c r="V763" s="267"/>
      <c r="W763" s="267"/>
      <c r="X763" s="267"/>
      <c r="Y763" s="267"/>
      <c r="Z763" s="267"/>
    </row>
    <row r="764" spans="1:26" ht="15.75" customHeight="1">
      <c r="A764" s="312"/>
      <c r="B764" s="312"/>
      <c r="C764" s="267"/>
      <c r="D764" s="312"/>
      <c r="E764" s="312"/>
      <c r="F764" s="312"/>
      <c r="G764" s="267"/>
      <c r="H764" s="267"/>
      <c r="I764" s="313"/>
      <c r="J764" s="314"/>
      <c r="K764" s="314"/>
      <c r="L764" s="314"/>
      <c r="M764" s="314"/>
      <c r="N764" s="314"/>
      <c r="O764" s="267"/>
      <c r="P764" s="267"/>
      <c r="Q764" s="267"/>
      <c r="R764" s="267"/>
      <c r="S764" s="267"/>
      <c r="T764" s="267"/>
      <c r="U764" s="267"/>
      <c r="V764" s="267"/>
      <c r="W764" s="267"/>
      <c r="X764" s="267"/>
      <c r="Y764" s="267"/>
      <c r="Z764" s="267"/>
    </row>
    <row r="765" spans="1:26" ht="15.75" customHeight="1">
      <c r="A765" s="312"/>
      <c r="B765" s="312"/>
      <c r="C765" s="267"/>
      <c r="D765" s="312"/>
      <c r="E765" s="312"/>
      <c r="F765" s="312"/>
      <c r="G765" s="267"/>
      <c r="H765" s="267"/>
      <c r="I765" s="313"/>
      <c r="J765" s="314"/>
      <c r="K765" s="314"/>
      <c r="L765" s="314"/>
      <c r="M765" s="314"/>
      <c r="N765" s="314"/>
      <c r="O765" s="267"/>
      <c r="P765" s="267"/>
      <c r="Q765" s="267"/>
      <c r="R765" s="267"/>
      <c r="S765" s="267"/>
      <c r="T765" s="267"/>
      <c r="U765" s="267"/>
      <c r="V765" s="267"/>
      <c r="W765" s="267"/>
      <c r="X765" s="267"/>
      <c r="Y765" s="267"/>
      <c r="Z765" s="267"/>
    </row>
    <row r="766" spans="1:26" ht="15.75" customHeight="1">
      <c r="A766" s="312"/>
      <c r="B766" s="312"/>
      <c r="C766" s="267"/>
      <c r="D766" s="312"/>
      <c r="E766" s="312"/>
      <c r="F766" s="312"/>
      <c r="G766" s="267"/>
      <c r="H766" s="267"/>
      <c r="I766" s="313"/>
      <c r="J766" s="314"/>
      <c r="K766" s="314"/>
      <c r="L766" s="314"/>
      <c r="M766" s="314"/>
      <c r="N766" s="314"/>
      <c r="O766" s="267"/>
      <c r="P766" s="267"/>
      <c r="Q766" s="267"/>
      <c r="R766" s="267"/>
      <c r="S766" s="267"/>
      <c r="T766" s="267"/>
      <c r="U766" s="267"/>
      <c r="V766" s="267"/>
      <c r="W766" s="267"/>
      <c r="X766" s="267"/>
      <c r="Y766" s="267"/>
      <c r="Z766" s="267"/>
    </row>
    <row r="767" spans="1:26" ht="15.75" customHeight="1">
      <c r="A767" s="312"/>
      <c r="B767" s="312"/>
      <c r="C767" s="267"/>
      <c r="D767" s="312"/>
      <c r="E767" s="312"/>
      <c r="F767" s="312"/>
      <c r="G767" s="267"/>
      <c r="H767" s="267"/>
      <c r="I767" s="313"/>
      <c r="J767" s="314"/>
      <c r="K767" s="314"/>
      <c r="L767" s="314"/>
      <c r="M767" s="314"/>
      <c r="N767" s="314"/>
      <c r="O767" s="267"/>
      <c r="P767" s="267"/>
      <c r="Q767" s="267"/>
      <c r="R767" s="267"/>
      <c r="S767" s="267"/>
      <c r="T767" s="267"/>
      <c r="U767" s="267"/>
      <c r="V767" s="267"/>
      <c r="W767" s="267"/>
      <c r="X767" s="267"/>
      <c r="Y767" s="267"/>
      <c r="Z767" s="267"/>
    </row>
    <row r="768" spans="1:26" ht="15.75" customHeight="1">
      <c r="A768" s="312"/>
      <c r="B768" s="312"/>
      <c r="C768" s="267"/>
      <c r="D768" s="312"/>
      <c r="E768" s="312"/>
      <c r="F768" s="312"/>
      <c r="G768" s="267"/>
      <c r="H768" s="267"/>
      <c r="I768" s="313"/>
      <c r="J768" s="314"/>
      <c r="K768" s="314"/>
      <c r="L768" s="314"/>
      <c r="M768" s="314"/>
      <c r="N768" s="314"/>
      <c r="O768" s="267"/>
      <c r="P768" s="267"/>
      <c r="Q768" s="267"/>
      <c r="R768" s="267"/>
      <c r="S768" s="267"/>
      <c r="T768" s="267"/>
      <c r="U768" s="267"/>
      <c r="V768" s="267"/>
      <c r="W768" s="267"/>
      <c r="X768" s="267"/>
      <c r="Y768" s="267"/>
      <c r="Z768" s="267"/>
    </row>
    <row r="769" spans="1:26" ht="15.75" customHeight="1">
      <c r="A769" s="312"/>
      <c r="B769" s="312"/>
      <c r="C769" s="267"/>
      <c r="D769" s="312"/>
      <c r="E769" s="312"/>
      <c r="F769" s="312"/>
      <c r="G769" s="267"/>
      <c r="H769" s="267"/>
      <c r="I769" s="313"/>
      <c r="J769" s="314"/>
      <c r="K769" s="314"/>
      <c r="L769" s="314"/>
      <c r="M769" s="314"/>
      <c r="N769" s="314"/>
      <c r="O769" s="267"/>
      <c r="P769" s="267"/>
      <c r="Q769" s="267"/>
      <c r="R769" s="267"/>
      <c r="S769" s="267"/>
      <c r="T769" s="267"/>
      <c r="U769" s="267"/>
      <c r="V769" s="267"/>
      <c r="W769" s="267"/>
      <c r="X769" s="267"/>
      <c r="Y769" s="267"/>
      <c r="Z769" s="267"/>
    </row>
    <row r="770" spans="1:26" ht="15.75" customHeight="1">
      <c r="A770" s="312"/>
      <c r="B770" s="312"/>
      <c r="C770" s="267"/>
      <c r="D770" s="312"/>
      <c r="E770" s="312"/>
      <c r="F770" s="312"/>
      <c r="G770" s="267"/>
      <c r="H770" s="267"/>
      <c r="I770" s="313"/>
      <c r="J770" s="314"/>
      <c r="K770" s="314"/>
      <c r="L770" s="314"/>
      <c r="M770" s="314"/>
      <c r="N770" s="314"/>
      <c r="O770" s="267"/>
      <c r="P770" s="267"/>
      <c r="Q770" s="267"/>
      <c r="R770" s="267"/>
      <c r="S770" s="267"/>
      <c r="T770" s="267"/>
      <c r="U770" s="267"/>
      <c r="V770" s="267"/>
      <c r="W770" s="267"/>
      <c r="X770" s="267"/>
      <c r="Y770" s="267"/>
      <c r="Z770" s="267"/>
    </row>
    <row r="771" spans="1:26" ht="15.75" customHeight="1">
      <c r="A771" s="312"/>
      <c r="B771" s="312"/>
      <c r="C771" s="267"/>
      <c r="D771" s="312"/>
      <c r="E771" s="312"/>
      <c r="F771" s="312"/>
      <c r="G771" s="267"/>
      <c r="H771" s="267"/>
      <c r="I771" s="313"/>
      <c r="J771" s="314"/>
      <c r="K771" s="314"/>
      <c r="L771" s="314"/>
      <c r="M771" s="314"/>
      <c r="N771" s="314"/>
      <c r="O771" s="267"/>
      <c r="P771" s="267"/>
      <c r="Q771" s="267"/>
      <c r="R771" s="267"/>
      <c r="S771" s="267"/>
      <c r="T771" s="267"/>
      <c r="U771" s="267"/>
      <c r="V771" s="267"/>
      <c r="W771" s="267"/>
      <c r="X771" s="267"/>
      <c r="Y771" s="267"/>
      <c r="Z771" s="267"/>
    </row>
    <row r="772" spans="1:26" ht="15.75" customHeight="1">
      <c r="A772" s="312"/>
      <c r="B772" s="312"/>
      <c r="C772" s="267"/>
      <c r="D772" s="312"/>
      <c r="E772" s="312"/>
      <c r="F772" s="312"/>
      <c r="G772" s="267"/>
      <c r="H772" s="267"/>
      <c r="I772" s="313"/>
      <c r="J772" s="314"/>
      <c r="K772" s="314"/>
      <c r="L772" s="314"/>
      <c r="M772" s="314"/>
      <c r="N772" s="314"/>
      <c r="O772" s="267"/>
      <c r="P772" s="267"/>
      <c r="Q772" s="267"/>
      <c r="R772" s="267"/>
      <c r="S772" s="267"/>
      <c r="T772" s="267"/>
      <c r="U772" s="267"/>
      <c r="V772" s="267"/>
      <c r="W772" s="267"/>
      <c r="X772" s="267"/>
      <c r="Y772" s="267"/>
      <c r="Z772" s="267"/>
    </row>
    <row r="773" spans="1:26" ht="15.75" customHeight="1">
      <c r="A773" s="312"/>
      <c r="B773" s="312"/>
      <c r="C773" s="267"/>
      <c r="D773" s="312"/>
      <c r="E773" s="312"/>
      <c r="F773" s="312"/>
      <c r="G773" s="267"/>
      <c r="H773" s="267"/>
      <c r="I773" s="313"/>
      <c r="J773" s="314"/>
      <c r="K773" s="314"/>
      <c r="L773" s="314"/>
      <c r="M773" s="314"/>
      <c r="N773" s="314"/>
      <c r="O773" s="267"/>
      <c r="P773" s="267"/>
      <c r="Q773" s="267"/>
      <c r="R773" s="267"/>
      <c r="S773" s="267"/>
      <c r="T773" s="267"/>
      <c r="U773" s="267"/>
      <c r="V773" s="267"/>
      <c r="W773" s="267"/>
      <c r="X773" s="267"/>
      <c r="Y773" s="267"/>
      <c r="Z773" s="267"/>
    </row>
    <row r="774" spans="1:26" ht="15.75" customHeight="1">
      <c r="A774" s="312"/>
      <c r="B774" s="312"/>
      <c r="C774" s="267"/>
      <c r="D774" s="312"/>
      <c r="E774" s="312"/>
      <c r="F774" s="312"/>
      <c r="G774" s="267"/>
      <c r="H774" s="267"/>
      <c r="I774" s="313"/>
      <c r="J774" s="314"/>
      <c r="K774" s="314"/>
      <c r="L774" s="314"/>
      <c r="M774" s="314"/>
      <c r="N774" s="314"/>
      <c r="O774" s="267"/>
      <c r="P774" s="267"/>
      <c r="Q774" s="267"/>
      <c r="R774" s="267"/>
      <c r="S774" s="267"/>
      <c r="T774" s="267"/>
      <c r="U774" s="267"/>
      <c r="V774" s="267"/>
      <c r="W774" s="267"/>
      <c r="X774" s="267"/>
      <c r="Y774" s="267"/>
      <c r="Z774" s="267"/>
    </row>
    <row r="775" spans="1:26" ht="15.75" customHeight="1">
      <c r="A775" s="312"/>
      <c r="B775" s="312"/>
      <c r="C775" s="267"/>
      <c r="D775" s="312"/>
      <c r="E775" s="312"/>
      <c r="F775" s="312"/>
      <c r="G775" s="267"/>
      <c r="H775" s="267"/>
      <c r="I775" s="313"/>
      <c r="J775" s="314"/>
      <c r="K775" s="314"/>
      <c r="L775" s="314"/>
      <c r="M775" s="314"/>
      <c r="N775" s="314"/>
      <c r="O775" s="267"/>
      <c r="P775" s="267"/>
      <c r="Q775" s="267"/>
      <c r="R775" s="267"/>
      <c r="S775" s="267"/>
      <c r="T775" s="267"/>
      <c r="U775" s="267"/>
      <c r="V775" s="267"/>
      <c r="W775" s="267"/>
      <c r="X775" s="267"/>
      <c r="Y775" s="267"/>
      <c r="Z775" s="267"/>
    </row>
    <row r="776" spans="1:26" ht="15.75" customHeight="1">
      <c r="A776" s="312"/>
      <c r="B776" s="312"/>
      <c r="C776" s="267"/>
      <c r="D776" s="312"/>
      <c r="E776" s="312"/>
      <c r="F776" s="312"/>
      <c r="G776" s="267"/>
      <c r="H776" s="267"/>
      <c r="I776" s="313"/>
      <c r="J776" s="314"/>
      <c r="K776" s="314"/>
      <c r="L776" s="314"/>
      <c r="M776" s="314"/>
      <c r="N776" s="314"/>
      <c r="O776" s="267"/>
      <c r="P776" s="267"/>
      <c r="Q776" s="267"/>
      <c r="R776" s="267"/>
      <c r="S776" s="267"/>
      <c r="T776" s="267"/>
      <c r="U776" s="267"/>
      <c r="V776" s="267"/>
      <c r="W776" s="267"/>
      <c r="X776" s="267"/>
      <c r="Y776" s="267"/>
      <c r="Z776" s="267"/>
    </row>
    <row r="777" spans="1:26" ht="15.75" customHeight="1">
      <c r="A777" s="312"/>
      <c r="B777" s="312"/>
      <c r="C777" s="267"/>
      <c r="D777" s="312"/>
      <c r="E777" s="312"/>
      <c r="F777" s="312"/>
      <c r="G777" s="267"/>
      <c r="H777" s="267"/>
      <c r="I777" s="313"/>
      <c r="J777" s="314"/>
      <c r="K777" s="314"/>
      <c r="L777" s="314"/>
      <c r="M777" s="314"/>
      <c r="N777" s="314"/>
      <c r="O777" s="267"/>
      <c r="P777" s="267"/>
      <c r="Q777" s="267"/>
      <c r="R777" s="267"/>
      <c r="S777" s="267"/>
      <c r="T777" s="267"/>
      <c r="U777" s="267"/>
      <c r="V777" s="267"/>
      <c r="W777" s="267"/>
      <c r="X777" s="267"/>
      <c r="Y777" s="267"/>
      <c r="Z777" s="267"/>
    </row>
    <row r="778" spans="1:26" ht="15.75" customHeight="1">
      <c r="A778" s="312"/>
      <c r="B778" s="312"/>
      <c r="C778" s="267"/>
      <c r="D778" s="312"/>
      <c r="E778" s="312"/>
      <c r="F778" s="312"/>
      <c r="G778" s="267"/>
      <c r="H778" s="267"/>
      <c r="I778" s="313"/>
      <c r="J778" s="314"/>
      <c r="K778" s="314"/>
      <c r="L778" s="314"/>
      <c r="M778" s="314"/>
      <c r="N778" s="314"/>
      <c r="O778" s="267"/>
      <c r="P778" s="267"/>
      <c r="Q778" s="267"/>
      <c r="R778" s="267"/>
      <c r="S778" s="267"/>
      <c r="T778" s="267"/>
      <c r="U778" s="267"/>
      <c r="V778" s="267"/>
      <c r="W778" s="267"/>
      <c r="X778" s="267"/>
      <c r="Y778" s="267"/>
      <c r="Z778" s="267"/>
    </row>
    <row r="779" spans="1:26" ht="15.75" customHeight="1">
      <c r="A779" s="312"/>
      <c r="B779" s="312"/>
      <c r="C779" s="267"/>
      <c r="D779" s="312"/>
      <c r="E779" s="312"/>
      <c r="F779" s="312"/>
      <c r="G779" s="267"/>
      <c r="H779" s="267"/>
      <c r="I779" s="313"/>
      <c r="J779" s="314"/>
      <c r="K779" s="314"/>
      <c r="L779" s="314"/>
      <c r="M779" s="314"/>
      <c r="N779" s="314"/>
      <c r="O779" s="267"/>
      <c r="P779" s="267"/>
      <c r="Q779" s="267"/>
      <c r="R779" s="267"/>
      <c r="S779" s="267"/>
      <c r="T779" s="267"/>
      <c r="U779" s="267"/>
      <c r="V779" s="267"/>
      <c r="W779" s="267"/>
      <c r="X779" s="267"/>
      <c r="Y779" s="267"/>
      <c r="Z779" s="267"/>
    </row>
    <row r="780" spans="1:26" ht="15.75" customHeight="1">
      <c r="A780" s="312"/>
      <c r="B780" s="312"/>
      <c r="C780" s="267"/>
      <c r="D780" s="312"/>
      <c r="E780" s="312"/>
      <c r="F780" s="312"/>
      <c r="G780" s="267"/>
      <c r="H780" s="267"/>
      <c r="I780" s="313"/>
      <c r="J780" s="314"/>
      <c r="K780" s="314"/>
      <c r="L780" s="314"/>
      <c r="M780" s="314"/>
      <c r="N780" s="314"/>
      <c r="O780" s="267"/>
      <c r="P780" s="267"/>
      <c r="Q780" s="267"/>
      <c r="R780" s="267"/>
      <c r="S780" s="267"/>
      <c r="T780" s="267"/>
      <c r="U780" s="267"/>
      <c r="V780" s="267"/>
      <c r="W780" s="267"/>
      <c r="X780" s="267"/>
      <c r="Y780" s="267"/>
      <c r="Z780" s="267"/>
    </row>
    <row r="781" spans="1:26" ht="15.75" customHeight="1">
      <c r="A781" s="312"/>
      <c r="B781" s="312"/>
      <c r="C781" s="267"/>
      <c r="D781" s="312"/>
      <c r="E781" s="312"/>
      <c r="F781" s="312"/>
      <c r="G781" s="267"/>
      <c r="H781" s="267"/>
      <c r="I781" s="313"/>
      <c r="J781" s="314"/>
      <c r="K781" s="314"/>
      <c r="L781" s="314"/>
      <c r="M781" s="314"/>
      <c r="N781" s="314"/>
      <c r="O781" s="267"/>
      <c r="P781" s="267"/>
      <c r="Q781" s="267"/>
      <c r="R781" s="267"/>
      <c r="S781" s="267"/>
      <c r="T781" s="267"/>
      <c r="U781" s="267"/>
      <c r="V781" s="267"/>
      <c r="W781" s="267"/>
      <c r="X781" s="267"/>
      <c r="Y781" s="267"/>
      <c r="Z781" s="267"/>
    </row>
    <row r="782" spans="1:26" ht="15.75" customHeight="1">
      <c r="A782" s="312"/>
      <c r="B782" s="312"/>
      <c r="C782" s="267"/>
      <c r="D782" s="312"/>
      <c r="E782" s="312"/>
      <c r="F782" s="312"/>
      <c r="G782" s="267"/>
      <c r="H782" s="267"/>
      <c r="I782" s="313"/>
      <c r="J782" s="314"/>
      <c r="K782" s="314"/>
      <c r="L782" s="314"/>
      <c r="M782" s="314"/>
      <c r="N782" s="314"/>
      <c r="O782" s="267"/>
      <c r="P782" s="267"/>
      <c r="Q782" s="267"/>
      <c r="R782" s="267"/>
      <c r="S782" s="267"/>
      <c r="T782" s="267"/>
      <c r="U782" s="267"/>
      <c r="V782" s="267"/>
      <c r="W782" s="267"/>
      <c r="X782" s="267"/>
      <c r="Y782" s="267"/>
      <c r="Z782" s="267"/>
    </row>
    <row r="783" spans="1:26" ht="15.75" customHeight="1">
      <c r="A783" s="312"/>
      <c r="B783" s="312"/>
      <c r="C783" s="267"/>
      <c r="D783" s="312"/>
      <c r="E783" s="312"/>
      <c r="F783" s="312"/>
      <c r="G783" s="267"/>
      <c r="H783" s="267"/>
      <c r="I783" s="313"/>
      <c r="J783" s="314"/>
      <c r="K783" s="314"/>
      <c r="L783" s="314"/>
      <c r="M783" s="314"/>
      <c r="N783" s="314"/>
      <c r="O783" s="267"/>
      <c r="P783" s="267"/>
      <c r="Q783" s="267"/>
      <c r="R783" s="267"/>
      <c r="S783" s="267"/>
      <c r="T783" s="267"/>
      <c r="U783" s="267"/>
      <c r="V783" s="267"/>
      <c r="W783" s="267"/>
      <c r="X783" s="267"/>
      <c r="Y783" s="267"/>
      <c r="Z783" s="267"/>
    </row>
    <row r="784" spans="1:26" ht="15.75" customHeight="1">
      <c r="A784" s="312"/>
      <c r="B784" s="312"/>
      <c r="C784" s="267"/>
      <c r="D784" s="312"/>
      <c r="E784" s="312"/>
      <c r="F784" s="312"/>
      <c r="G784" s="267"/>
      <c r="H784" s="267"/>
      <c r="I784" s="313"/>
      <c r="J784" s="314"/>
      <c r="K784" s="314"/>
      <c r="L784" s="314"/>
      <c r="M784" s="314"/>
      <c r="N784" s="314"/>
      <c r="O784" s="267"/>
      <c r="P784" s="267"/>
      <c r="Q784" s="267"/>
      <c r="R784" s="267"/>
      <c r="S784" s="267"/>
      <c r="T784" s="267"/>
      <c r="U784" s="267"/>
      <c r="V784" s="267"/>
      <c r="W784" s="267"/>
      <c r="X784" s="267"/>
      <c r="Y784" s="267"/>
      <c r="Z784" s="267"/>
    </row>
    <row r="785" spans="1:26" ht="15.75" customHeight="1">
      <c r="A785" s="312"/>
      <c r="B785" s="312"/>
      <c r="C785" s="267"/>
      <c r="D785" s="312"/>
      <c r="E785" s="312"/>
      <c r="F785" s="312"/>
      <c r="G785" s="267"/>
      <c r="H785" s="267"/>
      <c r="I785" s="313"/>
      <c r="J785" s="314"/>
      <c r="K785" s="314"/>
      <c r="L785" s="314"/>
      <c r="M785" s="314"/>
      <c r="N785" s="314"/>
      <c r="O785" s="267"/>
      <c r="P785" s="267"/>
      <c r="Q785" s="267"/>
      <c r="R785" s="267"/>
      <c r="S785" s="267"/>
      <c r="T785" s="267"/>
      <c r="U785" s="267"/>
      <c r="V785" s="267"/>
      <c r="W785" s="267"/>
      <c r="X785" s="267"/>
      <c r="Y785" s="267"/>
      <c r="Z785" s="267"/>
    </row>
    <row r="786" spans="1:26" ht="15.75" customHeight="1">
      <c r="A786" s="312"/>
      <c r="B786" s="312"/>
      <c r="C786" s="267"/>
      <c r="D786" s="312"/>
      <c r="E786" s="312"/>
      <c r="F786" s="312"/>
      <c r="G786" s="267"/>
      <c r="H786" s="267"/>
      <c r="I786" s="313"/>
      <c r="J786" s="314"/>
      <c r="K786" s="314"/>
      <c r="L786" s="314"/>
      <c r="M786" s="314"/>
      <c r="N786" s="314"/>
      <c r="O786" s="267"/>
      <c r="P786" s="267"/>
      <c r="Q786" s="267"/>
      <c r="R786" s="267"/>
      <c r="S786" s="267"/>
      <c r="T786" s="267"/>
      <c r="U786" s="267"/>
      <c r="V786" s="267"/>
      <c r="W786" s="267"/>
      <c r="X786" s="267"/>
      <c r="Y786" s="267"/>
      <c r="Z786" s="267"/>
    </row>
    <row r="787" spans="1:26" ht="15.75" customHeight="1">
      <c r="A787" s="312"/>
      <c r="B787" s="312"/>
      <c r="C787" s="267"/>
      <c r="D787" s="312"/>
      <c r="E787" s="312"/>
      <c r="F787" s="312"/>
      <c r="G787" s="267"/>
      <c r="H787" s="267"/>
      <c r="I787" s="313"/>
      <c r="J787" s="314"/>
      <c r="K787" s="314"/>
      <c r="L787" s="314"/>
      <c r="M787" s="314"/>
      <c r="N787" s="314"/>
      <c r="O787" s="267"/>
      <c r="P787" s="267"/>
      <c r="Q787" s="267"/>
      <c r="R787" s="267"/>
      <c r="S787" s="267"/>
      <c r="T787" s="267"/>
      <c r="U787" s="267"/>
      <c r="V787" s="267"/>
      <c r="W787" s="267"/>
      <c r="X787" s="267"/>
      <c r="Y787" s="267"/>
      <c r="Z787" s="267"/>
    </row>
    <row r="788" spans="1:26" ht="15.75" customHeight="1">
      <c r="A788" s="312"/>
      <c r="B788" s="312"/>
      <c r="C788" s="267"/>
      <c r="D788" s="312"/>
      <c r="E788" s="312"/>
      <c r="F788" s="312"/>
      <c r="G788" s="267"/>
      <c r="H788" s="267"/>
      <c r="I788" s="313"/>
      <c r="J788" s="314"/>
      <c r="K788" s="314"/>
      <c r="L788" s="314"/>
      <c r="M788" s="314"/>
      <c r="N788" s="314"/>
      <c r="O788" s="267"/>
      <c r="P788" s="267"/>
      <c r="Q788" s="267"/>
      <c r="R788" s="267"/>
      <c r="S788" s="267"/>
      <c r="T788" s="267"/>
      <c r="U788" s="267"/>
      <c r="V788" s="267"/>
      <c r="W788" s="267"/>
      <c r="X788" s="267"/>
      <c r="Y788" s="267"/>
      <c r="Z788" s="267"/>
    </row>
    <row r="789" spans="1:26" ht="15.75" customHeight="1">
      <c r="A789" s="312"/>
      <c r="B789" s="312"/>
      <c r="C789" s="267"/>
      <c r="D789" s="312"/>
      <c r="E789" s="312"/>
      <c r="F789" s="312"/>
      <c r="G789" s="267"/>
      <c r="H789" s="267"/>
      <c r="I789" s="313"/>
      <c r="J789" s="314"/>
      <c r="K789" s="314"/>
      <c r="L789" s="314"/>
      <c r="M789" s="314"/>
      <c r="N789" s="314"/>
      <c r="O789" s="267"/>
      <c r="P789" s="267"/>
      <c r="Q789" s="267"/>
      <c r="R789" s="267"/>
      <c r="S789" s="267"/>
      <c r="T789" s="267"/>
      <c r="U789" s="267"/>
      <c r="V789" s="267"/>
      <c r="W789" s="267"/>
      <c r="X789" s="267"/>
      <c r="Y789" s="267"/>
      <c r="Z789" s="267"/>
    </row>
    <row r="790" spans="1:26" ht="15.75" customHeight="1">
      <c r="A790" s="312"/>
      <c r="B790" s="312"/>
      <c r="C790" s="267"/>
      <c r="D790" s="312"/>
      <c r="E790" s="312"/>
      <c r="F790" s="312"/>
      <c r="G790" s="267"/>
      <c r="H790" s="267"/>
      <c r="I790" s="313"/>
      <c r="J790" s="314"/>
      <c r="K790" s="314"/>
      <c r="L790" s="314"/>
      <c r="M790" s="314"/>
      <c r="N790" s="314"/>
      <c r="O790" s="267"/>
      <c r="P790" s="267"/>
      <c r="Q790" s="267"/>
      <c r="R790" s="267"/>
      <c r="S790" s="267"/>
      <c r="T790" s="267"/>
      <c r="U790" s="267"/>
      <c r="V790" s="267"/>
      <c r="W790" s="267"/>
      <c r="X790" s="267"/>
      <c r="Y790" s="267"/>
      <c r="Z790" s="267"/>
    </row>
    <row r="791" spans="1:26" ht="15.75" customHeight="1">
      <c r="A791" s="312"/>
      <c r="B791" s="312"/>
      <c r="C791" s="267"/>
      <c r="D791" s="312"/>
      <c r="E791" s="312"/>
      <c r="F791" s="312"/>
      <c r="G791" s="267"/>
      <c r="H791" s="267"/>
      <c r="I791" s="313"/>
      <c r="J791" s="314"/>
      <c r="K791" s="314"/>
      <c r="L791" s="314"/>
      <c r="M791" s="314"/>
      <c r="N791" s="314"/>
      <c r="O791" s="267"/>
      <c r="P791" s="267"/>
      <c r="Q791" s="267"/>
      <c r="R791" s="267"/>
      <c r="S791" s="267"/>
      <c r="T791" s="267"/>
      <c r="U791" s="267"/>
      <c r="V791" s="267"/>
      <c r="W791" s="267"/>
      <c r="X791" s="267"/>
      <c r="Y791" s="267"/>
      <c r="Z791" s="267"/>
    </row>
    <row r="792" spans="1:26" ht="15.75" customHeight="1">
      <c r="A792" s="312"/>
      <c r="B792" s="312"/>
      <c r="C792" s="267"/>
      <c r="D792" s="312"/>
      <c r="E792" s="312"/>
      <c r="F792" s="312"/>
      <c r="G792" s="267"/>
      <c r="H792" s="267"/>
      <c r="I792" s="313"/>
      <c r="J792" s="314"/>
      <c r="K792" s="314"/>
      <c r="L792" s="314"/>
      <c r="M792" s="314"/>
      <c r="N792" s="314"/>
      <c r="O792" s="267"/>
      <c r="P792" s="267"/>
      <c r="Q792" s="267"/>
      <c r="R792" s="267"/>
      <c r="S792" s="267"/>
      <c r="T792" s="267"/>
      <c r="U792" s="267"/>
      <c r="V792" s="267"/>
      <c r="W792" s="267"/>
      <c r="X792" s="267"/>
      <c r="Y792" s="267"/>
      <c r="Z792" s="267"/>
    </row>
    <row r="793" spans="1:26" ht="15.75" customHeight="1">
      <c r="A793" s="312"/>
      <c r="B793" s="312"/>
      <c r="C793" s="267"/>
      <c r="D793" s="312"/>
      <c r="E793" s="312"/>
      <c r="F793" s="312"/>
      <c r="G793" s="267"/>
      <c r="H793" s="267"/>
      <c r="I793" s="313"/>
      <c r="J793" s="314"/>
      <c r="K793" s="314"/>
      <c r="L793" s="314"/>
      <c r="M793" s="314"/>
      <c r="N793" s="314"/>
      <c r="O793" s="267"/>
      <c r="P793" s="267"/>
      <c r="Q793" s="267"/>
      <c r="R793" s="267"/>
      <c r="S793" s="267"/>
      <c r="T793" s="267"/>
      <c r="U793" s="267"/>
      <c r="V793" s="267"/>
      <c r="W793" s="267"/>
      <c r="X793" s="267"/>
      <c r="Y793" s="267"/>
      <c r="Z793" s="267"/>
    </row>
    <row r="794" spans="1:26" ht="15.75" customHeight="1">
      <c r="A794" s="312"/>
      <c r="B794" s="312"/>
      <c r="C794" s="267"/>
      <c r="D794" s="312"/>
      <c r="E794" s="312"/>
      <c r="F794" s="312"/>
      <c r="G794" s="267"/>
      <c r="H794" s="267"/>
      <c r="I794" s="313"/>
      <c r="J794" s="314"/>
      <c r="K794" s="314"/>
      <c r="L794" s="314"/>
      <c r="M794" s="314"/>
      <c r="N794" s="314"/>
      <c r="O794" s="267"/>
      <c r="P794" s="267"/>
      <c r="Q794" s="267"/>
      <c r="R794" s="267"/>
      <c r="S794" s="267"/>
      <c r="T794" s="267"/>
      <c r="U794" s="267"/>
      <c r="V794" s="267"/>
      <c r="W794" s="267"/>
      <c r="X794" s="267"/>
      <c r="Y794" s="267"/>
      <c r="Z794" s="267"/>
    </row>
    <row r="795" spans="1:26" ht="15.75" customHeight="1">
      <c r="A795" s="312"/>
      <c r="B795" s="312"/>
      <c r="C795" s="267"/>
      <c r="D795" s="312"/>
      <c r="E795" s="312"/>
      <c r="F795" s="312"/>
      <c r="G795" s="267"/>
      <c r="H795" s="267"/>
      <c r="I795" s="313"/>
      <c r="J795" s="314"/>
      <c r="K795" s="314"/>
      <c r="L795" s="314"/>
      <c r="M795" s="314"/>
      <c r="N795" s="314"/>
      <c r="O795" s="267"/>
      <c r="P795" s="267"/>
      <c r="Q795" s="267"/>
      <c r="R795" s="267"/>
      <c r="S795" s="267"/>
      <c r="T795" s="267"/>
      <c r="U795" s="267"/>
      <c r="V795" s="267"/>
      <c r="W795" s="267"/>
      <c r="X795" s="267"/>
      <c r="Y795" s="267"/>
      <c r="Z795" s="267"/>
    </row>
    <row r="796" spans="1:26" ht="15.75" customHeight="1">
      <c r="A796" s="312"/>
      <c r="B796" s="312"/>
      <c r="C796" s="267"/>
      <c r="D796" s="312"/>
      <c r="E796" s="312"/>
      <c r="F796" s="312"/>
      <c r="G796" s="267"/>
      <c r="H796" s="267"/>
      <c r="I796" s="313"/>
      <c r="J796" s="314"/>
      <c r="K796" s="314"/>
      <c r="L796" s="314"/>
      <c r="M796" s="314"/>
      <c r="N796" s="314"/>
      <c r="O796" s="267"/>
      <c r="P796" s="267"/>
      <c r="Q796" s="267"/>
      <c r="R796" s="267"/>
      <c r="S796" s="267"/>
      <c r="T796" s="267"/>
      <c r="U796" s="267"/>
      <c r="V796" s="267"/>
      <c r="W796" s="267"/>
      <c r="X796" s="267"/>
      <c r="Y796" s="267"/>
      <c r="Z796" s="267"/>
    </row>
    <row r="797" spans="1:26" ht="15.75" customHeight="1">
      <c r="A797" s="312"/>
      <c r="B797" s="312"/>
      <c r="C797" s="267"/>
      <c r="D797" s="312"/>
      <c r="E797" s="312"/>
      <c r="F797" s="312"/>
      <c r="G797" s="267"/>
      <c r="H797" s="267"/>
      <c r="I797" s="313"/>
      <c r="J797" s="314"/>
      <c r="K797" s="314"/>
      <c r="L797" s="314"/>
      <c r="M797" s="314"/>
      <c r="N797" s="314"/>
      <c r="O797" s="267"/>
      <c r="P797" s="267"/>
      <c r="Q797" s="267"/>
      <c r="R797" s="267"/>
      <c r="S797" s="267"/>
      <c r="T797" s="267"/>
      <c r="U797" s="267"/>
      <c r="V797" s="267"/>
      <c r="W797" s="267"/>
      <c r="X797" s="267"/>
      <c r="Y797" s="267"/>
      <c r="Z797" s="267"/>
    </row>
    <row r="798" spans="1:26" ht="15.75" customHeight="1">
      <c r="A798" s="312"/>
      <c r="B798" s="312"/>
      <c r="C798" s="267"/>
      <c r="D798" s="312"/>
      <c r="E798" s="312"/>
      <c r="F798" s="312"/>
      <c r="G798" s="267"/>
      <c r="H798" s="267"/>
      <c r="I798" s="313"/>
      <c r="J798" s="314"/>
      <c r="K798" s="314"/>
      <c r="L798" s="314"/>
      <c r="M798" s="314"/>
      <c r="N798" s="314"/>
      <c r="O798" s="267"/>
      <c r="P798" s="267"/>
      <c r="Q798" s="267"/>
      <c r="R798" s="267"/>
      <c r="S798" s="267"/>
      <c r="T798" s="267"/>
      <c r="U798" s="267"/>
      <c r="V798" s="267"/>
      <c r="W798" s="267"/>
      <c r="X798" s="267"/>
      <c r="Y798" s="267"/>
      <c r="Z798" s="267"/>
    </row>
    <row r="799" spans="1:26" ht="15.75" customHeight="1">
      <c r="A799" s="312"/>
      <c r="B799" s="312"/>
      <c r="C799" s="267"/>
      <c r="D799" s="312"/>
      <c r="E799" s="312"/>
      <c r="F799" s="312"/>
      <c r="G799" s="267"/>
      <c r="H799" s="267"/>
      <c r="I799" s="313"/>
      <c r="J799" s="314"/>
      <c r="K799" s="314"/>
      <c r="L799" s="314"/>
      <c r="M799" s="314"/>
      <c r="N799" s="314"/>
      <c r="O799" s="267"/>
      <c r="P799" s="267"/>
      <c r="Q799" s="267"/>
      <c r="R799" s="267"/>
      <c r="S799" s="267"/>
      <c r="T799" s="267"/>
      <c r="U799" s="267"/>
      <c r="V799" s="267"/>
      <c r="W799" s="267"/>
      <c r="X799" s="267"/>
      <c r="Y799" s="267"/>
      <c r="Z799" s="267"/>
    </row>
    <row r="800" spans="1:26" ht="15.75" customHeight="1">
      <c r="A800" s="312"/>
      <c r="B800" s="312"/>
      <c r="C800" s="267"/>
      <c r="D800" s="312"/>
      <c r="E800" s="312"/>
      <c r="F800" s="312"/>
      <c r="G800" s="267"/>
      <c r="H800" s="267"/>
      <c r="I800" s="313"/>
      <c r="J800" s="314"/>
      <c r="K800" s="314"/>
      <c r="L800" s="314"/>
      <c r="M800" s="314"/>
      <c r="N800" s="314"/>
      <c r="O800" s="267"/>
      <c r="P800" s="267"/>
      <c r="Q800" s="267"/>
      <c r="R800" s="267"/>
      <c r="S800" s="267"/>
      <c r="T800" s="267"/>
      <c r="U800" s="267"/>
      <c r="V800" s="267"/>
      <c r="W800" s="267"/>
      <c r="X800" s="267"/>
      <c r="Y800" s="267"/>
      <c r="Z800" s="267"/>
    </row>
    <row r="801" spans="1:26" ht="15.75" customHeight="1">
      <c r="A801" s="312"/>
      <c r="B801" s="312"/>
      <c r="C801" s="267"/>
      <c r="D801" s="312"/>
      <c r="E801" s="312"/>
      <c r="F801" s="312"/>
      <c r="G801" s="267"/>
      <c r="H801" s="267"/>
      <c r="I801" s="313"/>
      <c r="J801" s="314"/>
      <c r="K801" s="314"/>
      <c r="L801" s="314"/>
      <c r="M801" s="314"/>
      <c r="N801" s="314"/>
      <c r="O801" s="267"/>
      <c r="P801" s="267"/>
      <c r="Q801" s="267"/>
      <c r="R801" s="267"/>
      <c r="S801" s="267"/>
      <c r="T801" s="267"/>
      <c r="U801" s="267"/>
      <c r="V801" s="267"/>
      <c r="W801" s="267"/>
      <c r="X801" s="267"/>
      <c r="Y801" s="267"/>
      <c r="Z801" s="267"/>
    </row>
    <row r="802" spans="1:26" ht="15.75" customHeight="1">
      <c r="A802" s="312"/>
      <c r="B802" s="312"/>
      <c r="C802" s="267"/>
      <c r="D802" s="312"/>
      <c r="E802" s="312"/>
      <c r="F802" s="312"/>
      <c r="G802" s="267"/>
      <c r="H802" s="267"/>
      <c r="I802" s="313"/>
      <c r="J802" s="314"/>
      <c r="K802" s="314"/>
      <c r="L802" s="314"/>
      <c r="M802" s="314"/>
      <c r="N802" s="314"/>
      <c r="O802" s="267"/>
      <c r="P802" s="267"/>
      <c r="Q802" s="267"/>
      <c r="R802" s="267"/>
      <c r="S802" s="267"/>
      <c r="T802" s="267"/>
      <c r="U802" s="267"/>
      <c r="V802" s="267"/>
      <c r="W802" s="267"/>
      <c r="X802" s="267"/>
      <c r="Y802" s="267"/>
      <c r="Z802" s="267"/>
    </row>
    <row r="803" spans="1:26" ht="15.75" customHeight="1">
      <c r="A803" s="312"/>
      <c r="B803" s="312"/>
      <c r="C803" s="267"/>
      <c r="D803" s="312"/>
      <c r="E803" s="312"/>
      <c r="F803" s="312"/>
      <c r="G803" s="267"/>
      <c r="H803" s="267"/>
      <c r="I803" s="313"/>
      <c r="J803" s="314"/>
      <c r="K803" s="314"/>
      <c r="L803" s="314"/>
      <c r="M803" s="314"/>
      <c r="N803" s="314"/>
      <c r="O803" s="267"/>
      <c r="P803" s="267"/>
      <c r="Q803" s="267"/>
      <c r="R803" s="267"/>
      <c r="S803" s="267"/>
      <c r="T803" s="267"/>
      <c r="U803" s="267"/>
      <c r="V803" s="267"/>
      <c r="W803" s="267"/>
      <c r="X803" s="267"/>
      <c r="Y803" s="267"/>
      <c r="Z803" s="267"/>
    </row>
    <row r="804" spans="1:26" ht="15.75" customHeight="1">
      <c r="A804" s="312"/>
      <c r="B804" s="312"/>
      <c r="C804" s="267"/>
      <c r="D804" s="312"/>
      <c r="E804" s="312"/>
      <c r="F804" s="312"/>
      <c r="G804" s="267"/>
      <c r="H804" s="267"/>
      <c r="I804" s="313"/>
      <c r="J804" s="314"/>
      <c r="K804" s="314"/>
      <c r="L804" s="314"/>
      <c r="M804" s="314"/>
      <c r="N804" s="314"/>
      <c r="O804" s="267"/>
      <c r="P804" s="267"/>
      <c r="Q804" s="267"/>
      <c r="R804" s="267"/>
      <c r="S804" s="267"/>
      <c r="T804" s="267"/>
      <c r="U804" s="267"/>
      <c r="V804" s="267"/>
      <c r="W804" s="267"/>
      <c r="X804" s="267"/>
      <c r="Y804" s="267"/>
      <c r="Z804" s="267"/>
    </row>
    <row r="805" spans="1:26" ht="15.75" customHeight="1">
      <c r="A805" s="312"/>
      <c r="B805" s="312"/>
      <c r="C805" s="267"/>
      <c r="D805" s="312"/>
      <c r="E805" s="312"/>
      <c r="F805" s="312"/>
      <c r="G805" s="267"/>
      <c r="H805" s="267"/>
      <c r="I805" s="313"/>
      <c r="J805" s="314"/>
      <c r="K805" s="314"/>
      <c r="L805" s="314"/>
      <c r="M805" s="314"/>
      <c r="N805" s="314"/>
      <c r="O805" s="267"/>
      <c r="P805" s="267"/>
      <c r="Q805" s="267"/>
      <c r="R805" s="267"/>
      <c r="S805" s="267"/>
      <c r="T805" s="267"/>
      <c r="U805" s="267"/>
      <c r="V805" s="267"/>
      <c r="W805" s="267"/>
      <c r="X805" s="267"/>
      <c r="Y805" s="267"/>
      <c r="Z805" s="267"/>
    </row>
    <row r="806" spans="1:26" ht="15.75" customHeight="1">
      <c r="A806" s="312"/>
      <c r="B806" s="312"/>
      <c r="C806" s="267"/>
      <c r="D806" s="312"/>
      <c r="E806" s="312"/>
      <c r="F806" s="312"/>
      <c r="G806" s="267"/>
      <c r="H806" s="267"/>
      <c r="I806" s="313"/>
      <c r="J806" s="314"/>
      <c r="K806" s="314"/>
      <c r="L806" s="314"/>
      <c r="M806" s="314"/>
      <c r="N806" s="314"/>
      <c r="O806" s="267"/>
      <c r="P806" s="267"/>
      <c r="Q806" s="267"/>
      <c r="R806" s="267"/>
      <c r="S806" s="267"/>
      <c r="T806" s="267"/>
      <c r="U806" s="267"/>
      <c r="V806" s="267"/>
      <c r="W806" s="267"/>
      <c r="X806" s="267"/>
      <c r="Y806" s="267"/>
      <c r="Z806" s="267"/>
    </row>
    <row r="807" spans="1:26" ht="15.75" customHeight="1">
      <c r="A807" s="312"/>
      <c r="B807" s="312"/>
      <c r="C807" s="267"/>
      <c r="D807" s="312"/>
      <c r="E807" s="312"/>
      <c r="F807" s="312"/>
      <c r="G807" s="267"/>
      <c r="H807" s="267"/>
      <c r="I807" s="313"/>
      <c r="J807" s="314"/>
      <c r="K807" s="314"/>
      <c r="L807" s="314"/>
      <c r="M807" s="314"/>
      <c r="N807" s="314"/>
      <c r="O807" s="267"/>
      <c r="P807" s="267"/>
      <c r="Q807" s="267"/>
      <c r="R807" s="267"/>
      <c r="S807" s="267"/>
      <c r="T807" s="267"/>
      <c r="U807" s="267"/>
      <c r="V807" s="267"/>
      <c r="W807" s="267"/>
      <c r="X807" s="267"/>
      <c r="Y807" s="267"/>
      <c r="Z807" s="267"/>
    </row>
    <row r="808" spans="1:26" ht="15.75" customHeight="1">
      <c r="A808" s="312"/>
      <c r="B808" s="312"/>
      <c r="C808" s="267"/>
      <c r="D808" s="312"/>
      <c r="E808" s="312"/>
      <c r="F808" s="312"/>
      <c r="G808" s="267"/>
      <c r="H808" s="267"/>
      <c r="I808" s="313"/>
      <c r="J808" s="314"/>
      <c r="K808" s="314"/>
      <c r="L808" s="314"/>
      <c r="M808" s="314"/>
      <c r="N808" s="314"/>
      <c r="O808" s="267"/>
      <c r="P808" s="267"/>
      <c r="Q808" s="267"/>
      <c r="R808" s="267"/>
      <c r="S808" s="267"/>
      <c r="T808" s="267"/>
      <c r="U808" s="267"/>
      <c r="V808" s="267"/>
      <c r="W808" s="267"/>
      <c r="X808" s="267"/>
      <c r="Y808" s="267"/>
      <c r="Z808" s="267"/>
    </row>
    <row r="809" spans="1:26" ht="15.75" customHeight="1">
      <c r="A809" s="312"/>
      <c r="B809" s="312"/>
      <c r="C809" s="267"/>
      <c r="D809" s="312"/>
      <c r="E809" s="312"/>
      <c r="F809" s="312"/>
      <c r="G809" s="267"/>
      <c r="H809" s="267"/>
      <c r="I809" s="313"/>
      <c r="J809" s="314"/>
      <c r="K809" s="314"/>
      <c r="L809" s="314"/>
      <c r="M809" s="314"/>
      <c r="N809" s="314"/>
      <c r="O809" s="267"/>
      <c r="P809" s="267"/>
      <c r="Q809" s="267"/>
      <c r="R809" s="267"/>
      <c r="S809" s="267"/>
      <c r="T809" s="267"/>
      <c r="U809" s="267"/>
      <c r="V809" s="267"/>
      <c r="W809" s="267"/>
      <c r="X809" s="267"/>
      <c r="Y809" s="267"/>
      <c r="Z809" s="267"/>
    </row>
    <row r="810" spans="1:26" ht="15.75" customHeight="1">
      <c r="A810" s="312"/>
      <c r="B810" s="312"/>
      <c r="C810" s="267"/>
      <c r="D810" s="312"/>
      <c r="E810" s="312"/>
      <c r="F810" s="312"/>
      <c r="G810" s="267"/>
      <c r="H810" s="267"/>
      <c r="I810" s="313"/>
      <c r="J810" s="314"/>
      <c r="K810" s="314"/>
      <c r="L810" s="314"/>
      <c r="M810" s="314"/>
      <c r="N810" s="314"/>
      <c r="O810" s="267"/>
      <c r="P810" s="267"/>
      <c r="Q810" s="267"/>
      <c r="R810" s="267"/>
      <c r="S810" s="267"/>
      <c r="T810" s="267"/>
      <c r="U810" s="267"/>
      <c r="V810" s="267"/>
      <c r="W810" s="267"/>
      <c r="X810" s="267"/>
      <c r="Y810" s="267"/>
      <c r="Z810" s="267"/>
    </row>
    <row r="811" spans="1:26" ht="15.75" customHeight="1">
      <c r="A811" s="312"/>
      <c r="B811" s="312"/>
      <c r="C811" s="267"/>
      <c r="D811" s="312"/>
      <c r="E811" s="312"/>
      <c r="F811" s="312"/>
      <c r="G811" s="267"/>
      <c r="H811" s="267"/>
      <c r="I811" s="313"/>
      <c r="J811" s="314"/>
      <c r="K811" s="314"/>
      <c r="L811" s="314"/>
      <c r="M811" s="314"/>
      <c r="N811" s="314"/>
      <c r="O811" s="267"/>
      <c r="P811" s="267"/>
      <c r="Q811" s="267"/>
      <c r="R811" s="267"/>
      <c r="S811" s="267"/>
      <c r="T811" s="267"/>
      <c r="U811" s="267"/>
      <c r="V811" s="267"/>
      <c r="W811" s="267"/>
      <c r="X811" s="267"/>
      <c r="Y811" s="267"/>
      <c r="Z811" s="267"/>
    </row>
    <row r="812" spans="1:26" ht="15.75" customHeight="1">
      <c r="A812" s="312"/>
      <c r="B812" s="312"/>
      <c r="C812" s="267"/>
      <c r="D812" s="312"/>
      <c r="E812" s="312"/>
      <c r="F812" s="312"/>
      <c r="G812" s="267"/>
      <c r="H812" s="267"/>
      <c r="I812" s="313"/>
      <c r="J812" s="314"/>
      <c r="K812" s="314"/>
      <c r="L812" s="314"/>
      <c r="M812" s="314"/>
      <c r="N812" s="314"/>
      <c r="O812" s="267"/>
      <c r="P812" s="267"/>
      <c r="Q812" s="267"/>
      <c r="R812" s="267"/>
      <c r="S812" s="267"/>
      <c r="T812" s="267"/>
      <c r="U812" s="267"/>
      <c r="V812" s="267"/>
      <c r="W812" s="267"/>
      <c r="X812" s="267"/>
      <c r="Y812" s="267"/>
      <c r="Z812" s="267"/>
    </row>
    <row r="813" spans="1:26" ht="15.75" customHeight="1">
      <c r="A813" s="312"/>
      <c r="B813" s="312"/>
      <c r="C813" s="267"/>
      <c r="D813" s="312"/>
      <c r="E813" s="312"/>
      <c r="F813" s="312"/>
      <c r="G813" s="267"/>
      <c r="H813" s="267"/>
      <c r="I813" s="313"/>
      <c r="J813" s="314"/>
      <c r="K813" s="314"/>
      <c r="L813" s="314"/>
      <c r="M813" s="314"/>
      <c r="N813" s="314"/>
      <c r="O813" s="267"/>
      <c r="P813" s="267"/>
      <c r="Q813" s="267"/>
      <c r="R813" s="267"/>
      <c r="S813" s="267"/>
      <c r="T813" s="267"/>
      <c r="U813" s="267"/>
      <c r="V813" s="267"/>
      <c r="W813" s="267"/>
      <c r="X813" s="267"/>
      <c r="Y813" s="267"/>
      <c r="Z813" s="267"/>
    </row>
    <row r="814" spans="1:26" ht="15.75" customHeight="1">
      <c r="A814" s="312"/>
      <c r="B814" s="312"/>
      <c r="C814" s="267"/>
      <c r="D814" s="312"/>
      <c r="E814" s="312"/>
      <c r="F814" s="312"/>
      <c r="G814" s="267"/>
      <c r="H814" s="267"/>
      <c r="I814" s="313"/>
      <c r="J814" s="314"/>
      <c r="K814" s="314"/>
      <c r="L814" s="314"/>
      <c r="M814" s="314"/>
      <c r="N814" s="314"/>
      <c r="O814" s="267"/>
      <c r="P814" s="267"/>
      <c r="Q814" s="267"/>
      <c r="R814" s="267"/>
      <c r="S814" s="267"/>
      <c r="T814" s="267"/>
      <c r="U814" s="267"/>
      <c r="V814" s="267"/>
      <c r="W814" s="267"/>
      <c r="X814" s="267"/>
      <c r="Y814" s="267"/>
      <c r="Z814" s="267"/>
    </row>
    <row r="815" spans="1:26" ht="15.75" customHeight="1">
      <c r="A815" s="312"/>
      <c r="B815" s="312"/>
      <c r="C815" s="267"/>
      <c r="D815" s="312"/>
      <c r="E815" s="312"/>
      <c r="F815" s="312"/>
      <c r="G815" s="267"/>
      <c r="H815" s="267"/>
      <c r="I815" s="313"/>
      <c r="J815" s="314"/>
      <c r="K815" s="314"/>
      <c r="L815" s="314"/>
      <c r="M815" s="314"/>
      <c r="N815" s="314"/>
      <c r="O815" s="267"/>
      <c r="P815" s="267"/>
      <c r="Q815" s="267"/>
      <c r="R815" s="267"/>
      <c r="S815" s="267"/>
      <c r="T815" s="267"/>
      <c r="U815" s="267"/>
      <c r="V815" s="267"/>
      <c r="W815" s="267"/>
      <c r="X815" s="267"/>
      <c r="Y815" s="267"/>
      <c r="Z815" s="267"/>
    </row>
    <row r="816" spans="1:26" ht="15.75" customHeight="1">
      <c r="A816" s="312"/>
      <c r="B816" s="312"/>
      <c r="C816" s="267"/>
      <c r="D816" s="312"/>
      <c r="E816" s="312"/>
      <c r="F816" s="312"/>
      <c r="G816" s="267"/>
      <c r="H816" s="267"/>
      <c r="I816" s="313"/>
      <c r="J816" s="314"/>
      <c r="K816" s="314"/>
      <c r="L816" s="314"/>
      <c r="M816" s="314"/>
      <c r="N816" s="314"/>
      <c r="O816" s="267"/>
      <c r="P816" s="267"/>
      <c r="Q816" s="267"/>
      <c r="R816" s="267"/>
      <c r="S816" s="267"/>
      <c r="T816" s="267"/>
      <c r="U816" s="267"/>
      <c r="V816" s="267"/>
      <c r="W816" s="267"/>
      <c r="X816" s="267"/>
      <c r="Y816" s="267"/>
      <c r="Z816" s="267"/>
    </row>
    <row r="817" spans="1:26" ht="15.75" customHeight="1">
      <c r="A817" s="312"/>
      <c r="B817" s="312"/>
      <c r="C817" s="267"/>
      <c r="D817" s="312"/>
      <c r="E817" s="312"/>
      <c r="F817" s="312"/>
      <c r="G817" s="267"/>
      <c r="H817" s="267"/>
      <c r="I817" s="313"/>
      <c r="J817" s="314"/>
      <c r="K817" s="314"/>
      <c r="L817" s="314"/>
      <c r="M817" s="314"/>
      <c r="N817" s="314"/>
      <c r="O817" s="267"/>
      <c r="P817" s="267"/>
      <c r="Q817" s="267"/>
      <c r="R817" s="267"/>
      <c r="S817" s="267"/>
      <c r="T817" s="267"/>
      <c r="U817" s="267"/>
      <c r="V817" s="267"/>
      <c r="W817" s="267"/>
      <c r="X817" s="267"/>
      <c r="Y817" s="267"/>
      <c r="Z817" s="267"/>
    </row>
    <row r="818" spans="1:26" ht="15.75" customHeight="1">
      <c r="A818" s="312"/>
      <c r="B818" s="312"/>
      <c r="C818" s="267"/>
      <c r="D818" s="312"/>
      <c r="E818" s="312"/>
      <c r="F818" s="312"/>
      <c r="G818" s="267"/>
      <c r="H818" s="267"/>
      <c r="I818" s="313"/>
      <c r="J818" s="314"/>
      <c r="K818" s="314"/>
      <c r="L818" s="314"/>
      <c r="M818" s="314"/>
      <c r="N818" s="314"/>
      <c r="O818" s="267"/>
      <c r="P818" s="267"/>
      <c r="Q818" s="267"/>
      <c r="R818" s="267"/>
      <c r="S818" s="267"/>
      <c r="T818" s="267"/>
      <c r="U818" s="267"/>
      <c r="V818" s="267"/>
      <c r="W818" s="267"/>
      <c r="X818" s="267"/>
      <c r="Y818" s="267"/>
      <c r="Z818" s="267"/>
    </row>
    <row r="819" spans="1:26" ht="15.75" customHeight="1">
      <c r="A819" s="312"/>
      <c r="B819" s="312"/>
      <c r="C819" s="267"/>
      <c r="D819" s="312"/>
      <c r="E819" s="312"/>
      <c r="F819" s="312"/>
      <c r="G819" s="267"/>
      <c r="H819" s="267"/>
      <c r="I819" s="313"/>
      <c r="J819" s="314"/>
      <c r="K819" s="314"/>
      <c r="L819" s="314"/>
      <c r="M819" s="314"/>
      <c r="N819" s="314"/>
      <c r="O819" s="267"/>
      <c r="P819" s="267"/>
      <c r="Q819" s="267"/>
      <c r="R819" s="267"/>
      <c r="S819" s="267"/>
      <c r="T819" s="267"/>
      <c r="U819" s="267"/>
      <c r="V819" s="267"/>
      <c r="W819" s="267"/>
      <c r="X819" s="267"/>
      <c r="Y819" s="267"/>
      <c r="Z819" s="267"/>
    </row>
    <row r="820" spans="1:26" ht="15.75" customHeight="1">
      <c r="A820" s="312"/>
      <c r="B820" s="312"/>
      <c r="C820" s="267"/>
      <c r="D820" s="312"/>
      <c r="E820" s="312"/>
      <c r="F820" s="312"/>
      <c r="G820" s="267"/>
      <c r="H820" s="267"/>
      <c r="I820" s="313"/>
      <c r="J820" s="314"/>
      <c r="K820" s="314"/>
      <c r="L820" s="314"/>
      <c r="M820" s="314"/>
      <c r="N820" s="314"/>
      <c r="O820" s="267"/>
      <c r="P820" s="267"/>
      <c r="Q820" s="267"/>
      <c r="R820" s="267"/>
      <c r="S820" s="267"/>
      <c r="T820" s="267"/>
      <c r="U820" s="267"/>
      <c r="V820" s="267"/>
      <c r="W820" s="267"/>
      <c r="X820" s="267"/>
      <c r="Y820" s="267"/>
      <c r="Z820" s="267"/>
    </row>
    <row r="821" spans="1:26" ht="15.75" customHeight="1">
      <c r="A821" s="312"/>
      <c r="B821" s="312"/>
      <c r="C821" s="267"/>
      <c r="D821" s="312"/>
      <c r="E821" s="312"/>
      <c r="F821" s="312"/>
      <c r="G821" s="267"/>
      <c r="H821" s="267"/>
      <c r="I821" s="313"/>
      <c r="J821" s="314"/>
      <c r="K821" s="314"/>
      <c r="L821" s="314"/>
      <c r="M821" s="314"/>
      <c r="N821" s="314"/>
      <c r="O821" s="267"/>
      <c r="P821" s="267"/>
      <c r="Q821" s="267"/>
      <c r="R821" s="267"/>
      <c r="S821" s="267"/>
      <c r="T821" s="267"/>
      <c r="U821" s="267"/>
      <c r="V821" s="267"/>
      <c r="W821" s="267"/>
      <c r="X821" s="267"/>
      <c r="Y821" s="267"/>
      <c r="Z821" s="267"/>
    </row>
    <row r="822" spans="1:26" ht="15.75" customHeight="1">
      <c r="A822" s="312"/>
      <c r="B822" s="312"/>
      <c r="C822" s="267"/>
      <c r="D822" s="312"/>
      <c r="E822" s="312"/>
      <c r="F822" s="312"/>
      <c r="G822" s="267"/>
      <c r="H822" s="267"/>
      <c r="I822" s="313"/>
      <c r="J822" s="314"/>
      <c r="K822" s="314"/>
      <c r="L822" s="314"/>
      <c r="M822" s="314"/>
      <c r="N822" s="314"/>
      <c r="O822" s="267"/>
      <c r="P822" s="267"/>
      <c r="Q822" s="267"/>
      <c r="R822" s="267"/>
      <c r="S822" s="267"/>
      <c r="T822" s="267"/>
      <c r="U822" s="267"/>
      <c r="V822" s="267"/>
      <c r="W822" s="267"/>
      <c r="X822" s="267"/>
      <c r="Y822" s="267"/>
      <c r="Z822" s="267"/>
    </row>
    <row r="823" spans="1:26" ht="15.75" customHeight="1">
      <c r="A823" s="312"/>
      <c r="B823" s="312"/>
      <c r="C823" s="267"/>
      <c r="D823" s="312"/>
      <c r="E823" s="312"/>
      <c r="F823" s="312"/>
      <c r="G823" s="267"/>
      <c r="H823" s="267"/>
      <c r="I823" s="313"/>
      <c r="J823" s="314"/>
      <c r="K823" s="314"/>
      <c r="L823" s="314"/>
      <c r="M823" s="314"/>
      <c r="N823" s="314"/>
      <c r="O823" s="267"/>
      <c r="P823" s="267"/>
      <c r="Q823" s="267"/>
      <c r="R823" s="267"/>
      <c r="S823" s="267"/>
      <c r="T823" s="267"/>
      <c r="U823" s="267"/>
      <c r="V823" s="267"/>
      <c r="W823" s="267"/>
      <c r="X823" s="267"/>
      <c r="Y823" s="267"/>
      <c r="Z823" s="267"/>
    </row>
    <row r="824" spans="1:26" ht="15.75" customHeight="1">
      <c r="A824" s="312"/>
      <c r="B824" s="312"/>
      <c r="C824" s="267"/>
      <c r="D824" s="312"/>
      <c r="E824" s="312"/>
      <c r="F824" s="312"/>
      <c r="G824" s="267"/>
      <c r="H824" s="267"/>
      <c r="I824" s="313"/>
      <c r="J824" s="314"/>
      <c r="K824" s="314"/>
      <c r="L824" s="314"/>
      <c r="M824" s="314"/>
      <c r="N824" s="314"/>
      <c r="O824" s="267"/>
      <c r="P824" s="267"/>
      <c r="Q824" s="267"/>
      <c r="R824" s="267"/>
      <c r="S824" s="267"/>
      <c r="T824" s="267"/>
      <c r="U824" s="267"/>
      <c r="V824" s="267"/>
      <c r="W824" s="267"/>
      <c r="X824" s="267"/>
      <c r="Y824" s="267"/>
      <c r="Z824" s="267"/>
    </row>
    <row r="825" spans="1:26" ht="15.75" customHeight="1">
      <c r="A825" s="312"/>
      <c r="B825" s="312"/>
      <c r="C825" s="267"/>
      <c r="D825" s="312"/>
      <c r="E825" s="312"/>
      <c r="F825" s="312"/>
      <c r="G825" s="267"/>
      <c r="H825" s="267"/>
      <c r="I825" s="313"/>
      <c r="J825" s="314"/>
      <c r="K825" s="314"/>
      <c r="L825" s="314"/>
      <c r="M825" s="314"/>
      <c r="N825" s="314"/>
      <c r="O825" s="267"/>
      <c r="P825" s="267"/>
      <c r="Q825" s="267"/>
      <c r="R825" s="267"/>
      <c r="S825" s="267"/>
      <c r="T825" s="267"/>
      <c r="U825" s="267"/>
      <c r="V825" s="267"/>
      <c r="W825" s="267"/>
      <c r="X825" s="267"/>
      <c r="Y825" s="267"/>
      <c r="Z825" s="267"/>
    </row>
    <row r="826" spans="1:26" ht="15.75" customHeight="1">
      <c r="A826" s="312"/>
      <c r="B826" s="312"/>
      <c r="C826" s="267"/>
      <c r="D826" s="312"/>
      <c r="E826" s="312"/>
      <c r="F826" s="312"/>
      <c r="G826" s="267"/>
      <c r="H826" s="267"/>
      <c r="I826" s="313"/>
      <c r="J826" s="314"/>
      <c r="K826" s="314"/>
      <c r="L826" s="314"/>
      <c r="M826" s="314"/>
      <c r="N826" s="314"/>
      <c r="O826" s="267"/>
      <c r="P826" s="267"/>
      <c r="Q826" s="267"/>
      <c r="R826" s="267"/>
      <c r="S826" s="267"/>
      <c r="T826" s="267"/>
      <c r="U826" s="267"/>
      <c r="V826" s="267"/>
      <c r="W826" s="267"/>
      <c r="X826" s="267"/>
      <c r="Y826" s="267"/>
      <c r="Z826" s="267"/>
    </row>
    <row r="827" spans="1:26" ht="15.75" customHeight="1">
      <c r="A827" s="312"/>
      <c r="B827" s="312"/>
      <c r="C827" s="267"/>
      <c r="D827" s="312"/>
      <c r="E827" s="312"/>
      <c r="F827" s="312"/>
      <c r="G827" s="267"/>
      <c r="H827" s="267"/>
      <c r="I827" s="313"/>
      <c r="J827" s="314"/>
      <c r="K827" s="314"/>
      <c r="L827" s="314"/>
      <c r="M827" s="314"/>
      <c r="N827" s="314"/>
      <c r="O827" s="267"/>
      <c r="P827" s="267"/>
      <c r="Q827" s="267"/>
      <c r="R827" s="267"/>
      <c r="S827" s="267"/>
      <c r="T827" s="267"/>
      <c r="U827" s="267"/>
      <c r="V827" s="267"/>
      <c r="W827" s="267"/>
      <c r="X827" s="267"/>
      <c r="Y827" s="267"/>
      <c r="Z827" s="267"/>
    </row>
    <row r="828" spans="1:26" ht="15.75" customHeight="1">
      <c r="A828" s="312"/>
      <c r="B828" s="312"/>
      <c r="C828" s="267"/>
      <c r="D828" s="312"/>
      <c r="E828" s="312"/>
      <c r="F828" s="312"/>
      <c r="G828" s="267"/>
      <c r="H828" s="267"/>
      <c r="I828" s="313"/>
      <c r="J828" s="314"/>
      <c r="K828" s="314"/>
      <c r="L828" s="314"/>
      <c r="M828" s="314"/>
      <c r="N828" s="314"/>
      <c r="O828" s="267"/>
      <c r="P828" s="267"/>
      <c r="Q828" s="267"/>
      <c r="R828" s="267"/>
      <c r="S828" s="267"/>
      <c r="T828" s="267"/>
      <c r="U828" s="267"/>
      <c r="V828" s="267"/>
      <c r="W828" s="267"/>
      <c r="X828" s="267"/>
      <c r="Y828" s="267"/>
      <c r="Z828" s="267"/>
    </row>
    <row r="829" spans="1:26" ht="15.75" customHeight="1">
      <c r="A829" s="312"/>
      <c r="B829" s="312"/>
      <c r="C829" s="267"/>
      <c r="D829" s="312"/>
      <c r="E829" s="312"/>
      <c r="F829" s="312"/>
      <c r="G829" s="267"/>
      <c r="H829" s="267"/>
      <c r="I829" s="313"/>
      <c r="J829" s="314"/>
      <c r="K829" s="314"/>
      <c r="L829" s="314"/>
      <c r="M829" s="314"/>
      <c r="N829" s="314"/>
      <c r="O829" s="267"/>
      <c r="P829" s="267"/>
      <c r="Q829" s="267"/>
      <c r="R829" s="267"/>
      <c r="S829" s="267"/>
      <c r="T829" s="267"/>
      <c r="U829" s="267"/>
      <c r="V829" s="267"/>
      <c r="W829" s="267"/>
      <c r="X829" s="267"/>
      <c r="Y829" s="267"/>
      <c r="Z829" s="267"/>
    </row>
    <row r="830" spans="1:26" ht="15.75" customHeight="1">
      <c r="A830" s="312"/>
      <c r="B830" s="312"/>
      <c r="C830" s="267"/>
      <c r="D830" s="312"/>
      <c r="E830" s="312"/>
      <c r="F830" s="312"/>
      <c r="G830" s="267"/>
      <c r="H830" s="267"/>
      <c r="I830" s="313"/>
      <c r="J830" s="314"/>
      <c r="K830" s="314"/>
      <c r="L830" s="314"/>
      <c r="M830" s="314"/>
      <c r="N830" s="314"/>
      <c r="O830" s="267"/>
      <c r="P830" s="267"/>
      <c r="Q830" s="267"/>
      <c r="R830" s="267"/>
      <c r="S830" s="267"/>
      <c r="T830" s="267"/>
      <c r="U830" s="267"/>
      <c r="V830" s="267"/>
      <c r="W830" s="267"/>
      <c r="X830" s="267"/>
      <c r="Y830" s="267"/>
      <c r="Z830" s="267"/>
    </row>
    <row r="831" spans="1:26" ht="15.75" customHeight="1">
      <c r="A831" s="312"/>
      <c r="B831" s="312"/>
      <c r="C831" s="267"/>
      <c r="D831" s="312"/>
      <c r="E831" s="312"/>
      <c r="F831" s="312"/>
      <c r="G831" s="267"/>
      <c r="H831" s="267"/>
      <c r="I831" s="313"/>
      <c r="J831" s="314"/>
      <c r="K831" s="314"/>
      <c r="L831" s="314"/>
      <c r="M831" s="314"/>
      <c r="N831" s="314"/>
      <c r="O831" s="267"/>
      <c r="P831" s="267"/>
      <c r="Q831" s="267"/>
      <c r="R831" s="267"/>
      <c r="S831" s="267"/>
      <c r="T831" s="267"/>
      <c r="U831" s="267"/>
      <c r="V831" s="267"/>
      <c r="W831" s="267"/>
      <c r="X831" s="267"/>
      <c r="Y831" s="267"/>
      <c r="Z831" s="267"/>
    </row>
    <row r="832" spans="1:26" ht="15.75" customHeight="1">
      <c r="A832" s="312"/>
      <c r="B832" s="312"/>
      <c r="C832" s="267"/>
      <c r="D832" s="312"/>
      <c r="E832" s="312"/>
      <c r="F832" s="312"/>
      <c r="G832" s="267"/>
      <c r="H832" s="267"/>
      <c r="I832" s="313"/>
      <c r="J832" s="314"/>
      <c r="K832" s="314"/>
      <c r="L832" s="314"/>
      <c r="M832" s="314"/>
      <c r="N832" s="314"/>
      <c r="O832" s="267"/>
      <c r="P832" s="267"/>
      <c r="Q832" s="267"/>
      <c r="R832" s="267"/>
      <c r="S832" s="267"/>
      <c r="T832" s="267"/>
      <c r="U832" s="267"/>
      <c r="V832" s="267"/>
      <c r="W832" s="267"/>
      <c r="X832" s="267"/>
      <c r="Y832" s="267"/>
      <c r="Z832" s="267"/>
    </row>
    <row r="833" spans="1:26" ht="15.75" customHeight="1">
      <c r="A833" s="312"/>
      <c r="B833" s="312"/>
      <c r="C833" s="267"/>
      <c r="D833" s="312"/>
      <c r="E833" s="312"/>
      <c r="F833" s="312"/>
      <c r="G833" s="267"/>
      <c r="H833" s="267"/>
      <c r="I833" s="313"/>
      <c r="J833" s="314"/>
      <c r="K833" s="314"/>
      <c r="L833" s="314"/>
      <c r="M833" s="314"/>
      <c r="N833" s="314"/>
      <c r="O833" s="267"/>
      <c r="P833" s="267"/>
      <c r="Q833" s="267"/>
      <c r="R833" s="267"/>
      <c r="S833" s="267"/>
      <c r="T833" s="267"/>
      <c r="U833" s="267"/>
      <c r="V833" s="267"/>
      <c r="W833" s="267"/>
      <c r="X833" s="267"/>
      <c r="Y833" s="267"/>
      <c r="Z833" s="267"/>
    </row>
    <row r="834" spans="1:26" ht="15.75" customHeight="1">
      <c r="A834" s="312"/>
      <c r="B834" s="312"/>
      <c r="C834" s="267"/>
      <c r="D834" s="312"/>
      <c r="E834" s="312"/>
      <c r="F834" s="312"/>
      <c r="G834" s="267"/>
      <c r="H834" s="267"/>
      <c r="I834" s="313"/>
      <c r="J834" s="314"/>
      <c r="K834" s="314"/>
      <c r="L834" s="314"/>
      <c r="M834" s="314"/>
      <c r="N834" s="314"/>
      <c r="O834" s="267"/>
      <c r="P834" s="267"/>
      <c r="Q834" s="267"/>
      <c r="R834" s="267"/>
      <c r="S834" s="267"/>
      <c r="T834" s="267"/>
      <c r="U834" s="267"/>
      <c r="V834" s="267"/>
      <c r="W834" s="267"/>
      <c r="X834" s="267"/>
      <c r="Y834" s="267"/>
      <c r="Z834" s="267"/>
    </row>
    <row r="835" spans="1:26" ht="15.75" customHeight="1">
      <c r="A835" s="312"/>
      <c r="B835" s="312"/>
      <c r="C835" s="267"/>
      <c r="D835" s="312"/>
      <c r="E835" s="312"/>
      <c r="F835" s="312"/>
      <c r="G835" s="267"/>
      <c r="H835" s="267"/>
      <c r="I835" s="313"/>
      <c r="J835" s="314"/>
      <c r="K835" s="314"/>
      <c r="L835" s="314"/>
      <c r="M835" s="314"/>
      <c r="N835" s="314"/>
      <c r="O835" s="267"/>
      <c r="P835" s="267"/>
      <c r="Q835" s="267"/>
      <c r="R835" s="267"/>
      <c r="S835" s="267"/>
      <c r="T835" s="267"/>
      <c r="U835" s="267"/>
      <c r="V835" s="267"/>
      <c r="W835" s="267"/>
      <c r="X835" s="267"/>
      <c r="Y835" s="267"/>
      <c r="Z835" s="267"/>
    </row>
    <row r="836" spans="1:26" ht="15.75" customHeight="1">
      <c r="A836" s="312"/>
      <c r="B836" s="312"/>
      <c r="C836" s="267"/>
      <c r="D836" s="312"/>
      <c r="E836" s="312"/>
      <c r="F836" s="312"/>
      <c r="G836" s="267"/>
      <c r="H836" s="267"/>
      <c r="I836" s="313"/>
      <c r="J836" s="314"/>
      <c r="K836" s="314"/>
      <c r="L836" s="314"/>
      <c r="M836" s="314"/>
      <c r="N836" s="314"/>
      <c r="O836" s="267"/>
      <c r="P836" s="267"/>
      <c r="Q836" s="267"/>
      <c r="R836" s="267"/>
      <c r="S836" s="267"/>
      <c r="T836" s="267"/>
      <c r="U836" s="267"/>
      <c r="V836" s="267"/>
      <c r="W836" s="267"/>
      <c r="X836" s="267"/>
      <c r="Y836" s="267"/>
      <c r="Z836" s="267"/>
    </row>
    <row r="837" spans="1:26" ht="15.75" customHeight="1">
      <c r="A837" s="312"/>
      <c r="B837" s="312"/>
      <c r="C837" s="267"/>
      <c r="D837" s="312"/>
      <c r="E837" s="312"/>
      <c r="F837" s="312"/>
      <c r="G837" s="267"/>
      <c r="H837" s="267"/>
      <c r="I837" s="313"/>
      <c r="J837" s="314"/>
      <c r="K837" s="314"/>
      <c r="L837" s="314"/>
      <c r="M837" s="314"/>
      <c r="N837" s="314"/>
      <c r="O837" s="267"/>
      <c r="P837" s="267"/>
      <c r="Q837" s="267"/>
      <c r="R837" s="267"/>
      <c r="S837" s="267"/>
      <c r="T837" s="267"/>
      <c r="U837" s="267"/>
      <c r="V837" s="267"/>
      <c r="W837" s="267"/>
      <c r="X837" s="267"/>
      <c r="Y837" s="267"/>
      <c r="Z837" s="267"/>
    </row>
    <row r="838" spans="1:26" ht="15.75" customHeight="1">
      <c r="A838" s="312"/>
      <c r="B838" s="312"/>
      <c r="C838" s="267"/>
      <c r="D838" s="312"/>
      <c r="E838" s="312"/>
      <c r="F838" s="312"/>
      <c r="G838" s="267"/>
      <c r="H838" s="267"/>
      <c r="I838" s="313"/>
      <c r="J838" s="314"/>
      <c r="K838" s="314"/>
      <c r="L838" s="314"/>
      <c r="M838" s="314"/>
      <c r="N838" s="314"/>
      <c r="O838" s="267"/>
      <c r="P838" s="267"/>
      <c r="Q838" s="267"/>
      <c r="R838" s="267"/>
      <c r="S838" s="267"/>
      <c r="T838" s="267"/>
      <c r="U838" s="267"/>
      <c r="V838" s="267"/>
      <c r="W838" s="267"/>
      <c r="X838" s="267"/>
      <c r="Y838" s="267"/>
      <c r="Z838" s="267"/>
    </row>
    <row r="839" spans="1:26" ht="15.75" customHeight="1">
      <c r="A839" s="312"/>
      <c r="B839" s="312"/>
      <c r="C839" s="267"/>
      <c r="D839" s="312"/>
      <c r="E839" s="312"/>
      <c r="F839" s="312"/>
      <c r="G839" s="267"/>
      <c r="H839" s="267"/>
      <c r="I839" s="313"/>
      <c r="J839" s="314"/>
      <c r="K839" s="314"/>
      <c r="L839" s="314"/>
      <c r="M839" s="314"/>
      <c r="N839" s="314"/>
      <c r="O839" s="267"/>
      <c r="P839" s="267"/>
      <c r="Q839" s="267"/>
      <c r="R839" s="267"/>
      <c r="S839" s="267"/>
      <c r="T839" s="267"/>
      <c r="U839" s="267"/>
      <c r="V839" s="267"/>
      <c r="W839" s="267"/>
      <c r="X839" s="267"/>
      <c r="Y839" s="267"/>
      <c r="Z839" s="267"/>
    </row>
    <row r="840" spans="1:26" ht="15.75" customHeight="1">
      <c r="A840" s="312"/>
      <c r="B840" s="312"/>
      <c r="C840" s="267"/>
      <c r="D840" s="312"/>
      <c r="E840" s="312"/>
      <c r="F840" s="312"/>
      <c r="G840" s="267"/>
      <c r="H840" s="267"/>
      <c r="I840" s="313"/>
      <c r="J840" s="314"/>
      <c r="K840" s="314"/>
      <c r="L840" s="314"/>
      <c r="M840" s="314"/>
      <c r="N840" s="314"/>
      <c r="O840" s="267"/>
      <c r="P840" s="267"/>
      <c r="Q840" s="267"/>
      <c r="R840" s="267"/>
      <c r="S840" s="267"/>
      <c r="T840" s="267"/>
      <c r="U840" s="267"/>
      <c r="V840" s="267"/>
      <c r="W840" s="267"/>
      <c r="X840" s="267"/>
      <c r="Y840" s="267"/>
      <c r="Z840" s="267"/>
    </row>
    <row r="841" spans="1:26" ht="15.75" customHeight="1">
      <c r="A841" s="312"/>
      <c r="B841" s="312"/>
      <c r="C841" s="267"/>
      <c r="D841" s="312"/>
      <c r="E841" s="312"/>
      <c r="F841" s="312"/>
      <c r="G841" s="267"/>
      <c r="H841" s="267"/>
      <c r="I841" s="313"/>
      <c r="J841" s="314"/>
      <c r="K841" s="314"/>
      <c r="L841" s="314"/>
      <c r="M841" s="314"/>
      <c r="N841" s="314"/>
      <c r="O841" s="267"/>
      <c r="P841" s="267"/>
      <c r="Q841" s="267"/>
      <c r="R841" s="267"/>
      <c r="S841" s="267"/>
      <c r="T841" s="267"/>
      <c r="U841" s="267"/>
      <c r="V841" s="267"/>
      <c r="W841" s="267"/>
      <c r="X841" s="267"/>
      <c r="Y841" s="267"/>
      <c r="Z841" s="267"/>
    </row>
    <row r="842" spans="1:26" ht="15.75" customHeight="1">
      <c r="A842" s="312"/>
      <c r="B842" s="312"/>
      <c r="C842" s="267"/>
      <c r="D842" s="312"/>
      <c r="E842" s="312"/>
      <c r="F842" s="312"/>
      <c r="G842" s="267"/>
      <c r="H842" s="267"/>
      <c r="I842" s="313"/>
      <c r="J842" s="314"/>
      <c r="K842" s="314"/>
      <c r="L842" s="314"/>
      <c r="M842" s="314"/>
      <c r="N842" s="314"/>
      <c r="O842" s="267"/>
      <c r="P842" s="267"/>
      <c r="Q842" s="267"/>
      <c r="R842" s="267"/>
      <c r="S842" s="267"/>
      <c r="T842" s="267"/>
      <c r="U842" s="267"/>
      <c r="V842" s="267"/>
      <c r="W842" s="267"/>
      <c r="X842" s="267"/>
      <c r="Y842" s="267"/>
      <c r="Z842" s="267"/>
    </row>
    <row r="843" spans="1:26" ht="15.75" customHeight="1">
      <c r="A843" s="312"/>
      <c r="B843" s="312"/>
      <c r="C843" s="267"/>
      <c r="D843" s="312"/>
      <c r="E843" s="312"/>
      <c r="F843" s="312"/>
      <c r="G843" s="267"/>
      <c r="H843" s="267"/>
      <c r="I843" s="313"/>
      <c r="J843" s="314"/>
      <c r="K843" s="314"/>
      <c r="L843" s="314"/>
      <c r="M843" s="314"/>
      <c r="N843" s="314"/>
      <c r="O843" s="267"/>
      <c r="P843" s="267"/>
      <c r="Q843" s="267"/>
      <c r="R843" s="267"/>
      <c r="S843" s="267"/>
      <c r="T843" s="267"/>
      <c r="U843" s="267"/>
      <c r="V843" s="267"/>
      <c r="W843" s="267"/>
      <c r="X843" s="267"/>
      <c r="Y843" s="267"/>
      <c r="Z843" s="267"/>
    </row>
    <row r="844" spans="1:26" ht="15.75" customHeight="1">
      <c r="A844" s="312"/>
      <c r="B844" s="312"/>
      <c r="C844" s="267"/>
      <c r="D844" s="312"/>
      <c r="E844" s="312"/>
      <c r="F844" s="312"/>
      <c r="G844" s="267"/>
      <c r="H844" s="267"/>
      <c r="I844" s="313"/>
      <c r="J844" s="314"/>
      <c r="K844" s="314"/>
      <c r="L844" s="314"/>
      <c r="M844" s="314"/>
      <c r="N844" s="314"/>
      <c r="O844" s="267"/>
      <c r="P844" s="267"/>
      <c r="Q844" s="267"/>
      <c r="R844" s="267"/>
      <c r="S844" s="267"/>
      <c r="T844" s="267"/>
      <c r="U844" s="267"/>
      <c r="V844" s="267"/>
      <c r="W844" s="267"/>
      <c r="X844" s="267"/>
      <c r="Y844" s="267"/>
      <c r="Z844" s="267"/>
    </row>
    <row r="845" spans="1:26" ht="15.75" customHeight="1">
      <c r="A845" s="312"/>
      <c r="B845" s="312"/>
      <c r="C845" s="267"/>
      <c r="D845" s="312"/>
      <c r="E845" s="312"/>
      <c r="F845" s="312"/>
      <c r="G845" s="267"/>
      <c r="H845" s="267"/>
      <c r="I845" s="313"/>
      <c r="J845" s="314"/>
      <c r="K845" s="314"/>
      <c r="L845" s="314"/>
      <c r="M845" s="314"/>
      <c r="N845" s="314"/>
      <c r="O845" s="267"/>
      <c r="P845" s="267"/>
      <c r="Q845" s="267"/>
      <c r="R845" s="267"/>
      <c r="S845" s="267"/>
      <c r="T845" s="267"/>
      <c r="U845" s="267"/>
      <c r="V845" s="267"/>
      <c r="W845" s="267"/>
      <c r="X845" s="267"/>
      <c r="Y845" s="267"/>
      <c r="Z845" s="267"/>
    </row>
    <row r="846" spans="1:26" ht="15.75" customHeight="1">
      <c r="A846" s="312"/>
      <c r="B846" s="312"/>
      <c r="C846" s="267"/>
      <c r="D846" s="312"/>
      <c r="E846" s="312"/>
      <c r="F846" s="312"/>
      <c r="G846" s="267"/>
      <c r="H846" s="267"/>
      <c r="I846" s="313"/>
      <c r="J846" s="314"/>
      <c r="K846" s="314"/>
      <c r="L846" s="314"/>
      <c r="M846" s="314"/>
      <c r="N846" s="314"/>
      <c r="O846" s="267"/>
      <c r="P846" s="267"/>
      <c r="Q846" s="267"/>
      <c r="R846" s="267"/>
      <c r="S846" s="267"/>
      <c r="T846" s="267"/>
      <c r="U846" s="267"/>
      <c r="V846" s="267"/>
      <c r="W846" s="267"/>
      <c r="X846" s="267"/>
      <c r="Y846" s="267"/>
      <c r="Z846" s="267"/>
    </row>
    <row r="847" spans="1:26" ht="15.75" customHeight="1">
      <c r="A847" s="312"/>
      <c r="B847" s="312"/>
      <c r="C847" s="267"/>
      <c r="D847" s="312"/>
      <c r="E847" s="312"/>
      <c r="F847" s="312"/>
      <c r="G847" s="267"/>
      <c r="H847" s="267"/>
      <c r="I847" s="313"/>
      <c r="J847" s="314"/>
      <c r="K847" s="314"/>
      <c r="L847" s="314"/>
      <c r="M847" s="314"/>
      <c r="N847" s="314"/>
      <c r="O847" s="267"/>
      <c r="P847" s="267"/>
      <c r="Q847" s="267"/>
      <c r="R847" s="267"/>
      <c r="S847" s="267"/>
      <c r="T847" s="267"/>
      <c r="U847" s="267"/>
      <c r="V847" s="267"/>
      <c r="W847" s="267"/>
      <c r="X847" s="267"/>
      <c r="Y847" s="267"/>
      <c r="Z847" s="267"/>
    </row>
    <row r="848" spans="1:26" ht="15.75" customHeight="1">
      <c r="A848" s="312"/>
      <c r="B848" s="312"/>
      <c r="C848" s="267"/>
      <c r="D848" s="312"/>
      <c r="E848" s="312"/>
      <c r="F848" s="312"/>
      <c r="G848" s="267"/>
      <c r="H848" s="267"/>
      <c r="I848" s="313"/>
      <c r="J848" s="314"/>
      <c r="K848" s="314"/>
      <c r="L848" s="314"/>
      <c r="M848" s="314"/>
      <c r="N848" s="314"/>
      <c r="O848" s="267"/>
      <c r="P848" s="267"/>
      <c r="Q848" s="267"/>
      <c r="R848" s="267"/>
      <c r="S848" s="267"/>
      <c r="T848" s="267"/>
      <c r="U848" s="267"/>
      <c r="V848" s="267"/>
      <c r="W848" s="267"/>
      <c r="X848" s="267"/>
      <c r="Y848" s="267"/>
      <c r="Z848" s="267"/>
    </row>
    <row r="849" spans="1:26" ht="15.75" customHeight="1">
      <c r="A849" s="312"/>
      <c r="B849" s="312"/>
      <c r="C849" s="267"/>
      <c r="D849" s="312"/>
      <c r="E849" s="312"/>
      <c r="F849" s="312"/>
      <c r="G849" s="267"/>
      <c r="H849" s="267"/>
      <c r="I849" s="313"/>
      <c r="J849" s="314"/>
      <c r="K849" s="314"/>
      <c r="L849" s="314"/>
      <c r="M849" s="314"/>
      <c r="N849" s="314"/>
      <c r="O849" s="267"/>
      <c r="P849" s="267"/>
      <c r="Q849" s="267"/>
      <c r="R849" s="267"/>
      <c r="S849" s="267"/>
      <c r="T849" s="267"/>
      <c r="U849" s="267"/>
      <c r="V849" s="267"/>
      <c r="W849" s="267"/>
      <c r="X849" s="267"/>
      <c r="Y849" s="267"/>
      <c r="Z849" s="267"/>
    </row>
    <row r="850" spans="1:26" ht="15.75" customHeight="1">
      <c r="A850" s="312"/>
      <c r="B850" s="312"/>
      <c r="C850" s="267"/>
      <c r="D850" s="312"/>
      <c r="E850" s="312"/>
      <c r="F850" s="312"/>
      <c r="G850" s="267"/>
      <c r="H850" s="267"/>
      <c r="I850" s="313"/>
      <c r="J850" s="314"/>
      <c r="K850" s="314"/>
      <c r="L850" s="314"/>
      <c r="M850" s="314"/>
      <c r="N850" s="314"/>
      <c r="O850" s="267"/>
      <c r="P850" s="267"/>
      <c r="Q850" s="267"/>
      <c r="R850" s="267"/>
      <c r="S850" s="267"/>
      <c r="T850" s="267"/>
      <c r="U850" s="267"/>
      <c r="V850" s="267"/>
      <c r="W850" s="267"/>
      <c r="X850" s="267"/>
      <c r="Y850" s="267"/>
      <c r="Z850" s="267"/>
    </row>
    <row r="851" spans="1:26" ht="15.75" customHeight="1">
      <c r="A851" s="312"/>
      <c r="B851" s="312"/>
      <c r="C851" s="267"/>
      <c r="D851" s="312"/>
      <c r="E851" s="312"/>
      <c r="F851" s="312"/>
      <c r="G851" s="267"/>
      <c r="H851" s="267"/>
      <c r="I851" s="313"/>
      <c r="J851" s="314"/>
      <c r="K851" s="314"/>
      <c r="L851" s="314"/>
      <c r="M851" s="314"/>
      <c r="N851" s="314"/>
      <c r="O851" s="267"/>
      <c r="P851" s="267"/>
      <c r="Q851" s="267"/>
      <c r="R851" s="267"/>
      <c r="S851" s="267"/>
      <c r="T851" s="267"/>
      <c r="U851" s="267"/>
      <c r="V851" s="267"/>
      <c r="W851" s="267"/>
      <c r="X851" s="267"/>
      <c r="Y851" s="267"/>
      <c r="Z851" s="267"/>
    </row>
    <row r="852" spans="1:26" ht="15.75" customHeight="1">
      <c r="A852" s="312"/>
      <c r="B852" s="312"/>
      <c r="C852" s="267"/>
      <c r="D852" s="312"/>
      <c r="E852" s="312"/>
      <c r="F852" s="312"/>
      <c r="G852" s="267"/>
      <c r="H852" s="267"/>
      <c r="I852" s="313"/>
      <c r="J852" s="314"/>
      <c r="K852" s="314"/>
      <c r="L852" s="314"/>
      <c r="M852" s="314"/>
      <c r="N852" s="314"/>
      <c r="O852" s="267"/>
      <c r="P852" s="267"/>
      <c r="Q852" s="267"/>
      <c r="R852" s="267"/>
      <c r="S852" s="267"/>
      <c r="T852" s="267"/>
      <c r="U852" s="267"/>
      <c r="V852" s="267"/>
      <c r="W852" s="267"/>
      <c r="X852" s="267"/>
      <c r="Y852" s="267"/>
      <c r="Z852" s="267"/>
    </row>
    <row r="853" spans="1:26" ht="15.75" customHeight="1">
      <c r="A853" s="312"/>
      <c r="B853" s="312"/>
      <c r="C853" s="267"/>
      <c r="D853" s="312"/>
      <c r="E853" s="312"/>
      <c r="F853" s="312"/>
      <c r="G853" s="267"/>
      <c r="H853" s="267"/>
      <c r="I853" s="313"/>
      <c r="J853" s="314"/>
      <c r="K853" s="314"/>
      <c r="L853" s="314"/>
      <c r="M853" s="314"/>
      <c r="N853" s="314"/>
      <c r="O853" s="267"/>
      <c r="P853" s="267"/>
      <c r="Q853" s="267"/>
      <c r="R853" s="267"/>
      <c r="S853" s="267"/>
      <c r="T853" s="267"/>
      <c r="U853" s="267"/>
      <c r="V853" s="267"/>
      <c r="W853" s="267"/>
      <c r="X853" s="267"/>
      <c r="Y853" s="267"/>
      <c r="Z853" s="267"/>
    </row>
    <row r="854" spans="1:26" ht="15.75" customHeight="1">
      <c r="A854" s="312"/>
      <c r="B854" s="312"/>
      <c r="C854" s="267"/>
      <c r="D854" s="312"/>
      <c r="E854" s="312"/>
      <c r="F854" s="312"/>
      <c r="G854" s="267"/>
      <c r="H854" s="267"/>
      <c r="I854" s="313"/>
      <c r="J854" s="314"/>
      <c r="K854" s="314"/>
      <c r="L854" s="314"/>
      <c r="M854" s="314"/>
      <c r="N854" s="314"/>
      <c r="O854" s="267"/>
      <c r="P854" s="267"/>
      <c r="Q854" s="267"/>
      <c r="R854" s="267"/>
      <c r="S854" s="267"/>
      <c r="T854" s="267"/>
      <c r="U854" s="267"/>
      <c r="V854" s="267"/>
      <c r="W854" s="267"/>
      <c r="X854" s="267"/>
      <c r="Y854" s="267"/>
      <c r="Z854" s="267"/>
    </row>
    <row r="855" spans="1:26" ht="15.75" customHeight="1">
      <c r="A855" s="312"/>
      <c r="B855" s="312"/>
      <c r="C855" s="267"/>
      <c r="D855" s="312"/>
      <c r="E855" s="312"/>
      <c r="F855" s="312"/>
      <c r="G855" s="267"/>
      <c r="H855" s="267"/>
      <c r="I855" s="313"/>
      <c r="J855" s="314"/>
      <c r="K855" s="314"/>
      <c r="L855" s="314"/>
      <c r="M855" s="314"/>
      <c r="N855" s="314"/>
      <c r="O855" s="267"/>
      <c r="P855" s="267"/>
      <c r="Q855" s="267"/>
      <c r="R855" s="267"/>
      <c r="S855" s="267"/>
      <c r="T855" s="267"/>
      <c r="U855" s="267"/>
      <c r="V855" s="267"/>
      <c r="W855" s="267"/>
      <c r="X855" s="267"/>
      <c r="Y855" s="267"/>
      <c r="Z855" s="267"/>
    </row>
    <row r="856" spans="1:26" ht="15.75" customHeight="1">
      <c r="A856" s="312"/>
      <c r="B856" s="312"/>
      <c r="C856" s="267"/>
      <c r="D856" s="312"/>
      <c r="E856" s="312"/>
      <c r="F856" s="312"/>
      <c r="G856" s="267"/>
      <c r="H856" s="267"/>
      <c r="I856" s="313"/>
      <c r="J856" s="314"/>
      <c r="K856" s="314"/>
      <c r="L856" s="314"/>
      <c r="M856" s="314"/>
      <c r="N856" s="314"/>
      <c r="O856" s="267"/>
      <c r="P856" s="267"/>
      <c r="Q856" s="267"/>
      <c r="R856" s="267"/>
      <c r="S856" s="267"/>
      <c r="T856" s="267"/>
      <c r="U856" s="267"/>
      <c r="V856" s="267"/>
      <c r="W856" s="267"/>
      <c r="X856" s="267"/>
      <c r="Y856" s="267"/>
      <c r="Z856" s="267"/>
    </row>
    <row r="857" spans="1:26" ht="15.75" customHeight="1">
      <c r="A857" s="312"/>
      <c r="B857" s="312"/>
      <c r="C857" s="267"/>
      <c r="D857" s="312"/>
      <c r="E857" s="312"/>
      <c r="F857" s="312"/>
      <c r="G857" s="267"/>
      <c r="H857" s="267"/>
      <c r="I857" s="313"/>
      <c r="J857" s="314"/>
      <c r="K857" s="314"/>
      <c r="L857" s="314"/>
      <c r="M857" s="314"/>
      <c r="N857" s="314"/>
      <c r="O857" s="267"/>
      <c r="P857" s="267"/>
      <c r="Q857" s="267"/>
      <c r="R857" s="267"/>
      <c r="S857" s="267"/>
      <c r="T857" s="267"/>
      <c r="U857" s="267"/>
      <c r="V857" s="267"/>
      <c r="W857" s="267"/>
      <c r="X857" s="267"/>
      <c r="Y857" s="267"/>
      <c r="Z857" s="267"/>
    </row>
    <row r="858" spans="1:26" ht="15.75" customHeight="1">
      <c r="A858" s="312"/>
      <c r="B858" s="312"/>
      <c r="C858" s="267"/>
      <c r="D858" s="312"/>
      <c r="E858" s="312"/>
      <c r="F858" s="312"/>
      <c r="G858" s="267"/>
      <c r="H858" s="267"/>
      <c r="I858" s="313"/>
      <c r="J858" s="314"/>
      <c r="K858" s="314"/>
      <c r="L858" s="314"/>
      <c r="M858" s="314"/>
      <c r="N858" s="314"/>
      <c r="O858" s="267"/>
      <c r="P858" s="267"/>
      <c r="Q858" s="267"/>
      <c r="R858" s="267"/>
      <c r="S858" s="267"/>
      <c r="T858" s="267"/>
      <c r="U858" s="267"/>
      <c r="V858" s="267"/>
      <c r="W858" s="267"/>
      <c r="X858" s="267"/>
      <c r="Y858" s="267"/>
      <c r="Z858" s="267"/>
    </row>
    <row r="859" spans="1:26" ht="15.75" customHeight="1">
      <c r="A859" s="312"/>
      <c r="B859" s="312"/>
      <c r="C859" s="267"/>
      <c r="D859" s="312"/>
      <c r="E859" s="312"/>
      <c r="F859" s="312"/>
      <c r="G859" s="267"/>
      <c r="H859" s="267"/>
      <c r="I859" s="313"/>
      <c r="J859" s="314"/>
      <c r="K859" s="314"/>
      <c r="L859" s="314"/>
      <c r="M859" s="314"/>
      <c r="N859" s="314"/>
      <c r="O859" s="267"/>
      <c r="P859" s="267"/>
      <c r="Q859" s="267"/>
      <c r="R859" s="267"/>
      <c r="S859" s="267"/>
      <c r="T859" s="267"/>
      <c r="U859" s="267"/>
      <c r="V859" s="267"/>
      <c r="W859" s="267"/>
      <c r="X859" s="267"/>
      <c r="Y859" s="267"/>
      <c r="Z859" s="267"/>
    </row>
    <row r="860" spans="1:26" ht="15.75" customHeight="1">
      <c r="A860" s="312"/>
      <c r="B860" s="312"/>
      <c r="C860" s="267"/>
      <c r="D860" s="312"/>
      <c r="E860" s="312"/>
      <c r="F860" s="312"/>
      <c r="G860" s="267"/>
      <c r="H860" s="267"/>
      <c r="I860" s="313"/>
      <c r="J860" s="314"/>
      <c r="K860" s="314"/>
      <c r="L860" s="314"/>
      <c r="M860" s="314"/>
      <c r="N860" s="314"/>
      <c r="O860" s="267"/>
      <c r="P860" s="267"/>
      <c r="Q860" s="267"/>
      <c r="R860" s="267"/>
      <c r="S860" s="267"/>
      <c r="T860" s="267"/>
      <c r="U860" s="267"/>
      <c r="V860" s="267"/>
      <c r="W860" s="267"/>
      <c r="X860" s="267"/>
      <c r="Y860" s="267"/>
      <c r="Z860" s="267"/>
    </row>
    <row r="861" spans="1:26" ht="15.75" customHeight="1">
      <c r="A861" s="312"/>
      <c r="B861" s="312"/>
      <c r="C861" s="267"/>
      <c r="D861" s="312"/>
      <c r="E861" s="312"/>
      <c r="F861" s="312"/>
      <c r="G861" s="267"/>
      <c r="H861" s="267"/>
      <c r="I861" s="313"/>
      <c r="J861" s="314"/>
      <c r="K861" s="314"/>
      <c r="L861" s="314"/>
      <c r="M861" s="314"/>
      <c r="N861" s="314"/>
      <c r="O861" s="267"/>
      <c r="P861" s="267"/>
      <c r="Q861" s="267"/>
      <c r="R861" s="267"/>
      <c r="S861" s="267"/>
      <c r="T861" s="267"/>
      <c r="U861" s="267"/>
      <c r="V861" s="267"/>
      <c r="W861" s="267"/>
      <c r="X861" s="267"/>
      <c r="Y861" s="267"/>
      <c r="Z861" s="267"/>
    </row>
    <row r="862" spans="1:26" ht="15.75" customHeight="1">
      <c r="A862" s="312"/>
      <c r="B862" s="312"/>
      <c r="C862" s="267"/>
      <c r="D862" s="312"/>
      <c r="E862" s="312"/>
      <c r="F862" s="312"/>
      <c r="G862" s="267"/>
      <c r="H862" s="267"/>
      <c r="I862" s="313"/>
      <c r="J862" s="314"/>
      <c r="K862" s="314"/>
      <c r="L862" s="314"/>
      <c r="M862" s="314"/>
      <c r="N862" s="314"/>
      <c r="O862" s="267"/>
      <c r="P862" s="267"/>
      <c r="Q862" s="267"/>
      <c r="R862" s="267"/>
      <c r="S862" s="267"/>
      <c r="T862" s="267"/>
      <c r="U862" s="267"/>
      <c r="V862" s="267"/>
      <c r="W862" s="267"/>
      <c r="X862" s="267"/>
      <c r="Y862" s="267"/>
      <c r="Z862" s="267"/>
    </row>
    <row r="863" spans="1:26" ht="15.75" customHeight="1">
      <c r="A863" s="312"/>
      <c r="B863" s="312"/>
      <c r="C863" s="267"/>
      <c r="D863" s="312"/>
      <c r="E863" s="312"/>
      <c r="F863" s="312"/>
      <c r="G863" s="267"/>
      <c r="H863" s="267"/>
      <c r="I863" s="313"/>
      <c r="J863" s="314"/>
      <c r="K863" s="314"/>
      <c r="L863" s="314"/>
      <c r="M863" s="314"/>
      <c r="N863" s="314"/>
      <c r="O863" s="267"/>
      <c r="P863" s="267"/>
      <c r="Q863" s="267"/>
      <c r="R863" s="267"/>
      <c r="S863" s="267"/>
      <c r="T863" s="267"/>
      <c r="U863" s="267"/>
      <c r="V863" s="267"/>
      <c r="W863" s="267"/>
      <c r="X863" s="267"/>
      <c r="Y863" s="267"/>
      <c r="Z863" s="267"/>
    </row>
    <row r="864" spans="1:26" ht="15.75" customHeight="1">
      <c r="A864" s="312"/>
      <c r="B864" s="312"/>
      <c r="C864" s="267"/>
      <c r="D864" s="312"/>
      <c r="E864" s="312"/>
      <c r="F864" s="312"/>
      <c r="G864" s="267"/>
      <c r="H864" s="267"/>
      <c r="I864" s="313"/>
      <c r="J864" s="314"/>
      <c r="K864" s="314"/>
      <c r="L864" s="314"/>
      <c r="M864" s="314"/>
      <c r="N864" s="314"/>
      <c r="O864" s="267"/>
      <c r="P864" s="267"/>
      <c r="Q864" s="267"/>
      <c r="R864" s="267"/>
      <c r="S864" s="267"/>
      <c r="T864" s="267"/>
      <c r="U864" s="267"/>
      <c r="V864" s="267"/>
      <c r="W864" s="267"/>
      <c r="X864" s="267"/>
      <c r="Y864" s="267"/>
      <c r="Z864" s="267"/>
    </row>
    <row r="865" spans="1:26" ht="15.75" customHeight="1">
      <c r="A865" s="312"/>
      <c r="B865" s="312"/>
      <c r="C865" s="267"/>
      <c r="D865" s="312"/>
      <c r="E865" s="312"/>
      <c r="F865" s="312"/>
      <c r="G865" s="267"/>
      <c r="H865" s="267"/>
      <c r="I865" s="313"/>
      <c r="J865" s="314"/>
      <c r="K865" s="314"/>
      <c r="L865" s="314"/>
      <c r="M865" s="314"/>
      <c r="N865" s="314"/>
      <c r="O865" s="267"/>
      <c r="P865" s="267"/>
      <c r="Q865" s="267"/>
      <c r="R865" s="267"/>
      <c r="S865" s="267"/>
      <c r="T865" s="267"/>
      <c r="U865" s="267"/>
      <c r="V865" s="267"/>
      <c r="W865" s="267"/>
      <c r="X865" s="267"/>
      <c r="Y865" s="267"/>
      <c r="Z865" s="267"/>
    </row>
    <row r="866" spans="1:26" ht="15.75" customHeight="1">
      <c r="A866" s="312"/>
      <c r="B866" s="312"/>
      <c r="C866" s="267"/>
      <c r="D866" s="312"/>
      <c r="E866" s="312"/>
      <c r="F866" s="312"/>
      <c r="G866" s="267"/>
      <c r="H866" s="267"/>
      <c r="I866" s="313"/>
      <c r="J866" s="314"/>
      <c r="K866" s="314"/>
      <c r="L866" s="314"/>
      <c r="M866" s="314"/>
      <c r="N866" s="314"/>
      <c r="O866" s="267"/>
      <c r="P866" s="267"/>
      <c r="Q866" s="267"/>
      <c r="R866" s="267"/>
      <c r="S866" s="267"/>
      <c r="T866" s="267"/>
      <c r="U866" s="267"/>
      <c r="V866" s="267"/>
      <c r="W866" s="267"/>
      <c r="X866" s="267"/>
      <c r="Y866" s="267"/>
      <c r="Z866" s="267"/>
    </row>
    <row r="867" spans="1:26" ht="15.75" customHeight="1">
      <c r="A867" s="312"/>
      <c r="B867" s="312"/>
      <c r="C867" s="267"/>
      <c r="D867" s="312"/>
      <c r="E867" s="312"/>
      <c r="F867" s="312"/>
      <c r="G867" s="267"/>
      <c r="H867" s="267"/>
      <c r="I867" s="313"/>
      <c r="J867" s="314"/>
      <c r="K867" s="314"/>
      <c r="L867" s="314"/>
      <c r="M867" s="314"/>
      <c r="N867" s="314"/>
      <c r="O867" s="267"/>
      <c r="P867" s="267"/>
      <c r="Q867" s="267"/>
      <c r="R867" s="267"/>
      <c r="S867" s="267"/>
      <c r="T867" s="267"/>
      <c r="U867" s="267"/>
      <c r="V867" s="267"/>
      <c r="W867" s="267"/>
      <c r="X867" s="267"/>
      <c r="Y867" s="267"/>
      <c r="Z867" s="267"/>
    </row>
    <row r="868" spans="1:26" ht="15.75" customHeight="1">
      <c r="A868" s="312"/>
      <c r="B868" s="312"/>
      <c r="C868" s="267"/>
      <c r="D868" s="312"/>
      <c r="E868" s="312"/>
      <c r="F868" s="312"/>
      <c r="G868" s="267"/>
      <c r="H868" s="267"/>
      <c r="I868" s="313"/>
      <c r="J868" s="314"/>
      <c r="K868" s="314"/>
      <c r="L868" s="314"/>
      <c r="M868" s="314"/>
      <c r="N868" s="314"/>
      <c r="O868" s="267"/>
      <c r="P868" s="267"/>
      <c r="Q868" s="267"/>
      <c r="R868" s="267"/>
      <c r="S868" s="267"/>
      <c r="T868" s="267"/>
      <c r="U868" s="267"/>
      <c r="V868" s="267"/>
      <c r="W868" s="267"/>
      <c r="X868" s="267"/>
      <c r="Y868" s="267"/>
      <c r="Z868" s="267"/>
    </row>
    <row r="869" spans="1:26" ht="15.75" customHeight="1">
      <c r="A869" s="312"/>
      <c r="B869" s="312"/>
      <c r="C869" s="267"/>
      <c r="D869" s="312"/>
      <c r="E869" s="312"/>
      <c r="F869" s="312"/>
      <c r="G869" s="267"/>
      <c r="H869" s="267"/>
      <c r="I869" s="313"/>
      <c r="J869" s="314"/>
      <c r="K869" s="314"/>
      <c r="L869" s="314"/>
      <c r="M869" s="314"/>
      <c r="N869" s="314"/>
      <c r="O869" s="267"/>
      <c r="P869" s="267"/>
      <c r="Q869" s="267"/>
      <c r="R869" s="267"/>
      <c r="S869" s="267"/>
      <c r="T869" s="267"/>
      <c r="U869" s="267"/>
      <c r="V869" s="267"/>
      <c r="W869" s="267"/>
      <c r="X869" s="267"/>
      <c r="Y869" s="267"/>
      <c r="Z869" s="267"/>
    </row>
    <row r="870" spans="1:26" ht="15.75" customHeight="1">
      <c r="A870" s="312"/>
      <c r="B870" s="312"/>
      <c r="C870" s="267"/>
      <c r="D870" s="312"/>
      <c r="E870" s="312"/>
      <c r="F870" s="312"/>
      <c r="G870" s="267"/>
      <c r="H870" s="267"/>
      <c r="I870" s="313"/>
      <c r="J870" s="314"/>
      <c r="K870" s="314"/>
      <c r="L870" s="314"/>
      <c r="M870" s="314"/>
      <c r="N870" s="314"/>
      <c r="O870" s="267"/>
      <c r="P870" s="267"/>
      <c r="Q870" s="267"/>
      <c r="R870" s="267"/>
      <c r="S870" s="267"/>
      <c r="T870" s="267"/>
      <c r="U870" s="267"/>
      <c r="V870" s="267"/>
      <c r="W870" s="267"/>
      <c r="X870" s="267"/>
      <c r="Y870" s="267"/>
      <c r="Z870" s="267"/>
    </row>
    <row r="871" spans="1:26" ht="15.75" customHeight="1">
      <c r="A871" s="312"/>
      <c r="B871" s="312"/>
      <c r="C871" s="267"/>
      <c r="D871" s="312"/>
      <c r="E871" s="312"/>
      <c r="F871" s="312"/>
      <c r="G871" s="267"/>
      <c r="H871" s="267"/>
      <c r="I871" s="313"/>
      <c r="J871" s="314"/>
      <c r="K871" s="314"/>
      <c r="L871" s="314"/>
      <c r="M871" s="314"/>
      <c r="N871" s="314"/>
      <c r="O871" s="267"/>
      <c r="P871" s="267"/>
      <c r="Q871" s="267"/>
      <c r="R871" s="267"/>
      <c r="S871" s="267"/>
      <c r="T871" s="267"/>
      <c r="U871" s="267"/>
      <c r="V871" s="267"/>
      <c r="W871" s="267"/>
      <c r="X871" s="267"/>
      <c r="Y871" s="267"/>
      <c r="Z871" s="267"/>
    </row>
    <row r="872" spans="1:26" ht="15.75" customHeight="1">
      <c r="A872" s="312"/>
      <c r="B872" s="312"/>
      <c r="C872" s="267"/>
      <c r="D872" s="312"/>
      <c r="E872" s="312"/>
      <c r="F872" s="312"/>
      <c r="G872" s="267"/>
      <c r="H872" s="267"/>
      <c r="I872" s="313"/>
      <c r="J872" s="314"/>
      <c r="K872" s="314"/>
      <c r="L872" s="314"/>
      <c r="M872" s="314"/>
      <c r="N872" s="314"/>
      <c r="O872" s="267"/>
      <c r="P872" s="267"/>
      <c r="Q872" s="267"/>
      <c r="R872" s="267"/>
      <c r="S872" s="267"/>
      <c r="T872" s="267"/>
      <c r="U872" s="267"/>
      <c r="V872" s="267"/>
      <c r="W872" s="267"/>
      <c r="X872" s="267"/>
      <c r="Y872" s="267"/>
      <c r="Z872" s="267"/>
    </row>
    <row r="873" spans="1:26" ht="15.75" customHeight="1">
      <c r="A873" s="312"/>
      <c r="B873" s="312"/>
      <c r="C873" s="267"/>
      <c r="D873" s="312"/>
      <c r="E873" s="312"/>
      <c r="F873" s="312"/>
      <c r="G873" s="267"/>
      <c r="H873" s="267"/>
      <c r="I873" s="313"/>
      <c r="J873" s="314"/>
      <c r="K873" s="314"/>
      <c r="L873" s="314"/>
      <c r="M873" s="314"/>
      <c r="N873" s="314"/>
      <c r="O873" s="267"/>
      <c r="P873" s="267"/>
      <c r="Q873" s="267"/>
      <c r="R873" s="267"/>
      <c r="S873" s="267"/>
      <c r="T873" s="267"/>
      <c r="U873" s="267"/>
      <c r="V873" s="267"/>
      <c r="W873" s="267"/>
      <c r="X873" s="267"/>
      <c r="Y873" s="267"/>
      <c r="Z873" s="267"/>
    </row>
    <row r="874" spans="1:26" ht="15.75" customHeight="1">
      <c r="A874" s="312"/>
      <c r="B874" s="312"/>
      <c r="C874" s="267"/>
      <c r="D874" s="312"/>
      <c r="E874" s="312"/>
      <c r="F874" s="312"/>
      <c r="G874" s="267"/>
      <c r="H874" s="267"/>
      <c r="I874" s="313"/>
      <c r="J874" s="314"/>
      <c r="K874" s="314"/>
      <c r="L874" s="314"/>
      <c r="M874" s="314"/>
      <c r="N874" s="314"/>
      <c r="O874" s="267"/>
      <c r="P874" s="267"/>
      <c r="Q874" s="267"/>
      <c r="R874" s="267"/>
      <c r="S874" s="267"/>
      <c r="T874" s="267"/>
      <c r="U874" s="267"/>
      <c r="V874" s="267"/>
      <c r="W874" s="267"/>
      <c r="X874" s="267"/>
      <c r="Y874" s="267"/>
      <c r="Z874" s="267"/>
    </row>
    <row r="875" spans="1:26" ht="15.75" customHeight="1">
      <c r="A875" s="312"/>
      <c r="B875" s="312"/>
      <c r="C875" s="267"/>
      <c r="D875" s="312"/>
      <c r="E875" s="312"/>
      <c r="F875" s="312"/>
      <c r="G875" s="267"/>
      <c r="H875" s="267"/>
      <c r="I875" s="313"/>
      <c r="J875" s="314"/>
      <c r="K875" s="314"/>
      <c r="L875" s="314"/>
      <c r="M875" s="314"/>
      <c r="N875" s="314"/>
      <c r="O875" s="267"/>
      <c r="P875" s="267"/>
      <c r="Q875" s="267"/>
      <c r="R875" s="267"/>
      <c r="S875" s="267"/>
      <c r="T875" s="267"/>
      <c r="U875" s="267"/>
      <c r="V875" s="267"/>
      <c r="W875" s="267"/>
      <c r="X875" s="267"/>
      <c r="Y875" s="267"/>
      <c r="Z875" s="267"/>
    </row>
    <row r="876" spans="1:26" ht="15.75" customHeight="1">
      <c r="A876" s="312"/>
      <c r="B876" s="312"/>
      <c r="C876" s="267"/>
      <c r="D876" s="312"/>
      <c r="E876" s="312"/>
      <c r="F876" s="312"/>
      <c r="G876" s="267"/>
      <c r="H876" s="267"/>
      <c r="I876" s="313"/>
      <c r="J876" s="314"/>
      <c r="K876" s="314"/>
      <c r="L876" s="314"/>
      <c r="M876" s="314"/>
      <c r="N876" s="314"/>
      <c r="O876" s="267"/>
      <c r="P876" s="267"/>
      <c r="Q876" s="267"/>
      <c r="R876" s="267"/>
      <c r="S876" s="267"/>
      <c r="T876" s="267"/>
      <c r="U876" s="267"/>
      <c r="V876" s="267"/>
      <c r="W876" s="267"/>
      <c r="X876" s="267"/>
      <c r="Y876" s="267"/>
      <c r="Z876" s="267"/>
    </row>
    <row r="877" spans="1:26" ht="15.75" customHeight="1">
      <c r="A877" s="312"/>
      <c r="B877" s="312"/>
      <c r="C877" s="267"/>
      <c r="D877" s="312"/>
      <c r="E877" s="312"/>
      <c r="F877" s="312"/>
      <c r="G877" s="267"/>
      <c r="H877" s="267"/>
      <c r="I877" s="313"/>
      <c r="J877" s="314"/>
      <c r="K877" s="314"/>
      <c r="L877" s="314"/>
      <c r="M877" s="314"/>
      <c r="N877" s="314"/>
      <c r="O877" s="267"/>
      <c r="P877" s="267"/>
      <c r="Q877" s="267"/>
      <c r="R877" s="267"/>
      <c r="S877" s="267"/>
      <c r="T877" s="267"/>
      <c r="U877" s="267"/>
      <c r="V877" s="267"/>
      <c r="W877" s="267"/>
      <c r="X877" s="267"/>
      <c r="Y877" s="267"/>
      <c r="Z877" s="267"/>
    </row>
    <row r="878" spans="1:26" ht="15.75" customHeight="1">
      <c r="A878" s="312"/>
      <c r="B878" s="312"/>
      <c r="C878" s="267"/>
      <c r="D878" s="312"/>
      <c r="E878" s="312"/>
      <c r="F878" s="312"/>
      <c r="G878" s="267"/>
      <c r="H878" s="267"/>
      <c r="I878" s="313"/>
      <c r="J878" s="314"/>
      <c r="K878" s="314"/>
      <c r="L878" s="314"/>
      <c r="M878" s="314"/>
      <c r="N878" s="314"/>
      <c r="O878" s="267"/>
      <c r="P878" s="267"/>
      <c r="Q878" s="267"/>
      <c r="R878" s="267"/>
      <c r="S878" s="267"/>
      <c r="T878" s="267"/>
      <c r="U878" s="267"/>
      <c r="V878" s="267"/>
      <c r="W878" s="267"/>
      <c r="X878" s="267"/>
      <c r="Y878" s="267"/>
      <c r="Z878" s="267"/>
    </row>
    <row r="879" spans="1:26" ht="15.75" customHeight="1">
      <c r="A879" s="312"/>
      <c r="B879" s="312"/>
      <c r="C879" s="267"/>
      <c r="D879" s="312"/>
      <c r="E879" s="312"/>
      <c r="F879" s="312"/>
      <c r="G879" s="267"/>
      <c r="H879" s="267"/>
      <c r="I879" s="313"/>
      <c r="J879" s="314"/>
      <c r="K879" s="314"/>
      <c r="L879" s="314"/>
      <c r="M879" s="314"/>
      <c r="N879" s="314"/>
      <c r="O879" s="267"/>
      <c r="P879" s="267"/>
      <c r="Q879" s="267"/>
      <c r="R879" s="267"/>
      <c r="S879" s="267"/>
      <c r="T879" s="267"/>
      <c r="U879" s="267"/>
      <c r="V879" s="267"/>
      <c r="W879" s="267"/>
      <c r="X879" s="267"/>
      <c r="Y879" s="267"/>
      <c r="Z879" s="267"/>
    </row>
    <row r="880" spans="1:26" ht="15.75" customHeight="1">
      <c r="A880" s="312"/>
      <c r="B880" s="312"/>
      <c r="C880" s="267"/>
      <c r="D880" s="312"/>
      <c r="E880" s="312"/>
      <c r="F880" s="312"/>
      <c r="G880" s="267"/>
      <c r="H880" s="267"/>
      <c r="I880" s="313"/>
      <c r="J880" s="314"/>
      <c r="K880" s="314"/>
      <c r="L880" s="314"/>
      <c r="M880" s="314"/>
      <c r="N880" s="314"/>
      <c r="O880" s="267"/>
      <c r="P880" s="267"/>
      <c r="Q880" s="267"/>
      <c r="R880" s="267"/>
      <c r="S880" s="267"/>
      <c r="T880" s="267"/>
      <c r="U880" s="267"/>
      <c r="V880" s="267"/>
      <c r="W880" s="267"/>
      <c r="X880" s="267"/>
      <c r="Y880" s="267"/>
      <c r="Z880" s="267"/>
    </row>
    <row r="881" spans="1:26" ht="15.75" customHeight="1">
      <c r="A881" s="312"/>
      <c r="B881" s="312"/>
      <c r="C881" s="267"/>
      <c r="D881" s="312"/>
      <c r="E881" s="312"/>
      <c r="F881" s="312"/>
      <c r="G881" s="267"/>
      <c r="H881" s="267"/>
      <c r="I881" s="313"/>
      <c r="J881" s="314"/>
      <c r="K881" s="314"/>
      <c r="L881" s="314"/>
      <c r="M881" s="314"/>
      <c r="N881" s="314"/>
      <c r="O881" s="267"/>
      <c r="P881" s="267"/>
      <c r="Q881" s="267"/>
      <c r="R881" s="267"/>
      <c r="S881" s="267"/>
      <c r="T881" s="267"/>
      <c r="U881" s="267"/>
      <c r="V881" s="267"/>
      <c r="W881" s="267"/>
      <c r="X881" s="267"/>
      <c r="Y881" s="267"/>
      <c r="Z881" s="267"/>
    </row>
    <row r="882" spans="1:26" ht="15.75" customHeight="1">
      <c r="A882" s="312"/>
      <c r="B882" s="312"/>
      <c r="C882" s="267"/>
      <c r="D882" s="312"/>
      <c r="E882" s="312"/>
      <c r="F882" s="312"/>
      <c r="G882" s="267"/>
      <c r="H882" s="267"/>
      <c r="I882" s="313"/>
      <c r="J882" s="314"/>
      <c r="K882" s="314"/>
      <c r="L882" s="314"/>
      <c r="M882" s="314"/>
      <c r="N882" s="314"/>
      <c r="O882" s="267"/>
      <c r="P882" s="267"/>
      <c r="Q882" s="267"/>
      <c r="R882" s="267"/>
      <c r="S882" s="267"/>
      <c r="T882" s="267"/>
      <c r="U882" s="267"/>
      <c r="V882" s="267"/>
      <c r="W882" s="267"/>
      <c r="X882" s="267"/>
      <c r="Y882" s="267"/>
      <c r="Z882" s="267"/>
    </row>
    <row r="883" spans="1:26" ht="15.75" customHeight="1">
      <c r="A883" s="312"/>
      <c r="B883" s="312"/>
      <c r="C883" s="267"/>
      <c r="D883" s="312"/>
      <c r="E883" s="312"/>
      <c r="F883" s="312"/>
      <c r="G883" s="267"/>
      <c r="H883" s="267"/>
      <c r="I883" s="313"/>
      <c r="J883" s="314"/>
      <c r="K883" s="314"/>
      <c r="L883" s="314"/>
      <c r="M883" s="314"/>
      <c r="N883" s="314"/>
      <c r="O883" s="267"/>
      <c r="P883" s="267"/>
      <c r="Q883" s="267"/>
      <c r="R883" s="267"/>
      <c r="S883" s="267"/>
      <c r="T883" s="267"/>
      <c r="U883" s="267"/>
      <c r="V883" s="267"/>
      <c r="W883" s="267"/>
      <c r="X883" s="267"/>
      <c r="Y883" s="267"/>
      <c r="Z883" s="267"/>
    </row>
    <row r="884" spans="1:26" ht="15.75" customHeight="1">
      <c r="A884" s="312"/>
      <c r="B884" s="312"/>
      <c r="C884" s="267"/>
      <c r="D884" s="312"/>
      <c r="E884" s="312"/>
      <c r="F884" s="312"/>
      <c r="G884" s="267"/>
      <c r="H884" s="267"/>
      <c r="I884" s="313"/>
      <c r="J884" s="314"/>
      <c r="K884" s="314"/>
      <c r="L884" s="314"/>
      <c r="M884" s="314"/>
      <c r="N884" s="314"/>
      <c r="O884" s="267"/>
      <c r="P884" s="267"/>
      <c r="Q884" s="267"/>
      <c r="R884" s="267"/>
      <c r="S884" s="267"/>
      <c r="T884" s="267"/>
      <c r="U884" s="267"/>
      <c r="V884" s="267"/>
      <c r="W884" s="267"/>
      <c r="X884" s="267"/>
      <c r="Y884" s="267"/>
      <c r="Z884" s="267"/>
    </row>
    <row r="885" spans="1:26" ht="15.75" customHeight="1">
      <c r="A885" s="312"/>
      <c r="B885" s="312"/>
      <c r="C885" s="267"/>
      <c r="D885" s="312"/>
      <c r="E885" s="312"/>
      <c r="F885" s="312"/>
      <c r="G885" s="267"/>
      <c r="H885" s="267"/>
      <c r="I885" s="313"/>
      <c r="J885" s="314"/>
      <c r="K885" s="314"/>
      <c r="L885" s="314"/>
      <c r="M885" s="314"/>
      <c r="N885" s="314"/>
      <c r="O885" s="267"/>
      <c r="P885" s="267"/>
      <c r="Q885" s="267"/>
      <c r="R885" s="267"/>
      <c r="S885" s="267"/>
      <c r="T885" s="267"/>
      <c r="U885" s="267"/>
      <c r="V885" s="267"/>
      <c r="W885" s="267"/>
      <c r="X885" s="267"/>
      <c r="Y885" s="267"/>
      <c r="Z885" s="267"/>
    </row>
    <row r="886" spans="1:26" ht="15.75" customHeight="1">
      <c r="A886" s="312"/>
      <c r="B886" s="312"/>
      <c r="C886" s="267"/>
      <c r="D886" s="312"/>
      <c r="E886" s="312"/>
      <c r="F886" s="312"/>
      <c r="G886" s="267"/>
      <c r="H886" s="267"/>
      <c r="I886" s="313"/>
      <c r="J886" s="314"/>
      <c r="K886" s="314"/>
      <c r="L886" s="314"/>
      <c r="M886" s="314"/>
      <c r="N886" s="314"/>
      <c r="O886" s="267"/>
      <c r="P886" s="267"/>
      <c r="Q886" s="267"/>
      <c r="R886" s="267"/>
      <c r="S886" s="267"/>
      <c r="T886" s="267"/>
      <c r="U886" s="267"/>
      <c r="V886" s="267"/>
      <c r="W886" s="267"/>
      <c r="X886" s="267"/>
      <c r="Y886" s="267"/>
      <c r="Z886" s="267"/>
    </row>
    <row r="887" spans="1:26" ht="15.75" customHeight="1">
      <c r="A887" s="312"/>
      <c r="B887" s="312"/>
      <c r="C887" s="267"/>
      <c r="D887" s="312"/>
      <c r="E887" s="312"/>
      <c r="F887" s="312"/>
      <c r="G887" s="267"/>
      <c r="H887" s="267"/>
      <c r="I887" s="313"/>
      <c r="J887" s="314"/>
      <c r="K887" s="314"/>
      <c r="L887" s="314"/>
      <c r="M887" s="314"/>
      <c r="N887" s="314"/>
      <c r="O887" s="267"/>
      <c r="P887" s="267"/>
      <c r="Q887" s="267"/>
      <c r="R887" s="267"/>
      <c r="S887" s="267"/>
      <c r="T887" s="267"/>
      <c r="U887" s="267"/>
      <c r="V887" s="267"/>
      <c r="W887" s="267"/>
      <c r="X887" s="267"/>
      <c r="Y887" s="267"/>
      <c r="Z887" s="267"/>
    </row>
    <row r="888" spans="1:26" ht="15.75" customHeight="1">
      <c r="A888" s="312"/>
      <c r="B888" s="312"/>
      <c r="C888" s="267"/>
      <c r="D888" s="312"/>
      <c r="E888" s="312"/>
      <c r="F888" s="312"/>
      <c r="G888" s="267"/>
      <c r="H888" s="267"/>
      <c r="I888" s="313"/>
      <c r="J888" s="314"/>
      <c r="K888" s="314"/>
      <c r="L888" s="314"/>
      <c r="M888" s="314"/>
      <c r="N888" s="314"/>
      <c r="O888" s="267"/>
      <c r="P888" s="267"/>
      <c r="Q888" s="267"/>
      <c r="R888" s="267"/>
      <c r="S888" s="267"/>
      <c r="T888" s="267"/>
      <c r="U888" s="267"/>
      <c r="V888" s="267"/>
      <c r="W888" s="267"/>
      <c r="X888" s="267"/>
      <c r="Y888" s="267"/>
      <c r="Z888" s="267"/>
    </row>
    <row r="889" spans="1:26" ht="15.75" customHeight="1">
      <c r="A889" s="312"/>
      <c r="B889" s="312"/>
      <c r="C889" s="267"/>
      <c r="D889" s="312"/>
      <c r="E889" s="312"/>
      <c r="F889" s="312"/>
      <c r="G889" s="267"/>
      <c r="H889" s="267"/>
      <c r="I889" s="313"/>
      <c r="J889" s="314"/>
      <c r="K889" s="314"/>
      <c r="L889" s="314"/>
      <c r="M889" s="314"/>
      <c r="N889" s="314"/>
      <c r="O889" s="267"/>
      <c r="P889" s="267"/>
      <c r="Q889" s="267"/>
      <c r="R889" s="267"/>
      <c r="S889" s="267"/>
      <c r="T889" s="267"/>
      <c r="U889" s="267"/>
      <c r="V889" s="267"/>
      <c r="W889" s="267"/>
      <c r="X889" s="267"/>
      <c r="Y889" s="267"/>
      <c r="Z889" s="267"/>
    </row>
    <row r="890" spans="1:26" ht="15.75" customHeight="1">
      <c r="A890" s="312"/>
      <c r="B890" s="312"/>
      <c r="C890" s="267"/>
      <c r="D890" s="312"/>
      <c r="E890" s="312"/>
      <c r="F890" s="312"/>
      <c r="G890" s="267"/>
      <c r="H890" s="267"/>
      <c r="I890" s="313"/>
      <c r="J890" s="314"/>
      <c r="K890" s="314"/>
      <c r="L890" s="314"/>
      <c r="M890" s="314"/>
      <c r="N890" s="314"/>
      <c r="O890" s="267"/>
      <c r="P890" s="267"/>
      <c r="Q890" s="267"/>
      <c r="R890" s="267"/>
      <c r="S890" s="267"/>
      <c r="T890" s="267"/>
      <c r="U890" s="267"/>
      <c r="V890" s="267"/>
      <c r="W890" s="267"/>
      <c r="X890" s="267"/>
      <c r="Y890" s="267"/>
      <c r="Z890" s="267"/>
    </row>
    <row r="891" spans="1:26" ht="15.75" customHeight="1">
      <c r="A891" s="312"/>
      <c r="B891" s="312"/>
      <c r="C891" s="267"/>
      <c r="D891" s="312"/>
      <c r="E891" s="312"/>
      <c r="F891" s="312"/>
      <c r="G891" s="267"/>
      <c r="H891" s="267"/>
      <c r="I891" s="313"/>
      <c r="J891" s="314"/>
      <c r="K891" s="314"/>
      <c r="L891" s="314"/>
      <c r="M891" s="314"/>
      <c r="N891" s="314"/>
      <c r="O891" s="267"/>
      <c r="P891" s="267"/>
      <c r="Q891" s="267"/>
      <c r="R891" s="267"/>
      <c r="S891" s="267"/>
      <c r="T891" s="267"/>
      <c r="U891" s="267"/>
      <c r="V891" s="267"/>
      <c r="W891" s="267"/>
      <c r="X891" s="267"/>
      <c r="Y891" s="267"/>
      <c r="Z891" s="267"/>
    </row>
    <row r="892" spans="1:26" ht="15.75" customHeight="1">
      <c r="A892" s="312"/>
      <c r="B892" s="312"/>
      <c r="C892" s="267"/>
      <c r="D892" s="312"/>
      <c r="E892" s="312"/>
      <c r="F892" s="312"/>
      <c r="G892" s="267"/>
      <c r="H892" s="267"/>
      <c r="I892" s="313"/>
      <c r="J892" s="314"/>
      <c r="K892" s="314"/>
      <c r="L892" s="314"/>
      <c r="M892" s="314"/>
      <c r="N892" s="314"/>
      <c r="O892" s="267"/>
      <c r="P892" s="267"/>
      <c r="Q892" s="267"/>
      <c r="R892" s="267"/>
      <c r="S892" s="267"/>
      <c r="T892" s="267"/>
      <c r="U892" s="267"/>
      <c r="V892" s="267"/>
      <c r="W892" s="267"/>
      <c r="X892" s="267"/>
      <c r="Y892" s="267"/>
      <c r="Z892" s="267"/>
    </row>
    <row r="893" spans="1:26" ht="15.75" customHeight="1">
      <c r="A893" s="312"/>
      <c r="B893" s="312"/>
      <c r="C893" s="267"/>
      <c r="D893" s="312"/>
      <c r="E893" s="312"/>
      <c r="F893" s="312"/>
      <c r="G893" s="267"/>
      <c r="H893" s="267"/>
      <c r="I893" s="313"/>
      <c r="J893" s="314"/>
      <c r="K893" s="314"/>
      <c r="L893" s="314"/>
      <c r="M893" s="314"/>
      <c r="N893" s="314"/>
      <c r="O893" s="267"/>
      <c r="P893" s="267"/>
      <c r="Q893" s="267"/>
      <c r="R893" s="267"/>
      <c r="S893" s="267"/>
      <c r="T893" s="267"/>
      <c r="U893" s="267"/>
      <c r="V893" s="267"/>
      <c r="W893" s="267"/>
      <c r="X893" s="267"/>
      <c r="Y893" s="267"/>
      <c r="Z893" s="267"/>
    </row>
    <row r="894" spans="1:26" ht="15.75" customHeight="1">
      <c r="A894" s="312"/>
      <c r="B894" s="312"/>
      <c r="C894" s="267"/>
      <c r="D894" s="312"/>
      <c r="E894" s="312"/>
      <c r="F894" s="312"/>
      <c r="G894" s="267"/>
      <c r="H894" s="267"/>
      <c r="I894" s="313"/>
      <c r="J894" s="314"/>
      <c r="K894" s="314"/>
      <c r="L894" s="314"/>
      <c r="M894" s="314"/>
      <c r="N894" s="314"/>
      <c r="O894" s="267"/>
      <c r="P894" s="267"/>
      <c r="Q894" s="267"/>
      <c r="R894" s="267"/>
      <c r="S894" s="267"/>
      <c r="T894" s="267"/>
      <c r="U894" s="267"/>
      <c r="V894" s="267"/>
      <c r="W894" s="267"/>
      <c r="X894" s="267"/>
      <c r="Y894" s="267"/>
      <c r="Z894" s="267"/>
    </row>
    <row r="895" spans="1:26" ht="15.75" customHeight="1">
      <c r="A895" s="312"/>
      <c r="B895" s="312"/>
      <c r="C895" s="267"/>
      <c r="D895" s="312"/>
      <c r="E895" s="312"/>
      <c r="F895" s="312"/>
      <c r="G895" s="267"/>
      <c r="H895" s="267"/>
      <c r="I895" s="313"/>
      <c r="J895" s="314"/>
      <c r="K895" s="314"/>
      <c r="L895" s="314"/>
      <c r="M895" s="314"/>
      <c r="N895" s="314"/>
      <c r="O895" s="267"/>
      <c r="P895" s="267"/>
      <c r="Q895" s="267"/>
      <c r="R895" s="267"/>
      <c r="S895" s="267"/>
      <c r="T895" s="267"/>
      <c r="U895" s="267"/>
      <c r="V895" s="267"/>
      <c r="W895" s="267"/>
      <c r="X895" s="267"/>
      <c r="Y895" s="267"/>
      <c r="Z895" s="267"/>
    </row>
    <row r="896" spans="1:26" ht="15.75" customHeight="1">
      <c r="A896" s="312"/>
      <c r="B896" s="312"/>
      <c r="C896" s="267"/>
      <c r="D896" s="312"/>
      <c r="E896" s="312"/>
      <c r="F896" s="312"/>
      <c r="G896" s="267"/>
      <c r="H896" s="267"/>
      <c r="I896" s="313"/>
      <c r="J896" s="314"/>
      <c r="K896" s="314"/>
      <c r="L896" s="314"/>
      <c r="M896" s="314"/>
      <c r="N896" s="314"/>
      <c r="O896" s="267"/>
      <c r="P896" s="267"/>
      <c r="Q896" s="267"/>
      <c r="R896" s="267"/>
      <c r="S896" s="267"/>
      <c r="T896" s="267"/>
      <c r="U896" s="267"/>
      <c r="V896" s="267"/>
      <c r="W896" s="267"/>
      <c r="X896" s="267"/>
      <c r="Y896" s="267"/>
      <c r="Z896" s="267"/>
    </row>
    <row r="897" spans="1:26" ht="15.75" customHeight="1">
      <c r="A897" s="312"/>
      <c r="B897" s="312"/>
      <c r="C897" s="267"/>
      <c r="D897" s="312"/>
      <c r="E897" s="312"/>
      <c r="F897" s="312"/>
      <c r="G897" s="267"/>
      <c r="H897" s="267"/>
      <c r="I897" s="313"/>
      <c r="J897" s="314"/>
      <c r="K897" s="314"/>
      <c r="L897" s="314"/>
      <c r="M897" s="314"/>
      <c r="N897" s="314"/>
      <c r="O897" s="267"/>
      <c r="P897" s="267"/>
      <c r="Q897" s="267"/>
      <c r="R897" s="267"/>
      <c r="S897" s="267"/>
      <c r="T897" s="267"/>
      <c r="U897" s="267"/>
      <c r="V897" s="267"/>
      <c r="W897" s="267"/>
      <c r="X897" s="267"/>
      <c r="Y897" s="267"/>
      <c r="Z897" s="267"/>
    </row>
    <row r="898" spans="1:26" ht="15.75" customHeight="1">
      <c r="A898" s="312"/>
      <c r="B898" s="312"/>
      <c r="C898" s="267"/>
      <c r="D898" s="312"/>
      <c r="E898" s="312"/>
      <c r="F898" s="312"/>
      <c r="G898" s="267"/>
      <c r="H898" s="267"/>
      <c r="I898" s="313"/>
      <c r="J898" s="314"/>
      <c r="K898" s="314"/>
      <c r="L898" s="314"/>
      <c r="M898" s="314"/>
      <c r="N898" s="314"/>
      <c r="O898" s="267"/>
      <c r="P898" s="267"/>
      <c r="Q898" s="267"/>
      <c r="R898" s="267"/>
      <c r="S898" s="267"/>
      <c r="T898" s="267"/>
      <c r="U898" s="267"/>
      <c r="V898" s="267"/>
      <c r="W898" s="267"/>
      <c r="X898" s="267"/>
      <c r="Y898" s="267"/>
      <c r="Z898" s="267"/>
    </row>
    <row r="899" spans="1:26" ht="15.75" customHeight="1">
      <c r="A899" s="312"/>
      <c r="B899" s="312"/>
      <c r="C899" s="267"/>
      <c r="D899" s="312"/>
      <c r="E899" s="312"/>
      <c r="F899" s="312"/>
      <c r="G899" s="267"/>
      <c r="H899" s="267"/>
      <c r="I899" s="313"/>
      <c r="J899" s="314"/>
      <c r="K899" s="314"/>
      <c r="L899" s="314"/>
      <c r="M899" s="314"/>
      <c r="N899" s="314"/>
      <c r="O899" s="267"/>
      <c r="P899" s="267"/>
      <c r="Q899" s="267"/>
      <c r="R899" s="267"/>
      <c r="S899" s="267"/>
      <c r="T899" s="267"/>
      <c r="U899" s="267"/>
      <c r="V899" s="267"/>
      <c r="W899" s="267"/>
      <c r="X899" s="267"/>
      <c r="Y899" s="267"/>
      <c r="Z899" s="267"/>
    </row>
    <row r="900" spans="1:26" ht="15.75" customHeight="1">
      <c r="A900" s="312"/>
      <c r="B900" s="312"/>
      <c r="C900" s="267"/>
      <c r="D900" s="312"/>
      <c r="E900" s="312"/>
      <c r="F900" s="312"/>
      <c r="G900" s="267"/>
      <c r="H900" s="267"/>
      <c r="I900" s="313"/>
      <c r="J900" s="314"/>
      <c r="K900" s="314"/>
      <c r="L900" s="314"/>
      <c r="M900" s="314"/>
      <c r="N900" s="314"/>
      <c r="O900" s="267"/>
      <c r="P900" s="267"/>
      <c r="Q900" s="267"/>
      <c r="R900" s="267"/>
      <c r="S900" s="267"/>
      <c r="T900" s="267"/>
      <c r="U900" s="267"/>
      <c r="V900" s="267"/>
      <c r="W900" s="267"/>
      <c r="X900" s="267"/>
      <c r="Y900" s="267"/>
      <c r="Z900" s="267"/>
    </row>
    <row r="901" spans="1:26" ht="15.75" customHeight="1">
      <c r="A901" s="312"/>
      <c r="B901" s="312"/>
      <c r="C901" s="267"/>
      <c r="D901" s="312"/>
      <c r="E901" s="312"/>
      <c r="F901" s="312"/>
      <c r="G901" s="267"/>
      <c r="H901" s="267"/>
      <c r="I901" s="313"/>
      <c r="J901" s="314"/>
      <c r="K901" s="314"/>
      <c r="L901" s="314"/>
      <c r="M901" s="314"/>
      <c r="N901" s="314"/>
      <c r="O901" s="267"/>
      <c r="P901" s="267"/>
      <c r="Q901" s="267"/>
      <c r="R901" s="267"/>
      <c r="S901" s="267"/>
      <c r="T901" s="267"/>
      <c r="U901" s="267"/>
      <c r="V901" s="267"/>
      <c r="W901" s="267"/>
      <c r="X901" s="267"/>
      <c r="Y901" s="267"/>
      <c r="Z901" s="267"/>
    </row>
    <row r="902" spans="1:26" ht="15.75" customHeight="1">
      <c r="A902" s="312"/>
      <c r="B902" s="312"/>
      <c r="C902" s="267"/>
      <c r="D902" s="312"/>
      <c r="E902" s="312"/>
      <c r="F902" s="312"/>
      <c r="G902" s="267"/>
      <c r="H902" s="267"/>
      <c r="I902" s="313"/>
      <c r="J902" s="314"/>
      <c r="K902" s="314"/>
      <c r="L902" s="314"/>
      <c r="M902" s="314"/>
      <c r="N902" s="314"/>
      <c r="O902" s="267"/>
      <c r="P902" s="267"/>
      <c r="Q902" s="267"/>
      <c r="R902" s="267"/>
      <c r="S902" s="267"/>
      <c r="T902" s="267"/>
      <c r="U902" s="267"/>
      <c r="V902" s="267"/>
      <c r="W902" s="267"/>
      <c r="X902" s="267"/>
      <c r="Y902" s="267"/>
      <c r="Z902" s="267"/>
    </row>
    <row r="903" spans="1:26" ht="15.75" customHeight="1">
      <c r="A903" s="312"/>
      <c r="B903" s="312"/>
      <c r="C903" s="267"/>
      <c r="D903" s="312"/>
      <c r="E903" s="312"/>
      <c r="F903" s="312"/>
      <c r="G903" s="267"/>
      <c r="H903" s="267"/>
      <c r="I903" s="313"/>
      <c r="J903" s="314"/>
      <c r="K903" s="314"/>
      <c r="L903" s="314"/>
      <c r="M903" s="314"/>
      <c r="N903" s="314"/>
      <c r="O903" s="267"/>
      <c r="P903" s="267"/>
      <c r="Q903" s="267"/>
      <c r="R903" s="267"/>
      <c r="S903" s="267"/>
      <c r="T903" s="267"/>
      <c r="U903" s="267"/>
      <c r="V903" s="267"/>
      <c r="W903" s="267"/>
      <c r="X903" s="267"/>
      <c r="Y903" s="267"/>
      <c r="Z903" s="267"/>
    </row>
    <row r="904" spans="1:26" ht="15.75" customHeight="1">
      <c r="A904" s="312"/>
      <c r="B904" s="312"/>
      <c r="C904" s="267"/>
      <c r="D904" s="312"/>
      <c r="E904" s="312"/>
      <c r="F904" s="312"/>
      <c r="G904" s="267"/>
      <c r="H904" s="267"/>
      <c r="I904" s="313"/>
      <c r="J904" s="314"/>
      <c r="K904" s="314"/>
      <c r="L904" s="314"/>
      <c r="M904" s="314"/>
      <c r="N904" s="314"/>
      <c r="O904" s="267"/>
      <c r="P904" s="267"/>
      <c r="Q904" s="267"/>
      <c r="R904" s="267"/>
      <c r="S904" s="267"/>
      <c r="T904" s="267"/>
      <c r="U904" s="267"/>
      <c r="V904" s="267"/>
      <c r="W904" s="267"/>
      <c r="X904" s="267"/>
      <c r="Y904" s="267"/>
      <c r="Z904" s="267"/>
    </row>
    <row r="905" spans="1:26" ht="15.75" customHeight="1">
      <c r="A905" s="312"/>
      <c r="B905" s="312"/>
      <c r="C905" s="267"/>
      <c r="D905" s="312"/>
      <c r="E905" s="312"/>
      <c r="F905" s="312"/>
      <c r="G905" s="267"/>
      <c r="H905" s="267"/>
      <c r="I905" s="313"/>
      <c r="J905" s="314"/>
      <c r="K905" s="314"/>
      <c r="L905" s="314"/>
      <c r="M905" s="314"/>
      <c r="N905" s="314"/>
      <c r="O905" s="267"/>
      <c r="P905" s="267"/>
      <c r="Q905" s="267"/>
      <c r="R905" s="267"/>
      <c r="S905" s="267"/>
      <c r="T905" s="267"/>
      <c r="U905" s="267"/>
      <c r="V905" s="267"/>
      <c r="W905" s="267"/>
      <c r="X905" s="267"/>
      <c r="Y905" s="267"/>
      <c r="Z905" s="267"/>
    </row>
    <row r="906" spans="1:26" ht="15.75" customHeight="1">
      <c r="A906" s="312"/>
      <c r="B906" s="312"/>
      <c r="C906" s="267"/>
      <c r="D906" s="312"/>
      <c r="E906" s="312"/>
      <c r="F906" s="312"/>
      <c r="G906" s="267"/>
      <c r="H906" s="267"/>
      <c r="I906" s="313"/>
      <c r="J906" s="314"/>
      <c r="K906" s="314"/>
      <c r="L906" s="314"/>
      <c r="M906" s="314"/>
      <c r="N906" s="314"/>
      <c r="O906" s="267"/>
      <c r="P906" s="267"/>
      <c r="Q906" s="267"/>
      <c r="R906" s="267"/>
      <c r="S906" s="267"/>
      <c r="T906" s="267"/>
      <c r="U906" s="267"/>
      <c r="V906" s="267"/>
      <c r="W906" s="267"/>
      <c r="X906" s="267"/>
      <c r="Y906" s="267"/>
      <c r="Z906" s="267"/>
    </row>
    <row r="907" spans="1:26" ht="15.75" customHeight="1">
      <c r="A907" s="312"/>
      <c r="B907" s="312"/>
      <c r="C907" s="267"/>
      <c r="D907" s="312"/>
      <c r="E907" s="312"/>
      <c r="F907" s="312"/>
      <c r="G907" s="267"/>
      <c r="H907" s="267"/>
      <c r="I907" s="313"/>
      <c r="J907" s="314"/>
      <c r="K907" s="314"/>
      <c r="L907" s="314"/>
      <c r="M907" s="314"/>
      <c r="N907" s="314"/>
      <c r="O907" s="267"/>
      <c r="P907" s="267"/>
      <c r="Q907" s="267"/>
      <c r="R907" s="267"/>
      <c r="S907" s="267"/>
      <c r="T907" s="267"/>
      <c r="U907" s="267"/>
      <c r="V907" s="267"/>
      <c r="W907" s="267"/>
      <c r="X907" s="267"/>
      <c r="Y907" s="267"/>
      <c r="Z907" s="267"/>
    </row>
    <row r="908" spans="1:26" ht="15.75" customHeight="1">
      <c r="A908" s="312"/>
      <c r="B908" s="312"/>
      <c r="C908" s="267"/>
      <c r="D908" s="312"/>
      <c r="E908" s="312"/>
      <c r="F908" s="312"/>
      <c r="G908" s="267"/>
      <c r="H908" s="267"/>
      <c r="I908" s="313"/>
      <c r="J908" s="314"/>
      <c r="K908" s="314"/>
      <c r="L908" s="314"/>
      <c r="M908" s="314"/>
      <c r="N908" s="314"/>
      <c r="O908" s="267"/>
      <c r="P908" s="267"/>
      <c r="Q908" s="267"/>
      <c r="R908" s="267"/>
      <c r="S908" s="267"/>
      <c r="T908" s="267"/>
      <c r="U908" s="267"/>
      <c r="V908" s="267"/>
      <c r="W908" s="267"/>
      <c r="X908" s="267"/>
      <c r="Y908" s="267"/>
      <c r="Z908" s="267"/>
    </row>
    <row r="909" spans="1:26" ht="15.75" customHeight="1">
      <c r="A909" s="312"/>
      <c r="B909" s="312"/>
      <c r="C909" s="267"/>
      <c r="D909" s="312"/>
      <c r="E909" s="312"/>
      <c r="F909" s="312"/>
      <c r="G909" s="267"/>
      <c r="H909" s="267"/>
      <c r="I909" s="313"/>
      <c r="J909" s="314"/>
      <c r="K909" s="314"/>
      <c r="L909" s="314"/>
      <c r="M909" s="314"/>
      <c r="N909" s="314"/>
      <c r="O909" s="267"/>
      <c r="P909" s="267"/>
      <c r="Q909" s="267"/>
      <c r="R909" s="267"/>
      <c r="S909" s="267"/>
      <c r="T909" s="267"/>
      <c r="U909" s="267"/>
      <c r="V909" s="267"/>
      <c r="W909" s="267"/>
      <c r="X909" s="267"/>
      <c r="Y909" s="267"/>
      <c r="Z909" s="267"/>
    </row>
    <row r="910" spans="1:26" ht="15.75" customHeight="1">
      <c r="A910" s="312"/>
      <c r="B910" s="312"/>
      <c r="C910" s="267"/>
      <c r="D910" s="312"/>
      <c r="E910" s="312"/>
      <c r="F910" s="312"/>
      <c r="G910" s="267"/>
      <c r="H910" s="267"/>
      <c r="I910" s="313"/>
      <c r="J910" s="314"/>
      <c r="K910" s="314"/>
      <c r="L910" s="314"/>
      <c r="M910" s="314"/>
      <c r="N910" s="314"/>
      <c r="O910" s="267"/>
      <c r="P910" s="267"/>
      <c r="Q910" s="267"/>
      <c r="R910" s="267"/>
      <c r="S910" s="267"/>
      <c r="T910" s="267"/>
      <c r="U910" s="267"/>
      <c r="V910" s="267"/>
      <c r="W910" s="267"/>
      <c r="X910" s="267"/>
      <c r="Y910" s="267"/>
      <c r="Z910" s="267"/>
    </row>
    <row r="911" spans="1:26" ht="15.75" customHeight="1">
      <c r="A911" s="312"/>
      <c r="B911" s="312"/>
      <c r="C911" s="267"/>
      <c r="D911" s="312"/>
      <c r="E911" s="312"/>
      <c r="F911" s="312"/>
      <c r="G911" s="267"/>
      <c r="H911" s="267"/>
      <c r="I911" s="313"/>
      <c r="J911" s="314"/>
      <c r="K911" s="314"/>
      <c r="L911" s="314"/>
      <c r="M911" s="314"/>
      <c r="N911" s="314"/>
      <c r="O911" s="267"/>
      <c r="P911" s="267"/>
      <c r="Q911" s="267"/>
      <c r="R911" s="267"/>
      <c r="S911" s="267"/>
      <c r="T911" s="267"/>
      <c r="U911" s="267"/>
      <c r="V911" s="267"/>
      <c r="W911" s="267"/>
      <c r="X911" s="267"/>
      <c r="Y911" s="267"/>
      <c r="Z911" s="267"/>
    </row>
    <row r="912" spans="1:26" ht="15.75" customHeight="1">
      <c r="A912" s="312"/>
      <c r="B912" s="312"/>
      <c r="C912" s="267"/>
      <c r="D912" s="312"/>
      <c r="E912" s="312"/>
      <c r="F912" s="312"/>
      <c r="G912" s="267"/>
      <c r="H912" s="267"/>
      <c r="I912" s="313"/>
      <c r="J912" s="314"/>
      <c r="K912" s="314"/>
      <c r="L912" s="314"/>
      <c r="M912" s="314"/>
      <c r="N912" s="314"/>
      <c r="O912" s="267"/>
      <c r="P912" s="267"/>
      <c r="Q912" s="267"/>
      <c r="R912" s="267"/>
      <c r="S912" s="267"/>
      <c r="T912" s="267"/>
      <c r="U912" s="267"/>
      <c r="V912" s="267"/>
      <c r="W912" s="267"/>
      <c r="X912" s="267"/>
      <c r="Y912" s="267"/>
      <c r="Z912" s="267"/>
    </row>
    <row r="913" spans="1:26" ht="15.75" customHeight="1">
      <c r="A913" s="312"/>
      <c r="B913" s="312"/>
      <c r="C913" s="267"/>
      <c r="D913" s="312"/>
      <c r="E913" s="312"/>
      <c r="F913" s="312"/>
      <c r="G913" s="267"/>
      <c r="H913" s="267"/>
      <c r="I913" s="313"/>
      <c r="J913" s="314"/>
      <c r="K913" s="314"/>
      <c r="L913" s="314"/>
      <c r="M913" s="314"/>
      <c r="N913" s="314"/>
      <c r="O913" s="267"/>
      <c r="P913" s="267"/>
      <c r="Q913" s="267"/>
      <c r="R913" s="267"/>
      <c r="S913" s="267"/>
      <c r="T913" s="267"/>
      <c r="U913" s="267"/>
      <c r="V913" s="267"/>
      <c r="W913" s="267"/>
      <c r="X913" s="267"/>
      <c r="Y913" s="267"/>
      <c r="Z913" s="267"/>
    </row>
    <row r="914" spans="1:26" ht="15.75" customHeight="1">
      <c r="A914" s="312"/>
      <c r="B914" s="312"/>
      <c r="C914" s="267"/>
      <c r="D914" s="312"/>
      <c r="E914" s="312"/>
      <c r="F914" s="312"/>
      <c r="G914" s="267"/>
      <c r="H914" s="267"/>
      <c r="I914" s="313"/>
      <c r="J914" s="314"/>
      <c r="K914" s="314"/>
      <c r="L914" s="314"/>
      <c r="M914" s="314"/>
      <c r="N914" s="314"/>
      <c r="O914" s="267"/>
      <c r="P914" s="267"/>
      <c r="Q914" s="267"/>
      <c r="R914" s="267"/>
      <c r="S914" s="267"/>
      <c r="T914" s="267"/>
      <c r="U914" s="267"/>
      <c r="V914" s="267"/>
      <c r="W914" s="267"/>
      <c r="X914" s="267"/>
      <c r="Y914" s="267"/>
      <c r="Z914" s="267"/>
    </row>
    <row r="915" spans="1:26" ht="15.75" customHeight="1">
      <c r="A915" s="312"/>
      <c r="B915" s="312"/>
      <c r="C915" s="267"/>
      <c r="D915" s="312"/>
      <c r="E915" s="312"/>
      <c r="F915" s="312"/>
      <c r="G915" s="267"/>
      <c r="H915" s="267"/>
      <c r="I915" s="313"/>
      <c r="J915" s="314"/>
      <c r="K915" s="314"/>
      <c r="L915" s="314"/>
      <c r="M915" s="314"/>
      <c r="N915" s="314"/>
      <c r="O915" s="267"/>
      <c r="P915" s="267"/>
      <c r="Q915" s="267"/>
      <c r="R915" s="267"/>
      <c r="S915" s="267"/>
      <c r="T915" s="267"/>
      <c r="U915" s="267"/>
      <c r="V915" s="267"/>
      <c r="W915" s="267"/>
      <c r="X915" s="267"/>
      <c r="Y915" s="267"/>
      <c r="Z915" s="267"/>
    </row>
    <row r="916" spans="1:26" ht="15.75" customHeight="1">
      <c r="A916" s="312"/>
      <c r="B916" s="312"/>
      <c r="C916" s="267"/>
      <c r="D916" s="312"/>
      <c r="E916" s="312"/>
      <c r="F916" s="312"/>
      <c r="G916" s="267"/>
      <c r="H916" s="267"/>
      <c r="I916" s="313"/>
      <c r="J916" s="314"/>
      <c r="K916" s="314"/>
      <c r="L916" s="314"/>
      <c r="M916" s="314"/>
      <c r="N916" s="314"/>
      <c r="O916" s="267"/>
      <c r="P916" s="267"/>
      <c r="Q916" s="267"/>
      <c r="R916" s="267"/>
      <c r="S916" s="267"/>
      <c r="T916" s="267"/>
      <c r="U916" s="267"/>
      <c r="V916" s="267"/>
      <c r="W916" s="267"/>
      <c r="X916" s="267"/>
      <c r="Y916" s="267"/>
      <c r="Z916" s="267"/>
    </row>
    <row r="917" spans="1:26" ht="15.75" customHeight="1">
      <c r="A917" s="312"/>
      <c r="B917" s="312"/>
      <c r="C917" s="267"/>
      <c r="D917" s="312"/>
      <c r="E917" s="312"/>
      <c r="F917" s="312"/>
      <c r="G917" s="267"/>
      <c r="H917" s="267"/>
      <c r="I917" s="313"/>
      <c r="J917" s="314"/>
      <c r="K917" s="314"/>
      <c r="L917" s="314"/>
      <c r="M917" s="314"/>
      <c r="N917" s="314"/>
      <c r="O917" s="267"/>
      <c r="P917" s="267"/>
      <c r="Q917" s="267"/>
      <c r="R917" s="267"/>
      <c r="S917" s="267"/>
      <c r="T917" s="267"/>
      <c r="U917" s="267"/>
      <c r="V917" s="267"/>
      <c r="W917" s="267"/>
      <c r="X917" s="267"/>
      <c r="Y917" s="267"/>
      <c r="Z917" s="267"/>
    </row>
    <row r="918" spans="1:26" ht="15.75" customHeight="1">
      <c r="A918" s="312"/>
      <c r="B918" s="312"/>
      <c r="C918" s="267"/>
      <c r="D918" s="312"/>
      <c r="E918" s="312"/>
      <c r="F918" s="312"/>
      <c r="G918" s="267"/>
      <c r="H918" s="267"/>
      <c r="I918" s="313"/>
      <c r="J918" s="314"/>
      <c r="K918" s="314"/>
      <c r="L918" s="314"/>
      <c r="M918" s="314"/>
      <c r="N918" s="314"/>
      <c r="O918" s="267"/>
      <c r="P918" s="267"/>
      <c r="Q918" s="267"/>
      <c r="R918" s="267"/>
      <c r="S918" s="267"/>
      <c r="T918" s="267"/>
      <c r="U918" s="267"/>
      <c r="V918" s="267"/>
      <c r="W918" s="267"/>
      <c r="X918" s="267"/>
      <c r="Y918" s="267"/>
      <c r="Z918" s="267"/>
    </row>
    <row r="919" spans="1:26" ht="15.75" customHeight="1">
      <c r="A919" s="312"/>
      <c r="B919" s="312"/>
      <c r="C919" s="267"/>
      <c r="D919" s="312"/>
      <c r="E919" s="312"/>
      <c r="F919" s="312"/>
      <c r="G919" s="267"/>
      <c r="H919" s="267"/>
      <c r="I919" s="313"/>
      <c r="J919" s="314"/>
      <c r="K919" s="314"/>
      <c r="L919" s="314"/>
      <c r="M919" s="314"/>
      <c r="N919" s="314"/>
      <c r="O919" s="267"/>
      <c r="P919" s="267"/>
      <c r="Q919" s="267"/>
      <c r="R919" s="267"/>
      <c r="S919" s="267"/>
      <c r="T919" s="267"/>
      <c r="U919" s="267"/>
      <c r="V919" s="267"/>
      <c r="W919" s="267"/>
      <c r="X919" s="267"/>
      <c r="Y919" s="267"/>
      <c r="Z919" s="267"/>
    </row>
    <row r="920" spans="1:26" ht="15.75" customHeight="1">
      <c r="A920" s="312"/>
      <c r="B920" s="312"/>
      <c r="C920" s="267"/>
      <c r="D920" s="312"/>
      <c r="E920" s="312"/>
      <c r="F920" s="312"/>
      <c r="G920" s="267"/>
      <c r="H920" s="267"/>
      <c r="I920" s="313"/>
      <c r="J920" s="314"/>
      <c r="K920" s="314"/>
      <c r="L920" s="314"/>
      <c r="M920" s="314"/>
      <c r="N920" s="314"/>
      <c r="O920" s="267"/>
      <c r="P920" s="267"/>
      <c r="Q920" s="267"/>
      <c r="R920" s="267"/>
      <c r="S920" s="267"/>
      <c r="T920" s="267"/>
      <c r="U920" s="267"/>
      <c r="V920" s="267"/>
      <c r="W920" s="267"/>
      <c r="X920" s="267"/>
      <c r="Y920" s="267"/>
      <c r="Z920" s="267"/>
    </row>
    <row r="921" spans="1:26" ht="15.75" customHeight="1">
      <c r="A921" s="312"/>
      <c r="B921" s="312"/>
      <c r="C921" s="267"/>
      <c r="D921" s="312"/>
      <c r="E921" s="312"/>
      <c r="F921" s="312"/>
      <c r="G921" s="267"/>
      <c r="H921" s="267"/>
      <c r="I921" s="313"/>
      <c r="J921" s="314"/>
      <c r="K921" s="314"/>
      <c r="L921" s="314"/>
      <c r="M921" s="314"/>
      <c r="N921" s="314"/>
      <c r="O921" s="267"/>
      <c r="P921" s="267"/>
      <c r="Q921" s="267"/>
      <c r="R921" s="267"/>
      <c r="S921" s="267"/>
      <c r="T921" s="267"/>
      <c r="U921" s="267"/>
      <c r="V921" s="267"/>
      <c r="W921" s="267"/>
      <c r="X921" s="267"/>
      <c r="Y921" s="267"/>
      <c r="Z921" s="267"/>
    </row>
    <row r="922" spans="1:26" ht="15.75" customHeight="1">
      <c r="A922" s="312"/>
      <c r="B922" s="312"/>
      <c r="C922" s="267"/>
      <c r="D922" s="312"/>
      <c r="E922" s="312"/>
      <c r="F922" s="312"/>
      <c r="G922" s="267"/>
      <c r="H922" s="267"/>
      <c r="I922" s="313"/>
      <c r="J922" s="314"/>
      <c r="K922" s="314"/>
      <c r="L922" s="314"/>
      <c r="M922" s="314"/>
      <c r="N922" s="314"/>
      <c r="O922" s="267"/>
      <c r="P922" s="267"/>
      <c r="Q922" s="267"/>
      <c r="R922" s="267"/>
      <c r="S922" s="267"/>
      <c r="T922" s="267"/>
      <c r="U922" s="267"/>
      <c r="V922" s="267"/>
      <c r="W922" s="267"/>
      <c r="X922" s="267"/>
      <c r="Y922" s="267"/>
      <c r="Z922" s="267"/>
    </row>
    <row r="923" spans="1:26" ht="15.75" customHeight="1">
      <c r="A923" s="312"/>
      <c r="B923" s="312"/>
      <c r="C923" s="267"/>
      <c r="D923" s="312"/>
      <c r="E923" s="312"/>
      <c r="F923" s="312"/>
      <c r="G923" s="267"/>
      <c r="H923" s="267"/>
      <c r="I923" s="313"/>
      <c r="J923" s="314"/>
      <c r="K923" s="314"/>
      <c r="L923" s="314"/>
      <c r="M923" s="314"/>
      <c r="N923" s="314"/>
      <c r="O923" s="267"/>
      <c r="P923" s="267"/>
      <c r="Q923" s="267"/>
      <c r="R923" s="267"/>
      <c r="S923" s="267"/>
      <c r="T923" s="267"/>
      <c r="U923" s="267"/>
      <c r="V923" s="267"/>
      <c r="W923" s="267"/>
      <c r="X923" s="267"/>
      <c r="Y923" s="267"/>
      <c r="Z923" s="267"/>
    </row>
    <row r="924" spans="1:26" ht="15.75" customHeight="1">
      <c r="A924" s="312"/>
      <c r="B924" s="312"/>
      <c r="C924" s="267"/>
      <c r="D924" s="312"/>
      <c r="E924" s="312"/>
      <c r="F924" s="312"/>
      <c r="G924" s="267"/>
      <c r="H924" s="267"/>
      <c r="I924" s="313"/>
      <c r="J924" s="314"/>
      <c r="K924" s="314"/>
      <c r="L924" s="314"/>
      <c r="M924" s="314"/>
      <c r="N924" s="314"/>
      <c r="O924" s="267"/>
      <c r="P924" s="267"/>
      <c r="Q924" s="267"/>
      <c r="R924" s="267"/>
      <c r="S924" s="267"/>
      <c r="T924" s="267"/>
      <c r="U924" s="267"/>
      <c r="V924" s="267"/>
      <c r="W924" s="267"/>
      <c r="X924" s="267"/>
      <c r="Y924" s="267"/>
      <c r="Z924" s="267"/>
    </row>
    <row r="925" spans="1:26" ht="15.75" customHeight="1">
      <c r="A925" s="312"/>
      <c r="B925" s="312"/>
      <c r="C925" s="267"/>
      <c r="D925" s="312"/>
      <c r="E925" s="312"/>
      <c r="F925" s="312"/>
      <c r="G925" s="267"/>
      <c r="H925" s="267"/>
      <c r="I925" s="313"/>
      <c r="J925" s="314"/>
      <c r="K925" s="314"/>
      <c r="L925" s="314"/>
      <c r="M925" s="314"/>
      <c r="N925" s="314"/>
      <c r="O925" s="267"/>
      <c r="P925" s="267"/>
      <c r="Q925" s="267"/>
      <c r="R925" s="267"/>
      <c r="S925" s="267"/>
      <c r="T925" s="267"/>
      <c r="U925" s="267"/>
      <c r="V925" s="267"/>
      <c r="W925" s="267"/>
      <c r="X925" s="267"/>
      <c r="Y925" s="267"/>
      <c r="Z925" s="267"/>
    </row>
    <row r="926" spans="1:26" ht="15.75" customHeight="1">
      <c r="A926" s="312"/>
      <c r="B926" s="312"/>
      <c r="C926" s="267"/>
      <c r="D926" s="312"/>
      <c r="E926" s="312"/>
      <c r="F926" s="312"/>
      <c r="G926" s="267"/>
      <c r="H926" s="267"/>
      <c r="I926" s="313"/>
      <c r="J926" s="314"/>
      <c r="K926" s="314"/>
      <c r="L926" s="314"/>
      <c r="M926" s="314"/>
      <c r="N926" s="314"/>
      <c r="O926" s="267"/>
      <c r="P926" s="267"/>
      <c r="Q926" s="267"/>
      <c r="R926" s="267"/>
      <c r="S926" s="267"/>
      <c r="T926" s="267"/>
      <c r="U926" s="267"/>
      <c r="V926" s="267"/>
      <c r="W926" s="267"/>
      <c r="X926" s="267"/>
      <c r="Y926" s="267"/>
      <c r="Z926" s="267"/>
    </row>
    <row r="927" spans="1:26" ht="15.75" customHeight="1">
      <c r="A927" s="312"/>
      <c r="B927" s="312"/>
      <c r="C927" s="267"/>
      <c r="D927" s="312"/>
      <c r="E927" s="312"/>
      <c r="F927" s="312"/>
      <c r="G927" s="267"/>
      <c r="H927" s="267"/>
      <c r="I927" s="313"/>
      <c r="J927" s="314"/>
      <c r="K927" s="314"/>
      <c r="L927" s="314"/>
      <c r="M927" s="314"/>
      <c r="N927" s="314"/>
      <c r="O927" s="267"/>
      <c r="P927" s="267"/>
      <c r="Q927" s="267"/>
      <c r="R927" s="267"/>
      <c r="S927" s="267"/>
      <c r="T927" s="267"/>
      <c r="U927" s="267"/>
      <c r="V927" s="267"/>
      <c r="W927" s="267"/>
      <c r="X927" s="267"/>
      <c r="Y927" s="267"/>
      <c r="Z927" s="267"/>
    </row>
    <row r="928" spans="1:26" ht="15.75" customHeight="1">
      <c r="A928" s="312"/>
      <c r="B928" s="312"/>
      <c r="C928" s="267"/>
      <c r="D928" s="312"/>
      <c r="E928" s="312"/>
      <c r="F928" s="312"/>
      <c r="G928" s="267"/>
      <c r="H928" s="267"/>
      <c r="I928" s="313"/>
      <c r="J928" s="314"/>
      <c r="K928" s="314"/>
      <c r="L928" s="314"/>
      <c r="M928" s="314"/>
      <c r="N928" s="314"/>
      <c r="O928" s="267"/>
      <c r="P928" s="267"/>
      <c r="Q928" s="267"/>
      <c r="R928" s="267"/>
      <c r="S928" s="267"/>
      <c r="T928" s="267"/>
      <c r="U928" s="267"/>
      <c r="V928" s="267"/>
      <c r="W928" s="267"/>
      <c r="X928" s="267"/>
      <c r="Y928" s="267"/>
      <c r="Z928" s="267"/>
    </row>
    <row r="929" spans="1:26" ht="15.75" customHeight="1">
      <c r="A929" s="312"/>
      <c r="B929" s="312"/>
      <c r="C929" s="267"/>
      <c r="D929" s="312"/>
      <c r="E929" s="312"/>
      <c r="F929" s="312"/>
      <c r="G929" s="267"/>
      <c r="H929" s="267"/>
      <c r="I929" s="313"/>
      <c r="J929" s="314"/>
      <c r="K929" s="314"/>
      <c r="L929" s="314"/>
      <c r="M929" s="314"/>
      <c r="N929" s="314"/>
      <c r="O929" s="267"/>
      <c r="P929" s="267"/>
      <c r="Q929" s="267"/>
      <c r="R929" s="267"/>
      <c r="S929" s="267"/>
      <c r="T929" s="267"/>
      <c r="U929" s="267"/>
      <c r="V929" s="267"/>
      <c r="W929" s="267"/>
      <c r="X929" s="267"/>
      <c r="Y929" s="267"/>
      <c r="Z929" s="267"/>
    </row>
    <row r="930" spans="1:26" ht="15.75" customHeight="1">
      <c r="A930" s="312"/>
      <c r="B930" s="312"/>
      <c r="C930" s="267"/>
      <c r="D930" s="312"/>
      <c r="E930" s="312"/>
      <c r="F930" s="312"/>
      <c r="G930" s="267"/>
      <c r="H930" s="267"/>
      <c r="I930" s="313"/>
      <c r="J930" s="314"/>
      <c r="K930" s="314"/>
      <c r="L930" s="314"/>
      <c r="M930" s="314"/>
      <c r="N930" s="314"/>
      <c r="O930" s="267"/>
      <c r="P930" s="267"/>
      <c r="Q930" s="267"/>
      <c r="R930" s="267"/>
      <c r="S930" s="267"/>
      <c r="T930" s="267"/>
      <c r="U930" s="267"/>
      <c r="V930" s="267"/>
      <c r="W930" s="267"/>
      <c r="X930" s="267"/>
      <c r="Y930" s="267"/>
      <c r="Z930" s="267"/>
    </row>
    <row r="931" spans="1:26" ht="15.75" customHeight="1">
      <c r="A931" s="312"/>
      <c r="B931" s="312"/>
      <c r="C931" s="267"/>
      <c r="D931" s="312"/>
      <c r="E931" s="312"/>
      <c r="F931" s="312"/>
      <c r="G931" s="267"/>
      <c r="H931" s="267"/>
      <c r="I931" s="313"/>
      <c r="J931" s="314"/>
      <c r="K931" s="314"/>
      <c r="L931" s="314"/>
      <c r="M931" s="314"/>
      <c r="N931" s="314"/>
      <c r="O931" s="267"/>
      <c r="P931" s="267"/>
      <c r="Q931" s="267"/>
      <c r="R931" s="267"/>
      <c r="S931" s="267"/>
      <c r="T931" s="267"/>
      <c r="U931" s="267"/>
      <c r="V931" s="267"/>
      <c r="W931" s="267"/>
      <c r="X931" s="267"/>
      <c r="Y931" s="267"/>
      <c r="Z931" s="267"/>
    </row>
    <row r="932" spans="1:26" ht="15.75" customHeight="1">
      <c r="A932" s="312"/>
      <c r="B932" s="312"/>
      <c r="C932" s="267"/>
      <c r="D932" s="312"/>
      <c r="E932" s="312"/>
      <c r="F932" s="312"/>
      <c r="G932" s="267"/>
      <c r="H932" s="267"/>
      <c r="I932" s="313"/>
      <c r="J932" s="314"/>
      <c r="K932" s="314"/>
      <c r="L932" s="314"/>
      <c r="M932" s="314"/>
      <c r="N932" s="314"/>
      <c r="O932" s="267"/>
      <c r="P932" s="267"/>
      <c r="Q932" s="267"/>
      <c r="R932" s="267"/>
      <c r="S932" s="267"/>
      <c r="T932" s="267"/>
      <c r="U932" s="267"/>
      <c r="V932" s="267"/>
      <c r="W932" s="267"/>
      <c r="X932" s="267"/>
      <c r="Y932" s="267"/>
      <c r="Z932" s="267"/>
    </row>
    <row r="933" spans="1:26" ht="15.75" customHeight="1">
      <c r="A933" s="312"/>
      <c r="B933" s="312"/>
      <c r="C933" s="267"/>
      <c r="D933" s="312"/>
      <c r="E933" s="312"/>
      <c r="F933" s="312"/>
      <c r="G933" s="267"/>
      <c r="H933" s="267"/>
      <c r="I933" s="313"/>
      <c r="J933" s="314"/>
      <c r="K933" s="314"/>
      <c r="L933" s="314"/>
      <c r="M933" s="314"/>
      <c r="N933" s="314"/>
      <c r="O933" s="267"/>
      <c r="P933" s="267"/>
      <c r="Q933" s="267"/>
      <c r="R933" s="267"/>
      <c r="S933" s="267"/>
      <c r="T933" s="267"/>
      <c r="U933" s="267"/>
      <c r="V933" s="267"/>
      <c r="W933" s="267"/>
      <c r="X933" s="267"/>
      <c r="Y933" s="267"/>
      <c r="Z933" s="267"/>
    </row>
    <row r="934" spans="1:26" ht="15.75" customHeight="1">
      <c r="A934" s="312"/>
      <c r="B934" s="312"/>
      <c r="C934" s="267"/>
      <c r="D934" s="312"/>
      <c r="E934" s="312"/>
      <c r="F934" s="312"/>
      <c r="G934" s="267"/>
      <c r="H934" s="267"/>
      <c r="I934" s="313"/>
      <c r="J934" s="314"/>
      <c r="K934" s="314"/>
      <c r="L934" s="314"/>
      <c r="M934" s="314"/>
      <c r="N934" s="314"/>
      <c r="O934" s="267"/>
      <c r="P934" s="267"/>
      <c r="Q934" s="267"/>
      <c r="R934" s="267"/>
      <c r="S934" s="267"/>
      <c r="T934" s="267"/>
      <c r="U934" s="267"/>
      <c r="V934" s="267"/>
      <c r="W934" s="267"/>
      <c r="X934" s="267"/>
      <c r="Y934" s="267"/>
      <c r="Z934" s="267"/>
    </row>
    <row r="935" spans="1:26" ht="15.75" customHeight="1">
      <c r="A935" s="312"/>
      <c r="B935" s="312"/>
      <c r="C935" s="267"/>
      <c r="D935" s="312"/>
      <c r="E935" s="312"/>
      <c r="F935" s="312"/>
      <c r="G935" s="267"/>
      <c r="H935" s="267"/>
      <c r="I935" s="313"/>
      <c r="J935" s="314"/>
      <c r="K935" s="314"/>
      <c r="L935" s="314"/>
      <c r="M935" s="314"/>
      <c r="N935" s="314"/>
      <c r="O935" s="267"/>
      <c r="P935" s="267"/>
      <c r="Q935" s="267"/>
      <c r="R935" s="267"/>
      <c r="S935" s="267"/>
      <c r="T935" s="267"/>
      <c r="U935" s="267"/>
      <c r="V935" s="267"/>
      <c r="W935" s="267"/>
      <c r="X935" s="267"/>
      <c r="Y935" s="267"/>
      <c r="Z935" s="267"/>
    </row>
    <row r="936" spans="1:26" ht="15.75" customHeight="1">
      <c r="A936" s="312"/>
      <c r="B936" s="312"/>
      <c r="C936" s="267"/>
      <c r="D936" s="312"/>
      <c r="E936" s="312"/>
      <c r="F936" s="312"/>
      <c r="G936" s="267"/>
      <c r="H936" s="267"/>
      <c r="I936" s="313"/>
      <c r="J936" s="314"/>
      <c r="K936" s="314"/>
      <c r="L936" s="314"/>
      <c r="M936" s="314"/>
      <c r="N936" s="314"/>
      <c r="O936" s="267"/>
      <c r="P936" s="267"/>
      <c r="Q936" s="267"/>
      <c r="R936" s="267"/>
      <c r="S936" s="267"/>
      <c r="T936" s="267"/>
      <c r="U936" s="267"/>
      <c r="V936" s="267"/>
      <c r="W936" s="267"/>
      <c r="X936" s="267"/>
      <c r="Y936" s="267"/>
      <c r="Z936" s="267"/>
    </row>
    <row r="937" spans="1:26" ht="15.75" customHeight="1">
      <c r="A937" s="312"/>
      <c r="B937" s="312"/>
      <c r="C937" s="267"/>
      <c r="D937" s="312"/>
      <c r="E937" s="312"/>
      <c r="F937" s="312"/>
      <c r="G937" s="267"/>
      <c r="H937" s="267"/>
      <c r="I937" s="313"/>
      <c r="J937" s="314"/>
      <c r="K937" s="314"/>
      <c r="L937" s="314"/>
      <c r="M937" s="314"/>
      <c r="N937" s="314"/>
      <c r="O937" s="267"/>
      <c r="P937" s="267"/>
      <c r="Q937" s="267"/>
      <c r="R937" s="267"/>
      <c r="S937" s="267"/>
      <c r="T937" s="267"/>
      <c r="U937" s="267"/>
      <c r="V937" s="267"/>
      <c r="W937" s="267"/>
      <c r="X937" s="267"/>
      <c r="Y937" s="267"/>
      <c r="Z937" s="267"/>
    </row>
    <row r="938" spans="1:26" ht="15.75" customHeight="1">
      <c r="A938" s="312"/>
      <c r="B938" s="312"/>
      <c r="C938" s="267"/>
      <c r="D938" s="312"/>
      <c r="E938" s="312"/>
      <c r="F938" s="312"/>
      <c r="G938" s="267"/>
      <c r="H938" s="267"/>
      <c r="I938" s="313"/>
      <c r="J938" s="314"/>
      <c r="K938" s="314"/>
      <c r="L938" s="314"/>
      <c r="M938" s="314"/>
      <c r="N938" s="314"/>
      <c r="O938" s="267"/>
      <c r="P938" s="267"/>
      <c r="Q938" s="267"/>
      <c r="R938" s="267"/>
      <c r="S938" s="267"/>
      <c r="T938" s="267"/>
      <c r="U938" s="267"/>
      <c r="V938" s="267"/>
      <c r="W938" s="267"/>
      <c r="X938" s="267"/>
      <c r="Y938" s="267"/>
      <c r="Z938" s="267"/>
    </row>
    <row r="939" spans="1:26" ht="15.75" customHeight="1">
      <c r="A939" s="312"/>
      <c r="B939" s="312"/>
      <c r="C939" s="267"/>
      <c r="D939" s="312"/>
      <c r="E939" s="312"/>
      <c r="F939" s="312"/>
      <c r="G939" s="267"/>
      <c r="H939" s="267"/>
      <c r="I939" s="313"/>
      <c r="J939" s="314"/>
      <c r="K939" s="314"/>
      <c r="L939" s="314"/>
      <c r="M939" s="314"/>
      <c r="N939" s="314"/>
      <c r="O939" s="267"/>
      <c r="P939" s="267"/>
      <c r="Q939" s="267"/>
      <c r="R939" s="267"/>
      <c r="S939" s="267"/>
      <c r="T939" s="267"/>
      <c r="U939" s="267"/>
      <c r="V939" s="267"/>
      <c r="W939" s="267"/>
      <c r="X939" s="267"/>
      <c r="Y939" s="267"/>
      <c r="Z939" s="267"/>
    </row>
    <row r="940" spans="1:26" ht="15.75" customHeight="1">
      <c r="A940" s="312"/>
      <c r="B940" s="312"/>
      <c r="C940" s="267"/>
      <c r="D940" s="312"/>
      <c r="E940" s="312"/>
      <c r="F940" s="312"/>
      <c r="G940" s="267"/>
      <c r="H940" s="267"/>
      <c r="I940" s="313"/>
      <c r="J940" s="314"/>
      <c r="K940" s="314"/>
      <c r="L940" s="314"/>
      <c r="M940" s="314"/>
      <c r="N940" s="314"/>
      <c r="O940" s="267"/>
      <c r="P940" s="267"/>
      <c r="Q940" s="267"/>
      <c r="R940" s="267"/>
      <c r="S940" s="267"/>
      <c r="T940" s="267"/>
      <c r="U940" s="267"/>
      <c r="V940" s="267"/>
      <c r="W940" s="267"/>
      <c r="X940" s="267"/>
      <c r="Y940" s="267"/>
      <c r="Z940" s="267"/>
    </row>
    <row r="941" spans="1:26" ht="15.75" customHeight="1">
      <c r="A941" s="312"/>
      <c r="B941" s="312"/>
      <c r="C941" s="267"/>
      <c r="D941" s="312"/>
      <c r="E941" s="312"/>
      <c r="F941" s="312"/>
      <c r="G941" s="267"/>
      <c r="H941" s="267"/>
      <c r="I941" s="313"/>
      <c r="J941" s="314"/>
      <c r="K941" s="314"/>
      <c r="L941" s="314"/>
      <c r="M941" s="314"/>
      <c r="N941" s="314"/>
      <c r="O941" s="267"/>
      <c r="P941" s="267"/>
      <c r="Q941" s="267"/>
      <c r="R941" s="267"/>
      <c r="S941" s="267"/>
      <c r="T941" s="267"/>
      <c r="U941" s="267"/>
      <c r="V941" s="267"/>
      <c r="W941" s="267"/>
      <c r="X941" s="267"/>
      <c r="Y941" s="267"/>
      <c r="Z941" s="267"/>
    </row>
    <row r="942" spans="1:26" ht="15.75" customHeight="1">
      <c r="A942" s="312"/>
      <c r="B942" s="312"/>
      <c r="C942" s="267"/>
      <c r="D942" s="312"/>
      <c r="E942" s="312"/>
      <c r="F942" s="312"/>
      <c r="G942" s="267"/>
      <c r="H942" s="267"/>
      <c r="I942" s="313"/>
      <c r="J942" s="314"/>
      <c r="K942" s="314"/>
      <c r="L942" s="314"/>
      <c r="M942" s="314"/>
      <c r="N942" s="314"/>
      <c r="O942" s="267"/>
      <c r="P942" s="267"/>
      <c r="Q942" s="267"/>
      <c r="R942" s="267"/>
      <c r="S942" s="267"/>
      <c r="T942" s="267"/>
      <c r="U942" s="267"/>
      <c r="V942" s="267"/>
      <c r="W942" s="267"/>
      <c r="X942" s="267"/>
      <c r="Y942" s="267"/>
      <c r="Z942" s="267"/>
    </row>
    <row r="943" spans="1:26" ht="15.75" customHeight="1">
      <c r="A943" s="312"/>
      <c r="B943" s="312"/>
      <c r="C943" s="267"/>
      <c r="D943" s="312"/>
      <c r="E943" s="312"/>
      <c r="F943" s="312"/>
      <c r="G943" s="267"/>
      <c r="H943" s="267"/>
      <c r="I943" s="313"/>
      <c r="J943" s="314"/>
      <c r="K943" s="314"/>
      <c r="L943" s="314"/>
      <c r="M943" s="314"/>
      <c r="N943" s="314"/>
      <c r="O943" s="267"/>
      <c r="P943" s="267"/>
      <c r="Q943" s="267"/>
      <c r="R943" s="267"/>
      <c r="S943" s="267"/>
      <c r="T943" s="267"/>
      <c r="U943" s="267"/>
      <c r="V943" s="267"/>
      <c r="W943" s="267"/>
      <c r="X943" s="267"/>
      <c r="Y943" s="267"/>
      <c r="Z943" s="267"/>
    </row>
    <row r="944" spans="1:26" ht="15.75" customHeight="1">
      <c r="A944" s="312"/>
      <c r="B944" s="312"/>
      <c r="C944" s="267"/>
      <c r="D944" s="312"/>
      <c r="E944" s="312"/>
      <c r="F944" s="312"/>
      <c r="G944" s="267"/>
      <c r="H944" s="267"/>
      <c r="I944" s="313"/>
      <c r="J944" s="314"/>
      <c r="K944" s="314"/>
      <c r="L944" s="314"/>
      <c r="M944" s="314"/>
      <c r="N944" s="314"/>
      <c r="O944" s="267"/>
      <c r="P944" s="267"/>
      <c r="Q944" s="267"/>
      <c r="R944" s="267"/>
      <c r="S944" s="267"/>
      <c r="T944" s="267"/>
      <c r="U944" s="267"/>
      <c r="V944" s="267"/>
      <c r="W944" s="267"/>
      <c r="X944" s="267"/>
      <c r="Y944" s="267"/>
      <c r="Z944" s="267"/>
    </row>
    <row r="945" spans="1:26" ht="15.75" customHeight="1">
      <c r="A945" s="312"/>
      <c r="B945" s="312"/>
      <c r="C945" s="267"/>
      <c r="D945" s="312"/>
      <c r="E945" s="312"/>
      <c r="F945" s="312"/>
      <c r="G945" s="267"/>
      <c r="H945" s="267"/>
      <c r="I945" s="313"/>
      <c r="J945" s="314"/>
      <c r="K945" s="314"/>
      <c r="L945" s="314"/>
      <c r="M945" s="314"/>
      <c r="N945" s="314"/>
      <c r="O945" s="267"/>
      <c r="P945" s="267"/>
      <c r="Q945" s="267"/>
      <c r="R945" s="267"/>
      <c r="S945" s="267"/>
      <c r="T945" s="267"/>
      <c r="U945" s="267"/>
      <c r="V945" s="267"/>
      <c r="W945" s="267"/>
      <c r="X945" s="267"/>
      <c r="Y945" s="267"/>
      <c r="Z945" s="267"/>
    </row>
    <row r="946" spans="1:26" ht="15.75" customHeight="1">
      <c r="A946" s="312"/>
      <c r="B946" s="312"/>
      <c r="C946" s="267"/>
      <c r="D946" s="312"/>
      <c r="E946" s="312"/>
      <c r="F946" s="312"/>
      <c r="G946" s="267"/>
      <c r="H946" s="267"/>
      <c r="I946" s="313"/>
      <c r="J946" s="314"/>
      <c r="K946" s="314"/>
      <c r="L946" s="314"/>
      <c r="M946" s="314"/>
      <c r="N946" s="314"/>
      <c r="O946" s="267"/>
      <c r="P946" s="267"/>
      <c r="Q946" s="267"/>
      <c r="R946" s="267"/>
      <c r="S946" s="267"/>
      <c r="T946" s="267"/>
      <c r="U946" s="267"/>
      <c r="V946" s="267"/>
      <c r="W946" s="267"/>
      <c r="X946" s="267"/>
      <c r="Y946" s="267"/>
      <c r="Z946" s="267"/>
    </row>
    <row r="947" spans="1:26" ht="15.75" customHeight="1">
      <c r="A947" s="312"/>
      <c r="B947" s="312"/>
      <c r="C947" s="267"/>
      <c r="D947" s="312"/>
      <c r="E947" s="312"/>
      <c r="F947" s="312"/>
      <c r="G947" s="267"/>
      <c r="H947" s="267"/>
      <c r="I947" s="313"/>
      <c r="J947" s="314"/>
      <c r="K947" s="314"/>
      <c r="L947" s="314"/>
      <c r="M947" s="314"/>
      <c r="N947" s="314"/>
      <c r="O947" s="267"/>
      <c r="P947" s="267"/>
      <c r="Q947" s="267"/>
      <c r="R947" s="267"/>
      <c r="S947" s="267"/>
      <c r="T947" s="267"/>
      <c r="U947" s="267"/>
      <c r="V947" s="267"/>
      <c r="W947" s="267"/>
      <c r="X947" s="267"/>
      <c r="Y947" s="267"/>
      <c r="Z947" s="267"/>
    </row>
    <row r="948" spans="1:26" ht="15.75" customHeight="1">
      <c r="A948" s="312"/>
      <c r="B948" s="312"/>
      <c r="C948" s="267"/>
      <c r="D948" s="312"/>
      <c r="E948" s="312"/>
      <c r="F948" s="312"/>
      <c r="G948" s="267"/>
      <c r="H948" s="267"/>
      <c r="I948" s="313"/>
      <c r="J948" s="314"/>
      <c r="K948" s="314"/>
      <c r="L948" s="314"/>
      <c r="M948" s="314"/>
      <c r="N948" s="314"/>
      <c r="O948" s="267"/>
      <c r="P948" s="267"/>
      <c r="Q948" s="267"/>
      <c r="R948" s="267"/>
      <c r="S948" s="267"/>
      <c r="T948" s="267"/>
      <c r="U948" s="267"/>
      <c r="V948" s="267"/>
      <c r="W948" s="267"/>
      <c r="X948" s="267"/>
      <c r="Y948" s="267"/>
      <c r="Z948" s="267"/>
    </row>
    <row r="949" spans="1:26" ht="15.75" customHeight="1">
      <c r="A949" s="312"/>
      <c r="B949" s="312"/>
      <c r="C949" s="267"/>
      <c r="D949" s="312"/>
      <c r="E949" s="312"/>
      <c r="F949" s="312"/>
      <c r="G949" s="267"/>
      <c r="H949" s="267"/>
      <c r="I949" s="313"/>
      <c r="J949" s="314"/>
      <c r="K949" s="314"/>
      <c r="L949" s="314"/>
      <c r="M949" s="314"/>
      <c r="N949" s="314"/>
      <c r="O949" s="267"/>
      <c r="P949" s="267"/>
      <c r="Q949" s="267"/>
      <c r="R949" s="267"/>
      <c r="S949" s="267"/>
      <c r="T949" s="267"/>
      <c r="U949" s="267"/>
      <c r="V949" s="267"/>
      <c r="W949" s="267"/>
      <c r="X949" s="267"/>
      <c r="Y949" s="267"/>
      <c r="Z949" s="267"/>
    </row>
    <row r="950" spans="1:26" ht="15.75" customHeight="1">
      <c r="A950" s="312"/>
      <c r="B950" s="312"/>
      <c r="C950" s="267"/>
      <c r="D950" s="312"/>
      <c r="E950" s="312"/>
      <c r="F950" s="312"/>
      <c r="G950" s="267"/>
      <c r="H950" s="267"/>
      <c r="I950" s="313"/>
      <c r="J950" s="314"/>
      <c r="K950" s="314"/>
      <c r="L950" s="314"/>
      <c r="M950" s="314"/>
      <c r="N950" s="314"/>
      <c r="O950" s="267"/>
      <c r="P950" s="267"/>
      <c r="Q950" s="267"/>
      <c r="R950" s="267"/>
      <c r="S950" s="267"/>
      <c r="T950" s="267"/>
      <c r="U950" s="267"/>
      <c r="V950" s="267"/>
      <c r="W950" s="267"/>
      <c r="X950" s="267"/>
      <c r="Y950" s="267"/>
      <c r="Z950" s="267"/>
    </row>
    <row r="951" spans="1:26" ht="15.75" customHeight="1">
      <c r="A951" s="312"/>
      <c r="B951" s="312"/>
      <c r="C951" s="267"/>
      <c r="D951" s="312"/>
      <c r="E951" s="312"/>
      <c r="F951" s="312"/>
      <c r="G951" s="267"/>
      <c r="H951" s="267"/>
      <c r="I951" s="313"/>
      <c r="J951" s="314"/>
      <c r="K951" s="314"/>
      <c r="L951" s="314"/>
      <c r="M951" s="314"/>
      <c r="N951" s="314"/>
      <c r="O951" s="267"/>
      <c r="P951" s="267"/>
      <c r="Q951" s="267"/>
      <c r="R951" s="267"/>
      <c r="S951" s="267"/>
      <c r="T951" s="267"/>
      <c r="U951" s="267"/>
      <c r="V951" s="267"/>
      <c r="W951" s="267"/>
      <c r="X951" s="267"/>
      <c r="Y951" s="267"/>
      <c r="Z951" s="267"/>
    </row>
    <row r="952" spans="1:26" ht="15.75" customHeight="1">
      <c r="A952" s="312"/>
      <c r="B952" s="312"/>
      <c r="C952" s="267"/>
      <c r="D952" s="312"/>
      <c r="E952" s="312"/>
      <c r="F952" s="312"/>
      <c r="G952" s="267"/>
      <c r="H952" s="267"/>
      <c r="I952" s="313"/>
      <c r="J952" s="314"/>
      <c r="K952" s="314"/>
      <c r="L952" s="314"/>
      <c r="M952" s="314"/>
      <c r="N952" s="314"/>
      <c r="O952" s="267"/>
      <c r="P952" s="267"/>
      <c r="Q952" s="267"/>
      <c r="R952" s="267"/>
      <c r="S952" s="267"/>
      <c r="T952" s="267"/>
      <c r="U952" s="267"/>
      <c r="V952" s="267"/>
      <c r="W952" s="267"/>
      <c r="X952" s="267"/>
      <c r="Y952" s="267"/>
      <c r="Z952" s="267"/>
    </row>
    <row r="953" spans="1:26" ht="15.75" customHeight="1">
      <c r="A953" s="312"/>
      <c r="B953" s="312"/>
      <c r="C953" s="267"/>
      <c r="D953" s="312"/>
      <c r="E953" s="312"/>
      <c r="F953" s="312"/>
      <c r="G953" s="267"/>
      <c r="H953" s="267"/>
      <c r="I953" s="313"/>
      <c r="J953" s="314"/>
      <c r="K953" s="314"/>
      <c r="L953" s="314"/>
      <c r="M953" s="314"/>
      <c r="N953" s="314"/>
      <c r="O953" s="267"/>
      <c r="P953" s="267"/>
      <c r="Q953" s="267"/>
      <c r="R953" s="267"/>
      <c r="S953" s="267"/>
      <c r="T953" s="267"/>
      <c r="U953" s="267"/>
      <c r="V953" s="267"/>
      <c r="W953" s="267"/>
      <c r="X953" s="267"/>
      <c r="Y953" s="267"/>
      <c r="Z953" s="267"/>
    </row>
    <row r="954" spans="1:26" ht="15.75" customHeight="1">
      <c r="A954" s="312"/>
      <c r="B954" s="312"/>
      <c r="C954" s="267"/>
      <c r="D954" s="312"/>
      <c r="E954" s="312"/>
      <c r="F954" s="312"/>
      <c r="G954" s="267"/>
      <c r="H954" s="267"/>
      <c r="I954" s="313"/>
      <c r="J954" s="314"/>
      <c r="K954" s="314"/>
      <c r="L954" s="314"/>
      <c r="M954" s="314"/>
      <c r="N954" s="314"/>
      <c r="O954" s="267"/>
      <c r="P954" s="267"/>
      <c r="Q954" s="267"/>
      <c r="R954" s="267"/>
      <c r="S954" s="267"/>
      <c r="T954" s="267"/>
      <c r="U954" s="267"/>
      <c r="V954" s="267"/>
      <c r="W954" s="267"/>
      <c r="X954" s="267"/>
      <c r="Y954" s="267"/>
      <c r="Z954" s="267"/>
    </row>
    <row r="955" spans="1:26" ht="15.75" customHeight="1">
      <c r="A955" s="312"/>
      <c r="B955" s="312"/>
      <c r="C955" s="267"/>
      <c r="D955" s="312"/>
      <c r="E955" s="312"/>
      <c r="F955" s="312"/>
      <c r="G955" s="267"/>
      <c r="H955" s="267"/>
      <c r="I955" s="313"/>
      <c r="J955" s="314"/>
      <c r="K955" s="314"/>
      <c r="L955" s="314"/>
      <c r="M955" s="314"/>
      <c r="N955" s="314"/>
      <c r="O955" s="267"/>
      <c r="P955" s="267"/>
      <c r="Q955" s="267"/>
      <c r="R955" s="267"/>
      <c r="S955" s="267"/>
      <c r="T955" s="267"/>
      <c r="U955" s="267"/>
      <c r="V955" s="267"/>
      <c r="W955" s="267"/>
      <c r="X955" s="267"/>
      <c r="Y955" s="267"/>
      <c r="Z955" s="267"/>
    </row>
    <row r="956" spans="1:26" ht="15.75" customHeight="1">
      <c r="A956" s="312"/>
      <c r="B956" s="312"/>
      <c r="C956" s="267"/>
      <c r="D956" s="312"/>
      <c r="E956" s="312"/>
      <c r="F956" s="312"/>
      <c r="G956" s="267"/>
      <c r="H956" s="267"/>
      <c r="I956" s="313"/>
      <c r="J956" s="314"/>
      <c r="K956" s="314"/>
      <c r="L956" s="314"/>
      <c r="M956" s="314"/>
      <c r="N956" s="314"/>
      <c r="O956" s="267"/>
      <c r="P956" s="267"/>
      <c r="Q956" s="267"/>
      <c r="R956" s="267"/>
      <c r="S956" s="267"/>
      <c r="T956" s="267"/>
      <c r="U956" s="267"/>
      <c r="V956" s="267"/>
      <c r="W956" s="267"/>
      <c r="X956" s="267"/>
      <c r="Y956" s="267"/>
      <c r="Z956" s="267"/>
    </row>
    <row r="957" spans="1:26" ht="15.75" customHeight="1">
      <c r="A957" s="312"/>
      <c r="B957" s="312"/>
      <c r="C957" s="267"/>
      <c r="D957" s="312"/>
      <c r="E957" s="312"/>
      <c r="F957" s="312"/>
      <c r="G957" s="267"/>
      <c r="H957" s="267"/>
      <c r="I957" s="313"/>
      <c r="J957" s="314"/>
      <c r="K957" s="314"/>
      <c r="L957" s="314"/>
      <c r="M957" s="314"/>
      <c r="N957" s="314"/>
      <c r="O957" s="267"/>
      <c r="P957" s="267"/>
      <c r="Q957" s="267"/>
      <c r="R957" s="267"/>
      <c r="S957" s="267"/>
      <c r="T957" s="267"/>
      <c r="U957" s="267"/>
      <c r="V957" s="267"/>
      <c r="W957" s="267"/>
      <c r="X957" s="267"/>
      <c r="Y957" s="267"/>
      <c r="Z957" s="267"/>
    </row>
    <row r="958" spans="1:26" ht="15.75" customHeight="1">
      <c r="A958" s="312"/>
      <c r="B958" s="312"/>
      <c r="C958" s="267"/>
      <c r="D958" s="312"/>
      <c r="E958" s="312"/>
      <c r="F958" s="312"/>
      <c r="G958" s="267"/>
      <c r="H958" s="267"/>
      <c r="I958" s="313"/>
      <c r="J958" s="314"/>
      <c r="K958" s="314"/>
      <c r="L958" s="314"/>
      <c r="M958" s="314"/>
      <c r="N958" s="314"/>
      <c r="O958" s="267"/>
      <c r="P958" s="267"/>
      <c r="Q958" s="267"/>
      <c r="R958" s="267"/>
      <c r="S958" s="267"/>
      <c r="T958" s="267"/>
      <c r="U958" s="267"/>
      <c r="V958" s="267"/>
      <c r="W958" s="267"/>
      <c r="X958" s="267"/>
      <c r="Y958" s="267"/>
      <c r="Z958" s="267"/>
    </row>
    <row r="959" spans="1:26" ht="15.75" customHeight="1">
      <c r="A959" s="312"/>
      <c r="B959" s="312"/>
      <c r="C959" s="267"/>
      <c r="D959" s="312"/>
      <c r="E959" s="312"/>
      <c r="F959" s="312"/>
      <c r="G959" s="267"/>
      <c r="H959" s="267"/>
      <c r="I959" s="313"/>
      <c r="J959" s="314"/>
      <c r="K959" s="314"/>
      <c r="L959" s="314"/>
      <c r="M959" s="314"/>
      <c r="N959" s="314"/>
      <c r="O959" s="267"/>
      <c r="P959" s="267"/>
      <c r="Q959" s="267"/>
      <c r="R959" s="267"/>
      <c r="S959" s="267"/>
      <c r="T959" s="267"/>
      <c r="U959" s="267"/>
      <c r="V959" s="267"/>
      <c r="W959" s="267"/>
      <c r="X959" s="267"/>
      <c r="Y959" s="267"/>
      <c r="Z959" s="267"/>
    </row>
    <row r="960" spans="1:26" ht="15.75" customHeight="1">
      <c r="A960" s="312"/>
      <c r="B960" s="312"/>
      <c r="C960" s="267"/>
      <c r="D960" s="312"/>
      <c r="E960" s="312"/>
      <c r="F960" s="312"/>
      <c r="G960" s="267"/>
      <c r="H960" s="267"/>
      <c r="I960" s="313"/>
      <c r="J960" s="314"/>
      <c r="K960" s="314"/>
      <c r="L960" s="314"/>
      <c r="M960" s="314"/>
      <c r="N960" s="314"/>
      <c r="O960" s="267"/>
      <c r="P960" s="267"/>
      <c r="Q960" s="267"/>
      <c r="R960" s="267"/>
      <c r="S960" s="267"/>
      <c r="T960" s="267"/>
      <c r="U960" s="267"/>
      <c r="V960" s="267"/>
      <c r="W960" s="267"/>
      <c r="X960" s="267"/>
      <c r="Y960" s="267"/>
      <c r="Z960" s="267"/>
    </row>
    <row r="961" spans="1:26" ht="15.75" customHeight="1">
      <c r="A961" s="312"/>
      <c r="B961" s="312"/>
      <c r="C961" s="267"/>
      <c r="D961" s="312"/>
      <c r="E961" s="312"/>
      <c r="F961" s="312"/>
      <c r="G961" s="267"/>
      <c r="H961" s="267"/>
      <c r="I961" s="313"/>
      <c r="J961" s="314"/>
      <c r="K961" s="314"/>
      <c r="L961" s="314"/>
      <c r="M961" s="314"/>
      <c r="N961" s="314"/>
      <c r="O961" s="267"/>
      <c r="P961" s="267"/>
      <c r="Q961" s="267"/>
      <c r="R961" s="267"/>
      <c r="S961" s="267"/>
      <c r="T961" s="267"/>
      <c r="U961" s="267"/>
      <c r="V961" s="267"/>
      <c r="W961" s="267"/>
      <c r="X961" s="267"/>
      <c r="Y961" s="267"/>
      <c r="Z961" s="267"/>
    </row>
    <row r="962" spans="1:26" ht="15.75" customHeight="1">
      <c r="A962" s="312"/>
      <c r="B962" s="312"/>
      <c r="C962" s="267"/>
      <c r="D962" s="312"/>
      <c r="E962" s="312"/>
      <c r="F962" s="312"/>
      <c r="G962" s="267"/>
      <c r="H962" s="267"/>
      <c r="I962" s="313"/>
      <c r="J962" s="314"/>
      <c r="K962" s="314"/>
      <c r="L962" s="314"/>
      <c r="M962" s="314"/>
      <c r="N962" s="314"/>
      <c r="O962" s="267"/>
      <c r="P962" s="267"/>
      <c r="Q962" s="267"/>
      <c r="R962" s="267"/>
      <c r="S962" s="267"/>
      <c r="T962" s="267"/>
      <c r="U962" s="267"/>
      <c r="V962" s="267"/>
      <c r="W962" s="267"/>
      <c r="X962" s="267"/>
      <c r="Y962" s="267"/>
      <c r="Z962" s="267"/>
    </row>
    <row r="963" spans="1:26" ht="15.75" customHeight="1">
      <c r="A963" s="312"/>
      <c r="B963" s="312"/>
      <c r="C963" s="267"/>
      <c r="D963" s="312"/>
      <c r="E963" s="312"/>
      <c r="F963" s="312"/>
      <c r="G963" s="267"/>
      <c r="H963" s="267"/>
      <c r="I963" s="313"/>
      <c r="J963" s="314"/>
      <c r="K963" s="314"/>
      <c r="L963" s="314"/>
      <c r="M963" s="314"/>
      <c r="N963" s="314"/>
      <c r="O963" s="267"/>
      <c r="P963" s="267"/>
      <c r="Q963" s="267"/>
      <c r="R963" s="267"/>
      <c r="S963" s="267"/>
      <c r="T963" s="267"/>
      <c r="U963" s="267"/>
      <c r="V963" s="267"/>
      <c r="W963" s="267"/>
      <c r="X963" s="267"/>
      <c r="Y963" s="267"/>
      <c r="Z963" s="267"/>
    </row>
    <row r="964" spans="1:26" ht="15.75" customHeight="1">
      <c r="A964" s="312"/>
      <c r="B964" s="312"/>
      <c r="C964" s="267"/>
      <c r="D964" s="312"/>
      <c r="E964" s="312"/>
      <c r="F964" s="312"/>
      <c r="G964" s="267"/>
      <c r="H964" s="267"/>
      <c r="I964" s="313"/>
      <c r="J964" s="314"/>
      <c r="K964" s="314"/>
      <c r="L964" s="314"/>
      <c r="M964" s="314"/>
      <c r="N964" s="314"/>
      <c r="O964" s="267"/>
      <c r="P964" s="267"/>
      <c r="Q964" s="267"/>
      <c r="R964" s="267"/>
      <c r="S964" s="267"/>
      <c r="T964" s="267"/>
      <c r="U964" s="267"/>
      <c r="V964" s="267"/>
      <c r="W964" s="267"/>
      <c r="X964" s="267"/>
      <c r="Y964" s="267"/>
      <c r="Z964" s="267"/>
    </row>
    <row r="965" spans="1:26" ht="15.75" customHeight="1">
      <c r="A965" s="312"/>
      <c r="B965" s="312"/>
      <c r="C965" s="267"/>
      <c r="D965" s="312"/>
      <c r="E965" s="312"/>
      <c r="F965" s="312"/>
      <c r="G965" s="267"/>
      <c r="H965" s="267"/>
      <c r="I965" s="313"/>
      <c r="J965" s="314"/>
      <c r="K965" s="314"/>
      <c r="L965" s="314"/>
      <c r="M965" s="314"/>
      <c r="N965" s="314"/>
      <c r="O965" s="267"/>
      <c r="P965" s="267"/>
      <c r="Q965" s="267"/>
      <c r="R965" s="267"/>
      <c r="S965" s="267"/>
      <c r="T965" s="267"/>
      <c r="U965" s="267"/>
      <c r="V965" s="267"/>
      <c r="W965" s="267"/>
      <c r="X965" s="267"/>
      <c r="Y965" s="267"/>
      <c r="Z965" s="267"/>
    </row>
    <row r="966" spans="1:26" ht="15.75" customHeight="1">
      <c r="A966" s="312"/>
      <c r="B966" s="312"/>
      <c r="C966" s="267"/>
      <c r="D966" s="312"/>
      <c r="E966" s="312"/>
      <c r="F966" s="312"/>
      <c r="G966" s="267"/>
      <c r="H966" s="267"/>
      <c r="I966" s="313"/>
      <c r="J966" s="314"/>
      <c r="K966" s="314"/>
      <c r="L966" s="314"/>
      <c r="M966" s="314"/>
      <c r="N966" s="314"/>
      <c r="O966" s="267"/>
      <c r="P966" s="267"/>
      <c r="Q966" s="267"/>
      <c r="R966" s="267"/>
      <c r="S966" s="267"/>
      <c r="T966" s="267"/>
      <c r="U966" s="267"/>
      <c r="V966" s="267"/>
      <c r="W966" s="267"/>
      <c r="X966" s="267"/>
      <c r="Y966" s="267"/>
      <c r="Z966" s="267"/>
    </row>
    <row r="967" spans="1:26" ht="15.75" customHeight="1">
      <c r="A967" s="312"/>
      <c r="B967" s="312"/>
      <c r="C967" s="267"/>
      <c r="D967" s="312"/>
      <c r="E967" s="312"/>
      <c r="F967" s="312"/>
      <c r="G967" s="267"/>
      <c r="H967" s="267"/>
      <c r="I967" s="313"/>
      <c r="J967" s="314"/>
      <c r="K967" s="314"/>
      <c r="L967" s="314"/>
      <c r="M967" s="314"/>
      <c r="N967" s="314"/>
      <c r="O967" s="267"/>
      <c r="P967" s="267"/>
      <c r="Q967" s="267"/>
      <c r="R967" s="267"/>
      <c r="S967" s="267"/>
      <c r="T967" s="267"/>
      <c r="U967" s="267"/>
      <c r="V967" s="267"/>
      <c r="W967" s="267"/>
      <c r="X967" s="267"/>
      <c r="Y967" s="267"/>
      <c r="Z967" s="267"/>
    </row>
    <row r="968" spans="1:26" ht="15.75" customHeight="1">
      <c r="A968" s="312"/>
      <c r="B968" s="312"/>
      <c r="C968" s="267"/>
      <c r="D968" s="312"/>
      <c r="E968" s="312"/>
      <c r="F968" s="312"/>
      <c r="G968" s="267"/>
      <c r="H968" s="267"/>
      <c r="I968" s="313"/>
      <c r="J968" s="314"/>
      <c r="K968" s="314"/>
      <c r="L968" s="314"/>
      <c r="M968" s="314"/>
      <c r="N968" s="314"/>
      <c r="O968" s="267"/>
      <c r="P968" s="267"/>
      <c r="Q968" s="267"/>
      <c r="R968" s="267"/>
      <c r="S968" s="267"/>
      <c r="T968" s="267"/>
      <c r="U968" s="267"/>
      <c r="V968" s="267"/>
      <c r="W968" s="267"/>
      <c r="X968" s="267"/>
      <c r="Y968" s="267"/>
      <c r="Z968" s="267"/>
    </row>
    <row r="969" spans="1:26" ht="15.75" customHeight="1">
      <c r="A969" s="312"/>
      <c r="B969" s="312"/>
      <c r="C969" s="267"/>
      <c r="D969" s="312"/>
      <c r="E969" s="312"/>
      <c r="F969" s="312"/>
      <c r="G969" s="267"/>
      <c r="H969" s="267"/>
      <c r="I969" s="313"/>
      <c r="J969" s="314"/>
      <c r="K969" s="314"/>
      <c r="L969" s="314"/>
      <c r="M969" s="314"/>
      <c r="N969" s="314"/>
      <c r="O969" s="267"/>
      <c r="P969" s="267"/>
      <c r="Q969" s="267"/>
      <c r="R969" s="267"/>
      <c r="S969" s="267"/>
      <c r="T969" s="267"/>
      <c r="U969" s="267"/>
      <c r="V969" s="267"/>
      <c r="W969" s="267"/>
      <c r="X969" s="267"/>
      <c r="Y969" s="267"/>
      <c r="Z969" s="267"/>
    </row>
    <row r="970" spans="1:26" ht="15.75" customHeight="1">
      <c r="A970" s="312"/>
      <c r="B970" s="312"/>
      <c r="C970" s="267"/>
      <c r="D970" s="312"/>
      <c r="E970" s="312"/>
      <c r="F970" s="312"/>
      <c r="G970" s="267"/>
      <c r="H970" s="267"/>
      <c r="I970" s="313"/>
      <c r="J970" s="314"/>
      <c r="K970" s="314"/>
      <c r="L970" s="314"/>
      <c r="M970" s="314"/>
      <c r="N970" s="314"/>
      <c r="O970" s="267"/>
      <c r="P970" s="267"/>
      <c r="Q970" s="267"/>
      <c r="R970" s="267"/>
      <c r="S970" s="267"/>
      <c r="T970" s="267"/>
      <c r="U970" s="267"/>
      <c r="V970" s="267"/>
      <c r="W970" s="267"/>
      <c r="X970" s="267"/>
      <c r="Y970" s="267"/>
      <c r="Z970" s="267"/>
    </row>
    <row r="971" spans="1:26" ht="15.75" customHeight="1">
      <c r="A971" s="312"/>
      <c r="B971" s="312"/>
      <c r="C971" s="267"/>
      <c r="D971" s="312"/>
      <c r="E971" s="312"/>
      <c r="F971" s="312"/>
      <c r="G971" s="267"/>
      <c r="H971" s="267"/>
      <c r="I971" s="313"/>
      <c r="J971" s="314"/>
      <c r="K971" s="314"/>
      <c r="L971" s="314"/>
      <c r="M971" s="314"/>
      <c r="N971" s="314"/>
      <c r="O971" s="267"/>
      <c r="P971" s="267"/>
      <c r="Q971" s="267"/>
      <c r="R971" s="267"/>
      <c r="S971" s="267"/>
      <c r="T971" s="267"/>
      <c r="U971" s="267"/>
      <c r="V971" s="267"/>
      <c r="W971" s="267"/>
      <c r="X971" s="267"/>
      <c r="Y971" s="267"/>
      <c r="Z971" s="267"/>
    </row>
    <row r="972" spans="1:26" ht="15.75" customHeight="1">
      <c r="A972" s="312"/>
      <c r="B972" s="312"/>
      <c r="C972" s="267"/>
      <c r="D972" s="312"/>
      <c r="E972" s="312"/>
      <c r="F972" s="312"/>
      <c r="G972" s="267"/>
      <c r="H972" s="267"/>
      <c r="I972" s="313"/>
      <c r="J972" s="314"/>
      <c r="K972" s="314"/>
      <c r="L972" s="314"/>
      <c r="M972" s="314"/>
      <c r="N972" s="314"/>
      <c r="O972" s="267"/>
      <c r="P972" s="267"/>
      <c r="Q972" s="267"/>
      <c r="R972" s="267"/>
      <c r="S972" s="267"/>
      <c r="T972" s="267"/>
      <c r="U972" s="267"/>
      <c r="V972" s="267"/>
      <c r="W972" s="267"/>
      <c r="X972" s="267"/>
      <c r="Y972" s="267"/>
      <c r="Z972" s="267"/>
    </row>
    <row r="973" spans="1:26" ht="15.75" customHeight="1">
      <c r="A973" s="312"/>
      <c r="B973" s="312"/>
      <c r="C973" s="267"/>
      <c r="D973" s="312"/>
      <c r="E973" s="312"/>
      <c r="F973" s="312"/>
      <c r="G973" s="267"/>
      <c r="H973" s="267"/>
      <c r="I973" s="313"/>
      <c r="J973" s="314"/>
      <c r="K973" s="314"/>
      <c r="L973" s="314"/>
      <c r="M973" s="314"/>
      <c r="N973" s="314"/>
      <c r="O973" s="267"/>
      <c r="P973" s="267"/>
      <c r="Q973" s="267"/>
      <c r="R973" s="267"/>
      <c r="S973" s="267"/>
      <c r="T973" s="267"/>
      <c r="U973" s="267"/>
      <c r="V973" s="267"/>
      <c r="W973" s="267"/>
      <c r="X973" s="267"/>
      <c r="Y973" s="267"/>
      <c r="Z973" s="267"/>
    </row>
    <row r="974" spans="1:26" ht="15.75" customHeight="1">
      <c r="A974" s="312"/>
      <c r="B974" s="312"/>
      <c r="C974" s="267"/>
      <c r="D974" s="312"/>
      <c r="E974" s="312"/>
      <c r="F974" s="312"/>
      <c r="G974" s="267"/>
      <c r="H974" s="267"/>
      <c r="I974" s="313"/>
      <c r="J974" s="314"/>
      <c r="K974" s="314"/>
      <c r="L974" s="314"/>
      <c r="M974" s="314"/>
      <c r="N974" s="314"/>
      <c r="O974" s="267"/>
      <c r="P974" s="267"/>
      <c r="Q974" s="267"/>
      <c r="R974" s="267"/>
      <c r="S974" s="267"/>
      <c r="T974" s="267"/>
      <c r="U974" s="267"/>
      <c r="V974" s="267"/>
      <c r="W974" s="267"/>
      <c r="X974" s="267"/>
      <c r="Y974" s="267"/>
      <c r="Z974" s="267"/>
    </row>
    <row r="975" spans="1:26" ht="15.75" customHeight="1">
      <c r="A975" s="312"/>
      <c r="B975" s="312"/>
      <c r="C975" s="267"/>
      <c r="D975" s="312"/>
      <c r="E975" s="312"/>
      <c r="F975" s="312"/>
      <c r="G975" s="267"/>
      <c r="H975" s="267"/>
      <c r="I975" s="313"/>
      <c r="J975" s="314"/>
      <c r="K975" s="314"/>
      <c r="L975" s="314"/>
      <c r="M975" s="314"/>
      <c r="N975" s="314"/>
      <c r="O975" s="267"/>
      <c r="P975" s="267"/>
      <c r="Q975" s="267"/>
      <c r="R975" s="267"/>
      <c r="S975" s="267"/>
      <c r="T975" s="267"/>
      <c r="U975" s="267"/>
      <c r="V975" s="267"/>
      <c r="W975" s="267"/>
      <c r="X975" s="267"/>
      <c r="Y975" s="267"/>
      <c r="Z975" s="267"/>
    </row>
    <row r="976" spans="1:26" ht="15.75" customHeight="1">
      <c r="A976" s="312"/>
      <c r="B976" s="312"/>
      <c r="C976" s="267"/>
      <c r="D976" s="312"/>
      <c r="E976" s="312"/>
      <c r="F976" s="312"/>
      <c r="G976" s="267"/>
      <c r="H976" s="267"/>
      <c r="I976" s="313"/>
      <c r="J976" s="314"/>
      <c r="K976" s="314"/>
      <c r="L976" s="314"/>
      <c r="M976" s="314"/>
      <c r="N976" s="314"/>
      <c r="O976" s="267"/>
      <c r="P976" s="267"/>
      <c r="Q976" s="267"/>
      <c r="R976" s="267"/>
      <c r="S976" s="267"/>
      <c r="T976" s="267"/>
      <c r="U976" s="267"/>
      <c r="V976" s="267"/>
      <c r="W976" s="267"/>
      <c r="X976" s="267"/>
      <c r="Y976" s="267"/>
      <c r="Z976" s="267"/>
    </row>
    <row r="977" spans="1:26" ht="15.75" customHeight="1">
      <c r="A977" s="312"/>
      <c r="B977" s="312"/>
      <c r="C977" s="267"/>
      <c r="D977" s="312"/>
      <c r="E977" s="312"/>
      <c r="F977" s="312"/>
      <c r="G977" s="267"/>
      <c r="H977" s="267"/>
      <c r="I977" s="313"/>
      <c r="J977" s="314"/>
      <c r="K977" s="314"/>
      <c r="L977" s="314"/>
      <c r="M977" s="314"/>
      <c r="N977" s="314"/>
      <c r="O977" s="267"/>
      <c r="P977" s="267"/>
      <c r="Q977" s="267"/>
      <c r="R977" s="267"/>
      <c r="S977" s="267"/>
      <c r="T977" s="267"/>
      <c r="U977" s="267"/>
      <c r="V977" s="267"/>
      <c r="W977" s="267"/>
      <c r="X977" s="267"/>
      <c r="Y977" s="267"/>
      <c r="Z977" s="267"/>
    </row>
    <row r="978" spans="1:26" ht="15.75" customHeight="1">
      <c r="A978" s="312"/>
      <c r="B978" s="312"/>
      <c r="C978" s="267"/>
      <c r="D978" s="312"/>
      <c r="E978" s="312"/>
      <c r="F978" s="312"/>
      <c r="G978" s="267"/>
      <c r="H978" s="267"/>
      <c r="I978" s="313"/>
      <c r="J978" s="314"/>
      <c r="K978" s="314"/>
      <c r="L978" s="314"/>
      <c r="M978" s="314"/>
      <c r="N978" s="314"/>
      <c r="O978" s="267"/>
      <c r="P978" s="267"/>
      <c r="Q978" s="267"/>
      <c r="R978" s="267"/>
      <c r="S978" s="267"/>
      <c r="T978" s="267"/>
      <c r="U978" s="267"/>
      <c r="V978" s="267"/>
      <c r="W978" s="267"/>
      <c r="X978" s="267"/>
      <c r="Y978" s="267"/>
      <c r="Z978" s="267"/>
    </row>
    <row r="979" spans="1:26" ht="15.75" customHeight="1">
      <c r="A979" s="312"/>
      <c r="B979" s="312"/>
      <c r="C979" s="267"/>
      <c r="D979" s="312"/>
      <c r="E979" s="312"/>
      <c r="F979" s="312"/>
      <c r="G979" s="267"/>
      <c r="H979" s="267"/>
      <c r="I979" s="313"/>
      <c r="J979" s="314"/>
      <c r="K979" s="314"/>
      <c r="L979" s="314"/>
      <c r="M979" s="314"/>
      <c r="N979" s="314"/>
      <c r="O979" s="267"/>
      <c r="P979" s="267"/>
      <c r="Q979" s="267"/>
      <c r="R979" s="267"/>
      <c r="S979" s="267"/>
      <c r="T979" s="267"/>
      <c r="U979" s="267"/>
      <c r="V979" s="267"/>
      <c r="W979" s="267"/>
      <c r="X979" s="267"/>
      <c r="Y979" s="267"/>
      <c r="Z979" s="267"/>
    </row>
    <row r="980" spans="1:26" ht="15.75" customHeight="1">
      <c r="A980" s="312"/>
      <c r="B980" s="312"/>
      <c r="C980" s="267"/>
      <c r="D980" s="312"/>
      <c r="E980" s="312"/>
      <c r="F980" s="312"/>
      <c r="G980" s="267"/>
      <c r="H980" s="267"/>
      <c r="I980" s="313"/>
      <c r="J980" s="314"/>
      <c r="K980" s="314"/>
      <c r="L980" s="314"/>
      <c r="M980" s="314"/>
      <c r="N980" s="314"/>
      <c r="O980" s="267"/>
      <c r="P980" s="267"/>
      <c r="Q980" s="267"/>
      <c r="R980" s="267"/>
      <c r="S980" s="267"/>
      <c r="T980" s="267"/>
      <c r="U980" s="267"/>
      <c r="V980" s="267"/>
      <c r="W980" s="267"/>
      <c r="X980" s="267"/>
      <c r="Y980" s="267"/>
      <c r="Z980" s="267"/>
    </row>
    <row r="981" spans="1:26" ht="15.75" customHeight="1">
      <c r="A981" s="312"/>
      <c r="B981" s="312"/>
      <c r="C981" s="267"/>
      <c r="D981" s="312"/>
      <c r="E981" s="312"/>
      <c r="F981" s="312"/>
      <c r="G981" s="267"/>
      <c r="H981" s="267"/>
      <c r="I981" s="313"/>
      <c r="J981" s="314"/>
      <c r="K981" s="314"/>
      <c r="L981" s="314"/>
      <c r="M981" s="314"/>
      <c r="N981" s="314"/>
      <c r="O981" s="267"/>
      <c r="P981" s="267"/>
      <c r="Q981" s="267"/>
      <c r="R981" s="267"/>
      <c r="S981" s="267"/>
      <c r="T981" s="267"/>
      <c r="U981" s="267"/>
      <c r="V981" s="267"/>
      <c r="W981" s="267"/>
      <c r="X981" s="267"/>
      <c r="Y981" s="267"/>
      <c r="Z981" s="267"/>
    </row>
    <row r="982" spans="1:26" ht="15.75" customHeight="1">
      <c r="A982" s="312"/>
      <c r="B982" s="312"/>
      <c r="C982" s="267"/>
      <c r="D982" s="312"/>
      <c r="E982" s="312"/>
      <c r="F982" s="312"/>
      <c r="G982" s="267"/>
      <c r="H982" s="267"/>
      <c r="I982" s="313"/>
      <c r="J982" s="314"/>
      <c r="K982" s="314"/>
      <c r="L982" s="314"/>
      <c r="M982" s="314"/>
      <c r="N982" s="314"/>
      <c r="O982" s="267"/>
      <c r="P982" s="267"/>
      <c r="Q982" s="267"/>
      <c r="R982" s="267"/>
      <c r="S982" s="267"/>
      <c r="T982" s="267"/>
      <c r="U982" s="267"/>
      <c r="V982" s="267"/>
      <c r="W982" s="267"/>
      <c r="X982" s="267"/>
      <c r="Y982" s="267"/>
      <c r="Z982" s="267"/>
    </row>
    <row r="983" spans="1:26" ht="15.75" customHeight="1">
      <c r="A983" s="312"/>
      <c r="B983" s="312"/>
      <c r="C983" s="267"/>
      <c r="D983" s="312"/>
      <c r="E983" s="312"/>
      <c r="F983" s="312"/>
      <c r="G983" s="267"/>
      <c r="H983" s="267"/>
      <c r="I983" s="313"/>
      <c r="J983" s="314"/>
      <c r="K983" s="314"/>
      <c r="L983" s="314"/>
      <c r="M983" s="314"/>
      <c r="N983" s="314"/>
      <c r="O983" s="267"/>
      <c r="P983" s="267"/>
      <c r="Q983" s="267"/>
      <c r="R983" s="267"/>
      <c r="S983" s="267"/>
      <c r="T983" s="267"/>
      <c r="U983" s="267"/>
      <c r="V983" s="267"/>
      <c r="W983" s="267"/>
      <c r="X983" s="267"/>
      <c r="Y983" s="267"/>
      <c r="Z983" s="267"/>
    </row>
    <row r="984" spans="1:26" ht="15.75" customHeight="1">
      <c r="A984" s="312"/>
      <c r="B984" s="312"/>
      <c r="C984" s="267"/>
      <c r="D984" s="312"/>
      <c r="E984" s="312"/>
      <c r="F984" s="312"/>
      <c r="G984" s="267"/>
      <c r="H984" s="267"/>
      <c r="I984" s="313"/>
      <c r="J984" s="314"/>
      <c r="K984" s="314"/>
      <c r="L984" s="314"/>
      <c r="M984" s="314"/>
      <c r="N984" s="314"/>
      <c r="O984" s="267"/>
      <c r="P984" s="267"/>
      <c r="Q984" s="267"/>
      <c r="R984" s="267"/>
      <c r="S984" s="267"/>
      <c r="T984" s="267"/>
      <c r="U984" s="267"/>
      <c r="V984" s="267"/>
      <c r="W984" s="267"/>
      <c r="X984" s="267"/>
      <c r="Y984" s="267"/>
      <c r="Z984" s="267"/>
    </row>
    <row r="985" spans="1:26" ht="15.75" customHeight="1">
      <c r="A985" s="312"/>
      <c r="B985" s="312"/>
      <c r="C985" s="267"/>
      <c r="D985" s="312"/>
      <c r="E985" s="312"/>
      <c r="F985" s="312"/>
      <c r="G985" s="267"/>
      <c r="H985" s="267"/>
      <c r="I985" s="313"/>
      <c r="J985" s="314"/>
      <c r="K985" s="314"/>
      <c r="L985" s="314"/>
      <c r="M985" s="314"/>
      <c r="N985" s="314"/>
      <c r="O985" s="267"/>
      <c r="P985" s="267"/>
      <c r="Q985" s="267"/>
      <c r="R985" s="267"/>
      <c r="S985" s="267"/>
      <c r="T985" s="267"/>
      <c r="U985" s="267"/>
      <c r="V985" s="267"/>
      <c r="W985" s="267"/>
      <c r="X985" s="267"/>
      <c r="Y985" s="267"/>
      <c r="Z985" s="267"/>
    </row>
    <row r="986" spans="1:26" ht="15.75" customHeight="1">
      <c r="A986" s="312"/>
      <c r="B986" s="312"/>
      <c r="C986" s="267"/>
      <c r="D986" s="312"/>
      <c r="E986" s="312"/>
      <c r="F986" s="312"/>
      <c r="G986" s="267"/>
      <c r="H986" s="267"/>
      <c r="I986" s="313"/>
      <c r="J986" s="314"/>
      <c r="K986" s="314"/>
      <c r="L986" s="314"/>
      <c r="M986" s="314"/>
      <c r="N986" s="314"/>
      <c r="O986" s="267"/>
      <c r="P986" s="267"/>
      <c r="Q986" s="267"/>
      <c r="R986" s="267"/>
      <c r="S986" s="267"/>
      <c r="T986" s="267"/>
      <c r="U986" s="267"/>
      <c r="V986" s="267"/>
      <c r="W986" s="267"/>
      <c r="X986" s="267"/>
      <c r="Y986" s="267"/>
      <c r="Z986" s="267"/>
    </row>
    <row r="987" spans="1:26" ht="15.75" customHeight="1">
      <c r="A987" s="312"/>
      <c r="B987" s="312"/>
      <c r="C987" s="267"/>
      <c r="D987" s="312"/>
      <c r="E987" s="312"/>
      <c r="F987" s="312"/>
      <c r="G987" s="267"/>
      <c r="H987" s="267"/>
      <c r="I987" s="313"/>
      <c r="J987" s="314"/>
      <c r="K987" s="314"/>
      <c r="L987" s="314"/>
      <c r="M987" s="314"/>
      <c r="N987" s="314"/>
      <c r="O987" s="267"/>
      <c r="P987" s="267"/>
      <c r="Q987" s="267"/>
      <c r="R987" s="267"/>
      <c r="S987" s="267"/>
      <c r="T987" s="267"/>
      <c r="U987" s="267"/>
      <c r="V987" s="267"/>
      <c r="W987" s="267"/>
      <c r="X987" s="267"/>
      <c r="Y987" s="267"/>
      <c r="Z987" s="267"/>
    </row>
    <row r="988" spans="1:26" ht="15.75" customHeight="1">
      <c r="A988" s="312"/>
      <c r="B988" s="312"/>
      <c r="C988" s="267"/>
      <c r="D988" s="312"/>
      <c r="E988" s="312"/>
      <c r="F988" s="312"/>
      <c r="G988" s="267"/>
      <c r="H988" s="267"/>
      <c r="I988" s="313"/>
      <c r="J988" s="314"/>
      <c r="K988" s="314"/>
      <c r="L988" s="314"/>
      <c r="M988" s="314"/>
      <c r="N988" s="314"/>
      <c r="O988" s="267"/>
      <c r="P988" s="267"/>
      <c r="Q988" s="267"/>
      <c r="R988" s="267"/>
      <c r="S988" s="267"/>
      <c r="T988" s="267"/>
      <c r="U988" s="267"/>
      <c r="V988" s="267"/>
      <c r="W988" s="267"/>
      <c r="X988" s="267"/>
      <c r="Y988" s="267"/>
      <c r="Z988" s="267"/>
    </row>
    <row r="989" spans="1:26" ht="15.75" customHeight="1">
      <c r="A989" s="312"/>
      <c r="B989" s="312"/>
      <c r="C989" s="267"/>
      <c r="D989" s="312"/>
      <c r="E989" s="312"/>
      <c r="F989" s="312"/>
      <c r="G989" s="267"/>
      <c r="H989" s="267"/>
      <c r="I989" s="313"/>
      <c r="J989" s="314"/>
      <c r="K989" s="314"/>
      <c r="L989" s="314"/>
      <c r="M989" s="314"/>
      <c r="N989" s="314"/>
      <c r="O989" s="267"/>
      <c r="P989" s="267"/>
      <c r="Q989" s="267"/>
      <c r="R989" s="267"/>
      <c r="S989" s="267"/>
      <c r="T989" s="267"/>
      <c r="U989" s="267"/>
      <c r="V989" s="267"/>
      <c r="W989" s="267"/>
      <c r="X989" s="267"/>
      <c r="Y989" s="267"/>
      <c r="Z989" s="267"/>
    </row>
    <row r="990" spans="1:26" ht="15.75" customHeight="1">
      <c r="A990" s="312"/>
      <c r="B990" s="312"/>
      <c r="C990" s="267"/>
      <c r="D990" s="312"/>
      <c r="E990" s="312"/>
      <c r="F990" s="312"/>
      <c r="G990" s="267"/>
      <c r="H990" s="267"/>
      <c r="I990" s="313"/>
      <c r="J990" s="314"/>
      <c r="K990" s="314"/>
      <c r="L990" s="314"/>
      <c r="M990" s="314"/>
      <c r="N990" s="314"/>
      <c r="O990" s="267"/>
      <c r="P990" s="267"/>
      <c r="Q990" s="267"/>
      <c r="R990" s="267"/>
      <c r="S990" s="267"/>
      <c r="T990" s="267"/>
      <c r="U990" s="267"/>
      <c r="V990" s="267"/>
      <c r="W990" s="267"/>
      <c r="X990" s="267"/>
      <c r="Y990" s="267"/>
      <c r="Z990" s="267"/>
    </row>
    <row r="991" spans="1:26" ht="15.75" customHeight="1">
      <c r="A991" s="312"/>
      <c r="B991" s="312"/>
      <c r="C991" s="267"/>
      <c r="D991" s="312"/>
      <c r="E991" s="312"/>
      <c r="F991" s="312"/>
      <c r="G991" s="267"/>
      <c r="H991" s="267"/>
      <c r="I991" s="313"/>
      <c r="J991" s="314"/>
      <c r="K991" s="314"/>
      <c r="L991" s="314"/>
      <c r="M991" s="314"/>
      <c r="N991" s="314"/>
      <c r="O991" s="267"/>
      <c r="P991" s="267"/>
      <c r="Q991" s="267"/>
      <c r="R991" s="267"/>
      <c r="S991" s="267"/>
      <c r="T991" s="267"/>
      <c r="U991" s="267"/>
      <c r="V991" s="267"/>
      <c r="W991" s="267"/>
      <c r="X991" s="267"/>
      <c r="Y991" s="267"/>
      <c r="Z991" s="267"/>
    </row>
    <row r="992" spans="1:26" ht="15.75" customHeight="1">
      <c r="A992" s="312"/>
      <c r="B992" s="312"/>
      <c r="C992" s="267"/>
      <c r="D992" s="312"/>
      <c r="E992" s="312"/>
      <c r="F992" s="312"/>
      <c r="G992" s="267"/>
      <c r="H992" s="267"/>
      <c r="I992" s="313"/>
      <c r="J992" s="314"/>
      <c r="K992" s="314"/>
      <c r="L992" s="314"/>
      <c r="M992" s="314"/>
      <c r="N992" s="314"/>
      <c r="O992" s="267"/>
      <c r="P992" s="267"/>
      <c r="Q992" s="267"/>
      <c r="R992" s="267"/>
      <c r="S992" s="267"/>
      <c r="T992" s="267"/>
      <c r="U992" s="267"/>
      <c r="V992" s="267"/>
      <c r="W992" s="267"/>
      <c r="X992" s="267"/>
      <c r="Y992" s="267"/>
      <c r="Z992" s="267"/>
    </row>
    <row r="993" spans="1:26" ht="15.75" customHeight="1">
      <c r="A993" s="312"/>
      <c r="B993" s="312"/>
      <c r="C993" s="267"/>
      <c r="D993" s="312"/>
      <c r="E993" s="312"/>
      <c r="F993" s="312"/>
      <c r="G993" s="267"/>
      <c r="H993" s="267"/>
      <c r="I993" s="313"/>
      <c r="J993" s="314"/>
      <c r="K993" s="314"/>
      <c r="L993" s="314"/>
      <c r="M993" s="314"/>
      <c r="N993" s="314"/>
      <c r="O993" s="267"/>
      <c r="P993" s="267"/>
      <c r="Q993" s="267"/>
      <c r="R993" s="267"/>
      <c r="S993" s="267"/>
      <c r="T993" s="267"/>
      <c r="U993" s="267"/>
      <c r="V993" s="267"/>
      <c r="W993" s="267"/>
      <c r="X993" s="267"/>
      <c r="Y993" s="267"/>
      <c r="Z993" s="267"/>
    </row>
    <row r="994" spans="1:26" ht="15.75" customHeight="1">
      <c r="A994" s="312"/>
      <c r="B994" s="312"/>
      <c r="C994" s="267"/>
      <c r="D994" s="312"/>
      <c r="E994" s="312"/>
      <c r="F994" s="312"/>
      <c r="G994" s="267"/>
      <c r="H994" s="267"/>
      <c r="I994" s="313"/>
      <c r="J994" s="314"/>
      <c r="K994" s="314"/>
      <c r="L994" s="314"/>
      <c r="M994" s="314"/>
      <c r="N994" s="314"/>
      <c r="O994" s="267"/>
      <c r="P994" s="267"/>
      <c r="Q994" s="267"/>
      <c r="R994" s="267"/>
      <c r="S994" s="267"/>
      <c r="T994" s="267"/>
      <c r="U994" s="267"/>
      <c r="V994" s="267"/>
      <c r="W994" s="267"/>
      <c r="X994" s="267"/>
      <c r="Y994" s="267"/>
      <c r="Z994" s="267"/>
    </row>
    <row r="995" spans="1:26" ht="15.75" customHeight="1">
      <c r="A995" s="312"/>
      <c r="B995" s="312"/>
      <c r="C995" s="267"/>
      <c r="D995" s="312"/>
      <c r="E995" s="312"/>
      <c r="F995" s="312"/>
      <c r="G995" s="267"/>
      <c r="H995" s="267"/>
      <c r="I995" s="313"/>
      <c r="J995" s="314"/>
      <c r="K995" s="314"/>
      <c r="L995" s="314"/>
      <c r="M995" s="314"/>
      <c r="N995" s="314"/>
      <c r="O995" s="267"/>
      <c r="P995" s="267"/>
      <c r="Q995" s="267"/>
      <c r="R995" s="267"/>
      <c r="S995" s="267"/>
      <c r="T995" s="267"/>
      <c r="U995" s="267"/>
      <c r="V995" s="267"/>
      <c r="W995" s="267"/>
      <c r="X995" s="267"/>
      <c r="Y995" s="267"/>
      <c r="Z995" s="267"/>
    </row>
    <row r="996" spans="1:26" ht="15.75" customHeight="1">
      <c r="A996" s="312"/>
      <c r="B996" s="312"/>
      <c r="C996" s="267"/>
      <c r="D996" s="312"/>
      <c r="E996" s="312"/>
      <c r="F996" s="312"/>
      <c r="G996" s="267"/>
      <c r="H996" s="267"/>
      <c r="I996" s="313"/>
      <c r="J996" s="314"/>
      <c r="K996" s="314"/>
      <c r="L996" s="314"/>
      <c r="M996" s="314"/>
      <c r="N996" s="314"/>
      <c r="O996" s="267"/>
      <c r="P996" s="267"/>
      <c r="Q996" s="267"/>
      <c r="R996" s="267"/>
      <c r="S996" s="267"/>
      <c r="T996" s="267"/>
      <c r="U996" s="267"/>
      <c r="V996" s="267"/>
      <c r="W996" s="267"/>
      <c r="X996" s="267"/>
      <c r="Y996" s="267"/>
      <c r="Z996" s="267"/>
    </row>
    <row r="997" spans="1:26" ht="15.75" customHeight="1">
      <c r="A997" s="312"/>
      <c r="B997" s="312"/>
      <c r="C997" s="267"/>
      <c r="D997" s="312"/>
      <c r="E997" s="312"/>
      <c r="F997" s="312"/>
      <c r="G997" s="267"/>
      <c r="H997" s="267"/>
      <c r="I997" s="313"/>
      <c r="J997" s="314"/>
      <c r="K997" s="314"/>
      <c r="L997" s="314"/>
      <c r="M997" s="314"/>
      <c r="N997" s="314"/>
      <c r="O997" s="267"/>
      <c r="P997" s="267"/>
      <c r="Q997" s="267"/>
      <c r="R997" s="267"/>
      <c r="S997" s="267"/>
      <c r="T997" s="267"/>
      <c r="U997" s="267"/>
      <c r="V997" s="267"/>
      <c r="W997" s="267"/>
      <c r="X997" s="267"/>
      <c r="Y997" s="267"/>
      <c r="Z997" s="267"/>
    </row>
    <row r="998" spans="1:26" ht="15.75" customHeight="1">
      <c r="A998" s="312"/>
      <c r="B998" s="312"/>
      <c r="C998" s="267"/>
      <c r="D998" s="312"/>
      <c r="E998" s="312"/>
      <c r="F998" s="312"/>
      <c r="G998" s="267"/>
      <c r="H998" s="267"/>
      <c r="I998" s="313"/>
      <c r="J998" s="314"/>
      <c r="K998" s="314"/>
      <c r="L998" s="314"/>
      <c r="M998" s="314"/>
      <c r="N998" s="314"/>
      <c r="O998" s="267"/>
      <c r="P998" s="267"/>
      <c r="Q998" s="267"/>
      <c r="R998" s="267"/>
      <c r="S998" s="267"/>
      <c r="T998" s="267"/>
      <c r="U998" s="267"/>
      <c r="V998" s="267"/>
      <c r="W998" s="267"/>
      <c r="X998" s="267"/>
      <c r="Y998" s="267"/>
      <c r="Z998" s="267"/>
    </row>
    <row r="999" spans="1:26" ht="15.75" customHeight="1">
      <c r="A999" s="312"/>
      <c r="B999" s="312"/>
      <c r="C999" s="267"/>
      <c r="D999" s="312"/>
      <c r="E999" s="312"/>
      <c r="F999" s="312"/>
      <c r="G999" s="267"/>
      <c r="H999" s="267"/>
      <c r="I999" s="313"/>
      <c r="J999" s="314"/>
      <c r="K999" s="314"/>
      <c r="L999" s="314"/>
      <c r="M999" s="314"/>
      <c r="N999" s="314"/>
      <c r="O999" s="267"/>
      <c r="P999" s="267"/>
      <c r="Q999" s="267"/>
      <c r="R999" s="267"/>
      <c r="S999" s="267"/>
      <c r="T999" s="267"/>
      <c r="U999" s="267"/>
      <c r="V999" s="267"/>
      <c r="W999" s="267"/>
      <c r="X999" s="267"/>
      <c r="Y999" s="267"/>
      <c r="Z999" s="267"/>
    </row>
    <row r="1000" spans="1:26" ht="15.75" customHeight="1">
      <c r="A1000" s="312"/>
      <c r="B1000" s="312"/>
      <c r="C1000" s="267"/>
      <c r="D1000" s="312"/>
      <c r="E1000" s="312"/>
      <c r="F1000" s="312"/>
      <c r="G1000" s="267"/>
      <c r="H1000" s="267"/>
      <c r="I1000" s="313"/>
      <c r="J1000" s="314"/>
      <c r="K1000" s="314"/>
      <c r="L1000" s="314"/>
      <c r="M1000" s="314"/>
      <c r="N1000" s="314"/>
      <c r="O1000" s="267"/>
      <c r="P1000" s="267"/>
      <c r="Q1000" s="267"/>
      <c r="R1000" s="267"/>
      <c r="S1000" s="267"/>
      <c r="T1000" s="267"/>
      <c r="U1000" s="267"/>
      <c r="V1000" s="267"/>
      <c r="W1000" s="267"/>
      <c r="X1000" s="267"/>
      <c r="Y1000" s="267"/>
      <c r="Z1000" s="267"/>
    </row>
    <row r="1001" spans="1:26" ht="15.75" customHeight="1">
      <c r="A1001" s="312"/>
      <c r="B1001" s="312"/>
      <c r="C1001" s="267"/>
      <c r="D1001" s="312"/>
      <c r="E1001" s="312"/>
      <c r="F1001" s="312"/>
      <c r="G1001" s="267"/>
      <c r="H1001" s="267"/>
      <c r="I1001" s="313"/>
      <c r="J1001" s="314"/>
      <c r="K1001" s="314"/>
      <c r="L1001" s="314"/>
      <c r="M1001" s="314"/>
      <c r="N1001" s="314"/>
      <c r="O1001" s="267"/>
      <c r="P1001" s="267"/>
      <c r="Q1001" s="267"/>
      <c r="R1001" s="267"/>
      <c r="S1001" s="267"/>
      <c r="T1001" s="267"/>
      <c r="U1001" s="267"/>
      <c r="V1001" s="267"/>
      <c r="W1001" s="267"/>
      <c r="X1001" s="267"/>
      <c r="Y1001" s="267"/>
      <c r="Z1001" s="267"/>
    </row>
    <row r="1002" spans="1:26" ht="15.75" customHeight="1">
      <c r="A1002" s="312"/>
      <c r="B1002" s="312"/>
      <c r="C1002" s="267"/>
      <c r="D1002" s="312"/>
      <c r="E1002" s="312"/>
      <c r="F1002" s="312"/>
      <c r="G1002" s="267"/>
      <c r="H1002" s="267"/>
      <c r="I1002" s="313"/>
      <c r="J1002" s="314"/>
      <c r="K1002" s="314"/>
      <c r="L1002" s="314"/>
      <c r="M1002" s="314"/>
      <c r="N1002" s="314"/>
      <c r="O1002" s="267"/>
      <c r="P1002" s="267"/>
      <c r="Q1002" s="267"/>
      <c r="R1002" s="267"/>
      <c r="S1002" s="267"/>
      <c r="T1002" s="267"/>
      <c r="U1002" s="267"/>
      <c r="V1002" s="267"/>
      <c r="W1002" s="267"/>
      <c r="X1002" s="267"/>
      <c r="Y1002" s="267"/>
      <c r="Z1002" s="267"/>
    </row>
    <row r="1003" spans="1:26" ht="15.75" customHeight="1">
      <c r="A1003" s="312"/>
      <c r="B1003" s="312"/>
      <c r="C1003" s="267"/>
      <c r="D1003" s="312"/>
      <c r="E1003" s="312"/>
      <c r="F1003" s="312"/>
      <c r="G1003" s="267"/>
      <c r="H1003" s="267"/>
      <c r="I1003" s="313"/>
      <c r="J1003" s="314"/>
      <c r="K1003" s="314"/>
      <c r="L1003" s="314"/>
      <c r="M1003" s="314"/>
      <c r="N1003" s="314"/>
      <c r="O1003" s="267"/>
      <c r="P1003" s="267"/>
      <c r="Q1003" s="267"/>
      <c r="R1003" s="267"/>
      <c r="S1003" s="267"/>
      <c r="T1003" s="267"/>
      <c r="U1003" s="267"/>
      <c r="V1003" s="267"/>
      <c r="W1003" s="267"/>
      <c r="X1003" s="267"/>
      <c r="Y1003" s="267"/>
      <c r="Z1003" s="267"/>
    </row>
    <row r="1004" spans="1:26" ht="15.75" customHeight="1">
      <c r="A1004" s="312"/>
      <c r="B1004" s="312"/>
      <c r="C1004" s="267"/>
      <c r="D1004" s="312"/>
      <c r="E1004" s="312"/>
      <c r="F1004" s="312"/>
      <c r="G1004" s="267"/>
      <c r="H1004" s="267"/>
      <c r="I1004" s="313"/>
      <c r="J1004" s="314"/>
      <c r="K1004" s="314"/>
      <c r="L1004" s="314"/>
      <c r="M1004" s="314"/>
      <c r="N1004" s="314"/>
      <c r="O1004" s="267"/>
      <c r="P1004" s="267"/>
      <c r="Q1004" s="267"/>
      <c r="R1004" s="267"/>
      <c r="S1004" s="267"/>
      <c r="T1004" s="267"/>
      <c r="U1004" s="267"/>
      <c r="V1004" s="267"/>
      <c r="W1004" s="267"/>
      <c r="X1004" s="267"/>
      <c r="Y1004" s="267"/>
      <c r="Z1004" s="267"/>
    </row>
    <row r="1005" spans="1:26" ht="15.75" customHeight="1">
      <c r="A1005" s="312"/>
      <c r="B1005" s="312"/>
      <c r="C1005" s="267"/>
      <c r="D1005" s="312"/>
      <c r="E1005" s="312"/>
      <c r="F1005" s="312"/>
      <c r="G1005" s="267"/>
      <c r="H1005" s="267"/>
      <c r="I1005" s="313"/>
      <c r="J1005" s="314"/>
      <c r="K1005" s="314"/>
      <c r="L1005" s="314"/>
      <c r="M1005" s="314"/>
      <c r="N1005" s="314"/>
      <c r="O1005" s="267"/>
      <c r="P1005" s="267"/>
      <c r="Q1005" s="267"/>
      <c r="R1005" s="267"/>
      <c r="S1005" s="267"/>
      <c r="T1005" s="267"/>
      <c r="U1005" s="267"/>
      <c r="V1005" s="267"/>
      <c r="W1005" s="267"/>
      <c r="X1005" s="267"/>
      <c r="Y1005" s="267"/>
      <c r="Z1005" s="267"/>
    </row>
    <row r="1006" spans="1:26" ht="15.75" customHeight="1">
      <c r="A1006" s="312"/>
      <c r="B1006" s="312"/>
      <c r="C1006" s="267"/>
      <c r="D1006" s="312"/>
      <c r="E1006" s="312"/>
      <c r="F1006" s="312"/>
      <c r="G1006" s="267"/>
      <c r="H1006" s="267"/>
      <c r="I1006" s="313"/>
      <c r="J1006" s="314"/>
      <c r="K1006" s="314"/>
      <c r="L1006" s="314"/>
      <c r="M1006" s="314"/>
      <c r="N1006" s="314"/>
      <c r="O1006" s="267"/>
      <c r="P1006" s="267"/>
      <c r="Q1006" s="267"/>
      <c r="R1006" s="267"/>
      <c r="S1006" s="267"/>
      <c r="T1006" s="267"/>
      <c r="U1006" s="267"/>
      <c r="V1006" s="267"/>
      <c r="W1006" s="267"/>
      <c r="X1006" s="267"/>
      <c r="Y1006" s="267"/>
      <c r="Z1006" s="267"/>
    </row>
    <row r="1007" spans="1:26" ht="15.75" customHeight="1">
      <c r="A1007" s="312"/>
      <c r="B1007" s="312"/>
      <c r="C1007" s="267"/>
      <c r="D1007" s="312"/>
      <c r="E1007" s="312"/>
      <c r="F1007" s="312"/>
      <c r="G1007" s="267"/>
      <c r="H1007" s="267"/>
      <c r="I1007" s="313"/>
      <c r="J1007" s="314"/>
      <c r="K1007" s="314"/>
      <c r="L1007" s="314"/>
      <c r="M1007" s="314"/>
      <c r="N1007" s="314"/>
      <c r="O1007" s="267"/>
      <c r="P1007" s="267"/>
      <c r="Q1007" s="267"/>
      <c r="R1007" s="267"/>
      <c r="S1007" s="267"/>
      <c r="T1007" s="267"/>
      <c r="U1007" s="267"/>
      <c r="V1007" s="267"/>
      <c r="W1007" s="267"/>
      <c r="X1007" s="267"/>
      <c r="Y1007" s="267"/>
      <c r="Z1007" s="267"/>
    </row>
    <row r="1008" spans="1:26" ht="15.75" customHeight="1">
      <c r="A1008" s="312"/>
      <c r="B1008" s="312"/>
      <c r="C1008" s="267"/>
      <c r="D1008" s="312"/>
      <c r="E1008" s="312"/>
      <c r="F1008" s="312"/>
      <c r="G1008" s="267"/>
      <c r="H1008" s="267"/>
      <c r="I1008" s="313"/>
      <c r="J1008" s="314"/>
      <c r="K1008" s="314"/>
      <c r="L1008" s="314"/>
      <c r="M1008" s="314"/>
      <c r="N1008" s="314"/>
      <c r="O1008" s="267"/>
      <c r="P1008" s="267"/>
      <c r="Q1008" s="267"/>
      <c r="R1008" s="267"/>
      <c r="S1008" s="267"/>
      <c r="T1008" s="267"/>
      <c r="U1008" s="267"/>
      <c r="V1008" s="267"/>
      <c r="W1008" s="267"/>
      <c r="X1008" s="267"/>
      <c r="Y1008" s="267"/>
      <c r="Z1008" s="267"/>
    </row>
    <row r="1009" spans="1:26" ht="15.75" customHeight="1">
      <c r="A1009" s="312"/>
      <c r="B1009" s="312"/>
      <c r="C1009" s="267"/>
      <c r="D1009" s="312"/>
      <c r="E1009" s="312"/>
      <c r="F1009" s="312"/>
      <c r="G1009" s="267"/>
      <c r="H1009" s="267"/>
      <c r="I1009" s="313"/>
      <c r="J1009" s="314"/>
      <c r="K1009" s="314"/>
      <c r="L1009" s="314"/>
      <c r="M1009" s="314"/>
      <c r="N1009" s="314"/>
      <c r="O1009" s="267"/>
      <c r="P1009" s="267"/>
      <c r="Q1009" s="267"/>
      <c r="R1009" s="267"/>
      <c r="S1009" s="267"/>
      <c r="T1009" s="267"/>
      <c r="U1009" s="267"/>
      <c r="V1009" s="267"/>
      <c r="W1009" s="267"/>
      <c r="X1009" s="267"/>
      <c r="Y1009" s="267"/>
      <c r="Z1009" s="267"/>
    </row>
    <row r="1010" spans="1:26" ht="15.75" customHeight="1">
      <c r="A1010" s="312"/>
      <c r="B1010" s="312"/>
      <c r="C1010" s="267"/>
      <c r="D1010" s="312"/>
      <c r="E1010" s="312"/>
      <c r="F1010" s="312"/>
      <c r="G1010" s="267"/>
      <c r="H1010" s="267"/>
      <c r="I1010" s="313"/>
      <c r="J1010" s="314"/>
      <c r="K1010" s="314"/>
      <c r="L1010" s="314"/>
      <c r="M1010" s="314"/>
      <c r="N1010" s="314"/>
      <c r="O1010" s="267"/>
      <c r="P1010" s="267"/>
      <c r="Q1010" s="267"/>
      <c r="R1010" s="267"/>
      <c r="S1010" s="267"/>
      <c r="T1010" s="267"/>
      <c r="U1010" s="267"/>
      <c r="V1010" s="267"/>
      <c r="W1010" s="267"/>
      <c r="X1010" s="267"/>
      <c r="Y1010" s="267"/>
      <c r="Z1010" s="267"/>
    </row>
    <row r="1011" spans="1:26" ht="15.75" customHeight="1">
      <c r="A1011" s="312"/>
      <c r="B1011" s="312"/>
      <c r="C1011" s="267"/>
      <c r="D1011" s="312"/>
      <c r="E1011" s="312"/>
      <c r="F1011" s="312"/>
      <c r="G1011" s="267"/>
      <c r="H1011" s="267"/>
      <c r="I1011" s="313"/>
      <c r="J1011" s="314"/>
      <c r="K1011" s="314"/>
      <c r="L1011" s="314"/>
      <c r="M1011" s="314"/>
      <c r="N1011" s="314"/>
      <c r="O1011" s="267"/>
      <c r="P1011" s="267"/>
      <c r="Q1011" s="267"/>
      <c r="R1011" s="267"/>
      <c r="S1011" s="267"/>
      <c r="T1011" s="267"/>
      <c r="U1011" s="267"/>
      <c r="V1011" s="267"/>
      <c r="W1011" s="267"/>
      <c r="X1011" s="267"/>
      <c r="Y1011" s="267"/>
      <c r="Z1011" s="267"/>
    </row>
    <row r="1012" spans="1:26" ht="15.75" customHeight="1">
      <c r="A1012" s="312"/>
      <c r="B1012" s="312"/>
      <c r="C1012" s="267"/>
      <c r="D1012" s="312"/>
      <c r="E1012" s="312"/>
      <c r="F1012" s="312"/>
      <c r="G1012" s="267"/>
      <c r="H1012" s="267"/>
      <c r="I1012" s="313"/>
      <c r="J1012" s="314"/>
      <c r="K1012" s="314"/>
      <c r="L1012" s="314"/>
      <c r="M1012" s="314"/>
      <c r="N1012" s="314"/>
      <c r="O1012" s="267"/>
      <c r="P1012" s="267"/>
      <c r="Q1012" s="267"/>
      <c r="R1012" s="267"/>
      <c r="S1012" s="267"/>
      <c r="T1012" s="267"/>
      <c r="U1012" s="267"/>
      <c r="V1012" s="267"/>
      <c r="W1012" s="267"/>
      <c r="X1012" s="267"/>
      <c r="Y1012" s="267"/>
      <c r="Z1012" s="267"/>
    </row>
  </sheetData>
  <mergeCells count="25">
    <mergeCell ref="A1:I1"/>
    <mergeCell ref="A4:A14"/>
    <mergeCell ref="B7:B9"/>
    <mergeCell ref="B10:B14"/>
    <mergeCell ref="A15:A27"/>
    <mergeCell ref="B16:B19"/>
    <mergeCell ref="B20:B22"/>
    <mergeCell ref="B23:B27"/>
    <mergeCell ref="A28:A33"/>
    <mergeCell ref="B29:B30"/>
    <mergeCell ref="B31:B33"/>
    <mergeCell ref="A34:A40"/>
    <mergeCell ref="B35:B36"/>
    <mergeCell ref="B37:B40"/>
    <mergeCell ref="A58:A68"/>
    <mergeCell ref="B59:B60"/>
    <mergeCell ref="B61:B63"/>
    <mergeCell ref="B64:B68"/>
    <mergeCell ref="A41:A51"/>
    <mergeCell ref="B42:B43"/>
    <mergeCell ref="B44:B46"/>
    <mergeCell ref="B47:B51"/>
    <mergeCell ref="A52:A57"/>
    <mergeCell ref="B53:B54"/>
    <mergeCell ref="B55:B5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06A60-3DEF-459D-8625-852A19B8CA2E}">
  <dimension ref="A1:J10"/>
  <sheetViews>
    <sheetView workbookViewId="0">
      <selection activeCell="I5" sqref="I5"/>
    </sheetView>
  </sheetViews>
  <sheetFormatPr defaultColWidth="11.44140625" defaultRowHeight="13.2"/>
  <cols>
    <col min="1" max="1" width="4.44140625" style="315" bestFit="1" customWidth="1"/>
    <col min="2" max="2" width="32.6640625" style="315" bestFit="1" customWidth="1"/>
    <col min="3" max="3" width="7.44140625" style="329" bestFit="1" customWidth="1"/>
    <col min="4" max="4" width="12.44140625" style="315" bestFit="1" customWidth="1"/>
    <col min="5" max="5" width="9.88671875" style="315" customWidth="1"/>
    <col min="6" max="6" width="12.44140625" style="315" bestFit="1" customWidth="1"/>
    <col min="7" max="7" width="11.33203125" style="315" bestFit="1" customWidth="1"/>
    <col min="8" max="8" width="8.44140625" style="315" bestFit="1" customWidth="1"/>
    <col min="9" max="9" width="13.44140625" style="315" customWidth="1"/>
    <col min="10" max="10" width="16.109375" style="315" customWidth="1"/>
    <col min="11" max="256" width="11.44140625" style="315"/>
    <col min="257" max="257" width="4.44140625" style="315" bestFit="1" customWidth="1"/>
    <col min="258" max="258" width="32.6640625" style="315" bestFit="1" customWidth="1"/>
    <col min="259" max="259" width="7.44140625" style="315" bestFit="1" customWidth="1"/>
    <col min="260" max="260" width="12.44140625" style="315" bestFit="1" customWidth="1"/>
    <col min="261" max="261" width="9.88671875" style="315" customWidth="1"/>
    <col min="262" max="262" width="12.44140625" style="315" bestFit="1" customWidth="1"/>
    <col min="263" max="263" width="11.33203125" style="315" bestFit="1" customWidth="1"/>
    <col min="264" max="264" width="8.44140625" style="315" bestFit="1" customWidth="1"/>
    <col min="265" max="265" width="13.44140625" style="315" customWidth="1"/>
    <col min="266" max="266" width="16.109375" style="315" customWidth="1"/>
    <col min="267" max="512" width="11.44140625" style="315"/>
    <col min="513" max="513" width="4.44140625" style="315" bestFit="1" customWidth="1"/>
    <col min="514" max="514" width="32.6640625" style="315" bestFit="1" customWidth="1"/>
    <col min="515" max="515" width="7.44140625" style="315" bestFit="1" customWidth="1"/>
    <col min="516" max="516" width="12.44140625" style="315" bestFit="1" customWidth="1"/>
    <col min="517" max="517" width="9.88671875" style="315" customWidth="1"/>
    <col min="518" max="518" width="12.44140625" style="315" bestFit="1" customWidth="1"/>
    <col min="519" max="519" width="11.33203125" style="315" bestFit="1" customWidth="1"/>
    <col min="520" max="520" width="8.44140625" style="315" bestFit="1" customWidth="1"/>
    <col min="521" max="521" width="13.44140625" style="315" customWidth="1"/>
    <col min="522" max="522" width="16.109375" style="315" customWidth="1"/>
    <col min="523" max="768" width="11.44140625" style="315"/>
    <col min="769" max="769" width="4.44140625" style="315" bestFit="1" customWidth="1"/>
    <col min="770" max="770" width="32.6640625" style="315" bestFit="1" customWidth="1"/>
    <col min="771" max="771" width="7.44140625" style="315" bestFit="1" customWidth="1"/>
    <col min="772" max="772" width="12.44140625" style="315" bestFit="1" customWidth="1"/>
    <col min="773" max="773" width="9.88671875" style="315" customWidth="1"/>
    <col min="774" max="774" width="12.44140625" style="315" bestFit="1" customWidth="1"/>
    <col min="775" max="775" width="11.33203125" style="315" bestFit="1" customWidth="1"/>
    <col min="776" max="776" width="8.44140625" style="315" bestFit="1" customWidth="1"/>
    <col min="777" max="777" width="13.44140625" style="315" customWidth="1"/>
    <col min="778" max="778" width="16.109375" style="315" customWidth="1"/>
    <col min="779" max="1024" width="11.44140625" style="315"/>
    <col min="1025" max="1025" width="4.44140625" style="315" bestFit="1" customWidth="1"/>
    <col min="1026" max="1026" width="32.6640625" style="315" bestFit="1" customWidth="1"/>
    <col min="1027" max="1027" width="7.44140625" style="315" bestFit="1" customWidth="1"/>
    <col min="1028" max="1028" width="12.44140625" style="315" bestFit="1" customWidth="1"/>
    <col min="1029" max="1029" width="9.88671875" style="315" customWidth="1"/>
    <col min="1030" max="1030" width="12.44140625" style="315" bestFit="1" customWidth="1"/>
    <col min="1031" max="1031" width="11.33203125" style="315" bestFit="1" customWidth="1"/>
    <col min="1032" max="1032" width="8.44140625" style="315" bestFit="1" customWidth="1"/>
    <col min="1033" max="1033" width="13.44140625" style="315" customWidth="1"/>
    <col min="1034" max="1034" width="16.109375" style="315" customWidth="1"/>
    <col min="1035" max="1280" width="11.44140625" style="315"/>
    <col min="1281" max="1281" width="4.44140625" style="315" bestFit="1" customWidth="1"/>
    <col min="1282" max="1282" width="32.6640625" style="315" bestFit="1" customWidth="1"/>
    <col min="1283" max="1283" width="7.44140625" style="315" bestFit="1" customWidth="1"/>
    <col min="1284" max="1284" width="12.44140625" style="315" bestFit="1" customWidth="1"/>
    <col min="1285" max="1285" width="9.88671875" style="315" customWidth="1"/>
    <col min="1286" max="1286" width="12.44140625" style="315" bestFit="1" customWidth="1"/>
    <col min="1287" max="1287" width="11.33203125" style="315" bestFit="1" customWidth="1"/>
    <col min="1288" max="1288" width="8.44140625" style="315" bestFit="1" customWidth="1"/>
    <col min="1289" max="1289" width="13.44140625" style="315" customWidth="1"/>
    <col min="1290" max="1290" width="16.109375" style="315" customWidth="1"/>
    <col min="1291" max="1536" width="11.44140625" style="315"/>
    <col min="1537" max="1537" width="4.44140625" style="315" bestFit="1" customWidth="1"/>
    <col min="1538" max="1538" width="32.6640625" style="315" bestFit="1" customWidth="1"/>
    <col min="1539" max="1539" width="7.44140625" style="315" bestFit="1" customWidth="1"/>
    <col min="1540" max="1540" width="12.44140625" style="315" bestFit="1" customWidth="1"/>
    <col min="1541" max="1541" width="9.88671875" style="315" customWidth="1"/>
    <col min="1542" max="1542" width="12.44140625" style="315" bestFit="1" customWidth="1"/>
    <col min="1543" max="1543" width="11.33203125" style="315" bestFit="1" customWidth="1"/>
    <col min="1544" max="1544" width="8.44140625" style="315" bestFit="1" customWidth="1"/>
    <col min="1545" max="1545" width="13.44140625" style="315" customWidth="1"/>
    <col min="1546" max="1546" width="16.109375" style="315" customWidth="1"/>
    <col min="1547" max="1792" width="11.44140625" style="315"/>
    <col min="1793" max="1793" width="4.44140625" style="315" bestFit="1" customWidth="1"/>
    <col min="1794" max="1794" width="32.6640625" style="315" bestFit="1" customWidth="1"/>
    <col min="1795" max="1795" width="7.44140625" style="315" bestFit="1" customWidth="1"/>
    <col min="1796" max="1796" width="12.44140625" style="315" bestFit="1" customWidth="1"/>
    <col min="1797" max="1797" width="9.88671875" style="315" customWidth="1"/>
    <col min="1798" max="1798" width="12.44140625" style="315" bestFit="1" customWidth="1"/>
    <col min="1799" max="1799" width="11.33203125" style="315" bestFit="1" customWidth="1"/>
    <col min="1800" max="1800" width="8.44140625" style="315" bestFit="1" customWidth="1"/>
    <col min="1801" max="1801" width="13.44140625" style="315" customWidth="1"/>
    <col min="1802" max="1802" width="16.109375" style="315" customWidth="1"/>
    <col min="1803" max="2048" width="11.44140625" style="315"/>
    <col min="2049" max="2049" width="4.44140625" style="315" bestFit="1" customWidth="1"/>
    <col min="2050" max="2050" width="32.6640625" style="315" bestFit="1" customWidth="1"/>
    <col min="2051" max="2051" width="7.44140625" style="315" bestFit="1" customWidth="1"/>
    <col min="2052" max="2052" width="12.44140625" style="315" bestFit="1" customWidth="1"/>
    <col min="2053" max="2053" width="9.88671875" style="315" customWidth="1"/>
    <col min="2054" max="2054" width="12.44140625" style="315" bestFit="1" customWidth="1"/>
    <col min="2055" max="2055" width="11.33203125" style="315" bestFit="1" customWidth="1"/>
    <col min="2056" max="2056" width="8.44140625" style="315" bestFit="1" customWidth="1"/>
    <col min="2057" max="2057" width="13.44140625" style="315" customWidth="1"/>
    <col min="2058" max="2058" width="16.109375" style="315" customWidth="1"/>
    <col min="2059" max="2304" width="11.44140625" style="315"/>
    <col min="2305" max="2305" width="4.44140625" style="315" bestFit="1" customWidth="1"/>
    <col min="2306" max="2306" width="32.6640625" style="315" bestFit="1" customWidth="1"/>
    <col min="2307" max="2307" width="7.44140625" style="315" bestFit="1" customWidth="1"/>
    <col min="2308" max="2308" width="12.44140625" style="315" bestFit="1" customWidth="1"/>
    <col min="2309" max="2309" width="9.88671875" style="315" customWidth="1"/>
    <col min="2310" max="2310" width="12.44140625" style="315" bestFit="1" customWidth="1"/>
    <col min="2311" max="2311" width="11.33203125" style="315" bestFit="1" customWidth="1"/>
    <col min="2312" max="2312" width="8.44140625" style="315" bestFit="1" customWidth="1"/>
    <col min="2313" max="2313" width="13.44140625" style="315" customWidth="1"/>
    <col min="2314" max="2314" width="16.109375" style="315" customWidth="1"/>
    <col min="2315" max="2560" width="11.44140625" style="315"/>
    <col min="2561" max="2561" width="4.44140625" style="315" bestFit="1" customWidth="1"/>
    <col min="2562" max="2562" width="32.6640625" style="315" bestFit="1" customWidth="1"/>
    <col min="2563" max="2563" width="7.44140625" style="315" bestFit="1" customWidth="1"/>
    <col min="2564" max="2564" width="12.44140625" style="315" bestFit="1" customWidth="1"/>
    <col min="2565" max="2565" width="9.88671875" style="315" customWidth="1"/>
    <col min="2566" max="2566" width="12.44140625" style="315" bestFit="1" customWidth="1"/>
    <col min="2567" max="2567" width="11.33203125" style="315" bestFit="1" customWidth="1"/>
    <col min="2568" max="2568" width="8.44140625" style="315" bestFit="1" customWidth="1"/>
    <col min="2569" max="2569" width="13.44140625" style="315" customWidth="1"/>
    <col min="2570" max="2570" width="16.109375" style="315" customWidth="1"/>
    <col min="2571" max="2816" width="11.44140625" style="315"/>
    <col min="2817" max="2817" width="4.44140625" style="315" bestFit="1" customWidth="1"/>
    <col min="2818" max="2818" width="32.6640625" style="315" bestFit="1" customWidth="1"/>
    <col min="2819" max="2819" width="7.44140625" style="315" bestFit="1" customWidth="1"/>
    <col min="2820" max="2820" width="12.44140625" style="315" bestFit="1" customWidth="1"/>
    <col min="2821" max="2821" width="9.88671875" style="315" customWidth="1"/>
    <col min="2822" max="2822" width="12.44140625" style="315" bestFit="1" customWidth="1"/>
    <col min="2823" max="2823" width="11.33203125" style="315" bestFit="1" customWidth="1"/>
    <col min="2824" max="2824" width="8.44140625" style="315" bestFit="1" customWidth="1"/>
    <col min="2825" max="2825" width="13.44140625" style="315" customWidth="1"/>
    <col min="2826" max="2826" width="16.109375" style="315" customWidth="1"/>
    <col min="2827" max="3072" width="11.44140625" style="315"/>
    <col min="3073" max="3073" width="4.44140625" style="315" bestFit="1" customWidth="1"/>
    <col min="3074" max="3074" width="32.6640625" style="315" bestFit="1" customWidth="1"/>
    <col min="3075" max="3075" width="7.44140625" style="315" bestFit="1" customWidth="1"/>
    <col min="3076" max="3076" width="12.44140625" style="315" bestFit="1" customWidth="1"/>
    <col min="3077" max="3077" width="9.88671875" style="315" customWidth="1"/>
    <col min="3078" max="3078" width="12.44140625" style="315" bestFit="1" customWidth="1"/>
    <col min="3079" max="3079" width="11.33203125" style="315" bestFit="1" customWidth="1"/>
    <col min="3080" max="3080" width="8.44140625" style="315" bestFit="1" customWidth="1"/>
    <col min="3081" max="3081" width="13.44140625" style="315" customWidth="1"/>
    <col min="3082" max="3082" width="16.109375" style="315" customWidth="1"/>
    <col min="3083" max="3328" width="11.44140625" style="315"/>
    <col min="3329" max="3329" width="4.44140625" style="315" bestFit="1" customWidth="1"/>
    <col min="3330" max="3330" width="32.6640625" style="315" bestFit="1" customWidth="1"/>
    <col min="3331" max="3331" width="7.44140625" style="315" bestFit="1" customWidth="1"/>
    <col min="3332" max="3332" width="12.44140625" style="315" bestFit="1" customWidth="1"/>
    <col min="3333" max="3333" width="9.88671875" style="315" customWidth="1"/>
    <col min="3334" max="3334" width="12.44140625" style="315" bestFit="1" customWidth="1"/>
    <col min="3335" max="3335" width="11.33203125" style="315" bestFit="1" customWidth="1"/>
    <col min="3336" max="3336" width="8.44140625" style="315" bestFit="1" customWidth="1"/>
    <col min="3337" max="3337" width="13.44140625" style="315" customWidth="1"/>
    <col min="3338" max="3338" width="16.109375" style="315" customWidth="1"/>
    <col min="3339" max="3584" width="11.44140625" style="315"/>
    <col min="3585" max="3585" width="4.44140625" style="315" bestFit="1" customWidth="1"/>
    <col min="3586" max="3586" width="32.6640625" style="315" bestFit="1" customWidth="1"/>
    <col min="3587" max="3587" width="7.44140625" style="315" bestFit="1" customWidth="1"/>
    <col min="3588" max="3588" width="12.44140625" style="315" bestFit="1" customWidth="1"/>
    <col min="3589" max="3589" width="9.88671875" style="315" customWidth="1"/>
    <col min="3590" max="3590" width="12.44140625" style="315" bestFit="1" customWidth="1"/>
    <col min="3591" max="3591" width="11.33203125" style="315" bestFit="1" customWidth="1"/>
    <col min="3592" max="3592" width="8.44140625" style="315" bestFit="1" customWidth="1"/>
    <col min="3593" max="3593" width="13.44140625" style="315" customWidth="1"/>
    <col min="3594" max="3594" width="16.109375" style="315" customWidth="1"/>
    <col min="3595" max="3840" width="11.44140625" style="315"/>
    <col min="3841" max="3841" width="4.44140625" style="315" bestFit="1" customWidth="1"/>
    <col min="3842" max="3842" width="32.6640625" style="315" bestFit="1" customWidth="1"/>
    <col min="3843" max="3843" width="7.44140625" style="315" bestFit="1" customWidth="1"/>
    <col min="3844" max="3844" width="12.44140625" style="315" bestFit="1" customWidth="1"/>
    <col min="3845" max="3845" width="9.88671875" style="315" customWidth="1"/>
    <col min="3846" max="3846" width="12.44140625" style="315" bestFit="1" customWidth="1"/>
    <col min="3847" max="3847" width="11.33203125" style="315" bestFit="1" customWidth="1"/>
    <col min="3848" max="3848" width="8.44140625" style="315" bestFit="1" customWidth="1"/>
    <col min="3849" max="3849" width="13.44140625" style="315" customWidth="1"/>
    <col min="3850" max="3850" width="16.109375" style="315" customWidth="1"/>
    <col min="3851" max="4096" width="11.44140625" style="315"/>
    <col min="4097" max="4097" width="4.44140625" style="315" bestFit="1" customWidth="1"/>
    <col min="4098" max="4098" width="32.6640625" style="315" bestFit="1" customWidth="1"/>
    <col min="4099" max="4099" width="7.44140625" style="315" bestFit="1" customWidth="1"/>
    <col min="4100" max="4100" width="12.44140625" style="315" bestFit="1" customWidth="1"/>
    <col min="4101" max="4101" width="9.88671875" style="315" customWidth="1"/>
    <col min="4102" max="4102" width="12.44140625" style="315" bestFit="1" customWidth="1"/>
    <col min="4103" max="4103" width="11.33203125" style="315" bestFit="1" customWidth="1"/>
    <col min="4104" max="4104" width="8.44140625" style="315" bestFit="1" customWidth="1"/>
    <col min="4105" max="4105" width="13.44140625" style="315" customWidth="1"/>
    <col min="4106" max="4106" width="16.109375" style="315" customWidth="1"/>
    <col min="4107" max="4352" width="11.44140625" style="315"/>
    <col min="4353" max="4353" width="4.44140625" style="315" bestFit="1" customWidth="1"/>
    <col min="4354" max="4354" width="32.6640625" style="315" bestFit="1" customWidth="1"/>
    <col min="4355" max="4355" width="7.44140625" style="315" bestFit="1" customWidth="1"/>
    <col min="4356" max="4356" width="12.44140625" style="315" bestFit="1" customWidth="1"/>
    <col min="4357" max="4357" width="9.88671875" style="315" customWidth="1"/>
    <col min="4358" max="4358" width="12.44140625" style="315" bestFit="1" customWidth="1"/>
    <col min="4359" max="4359" width="11.33203125" style="315" bestFit="1" customWidth="1"/>
    <col min="4360" max="4360" width="8.44140625" style="315" bestFit="1" customWidth="1"/>
    <col min="4361" max="4361" width="13.44140625" style="315" customWidth="1"/>
    <col min="4362" max="4362" width="16.109375" style="315" customWidth="1"/>
    <col min="4363" max="4608" width="11.44140625" style="315"/>
    <col min="4609" max="4609" width="4.44140625" style="315" bestFit="1" customWidth="1"/>
    <col min="4610" max="4610" width="32.6640625" style="315" bestFit="1" customWidth="1"/>
    <col min="4611" max="4611" width="7.44140625" style="315" bestFit="1" customWidth="1"/>
    <col min="4612" max="4612" width="12.44140625" style="315" bestFit="1" customWidth="1"/>
    <col min="4613" max="4613" width="9.88671875" style="315" customWidth="1"/>
    <col min="4614" max="4614" width="12.44140625" style="315" bestFit="1" customWidth="1"/>
    <col min="4615" max="4615" width="11.33203125" style="315" bestFit="1" customWidth="1"/>
    <col min="4616" max="4616" width="8.44140625" style="315" bestFit="1" customWidth="1"/>
    <col min="4617" max="4617" width="13.44140625" style="315" customWidth="1"/>
    <col min="4618" max="4618" width="16.109375" style="315" customWidth="1"/>
    <col min="4619" max="4864" width="11.44140625" style="315"/>
    <col min="4865" max="4865" width="4.44140625" style="315" bestFit="1" customWidth="1"/>
    <col min="4866" max="4866" width="32.6640625" style="315" bestFit="1" customWidth="1"/>
    <col min="4867" max="4867" width="7.44140625" style="315" bestFit="1" customWidth="1"/>
    <col min="4868" max="4868" width="12.44140625" style="315" bestFit="1" customWidth="1"/>
    <col min="4869" max="4869" width="9.88671875" style="315" customWidth="1"/>
    <col min="4870" max="4870" width="12.44140625" style="315" bestFit="1" customWidth="1"/>
    <col min="4871" max="4871" width="11.33203125" style="315" bestFit="1" customWidth="1"/>
    <col min="4872" max="4872" width="8.44140625" style="315" bestFit="1" customWidth="1"/>
    <col min="4873" max="4873" width="13.44140625" style="315" customWidth="1"/>
    <col min="4874" max="4874" width="16.109375" style="315" customWidth="1"/>
    <col min="4875" max="5120" width="11.44140625" style="315"/>
    <col min="5121" max="5121" width="4.44140625" style="315" bestFit="1" customWidth="1"/>
    <col min="5122" max="5122" width="32.6640625" style="315" bestFit="1" customWidth="1"/>
    <col min="5123" max="5123" width="7.44140625" style="315" bestFit="1" customWidth="1"/>
    <col min="5124" max="5124" width="12.44140625" style="315" bestFit="1" customWidth="1"/>
    <col min="5125" max="5125" width="9.88671875" style="315" customWidth="1"/>
    <col min="5126" max="5126" width="12.44140625" style="315" bestFit="1" customWidth="1"/>
    <col min="5127" max="5127" width="11.33203125" style="315" bestFit="1" customWidth="1"/>
    <col min="5128" max="5128" width="8.44140625" style="315" bestFit="1" customWidth="1"/>
    <col min="5129" max="5129" width="13.44140625" style="315" customWidth="1"/>
    <col min="5130" max="5130" width="16.109375" style="315" customWidth="1"/>
    <col min="5131" max="5376" width="11.44140625" style="315"/>
    <col min="5377" max="5377" width="4.44140625" style="315" bestFit="1" customWidth="1"/>
    <col min="5378" max="5378" width="32.6640625" style="315" bestFit="1" customWidth="1"/>
    <col min="5379" max="5379" width="7.44140625" style="315" bestFit="1" customWidth="1"/>
    <col min="5380" max="5380" width="12.44140625" style="315" bestFit="1" customWidth="1"/>
    <col min="5381" max="5381" width="9.88671875" style="315" customWidth="1"/>
    <col min="5382" max="5382" width="12.44140625" style="315" bestFit="1" customWidth="1"/>
    <col min="5383" max="5383" width="11.33203125" style="315" bestFit="1" customWidth="1"/>
    <col min="5384" max="5384" width="8.44140625" style="315" bestFit="1" customWidth="1"/>
    <col min="5385" max="5385" width="13.44140625" style="315" customWidth="1"/>
    <col min="5386" max="5386" width="16.109375" style="315" customWidth="1"/>
    <col min="5387" max="5632" width="11.44140625" style="315"/>
    <col min="5633" max="5633" width="4.44140625" style="315" bestFit="1" customWidth="1"/>
    <col min="5634" max="5634" width="32.6640625" style="315" bestFit="1" customWidth="1"/>
    <col min="5635" max="5635" width="7.44140625" style="315" bestFit="1" customWidth="1"/>
    <col min="5636" max="5636" width="12.44140625" style="315" bestFit="1" customWidth="1"/>
    <col min="5637" max="5637" width="9.88671875" style="315" customWidth="1"/>
    <col min="5638" max="5638" width="12.44140625" style="315" bestFit="1" customWidth="1"/>
    <col min="5639" max="5639" width="11.33203125" style="315" bestFit="1" customWidth="1"/>
    <col min="5640" max="5640" width="8.44140625" style="315" bestFit="1" customWidth="1"/>
    <col min="5641" max="5641" width="13.44140625" style="315" customWidth="1"/>
    <col min="5642" max="5642" width="16.109375" style="315" customWidth="1"/>
    <col min="5643" max="5888" width="11.44140625" style="315"/>
    <col min="5889" max="5889" width="4.44140625" style="315" bestFit="1" customWidth="1"/>
    <col min="5890" max="5890" width="32.6640625" style="315" bestFit="1" customWidth="1"/>
    <col min="5891" max="5891" width="7.44140625" style="315" bestFit="1" customWidth="1"/>
    <col min="5892" max="5892" width="12.44140625" style="315" bestFit="1" customWidth="1"/>
    <col min="5893" max="5893" width="9.88671875" style="315" customWidth="1"/>
    <col min="5894" max="5894" width="12.44140625" style="315" bestFit="1" customWidth="1"/>
    <col min="5895" max="5895" width="11.33203125" style="315" bestFit="1" customWidth="1"/>
    <col min="5896" max="5896" width="8.44140625" style="315" bestFit="1" customWidth="1"/>
    <col min="5897" max="5897" width="13.44140625" style="315" customWidth="1"/>
    <col min="5898" max="5898" width="16.109375" style="315" customWidth="1"/>
    <col min="5899" max="6144" width="11.44140625" style="315"/>
    <col min="6145" max="6145" width="4.44140625" style="315" bestFit="1" customWidth="1"/>
    <col min="6146" max="6146" width="32.6640625" style="315" bestFit="1" customWidth="1"/>
    <col min="6147" max="6147" width="7.44140625" style="315" bestFit="1" customWidth="1"/>
    <col min="6148" max="6148" width="12.44140625" style="315" bestFit="1" customWidth="1"/>
    <col min="6149" max="6149" width="9.88671875" style="315" customWidth="1"/>
    <col min="6150" max="6150" width="12.44140625" style="315" bestFit="1" customWidth="1"/>
    <col min="6151" max="6151" width="11.33203125" style="315" bestFit="1" customWidth="1"/>
    <col min="6152" max="6152" width="8.44140625" style="315" bestFit="1" customWidth="1"/>
    <col min="6153" max="6153" width="13.44140625" style="315" customWidth="1"/>
    <col min="6154" max="6154" width="16.109375" style="315" customWidth="1"/>
    <col min="6155" max="6400" width="11.44140625" style="315"/>
    <col min="6401" max="6401" width="4.44140625" style="315" bestFit="1" customWidth="1"/>
    <col min="6402" max="6402" width="32.6640625" style="315" bestFit="1" customWidth="1"/>
    <col min="6403" max="6403" width="7.44140625" style="315" bestFit="1" customWidth="1"/>
    <col min="6404" max="6404" width="12.44140625" style="315" bestFit="1" customWidth="1"/>
    <col min="6405" max="6405" width="9.88671875" style="315" customWidth="1"/>
    <col min="6406" max="6406" width="12.44140625" style="315" bestFit="1" customWidth="1"/>
    <col min="6407" max="6407" width="11.33203125" style="315" bestFit="1" customWidth="1"/>
    <col min="6408" max="6408" width="8.44140625" style="315" bestFit="1" customWidth="1"/>
    <col min="6409" max="6409" width="13.44140625" style="315" customWidth="1"/>
    <col min="6410" max="6410" width="16.109375" style="315" customWidth="1"/>
    <col min="6411" max="6656" width="11.44140625" style="315"/>
    <col min="6657" max="6657" width="4.44140625" style="315" bestFit="1" customWidth="1"/>
    <col min="6658" max="6658" width="32.6640625" style="315" bestFit="1" customWidth="1"/>
    <col min="6659" max="6659" width="7.44140625" style="315" bestFit="1" customWidth="1"/>
    <col min="6660" max="6660" width="12.44140625" style="315" bestFit="1" customWidth="1"/>
    <col min="6661" max="6661" width="9.88671875" style="315" customWidth="1"/>
    <col min="6662" max="6662" width="12.44140625" style="315" bestFit="1" customWidth="1"/>
    <col min="6663" max="6663" width="11.33203125" style="315" bestFit="1" customWidth="1"/>
    <col min="6664" max="6664" width="8.44140625" style="315" bestFit="1" customWidth="1"/>
    <col min="6665" max="6665" width="13.44140625" style="315" customWidth="1"/>
    <col min="6666" max="6666" width="16.109375" style="315" customWidth="1"/>
    <col min="6667" max="6912" width="11.44140625" style="315"/>
    <col min="6913" max="6913" width="4.44140625" style="315" bestFit="1" customWidth="1"/>
    <col min="6914" max="6914" width="32.6640625" style="315" bestFit="1" customWidth="1"/>
    <col min="6915" max="6915" width="7.44140625" style="315" bestFit="1" customWidth="1"/>
    <col min="6916" max="6916" width="12.44140625" style="315" bestFit="1" customWidth="1"/>
    <col min="6917" max="6917" width="9.88671875" style="315" customWidth="1"/>
    <col min="6918" max="6918" width="12.44140625" style="315" bestFit="1" customWidth="1"/>
    <col min="6919" max="6919" width="11.33203125" style="315" bestFit="1" customWidth="1"/>
    <col min="6920" max="6920" width="8.44140625" style="315" bestFit="1" customWidth="1"/>
    <col min="6921" max="6921" width="13.44140625" style="315" customWidth="1"/>
    <col min="6922" max="6922" width="16.109375" style="315" customWidth="1"/>
    <col min="6923" max="7168" width="11.44140625" style="315"/>
    <col min="7169" max="7169" width="4.44140625" style="315" bestFit="1" customWidth="1"/>
    <col min="7170" max="7170" width="32.6640625" style="315" bestFit="1" customWidth="1"/>
    <col min="7171" max="7171" width="7.44140625" style="315" bestFit="1" customWidth="1"/>
    <col min="7172" max="7172" width="12.44140625" style="315" bestFit="1" customWidth="1"/>
    <col min="7173" max="7173" width="9.88671875" style="315" customWidth="1"/>
    <col min="7174" max="7174" width="12.44140625" style="315" bestFit="1" customWidth="1"/>
    <col min="7175" max="7175" width="11.33203125" style="315" bestFit="1" customWidth="1"/>
    <col min="7176" max="7176" width="8.44140625" style="315" bestFit="1" customWidth="1"/>
    <col min="7177" max="7177" width="13.44140625" style="315" customWidth="1"/>
    <col min="7178" max="7178" width="16.109375" style="315" customWidth="1"/>
    <col min="7179" max="7424" width="11.44140625" style="315"/>
    <col min="7425" max="7425" width="4.44140625" style="315" bestFit="1" customWidth="1"/>
    <col min="7426" max="7426" width="32.6640625" style="315" bestFit="1" customWidth="1"/>
    <col min="7427" max="7427" width="7.44140625" style="315" bestFit="1" customWidth="1"/>
    <col min="7428" max="7428" width="12.44140625" style="315" bestFit="1" customWidth="1"/>
    <col min="7429" max="7429" width="9.88671875" style="315" customWidth="1"/>
    <col min="7430" max="7430" width="12.44140625" style="315" bestFit="1" customWidth="1"/>
    <col min="7431" max="7431" width="11.33203125" style="315" bestFit="1" customWidth="1"/>
    <col min="7432" max="7432" width="8.44140625" style="315" bestFit="1" customWidth="1"/>
    <col min="7433" max="7433" width="13.44140625" style="315" customWidth="1"/>
    <col min="7434" max="7434" width="16.109375" style="315" customWidth="1"/>
    <col min="7435" max="7680" width="11.44140625" style="315"/>
    <col min="7681" max="7681" width="4.44140625" style="315" bestFit="1" customWidth="1"/>
    <col min="7682" max="7682" width="32.6640625" style="315" bestFit="1" customWidth="1"/>
    <col min="7683" max="7683" width="7.44140625" style="315" bestFit="1" customWidth="1"/>
    <col min="7684" max="7684" width="12.44140625" style="315" bestFit="1" customWidth="1"/>
    <col min="7685" max="7685" width="9.88671875" style="315" customWidth="1"/>
    <col min="7686" max="7686" width="12.44140625" style="315" bestFit="1" customWidth="1"/>
    <col min="7687" max="7687" width="11.33203125" style="315" bestFit="1" customWidth="1"/>
    <col min="7688" max="7688" width="8.44140625" style="315" bestFit="1" customWidth="1"/>
    <col min="7689" max="7689" width="13.44140625" style="315" customWidth="1"/>
    <col min="7690" max="7690" width="16.109375" style="315" customWidth="1"/>
    <col min="7691" max="7936" width="11.44140625" style="315"/>
    <col min="7937" max="7937" width="4.44140625" style="315" bestFit="1" customWidth="1"/>
    <col min="7938" max="7938" width="32.6640625" style="315" bestFit="1" customWidth="1"/>
    <col min="7939" max="7939" width="7.44140625" style="315" bestFit="1" customWidth="1"/>
    <col min="7940" max="7940" width="12.44140625" style="315" bestFit="1" customWidth="1"/>
    <col min="7941" max="7941" width="9.88671875" style="315" customWidth="1"/>
    <col min="7942" max="7942" width="12.44140625" style="315" bestFit="1" customWidth="1"/>
    <col min="7943" max="7943" width="11.33203125" style="315" bestFit="1" customWidth="1"/>
    <col min="7944" max="7944" width="8.44140625" style="315" bestFit="1" customWidth="1"/>
    <col min="7945" max="7945" width="13.44140625" style="315" customWidth="1"/>
    <col min="7946" max="7946" width="16.109375" style="315" customWidth="1"/>
    <col min="7947" max="8192" width="11.44140625" style="315"/>
    <col min="8193" max="8193" width="4.44140625" style="315" bestFit="1" customWidth="1"/>
    <col min="8194" max="8194" width="32.6640625" style="315" bestFit="1" customWidth="1"/>
    <col min="8195" max="8195" width="7.44140625" style="315" bestFit="1" customWidth="1"/>
    <col min="8196" max="8196" width="12.44140625" style="315" bestFit="1" customWidth="1"/>
    <col min="8197" max="8197" width="9.88671875" style="315" customWidth="1"/>
    <col min="8198" max="8198" width="12.44140625" style="315" bestFit="1" customWidth="1"/>
    <col min="8199" max="8199" width="11.33203125" style="315" bestFit="1" customWidth="1"/>
    <col min="8200" max="8200" width="8.44140625" style="315" bestFit="1" customWidth="1"/>
    <col min="8201" max="8201" width="13.44140625" style="315" customWidth="1"/>
    <col min="8202" max="8202" width="16.109375" style="315" customWidth="1"/>
    <col min="8203" max="8448" width="11.44140625" style="315"/>
    <col min="8449" max="8449" width="4.44140625" style="315" bestFit="1" customWidth="1"/>
    <col min="8450" max="8450" width="32.6640625" style="315" bestFit="1" customWidth="1"/>
    <col min="8451" max="8451" width="7.44140625" style="315" bestFit="1" customWidth="1"/>
    <col min="8452" max="8452" width="12.44140625" style="315" bestFit="1" customWidth="1"/>
    <col min="8453" max="8453" width="9.88671875" style="315" customWidth="1"/>
    <col min="8454" max="8454" width="12.44140625" style="315" bestFit="1" customWidth="1"/>
    <col min="8455" max="8455" width="11.33203125" style="315" bestFit="1" customWidth="1"/>
    <col min="8456" max="8456" width="8.44140625" style="315" bestFit="1" customWidth="1"/>
    <col min="8457" max="8457" width="13.44140625" style="315" customWidth="1"/>
    <col min="8458" max="8458" width="16.109375" style="315" customWidth="1"/>
    <col min="8459" max="8704" width="11.44140625" style="315"/>
    <col min="8705" max="8705" width="4.44140625" style="315" bestFit="1" customWidth="1"/>
    <col min="8706" max="8706" width="32.6640625" style="315" bestFit="1" customWidth="1"/>
    <col min="8707" max="8707" width="7.44140625" style="315" bestFit="1" customWidth="1"/>
    <col min="8708" max="8708" width="12.44140625" style="315" bestFit="1" customWidth="1"/>
    <col min="8709" max="8709" width="9.88671875" style="315" customWidth="1"/>
    <col min="8710" max="8710" width="12.44140625" style="315" bestFit="1" customWidth="1"/>
    <col min="8711" max="8711" width="11.33203125" style="315" bestFit="1" customWidth="1"/>
    <col min="8712" max="8712" width="8.44140625" style="315" bestFit="1" customWidth="1"/>
    <col min="8713" max="8713" width="13.44140625" style="315" customWidth="1"/>
    <col min="8714" max="8714" width="16.109375" style="315" customWidth="1"/>
    <col min="8715" max="8960" width="11.44140625" style="315"/>
    <col min="8961" max="8961" width="4.44140625" style="315" bestFit="1" customWidth="1"/>
    <col min="8962" max="8962" width="32.6640625" style="315" bestFit="1" customWidth="1"/>
    <col min="8963" max="8963" width="7.44140625" style="315" bestFit="1" customWidth="1"/>
    <col min="8964" max="8964" width="12.44140625" style="315" bestFit="1" customWidth="1"/>
    <col min="8965" max="8965" width="9.88671875" style="315" customWidth="1"/>
    <col min="8966" max="8966" width="12.44140625" style="315" bestFit="1" customWidth="1"/>
    <col min="8967" max="8967" width="11.33203125" style="315" bestFit="1" customWidth="1"/>
    <col min="8968" max="8968" width="8.44140625" style="315" bestFit="1" customWidth="1"/>
    <col min="8969" max="8969" width="13.44140625" style="315" customWidth="1"/>
    <col min="8970" max="8970" width="16.109375" style="315" customWidth="1"/>
    <col min="8971" max="9216" width="11.44140625" style="315"/>
    <col min="9217" max="9217" width="4.44140625" style="315" bestFit="1" customWidth="1"/>
    <col min="9218" max="9218" width="32.6640625" style="315" bestFit="1" customWidth="1"/>
    <col min="9219" max="9219" width="7.44140625" style="315" bestFit="1" customWidth="1"/>
    <col min="9220" max="9220" width="12.44140625" style="315" bestFit="1" customWidth="1"/>
    <col min="9221" max="9221" width="9.88671875" style="315" customWidth="1"/>
    <col min="9222" max="9222" width="12.44140625" style="315" bestFit="1" customWidth="1"/>
    <col min="9223" max="9223" width="11.33203125" style="315" bestFit="1" customWidth="1"/>
    <col min="9224" max="9224" width="8.44140625" style="315" bestFit="1" customWidth="1"/>
    <col min="9225" max="9225" width="13.44140625" style="315" customWidth="1"/>
    <col min="9226" max="9226" width="16.109375" style="315" customWidth="1"/>
    <col min="9227" max="9472" width="11.44140625" style="315"/>
    <col min="9473" max="9473" width="4.44140625" style="315" bestFit="1" customWidth="1"/>
    <col min="9474" max="9474" width="32.6640625" style="315" bestFit="1" customWidth="1"/>
    <col min="9475" max="9475" width="7.44140625" style="315" bestFit="1" customWidth="1"/>
    <col min="9476" max="9476" width="12.44140625" style="315" bestFit="1" customWidth="1"/>
    <col min="9477" max="9477" width="9.88671875" style="315" customWidth="1"/>
    <col min="9478" max="9478" width="12.44140625" style="315" bestFit="1" customWidth="1"/>
    <col min="9479" max="9479" width="11.33203125" style="315" bestFit="1" customWidth="1"/>
    <col min="9480" max="9480" width="8.44140625" style="315" bestFit="1" customWidth="1"/>
    <col min="9481" max="9481" width="13.44140625" style="315" customWidth="1"/>
    <col min="9482" max="9482" width="16.109375" style="315" customWidth="1"/>
    <col min="9483" max="9728" width="11.44140625" style="315"/>
    <col min="9729" max="9729" width="4.44140625" style="315" bestFit="1" customWidth="1"/>
    <col min="9730" max="9730" width="32.6640625" style="315" bestFit="1" customWidth="1"/>
    <col min="9731" max="9731" width="7.44140625" style="315" bestFit="1" customWidth="1"/>
    <col min="9732" max="9732" width="12.44140625" style="315" bestFit="1" customWidth="1"/>
    <col min="9733" max="9733" width="9.88671875" style="315" customWidth="1"/>
    <col min="9734" max="9734" width="12.44140625" style="315" bestFit="1" customWidth="1"/>
    <col min="9735" max="9735" width="11.33203125" style="315" bestFit="1" customWidth="1"/>
    <col min="9736" max="9736" width="8.44140625" style="315" bestFit="1" customWidth="1"/>
    <col min="9737" max="9737" width="13.44140625" style="315" customWidth="1"/>
    <col min="9738" max="9738" width="16.109375" style="315" customWidth="1"/>
    <col min="9739" max="9984" width="11.44140625" style="315"/>
    <col min="9985" max="9985" width="4.44140625" style="315" bestFit="1" customWidth="1"/>
    <col min="9986" max="9986" width="32.6640625" style="315" bestFit="1" customWidth="1"/>
    <col min="9987" max="9987" width="7.44140625" style="315" bestFit="1" customWidth="1"/>
    <col min="9988" max="9988" width="12.44140625" style="315" bestFit="1" customWidth="1"/>
    <col min="9989" max="9989" width="9.88671875" style="315" customWidth="1"/>
    <col min="9990" max="9990" width="12.44140625" style="315" bestFit="1" customWidth="1"/>
    <col min="9991" max="9991" width="11.33203125" style="315" bestFit="1" customWidth="1"/>
    <col min="9992" max="9992" width="8.44140625" style="315" bestFit="1" customWidth="1"/>
    <col min="9993" max="9993" width="13.44140625" style="315" customWidth="1"/>
    <col min="9994" max="9994" width="16.109375" style="315" customWidth="1"/>
    <col min="9995" max="10240" width="11.44140625" style="315"/>
    <col min="10241" max="10241" width="4.44140625" style="315" bestFit="1" customWidth="1"/>
    <col min="10242" max="10242" width="32.6640625" style="315" bestFit="1" customWidth="1"/>
    <col min="10243" max="10243" width="7.44140625" style="315" bestFit="1" customWidth="1"/>
    <col min="10244" max="10244" width="12.44140625" style="315" bestFit="1" customWidth="1"/>
    <col min="10245" max="10245" width="9.88671875" style="315" customWidth="1"/>
    <col min="10246" max="10246" width="12.44140625" style="315" bestFit="1" customWidth="1"/>
    <col min="10247" max="10247" width="11.33203125" style="315" bestFit="1" customWidth="1"/>
    <col min="10248" max="10248" width="8.44140625" style="315" bestFit="1" customWidth="1"/>
    <col min="10249" max="10249" width="13.44140625" style="315" customWidth="1"/>
    <col min="10250" max="10250" width="16.109375" style="315" customWidth="1"/>
    <col min="10251" max="10496" width="11.44140625" style="315"/>
    <col min="10497" max="10497" width="4.44140625" style="315" bestFit="1" customWidth="1"/>
    <col min="10498" max="10498" width="32.6640625" style="315" bestFit="1" customWidth="1"/>
    <col min="10499" max="10499" width="7.44140625" style="315" bestFit="1" customWidth="1"/>
    <col min="10500" max="10500" width="12.44140625" style="315" bestFit="1" customWidth="1"/>
    <col min="10501" max="10501" width="9.88671875" style="315" customWidth="1"/>
    <col min="10502" max="10502" width="12.44140625" style="315" bestFit="1" customWidth="1"/>
    <col min="10503" max="10503" width="11.33203125" style="315" bestFit="1" customWidth="1"/>
    <col min="10504" max="10504" width="8.44140625" style="315" bestFit="1" customWidth="1"/>
    <col min="10505" max="10505" width="13.44140625" style="315" customWidth="1"/>
    <col min="10506" max="10506" width="16.109375" style="315" customWidth="1"/>
    <col min="10507" max="10752" width="11.44140625" style="315"/>
    <col min="10753" max="10753" width="4.44140625" style="315" bestFit="1" customWidth="1"/>
    <col min="10754" max="10754" width="32.6640625" style="315" bestFit="1" customWidth="1"/>
    <col min="10755" max="10755" width="7.44140625" style="315" bestFit="1" customWidth="1"/>
    <col min="10756" max="10756" width="12.44140625" style="315" bestFit="1" customWidth="1"/>
    <col min="10757" max="10757" width="9.88671875" style="315" customWidth="1"/>
    <col min="10758" max="10758" width="12.44140625" style="315" bestFit="1" customWidth="1"/>
    <col min="10759" max="10759" width="11.33203125" style="315" bestFit="1" customWidth="1"/>
    <col min="10760" max="10760" width="8.44140625" style="315" bestFit="1" customWidth="1"/>
    <col min="10761" max="10761" width="13.44140625" style="315" customWidth="1"/>
    <col min="10762" max="10762" width="16.109375" style="315" customWidth="1"/>
    <col min="10763" max="11008" width="11.44140625" style="315"/>
    <col min="11009" max="11009" width="4.44140625" style="315" bestFit="1" customWidth="1"/>
    <col min="11010" max="11010" width="32.6640625" style="315" bestFit="1" customWidth="1"/>
    <col min="11011" max="11011" width="7.44140625" style="315" bestFit="1" customWidth="1"/>
    <col min="11012" max="11012" width="12.44140625" style="315" bestFit="1" customWidth="1"/>
    <col min="11013" max="11013" width="9.88671875" style="315" customWidth="1"/>
    <col min="11014" max="11014" width="12.44140625" style="315" bestFit="1" customWidth="1"/>
    <col min="11015" max="11015" width="11.33203125" style="315" bestFit="1" customWidth="1"/>
    <col min="11016" max="11016" width="8.44140625" style="315" bestFit="1" customWidth="1"/>
    <col min="11017" max="11017" width="13.44140625" style="315" customWidth="1"/>
    <col min="11018" max="11018" width="16.109375" style="315" customWidth="1"/>
    <col min="11019" max="11264" width="11.44140625" style="315"/>
    <col min="11265" max="11265" width="4.44140625" style="315" bestFit="1" customWidth="1"/>
    <col min="11266" max="11266" width="32.6640625" style="315" bestFit="1" customWidth="1"/>
    <col min="11267" max="11267" width="7.44140625" style="315" bestFit="1" customWidth="1"/>
    <col min="11268" max="11268" width="12.44140625" style="315" bestFit="1" customWidth="1"/>
    <col min="11269" max="11269" width="9.88671875" style="315" customWidth="1"/>
    <col min="11270" max="11270" width="12.44140625" style="315" bestFit="1" customWidth="1"/>
    <col min="11271" max="11271" width="11.33203125" style="315" bestFit="1" customWidth="1"/>
    <col min="11272" max="11272" width="8.44140625" style="315" bestFit="1" customWidth="1"/>
    <col min="11273" max="11273" width="13.44140625" style="315" customWidth="1"/>
    <col min="11274" max="11274" width="16.109375" style="315" customWidth="1"/>
    <col min="11275" max="11520" width="11.44140625" style="315"/>
    <col min="11521" max="11521" width="4.44140625" style="315" bestFit="1" customWidth="1"/>
    <col min="11522" max="11522" width="32.6640625" style="315" bestFit="1" customWidth="1"/>
    <col min="11523" max="11523" width="7.44140625" style="315" bestFit="1" customWidth="1"/>
    <col min="11524" max="11524" width="12.44140625" style="315" bestFit="1" customWidth="1"/>
    <col min="11525" max="11525" width="9.88671875" style="315" customWidth="1"/>
    <col min="11526" max="11526" width="12.44140625" style="315" bestFit="1" customWidth="1"/>
    <col min="11527" max="11527" width="11.33203125" style="315" bestFit="1" customWidth="1"/>
    <col min="11528" max="11528" width="8.44140625" style="315" bestFit="1" customWidth="1"/>
    <col min="11529" max="11529" width="13.44140625" style="315" customWidth="1"/>
    <col min="11530" max="11530" width="16.109375" style="315" customWidth="1"/>
    <col min="11531" max="11776" width="11.44140625" style="315"/>
    <col min="11777" max="11777" width="4.44140625" style="315" bestFit="1" customWidth="1"/>
    <col min="11778" max="11778" width="32.6640625" style="315" bestFit="1" customWidth="1"/>
    <col min="11779" max="11779" width="7.44140625" style="315" bestFit="1" customWidth="1"/>
    <col min="11780" max="11780" width="12.44140625" style="315" bestFit="1" customWidth="1"/>
    <col min="11781" max="11781" width="9.88671875" style="315" customWidth="1"/>
    <col min="11782" max="11782" width="12.44140625" style="315" bestFit="1" customWidth="1"/>
    <col min="11783" max="11783" width="11.33203125" style="315" bestFit="1" customWidth="1"/>
    <col min="11784" max="11784" width="8.44140625" style="315" bestFit="1" customWidth="1"/>
    <col min="11785" max="11785" width="13.44140625" style="315" customWidth="1"/>
    <col min="11786" max="11786" width="16.109375" style="315" customWidth="1"/>
    <col min="11787" max="12032" width="11.44140625" style="315"/>
    <col min="12033" max="12033" width="4.44140625" style="315" bestFit="1" customWidth="1"/>
    <col min="12034" max="12034" width="32.6640625" style="315" bestFit="1" customWidth="1"/>
    <col min="12035" max="12035" width="7.44140625" style="315" bestFit="1" customWidth="1"/>
    <col min="12036" max="12036" width="12.44140625" style="315" bestFit="1" customWidth="1"/>
    <col min="12037" max="12037" width="9.88671875" style="315" customWidth="1"/>
    <col min="12038" max="12038" width="12.44140625" style="315" bestFit="1" customWidth="1"/>
    <col min="12039" max="12039" width="11.33203125" style="315" bestFit="1" customWidth="1"/>
    <col min="12040" max="12040" width="8.44140625" style="315" bestFit="1" customWidth="1"/>
    <col min="12041" max="12041" width="13.44140625" style="315" customWidth="1"/>
    <col min="12042" max="12042" width="16.109375" style="315" customWidth="1"/>
    <col min="12043" max="12288" width="11.44140625" style="315"/>
    <col min="12289" max="12289" width="4.44140625" style="315" bestFit="1" customWidth="1"/>
    <col min="12290" max="12290" width="32.6640625" style="315" bestFit="1" customWidth="1"/>
    <col min="12291" max="12291" width="7.44140625" style="315" bestFit="1" customWidth="1"/>
    <col min="12292" max="12292" width="12.44140625" style="315" bestFit="1" customWidth="1"/>
    <col min="12293" max="12293" width="9.88671875" style="315" customWidth="1"/>
    <col min="12294" max="12294" width="12.44140625" style="315" bestFit="1" customWidth="1"/>
    <col min="12295" max="12295" width="11.33203125" style="315" bestFit="1" customWidth="1"/>
    <col min="12296" max="12296" width="8.44140625" style="315" bestFit="1" customWidth="1"/>
    <col min="12297" max="12297" width="13.44140625" style="315" customWidth="1"/>
    <col min="12298" max="12298" width="16.109375" style="315" customWidth="1"/>
    <col min="12299" max="12544" width="11.44140625" style="315"/>
    <col min="12545" max="12545" width="4.44140625" style="315" bestFit="1" customWidth="1"/>
    <col min="12546" max="12546" width="32.6640625" style="315" bestFit="1" customWidth="1"/>
    <col min="12547" max="12547" width="7.44140625" style="315" bestFit="1" customWidth="1"/>
    <col min="12548" max="12548" width="12.44140625" style="315" bestFit="1" customWidth="1"/>
    <col min="12549" max="12549" width="9.88671875" style="315" customWidth="1"/>
    <col min="12550" max="12550" width="12.44140625" style="315" bestFit="1" customWidth="1"/>
    <col min="12551" max="12551" width="11.33203125" style="315" bestFit="1" customWidth="1"/>
    <col min="12552" max="12552" width="8.44140625" style="315" bestFit="1" customWidth="1"/>
    <col min="12553" max="12553" width="13.44140625" style="315" customWidth="1"/>
    <col min="12554" max="12554" width="16.109375" style="315" customWidth="1"/>
    <col min="12555" max="12800" width="11.44140625" style="315"/>
    <col min="12801" max="12801" width="4.44140625" style="315" bestFit="1" customWidth="1"/>
    <col min="12802" max="12802" width="32.6640625" style="315" bestFit="1" customWidth="1"/>
    <col min="12803" max="12803" width="7.44140625" style="315" bestFit="1" customWidth="1"/>
    <col min="12804" max="12804" width="12.44140625" style="315" bestFit="1" customWidth="1"/>
    <col min="12805" max="12805" width="9.88671875" style="315" customWidth="1"/>
    <col min="12806" max="12806" width="12.44140625" style="315" bestFit="1" customWidth="1"/>
    <col min="12807" max="12807" width="11.33203125" style="315" bestFit="1" customWidth="1"/>
    <col min="12808" max="12808" width="8.44140625" style="315" bestFit="1" customWidth="1"/>
    <col min="12809" max="12809" width="13.44140625" style="315" customWidth="1"/>
    <col min="12810" max="12810" width="16.109375" style="315" customWidth="1"/>
    <col min="12811" max="13056" width="11.44140625" style="315"/>
    <col min="13057" max="13057" width="4.44140625" style="315" bestFit="1" customWidth="1"/>
    <col min="13058" max="13058" width="32.6640625" style="315" bestFit="1" customWidth="1"/>
    <col min="13059" max="13059" width="7.44140625" style="315" bestFit="1" customWidth="1"/>
    <col min="13060" max="13060" width="12.44140625" style="315" bestFit="1" customWidth="1"/>
    <col min="13061" max="13061" width="9.88671875" style="315" customWidth="1"/>
    <col min="13062" max="13062" width="12.44140625" style="315" bestFit="1" customWidth="1"/>
    <col min="13063" max="13063" width="11.33203125" style="315" bestFit="1" customWidth="1"/>
    <col min="13064" max="13064" width="8.44140625" style="315" bestFit="1" customWidth="1"/>
    <col min="13065" max="13065" width="13.44140625" style="315" customWidth="1"/>
    <col min="13066" max="13066" width="16.109375" style="315" customWidth="1"/>
    <col min="13067" max="13312" width="11.44140625" style="315"/>
    <col min="13313" max="13313" width="4.44140625" style="315" bestFit="1" customWidth="1"/>
    <col min="13314" max="13314" width="32.6640625" style="315" bestFit="1" customWidth="1"/>
    <col min="13315" max="13315" width="7.44140625" style="315" bestFit="1" customWidth="1"/>
    <col min="13316" max="13316" width="12.44140625" style="315" bestFit="1" customWidth="1"/>
    <col min="13317" max="13317" width="9.88671875" style="315" customWidth="1"/>
    <col min="13318" max="13318" width="12.44140625" style="315" bestFit="1" customWidth="1"/>
    <col min="13319" max="13319" width="11.33203125" style="315" bestFit="1" customWidth="1"/>
    <col min="13320" max="13320" width="8.44140625" style="315" bestFit="1" customWidth="1"/>
    <col min="13321" max="13321" width="13.44140625" style="315" customWidth="1"/>
    <col min="13322" max="13322" width="16.109375" style="315" customWidth="1"/>
    <col min="13323" max="13568" width="11.44140625" style="315"/>
    <col min="13569" max="13569" width="4.44140625" style="315" bestFit="1" customWidth="1"/>
    <col min="13570" max="13570" width="32.6640625" style="315" bestFit="1" customWidth="1"/>
    <col min="13571" max="13571" width="7.44140625" style="315" bestFit="1" customWidth="1"/>
    <col min="13572" max="13572" width="12.44140625" style="315" bestFit="1" customWidth="1"/>
    <col min="13573" max="13573" width="9.88671875" style="315" customWidth="1"/>
    <col min="13574" max="13574" width="12.44140625" style="315" bestFit="1" customWidth="1"/>
    <col min="13575" max="13575" width="11.33203125" style="315" bestFit="1" customWidth="1"/>
    <col min="13576" max="13576" width="8.44140625" style="315" bestFit="1" customWidth="1"/>
    <col min="13577" max="13577" width="13.44140625" style="315" customWidth="1"/>
    <col min="13578" max="13578" width="16.109375" style="315" customWidth="1"/>
    <col min="13579" max="13824" width="11.44140625" style="315"/>
    <col min="13825" max="13825" width="4.44140625" style="315" bestFit="1" customWidth="1"/>
    <col min="13826" max="13826" width="32.6640625" style="315" bestFit="1" customWidth="1"/>
    <col min="13827" max="13827" width="7.44140625" style="315" bestFit="1" customWidth="1"/>
    <col min="13828" max="13828" width="12.44140625" style="315" bestFit="1" customWidth="1"/>
    <col min="13829" max="13829" width="9.88671875" style="315" customWidth="1"/>
    <col min="13830" max="13830" width="12.44140625" style="315" bestFit="1" customWidth="1"/>
    <col min="13831" max="13831" width="11.33203125" style="315" bestFit="1" customWidth="1"/>
    <col min="13832" max="13832" width="8.44140625" style="315" bestFit="1" customWidth="1"/>
    <col min="13833" max="13833" width="13.44140625" style="315" customWidth="1"/>
    <col min="13834" max="13834" width="16.109375" style="315" customWidth="1"/>
    <col min="13835" max="14080" width="11.44140625" style="315"/>
    <col min="14081" max="14081" width="4.44140625" style="315" bestFit="1" customWidth="1"/>
    <col min="14082" max="14082" width="32.6640625" style="315" bestFit="1" customWidth="1"/>
    <col min="14083" max="14083" width="7.44140625" style="315" bestFit="1" customWidth="1"/>
    <col min="14084" max="14084" width="12.44140625" style="315" bestFit="1" customWidth="1"/>
    <col min="14085" max="14085" width="9.88671875" style="315" customWidth="1"/>
    <col min="14086" max="14086" width="12.44140625" style="315" bestFit="1" customWidth="1"/>
    <col min="14087" max="14087" width="11.33203125" style="315" bestFit="1" customWidth="1"/>
    <col min="14088" max="14088" width="8.44140625" style="315" bestFit="1" customWidth="1"/>
    <col min="14089" max="14089" width="13.44140625" style="315" customWidth="1"/>
    <col min="14090" max="14090" width="16.109375" style="315" customWidth="1"/>
    <col min="14091" max="14336" width="11.44140625" style="315"/>
    <col min="14337" max="14337" width="4.44140625" style="315" bestFit="1" customWidth="1"/>
    <col min="14338" max="14338" width="32.6640625" style="315" bestFit="1" customWidth="1"/>
    <col min="14339" max="14339" width="7.44140625" style="315" bestFit="1" customWidth="1"/>
    <col min="14340" max="14340" width="12.44140625" style="315" bestFit="1" customWidth="1"/>
    <col min="14341" max="14341" width="9.88671875" style="315" customWidth="1"/>
    <col min="14342" max="14342" width="12.44140625" style="315" bestFit="1" customWidth="1"/>
    <col min="14343" max="14343" width="11.33203125" style="315" bestFit="1" customWidth="1"/>
    <col min="14344" max="14344" width="8.44140625" style="315" bestFit="1" customWidth="1"/>
    <col min="14345" max="14345" width="13.44140625" style="315" customWidth="1"/>
    <col min="14346" max="14346" width="16.109375" style="315" customWidth="1"/>
    <col min="14347" max="14592" width="11.44140625" style="315"/>
    <col min="14593" max="14593" width="4.44140625" style="315" bestFit="1" customWidth="1"/>
    <col min="14594" max="14594" width="32.6640625" style="315" bestFit="1" customWidth="1"/>
    <col min="14595" max="14595" width="7.44140625" style="315" bestFit="1" customWidth="1"/>
    <col min="14596" max="14596" width="12.44140625" style="315" bestFit="1" customWidth="1"/>
    <col min="14597" max="14597" width="9.88671875" style="315" customWidth="1"/>
    <col min="14598" max="14598" width="12.44140625" style="315" bestFit="1" customWidth="1"/>
    <col min="14599" max="14599" width="11.33203125" style="315" bestFit="1" customWidth="1"/>
    <col min="14600" max="14600" width="8.44140625" style="315" bestFit="1" customWidth="1"/>
    <col min="14601" max="14601" width="13.44140625" style="315" customWidth="1"/>
    <col min="14602" max="14602" width="16.109375" style="315" customWidth="1"/>
    <col min="14603" max="14848" width="11.44140625" style="315"/>
    <col min="14849" max="14849" width="4.44140625" style="315" bestFit="1" customWidth="1"/>
    <col min="14850" max="14850" width="32.6640625" style="315" bestFit="1" customWidth="1"/>
    <col min="14851" max="14851" width="7.44140625" style="315" bestFit="1" customWidth="1"/>
    <col min="14852" max="14852" width="12.44140625" style="315" bestFit="1" customWidth="1"/>
    <col min="14853" max="14853" width="9.88671875" style="315" customWidth="1"/>
    <col min="14854" max="14854" width="12.44140625" style="315" bestFit="1" customWidth="1"/>
    <col min="14855" max="14855" width="11.33203125" style="315" bestFit="1" customWidth="1"/>
    <col min="14856" max="14856" width="8.44140625" style="315" bestFit="1" customWidth="1"/>
    <col min="14857" max="14857" width="13.44140625" style="315" customWidth="1"/>
    <col min="14858" max="14858" width="16.109375" style="315" customWidth="1"/>
    <col min="14859" max="15104" width="11.44140625" style="315"/>
    <col min="15105" max="15105" width="4.44140625" style="315" bestFit="1" customWidth="1"/>
    <col min="15106" max="15106" width="32.6640625" style="315" bestFit="1" customWidth="1"/>
    <col min="15107" max="15107" width="7.44140625" style="315" bestFit="1" customWidth="1"/>
    <col min="15108" max="15108" width="12.44140625" style="315" bestFit="1" customWidth="1"/>
    <col min="15109" max="15109" width="9.88671875" style="315" customWidth="1"/>
    <col min="15110" max="15110" width="12.44140625" style="315" bestFit="1" customWidth="1"/>
    <col min="15111" max="15111" width="11.33203125" style="315" bestFit="1" customWidth="1"/>
    <col min="15112" max="15112" width="8.44140625" style="315" bestFit="1" customWidth="1"/>
    <col min="15113" max="15113" width="13.44140625" style="315" customWidth="1"/>
    <col min="15114" max="15114" width="16.109375" style="315" customWidth="1"/>
    <col min="15115" max="15360" width="11.44140625" style="315"/>
    <col min="15361" max="15361" width="4.44140625" style="315" bestFit="1" customWidth="1"/>
    <col min="15362" max="15362" width="32.6640625" style="315" bestFit="1" customWidth="1"/>
    <col min="15363" max="15363" width="7.44140625" style="315" bestFit="1" customWidth="1"/>
    <col min="15364" max="15364" width="12.44140625" style="315" bestFit="1" customWidth="1"/>
    <col min="15365" max="15365" width="9.88671875" style="315" customWidth="1"/>
    <col min="15366" max="15366" width="12.44140625" style="315" bestFit="1" customWidth="1"/>
    <col min="15367" max="15367" width="11.33203125" style="315" bestFit="1" customWidth="1"/>
    <col min="15368" max="15368" width="8.44140625" style="315" bestFit="1" customWidth="1"/>
    <col min="15369" max="15369" width="13.44140625" style="315" customWidth="1"/>
    <col min="15370" max="15370" width="16.109375" style="315" customWidth="1"/>
    <col min="15371" max="15616" width="11.44140625" style="315"/>
    <col min="15617" max="15617" width="4.44140625" style="315" bestFit="1" customWidth="1"/>
    <col min="15618" max="15618" width="32.6640625" style="315" bestFit="1" customWidth="1"/>
    <col min="15619" max="15619" width="7.44140625" style="315" bestFit="1" customWidth="1"/>
    <col min="15620" max="15620" width="12.44140625" style="315" bestFit="1" customWidth="1"/>
    <col min="15621" max="15621" width="9.88671875" style="315" customWidth="1"/>
    <col min="15622" max="15622" width="12.44140625" style="315" bestFit="1" customWidth="1"/>
    <col min="15623" max="15623" width="11.33203125" style="315" bestFit="1" customWidth="1"/>
    <col min="15624" max="15624" width="8.44140625" style="315" bestFit="1" customWidth="1"/>
    <col min="15625" max="15625" width="13.44140625" style="315" customWidth="1"/>
    <col min="15626" max="15626" width="16.109375" style="315" customWidth="1"/>
    <col min="15627" max="15872" width="11.44140625" style="315"/>
    <col min="15873" max="15873" width="4.44140625" style="315" bestFit="1" customWidth="1"/>
    <col min="15874" max="15874" width="32.6640625" style="315" bestFit="1" customWidth="1"/>
    <col min="15875" max="15875" width="7.44140625" style="315" bestFit="1" customWidth="1"/>
    <col min="15876" max="15876" width="12.44140625" style="315" bestFit="1" customWidth="1"/>
    <col min="15877" max="15877" width="9.88671875" style="315" customWidth="1"/>
    <col min="15878" max="15878" width="12.44140625" style="315" bestFit="1" customWidth="1"/>
    <col min="15879" max="15879" width="11.33203125" style="315" bestFit="1" customWidth="1"/>
    <col min="15880" max="15880" width="8.44140625" style="315" bestFit="1" customWidth="1"/>
    <col min="15881" max="15881" width="13.44140625" style="315" customWidth="1"/>
    <col min="15882" max="15882" width="16.109375" style="315" customWidth="1"/>
    <col min="15883" max="16128" width="11.44140625" style="315"/>
    <col min="16129" max="16129" width="4.44140625" style="315" bestFit="1" customWidth="1"/>
    <col min="16130" max="16130" width="32.6640625" style="315" bestFit="1" customWidth="1"/>
    <col min="16131" max="16131" width="7.44140625" style="315" bestFit="1" customWidth="1"/>
    <col min="16132" max="16132" width="12.44140625" style="315" bestFit="1" customWidth="1"/>
    <col min="16133" max="16133" width="9.88671875" style="315" customWidth="1"/>
    <col min="16134" max="16134" width="12.44140625" style="315" bestFit="1" customWidth="1"/>
    <col min="16135" max="16135" width="11.33203125" style="315" bestFit="1" customWidth="1"/>
    <col min="16136" max="16136" width="8.44140625" style="315" bestFit="1" customWidth="1"/>
    <col min="16137" max="16137" width="13.44140625" style="315" customWidth="1"/>
    <col min="16138" max="16138" width="16.109375" style="315" customWidth="1"/>
    <col min="16139" max="16384" width="11.44140625" style="315"/>
  </cols>
  <sheetData>
    <row r="1" spans="1:10" ht="20.399999999999999">
      <c r="A1" s="911" t="s">
        <v>2284</v>
      </c>
      <c r="B1" s="912"/>
      <c r="C1" s="912"/>
      <c r="D1" s="912"/>
      <c r="E1" s="912"/>
      <c r="F1" s="912"/>
      <c r="G1" s="912"/>
      <c r="H1" s="912"/>
      <c r="I1" s="912"/>
      <c r="J1" s="912"/>
    </row>
    <row r="2" spans="1:10" ht="17.399999999999999">
      <c r="B2" s="316"/>
      <c r="C2" s="316"/>
      <c r="D2" s="317"/>
      <c r="E2" s="317"/>
      <c r="F2" s="317"/>
      <c r="G2" s="317"/>
      <c r="H2" s="317"/>
      <c r="I2" s="913" t="s">
        <v>4678</v>
      </c>
      <c r="J2" s="913"/>
    </row>
    <row r="3" spans="1:10" s="318" customFormat="1" ht="15.6">
      <c r="A3" s="914" t="s">
        <v>3</v>
      </c>
      <c r="B3" s="916" t="s">
        <v>2286</v>
      </c>
      <c r="C3" s="918" t="s">
        <v>2204</v>
      </c>
      <c r="D3" s="918" t="s">
        <v>2287</v>
      </c>
      <c r="E3" s="918" t="s">
        <v>2288</v>
      </c>
      <c r="F3" s="917" t="s">
        <v>2289</v>
      </c>
      <c r="G3" s="920"/>
      <c r="H3" s="921"/>
      <c r="I3" s="918" t="s">
        <v>2290</v>
      </c>
      <c r="J3" s="918" t="s">
        <v>8</v>
      </c>
    </row>
    <row r="4" spans="1:10" s="318" customFormat="1" ht="15.6">
      <c r="A4" s="915"/>
      <c r="B4" s="917"/>
      <c r="C4" s="919"/>
      <c r="D4" s="919"/>
      <c r="E4" s="919"/>
      <c r="F4" s="319" t="s">
        <v>2291</v>
      </c>
      <c r="G4" s="319" t="s">
        <v>2292</v>
      </c>
      <c r="H4" s="319" t="s">
        <v>2244</v>
      </c>
      <c r="I4" s="919"/>
      <c r="J4" s="919"/>
    </row>
    <row r="5" spans="1:10" ht="31.2">
      <c r="A5" s="320">
        <v>1</v>
      </c>
      <c r="B5" s="321" t="s">
        <v>2293</v>
      </c>
      <c r="C5" s="322" t="s">
        <v>2294</v>
      </c>
      <c r="D5" s="623">
        <v>13181818.181818182</v>
      </c>
      <c r="E5" s="324">
        <v>8</v>
      </c>
      <c r="F5" s="324">
        <f>D5/E5</f>
        <v>1647727.2727272727</v>
      </c>
      <c r="G5" s="325">
        <f>F5/12</f>
        <v>137310.60606060605</v>
      </c>
      <c r="H5" s="325">
        <f>G5/26</f>
        <v>5281.1771561771557</v>
      </c>
      <c r="I5" s="325">
        <f>H5</f>
        <v>5281.1771561771557</v>
      </c>
      <c r="J5" s="907" t="s">
        <v>2295</v>
      </c>
    </row>
    <row r="6" spans="1:10" ht="15.6">
      <c r="A6" s="320">
        <v>2</v>
      </c>
      <c r="B6" s="326" t="s">
        <v>2296</v>
      </c>
      <c r="C6" s="327" t="s">
        <v>2297</v>
      </c>
      <c r="D6" s="623">
        <v>7817272.7272727266</v>
      </c>
      <c r="E6" s="323">
        <v>8</v>
      </c>
      <c r="F6" s="325">
        <f>D6/E6</f>
        <v>977159.09090909082</v>
      </c>
      <c r="G6" s="325">
        <f>F6/12</f>
        <v>81429.92424242424</v>
      </c>
      <c r="H6" s="325">
        <f t="shared" ref="H6:H8" si="0">G6/26</f>
        <v>3131.9201631701631</v>
      </c>
      <c r="I6" s="325">
        <f t="shared" ref="I6:I9" si="1">H6</f>
        <v>3131.9201631701631</v>
      </c>
      <c r="J6" s="908"/>
    </row>
    <row r="7" spans="1:10" ht="15.6">
      <c r="A7" s="320">
        <v>3</v>
      </c>
      <c r="B7" s="326" t="s">
        <v>2272</v>
      </c>
      <c r="C7" s="327" t="s">
        <v>2297</v>
      </c>
      <c r="D7" s="623">
        <v>15809090.909090908</v>
      </c>
      <c r="E7" s="323">
        <v>10</v>
      </c>
      <c r="F7" s="325">
        <f>D7/E7</f>
        <v>1580909.0909090908</v>
      </c>
      <c r="G7" s="325">
        <f>F7/12</f>
        <v>131742.42424242423</v>
      </c>
      <c r="H7" s="325">
        <f t="shared" si="0"/>
        <v>5067.016317016316</v>
      </c>
      <c r="I7" s="325">
        <f t="shared" si="1"/>
        <v>5067.016317016316</v>
      </c>
      <c r="J7" s="908"/>
    </row>
    <row r="8" spans="1:10" ht="15.6">
      <c r="A8" s="320">
        <v>4</v>
      </c>
      <c r="B8" s="326" t="s">
        <v>2298</v>
      </c>
      <c r="C8" s="327" t="s">
        <v>2297</v>
      </c>
      <c r="D8" s="623">
        <v>80909090.909090906</v>
      </c>
      <c r="E8" s="323">
        <v>10</v>
      </c>
      <c r="F8" s="325">
        <f>D8/E8</f>
        <v>8090909.0909090908</v>
      </c>
      <c r="G8" s="325">
        <f>F8/12</f>
        <v>674242.4242424242</v>
      </c>
      <c r="H8" s="325">
        <f t="shared" si="0"/>
        <v>25932.400932400931</v>
      </c>
      <c r="I8" s="325">
        <f t="shared" si="1"/>
        <v>25932.400932400931</v>
      </c>
      <c r="J8" s="908"/>
    </row>
    <row r="9" spans="1:10" ht="15.6">
      <c r="A9" s="320">
        <v>5</v>
      </c>
      <c r="B9" s="326" t="s">
        <v>2247</v>
      </c>
      <c r="C9" s="327" t="s">
        <v>2248</v>
      </c>
      <c r="D9" s="623">
        <v>55000</v>
      </c>
      <c r="E9" s="323"/>
      <c r="F9" s="328"/>
      <c r="G9" s="328"/>
      <c r="H9" s="325">
        <v>55000</v>
      </c>
      <c r="I9" s="325">
        <f t="shared" si="1"/>
        <v>55000</v>
      </c>
      <c r="J9" s="909"/>
    </row>
    <row r="10" spans="1:10">
      <c r="I10" s="910"/>
      <c r="J10" s="910"/>
    </row>
  </sheetData>
  <mergeCells count="12">
    <mergeCell ref="J5:J9"/>
    <mergeCell ref="I10:J10"/>
    <mergeCell ref="A1:J1"/>
    <mergeCell ref="I2:J2"/>
    <mergeCell ref="A3:A4"/>
    <mergeCell ref="B3:B4"/>
    <mergeCell ref="C3:C4"/>
    <mergeCell ref="D3:D4"/>
    <mergeCell ref="E3:E4"/>
    <mergeCell ref="F3:H3"/>
    <mergeCell ref="I3:I4"/>
    <mergeCell ref="J3: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0C97E-3381-4E61-9445-0DC82D9709EC}">
  <dimension ref="A1:P64"/>
  <sheetViews>
    <sheetView zoomScale="85" zoomScaleNormal="85" workbookViewId="0">
      <selection activeCell="E6" sqref="E6"/>
    </sheetView>
  </sheetViews>
  <sheetFormatPr defaultColWidth="9" defaultRowHeight="14.4"/>
  <cols>
    <col min="1" max="1" width="5.109375" style="569" bestFit="1" customWidth="1"/>
    <col min="2" max="2" width="56.6640625" style="569" customWidth="1"/>
    <col min="3" max="3" width="16.88671875" style="569" customWidth="1"/>
    <col min="4" max="4" width="18.5546875" style="569" customWidth="1"/>
    <col min="5" max="5" width="20.44140625" style="569" customWidth="1"/>
    <col min="6" max="14" width="7.6640625" style="569" bestFit="1" customWidth="1"/>
    <col min="15" max="15" width="9.33203125" style="569" bestFit="1" customWidth="1"/>
    <col min="16" max="16" width="8.109375" style="569" bestFit="1" customWidth="1"/>
    <col min="17" max="17" width="14.88671875" style="569" bestFit="1" customWidth="1"/>
    <col min="18" max="256" width="9" style="569"/>
    <col min="257" max="257" width="5.109375" style="569" bestFit="1" customWidth="1"/>
    <col min="258" max="258" width="56.6640625" style="569" customWidth="1"/>
    <col min="259" max="259" width="16.88671875" style="569" customWidth="1"/>
    <col min="260" max="260" width="18.5546875" style="569" customWidth="1"/>
    <col min="261" max="261" width="20.44140625" style="569" customWidth="1"/>
    <col min="262" max="270" width="7.6640625" style="569" bestFit="1" customWidth="1"/>
    <col min="271" max="271" width="9.33203125" style="569" bestFit="1" customWidth="1"/>
    <col min="272" max="272" width="8.109375" style="569" bestFit="1" customWidth="1"/>
    <col min="273" max="273" width="14.88671875" style="569" bestFit="1" customWidth="1"/>
    <col min="274" max="512" width="9" style="569"/>
    <col min="513" max="513" width="5.109375" style="569" bestFit="1" customWidth="1"/>
    <col min="514" max="514" width="56.6640625" style="569" customWidth="1"/>
    <col min="515" max="515" width="16.88671875" style="569" customWidth="1"/>
    <col min="516" max="516" width="18.5546875" style="569" customWidth="1"/>
    <col min="517" max="517" width="20.44140625" style="569" customWidth="1"/>
    <col min="518" max="526" width="7.6640625" style="569" bestFit="1" customWidth="1"/>
    <col min="527" max="527" width="9.33203125" style="569" bestFit="1" customWidth="1"/>
    <col min="528" max="528" width="8.109375" style="569" bestFit="1" customWidth="1"/>
    <col min="529" max="529" width="14.88671875" style="569" bestFit="1" customWidth="1"/>
    <col min="530" max="768" width="9" style="569"/>
    <col min="769" max="769" width="5.109375" style="569" bestFit="1" customWidth="1"/>
    <col min="770" max="770" width="56.6640625" style="569" customWidth="1"/>
    <col min="771" max="771" width="16.88671875" style="569" customWidth="1"/>
    <col min="772" max="772" width="18.5546875" style="569" customWidth="1"/>
    <col min="773" max="773" width="20.44140625" style="569" customWidth="1"/>
    <col min="774" max="782" width="7.6640625" style="569" bestFit="1" customWidth="1"/>
    <col min="783" max="783" width="9.33203125" style="569" bestFit="1" customWidth="1"/>
    <col min="784" max="784" width="8.109375" style="569" bestFit="1" customWidth="1"/>
    <col min="785" max="785" width="14.88671875" style="569" bestFit="1" customWidth="1"/>
    <col min="786" max="1024" width="9" style="569"/>
    <col min="1025" max="1025" width="5.109375" style="569" bestFit="1" customWidth="1"/>
    <col min="1026" max="1026" width="56.6640625" style="569" customWidth="1"/>
    <col min="1027" max="1027" width="16.88671875" style="569" customWidth="1"/>
    <col min="1028" max="1028" width="18.5546875" style="569" customWidth="1"/>
    <col min="1029" max="1029" width="20.44140625" style="569" customWidth="1"/>
    <col min="1030" max="1038" width="7.6640625" style="569" bestFit="1" customWidth="1"/>
    <col min="1039" max="1039" width="9.33203125" style="569" bestFit="1" customWidth="1"/>
    <col min="1040" max="1040" width="8.109375" style="569" bestFit="1" customWidth="1"/>
    <col min="1041" max="1041" width="14.88671875" style="569" bestFit="1" customWidth="1"/>
    <col min="1042" max="1280" width="9" style="569"/>
    <col min="1281" max="1281" width="5.109375" style="569" bestFit="1" customWidth="1"/>
    <col min="1282" max="1282" width="56.6640625" style="569" customWidth="1"/>
    <col min="1283" max="1283" width="16.88671875" style="569" customWidth="1"/>
    <col min="1284" max="1284" width="18.5546875" style="569" customWidth="1"/>
    <col min="1285" max="1285" width="20.44140625" style="569" customWidth="1"/>
    <col min="1286" max="1294" width="7.6640625" style="569" bestFit="1" customWidth="1"/>
    <col min="1295" max="1295" width="9.33203125" style="569" bestFit="1" customWidth="1"/>
    <col min="1296" max="1296" width="8.109375" style="569" bestFit="1" customWidth="1"/>
    <col min="1297" max="1297" width="14.88671875" style="569" bestFit="1" customWidth="1"/>
    <col min="1298" max="1536" width="9" style="569"/>
    <col min="1537" max="1537" width="5.109375" style="569" bestFit="1" customWidth="1"/>
    <col min="1538" max="1538" width="56.6640625" style="569" customWidth="1"/>
    <col min="1539" max="1539" width="16.88671875" style="569" customWidth="1"/>
    <col min="1540" max="1540" width="18.5546875" style="569" customWidth="1"/>
    <col min="1541" max="1541" width="20.44140625" style="569" customWidth="1"/>
    <col min="1542" max="1550" width="7.6640625" style="569" bestFit="1" customWidth="1"/>
    <col min="1551" max="1551" width="9.33203125" style="569" bestFit="1" customWidth="1"/>
    <col min="1552" max="1552" width="8.109375" style="569" bestFit="1" customWidth="1"/>
    <col min="1553" max="1553" width="14.88671875" style="569" bestFit="1" customWidth="1"/>
    <col min="1554" max="1792" width="9" style="569"/>
    <col min="1793" max="1793" width="5.109375" style="569" bestFit="1" customWidth="1"/>
    <col min="1794" max="1794" width="56.6640625" style="569" customWidth="1"/>
    <col min="1795" max="1795" width="16.88671875" style="569" customWidth="1"/>
    <col min="1796" max="1796" width="18.5546875" style="569" customWidth="1"/>
    <col min="1797" max="1797" width="20.44140625" style="569" customWidth="1"/>
    <col min="1798" max="1806" width="7.6640625" style="569" bestFit="1" customWidth="1"/>
    <col min="1807" max="1807" width="9.33203125" style="569" bestFit="1" customWidth="1"/>
    <col min="1808" max="1808" width="8.109375" style="569" bestFit="1" customWidth="1"/>
    <col min="1809" max="1809" width="14.88671875" style="569" bestFit="1" customWidth="1"/>
    <col min="1810" max="2048" width="9" style="569"/>
    <col min="2049" max="2049" width="5.109375" style="569" bestFit="1" customWidth="1"/>
    <col min="2050" max="2050" width="56.6640625" style="569" customWidth="1"/>
    <col min="2051" max="2051" width="16.88671875" style="569" customWidth="1"/>
    <col min="2052" max="2052" width="18.5546875" style="569" customWidth="1"/>
    <col min="2053" max="2053" width="20.44140625" style="569" customWidth="1"/>
    <col min="2054" max="2062" width="7.6640625" style="569" bestFit="1" customWidth="1"/>
    <col min="2063" max="2063" width="9.33203125" style="569" bestFit="1" customWidth="1"/>
    <col min="2064" max="2064" width="8.109375" style="569" bestFit="1" customWidth="1"/>
    <col min="2065" max="2065" width="14.88671875" style="569" bestFit="1" customWidth="1"/>
    <col min="2066" max="2304" width="9" style="569"/>
    <col min="2305" max="2305" width="5.109375" style="569" bestFit="1" customWidth="1"/>
    <col min="2306" max="2306" width="56.6640625" style="569" customWidth="1"/>
    <col min="2307" max="2307" width="16.88671875" style="569" customWidth="1"/>
    <col min="2308" max="2308" width="18.5546875" style="569" customWidth="1"/>
    <col min="2309" max="2309" width="20.44140625" style="569" customWidth="1"/>
    <col min="2310" max="2318" width="7.6640625" style="569" bestFit="1" customWidth="1"/>
    <col min="2319" max="2319" width="9.33203125" style="569" bestFit="1" customWidth="1"/>
    <col min="2320" max="2320" width="8.109375" style="569" bestFit="1" customWidth="1"/>
    <col min="2321" max="2321" width="14.88671875" style="569" bestFit="1" customWidth="1"/>
    <col min="2322" max="2560" width="9" style="569"/>
    <col min="2561" max="2561" width="5.109375" style="569" bestFit="1" customWidth="1"/>
    <col min="2562" max="2562" width="56.6640625" style="569" customWidth="1"/>
    <col min="2563" max="2563" width="16.88671875" style="569" customWidth="1"/>
    <col min="2564" max="2564" width="18.5546875" style="569" customWidth="1"/>
    <col min="2565" max="2565" width="20.44140625" style="569" customWidth="1"/>
    <col min="2566" max="2574" width="7.6640625" style="569" bestFit="1" customWidth="1"/>
    <col min="2575" max="2575" width="9.33203125" style="569" bestFit="1" customWidth="1"/>
    <col min="2576" max="2576" width="8.109375" style="569" bestFit="1" customWidth="1"/>
    <col min="2577" max="2577" width="14.88671875" style="569" bestFit="1" customWidth="1"/>
    <col min="2578" max="2816" width="9" style="569"/>
    <col min="2817" max="2817" width="5.109375" style="569" bestFit="1" customWidth="1"/>
    <col min="2818" max="2818" width="56.6640625" style="569" customWidth="1"/>
    <col min="2819" max="2819" width="16.88671875" style="569" customWidth="1"/>
    <col min="2820" max="2820" width="18.5546875" style="569" customWidth="1"/>
    <col min="2821" max="2821" width="20.44140625" style="569" customWidth="1"/>
    <col min="2822" max="2830" width="7.6640625" style="569" bestFit="1" customWidth="1"/>
    <col min="2831" max="2831" width="9.33203125" style="569" bestFit="1" customWidth="1"/>
    <col min="2832" max="2832" width="8.109375" style="569" bestFit="1" customWidth="1"/>
    <col min="2833" max="2833" width="14.88671875" style="569" bestFit="1" customWidth="1"/>
    <col min="2834" max="3072" width="9" style="569"/>
    <col min="3073" max="3073" width="5.109375" style="569" bestFit="1" customWidth="1"/>
    <col min="3074" max="3074" width="56.6640625" style="569" customWidth="1"/>
    <col min="3075" max="3075" width="16.88671875" style="569" customWidth="1"/>
    <col min="3076" max="3076" width="18.5546875" style="569" customWidth="1"/>
    <col min="3077" max="3077" width="20.44140625" style="569" customWidth="1"/>
    <col min="3078" max="3086" width="7.6640625" style="569" bestFit="1" customWidth="1"/>
    <col min="3087" max="3087" width="9.33203125" style="569" bestFit="1" customWidth="1"/>
    <col min="3088" max="3088" width="8.109375" style="569" bestFit="1" customWidth="1"/>
    <col min="3089" max="3089" width="14.88671875" style="569" bestFit="1" customWidth="1"/>
    <col min="3090" max="3328" width="9" style="569"/>
    <col min="3329" max="3329" width="5.109375" style="569" bestFit="1" customWidth="1"/>
    <col min="3330" max="3330" width="56.6640625" style="569" customWidth="1"/>
    <col min="3331" max="3331" width="16.88671875" style="569" customWidth="1"/>
    <col min="3332" max="3332" width="18.5546875" style="569" customWidth="1"/>
    <col min="3333" max="3333" width="20.44140625" style="569" customWidth="1"/>
    <col min="3334" max="3342" width="7.6640625" style="569" bestFit="1" customWidth="1"/>
    <col min="3343" max="3343" width="9.33203125" style="569" bestFit="1" customWidth="1"/>
    <col min="3344" max="3344" width="8.109375" style="569" bestFit="1" customWidth="1"/>
    <col min="3345" max="3345" width="14.88671875" style="569" bestFit="1" customWidth="1"/>
    <col min="3346" max="3584" width="9" style="569"/>
    <col min="3585" max="3585" width="5.109375" style="569" bestFit="1" customWidth="1"/>
    <col min="3586" max="3586" width="56.6640625" style="569" customWidth="1"/>
    <col min="3587" max="3587" width="16.88671875" style="569" customWidth="1"/>
    <col min="3588" max="3588" width="18.5546875" style="569" customWidth="1"/>
    <col min="3589" max="3589" width="20.44140625" style="569" customWidth="1"/>
    <col min="3590" max="3598" width="7.6640625" style="569" bestFit="1" customWidth="1"/>
    <col min="3599" max="3599" width="9.33203125" style="569" bestFit="1" customWidth="1"/>
    <col min="3600" max="3600" width="8.109375" style="569" bestFit="1" customWidth="1"/>
    <col min="3601" max="3601" width="14.88671875" style="569" bestFit="1" customWidth="1"/>
    <col min="3602" max="3840" width="9" style="569"/>
    <col min="3841" max="3841" width="5.109375" style="569" bestFit="1" customWidth="1"/>
    <col min="3842" max="3842" width="56.6640625" style="569" customWidth="1"/>
    <col min="3843" max="3843" width="16.88671875" style="569" customWidth="1"/>
    <col min="3844" max="3844" width="18.5546875" style="569" customWidth="1"/>
    <col min="3845" max="3845" width="20.44140625" style="569" customWidth="1"/>
    <col min="3846" max="3854" width="7.6640625" style="569" bestFit="1" customWidth="1"/>
    <col min="3855" max="3855" width="9.33203125" style="569" bestFit="1" customWidth="1"/>
    <col min="3856" max="3856" width="8.109375" style="569" bestFit="1" customWidth="1"/>
    <col min="3857" max="3857" width="14.88671875" style="569" bestFit="1" customWidth="1"/>
    <col min="3858" max="4096" width="9" style="569"/>
    <col min="4097" max="4097" width="5.109375" style="569" bestFit="1" customWidth="1"/>
    <col min="4098" max="4098" width="56.6640625" style="569" customWidth="1"/>
    <col min="4099" max="4099" width="16.88671875" style="569" customWidth="1"/>
    <col min="4100" max="4100" width="18.5546875" style="569" customWidth="1"/>
    <col min="4101" max="4101" width="20.44140625" style="569" customWidth="1"/>
    <col min="4102" max="4110" width="7.6640625" style="569" bestFit="1" customWidth="1"/>
    <col min="4111" max="4111" width="9.33203125" style="569" bestFit="1" customWidth="1"/>
    <col min="4112" max="4112" width="8.109375" style="569" bestFit="1" customWidth="1"/>
    <col min="4113" max="4113" width="14.88671875" style="569" bestFit="1" customWidth="1"/>
    <col min="4114" max="4352" width="9" style="569"/>
    <col min="4353" max="4353" width="5.109375" style="569" bestFit="1" customWidth="1"/>
    <col min="4354" max="4354" width="56.6640625" style="569" customWidth="1"/>
    <col min="4355" max="4355" width="16.88671875" style="569" customWidth="1"/>
    <col min="4356" max="4356" width="18.5546875" style="569" customWidth="1"/>
    <col min="4357" max="4357" width="20.44140625" style="569" customWidth="1"/>
    <col min="4358" max="4366" width="7.6640625" style="569" bestFit="1" customWidth="1"/>
    <col min="4367" max="4367" width="9.33203125" style="569" bestFit="1" customWidth="1"/>
    <col min="4368" max="4368" width="8.109375" style="569" bestFit="1" customWidth="1"/>
    <col min="4369" max="4369" width="14.88671875" style="569" bestFit="1" customWidth="1"/>
    <col min="4370" max="4608" width="9" style="569"/>
    <col min="4609" max="4609" width="5.109375" style="569" bestFit="1" customWidth="1"/>
    <col min="4610" max="4610" width="56.6640625" style="569" customWidth="1"/>
    <col min="4611" max="4611" width="16.88671875" style="569" customWidth="1"/>
    <col min="4612" max="4612" width="18.5546875" style="569" customWidth="1"/>
    <col min="4613" max="4613" width="20.44140625" style="569" customWidth="1"/>
    <col min="4614" max="4622" width="7.6640625" style="569" bestFit="1" customWidth="1"/>
    <col min="4623" max="4623" width="9.33203125" style="569" bestFit="1" customWidth="1"/>
    <col min="4624" max="4624" width="8.109375" style="569" bestFit="1" customWidth="1"/>
    <col min="4625" max="4625" width="14.88671875" style="569" bestFit="1" customWidth="1"/>
    <col min="4626" max="4864" width="9" style="569"/>
    <col min="4865" max="4865" width="5.109375" style="569" bestFit="1" customWidth="1"/>
    <col min="4866" max="4866" width="56.6640625" style="569" customWidth="1"/>
    <col min="4867" max="4867" width="16.88671875" style="569" customWidth="1"/>
    <col min="4868" max="4868" width="18.5546875" style="569" customWidth="1"/>
    <col min="4869" max="4869" width="20.44140625" style="569" customWidth="1"/>
    <col min="4870" max="4878" width="7.6640625" style="569" bestFit="1" customWidth="1"/>
    <col min="4879" max="4879" width="9.33203125" style="569" bestFit="1" customWidth="1"/>
    <col min="4880" max="4880" width="8.109375" style="569" bestFit="1" customWidth="1"/>
    <col min="4881" max="4881" width="14.88671875" style="569" bestFit="1" customWidth="1"/>
    <col min="4882" max="5120" width="9" style="569"/>
    <col min="5121" max="5121" width="5.109375" style="569" bestFit="1" customWidth="1"/>
    <col min="5122" max="5122" width="56.6640625" style="569" customWidth="1"/>
    <col min="5123" max="5123" width="16.88671875" style="569" customWidth="1"/>
    <col min="5124" max="5124" width="18.5546875" style="569" customWidth="1"/>
    <col min="5125" max="5125" width="20.44140625" style="569" customWidth="1"/>
    <col min="5126" max="5134" width="7.6640625" style="569" bestFit="1" customWidth="1"/>
    <col min="5135" max="5135" width="9.33203125" style="569" bestFit="1" customWidth="1"/>
    <col min="5136" max="5136" width="8.109375" style="569" bestFit="1" customWidth="1"/>
    <col min="5137" max="5137" width="14.88671875" style="569" bestFit="1" customWidth="1"/>
    <col min="5138" max="5376" width="9" style="569"/>
    <col min="5377" max="5377" width="5.109375" style="569" bestFit="1" customWidth="1"/>
    <col min="5378" max="5378" width="56.6640625" style="569" customWidth="1"/>
    <col min="5379" max="5379" width="16.88671875" style="569" customWidth="1"/>
    <col min="5380" max="5380" width="18.5546875" style="569" customWidth="1"/>
    <col min="5381" max="5381" width="20.44140625" style="569" customWidth="1"/>
    <col min="5382" max="5390" width="7.6640625" style="569" bestFit="1" customWidth="1"/>
    <col min="5391" max="5391" width="9.33203125" style="569" bestFit="1" customWidth="1"/>
    <col min="5392" max="5392" width="8.109375" style="569" bestFit="1" customWidth="1"/>
    <col min="5393" max="5393" width="14.88671875" style="569" bestFit="1" customWidth="1"/>
    <col min="5394" max="5632" width="9" style="569"/>
    <col min="5633" max="5633" width="5.109375" style="569" bestFit="1" customWidth="1"/>
    <col min="5634" max="5634" width="56.6640625" style="569" customWidth="1"/>
    <col min="5635" max="5635" width="16.88671875" style="569" customWidth="1"/>
    <col min="5636" max="5636" width="18.5546875" style="569" customWidth="1"/>
    <col min="5637" max="5637" width="20.44140625" style="569" customWidth="1"/>
    <col min="5638" max="5646" width="7.6640625" style="569" bestFit="1" customWidth="1"/>
    <col min="5647" max="5647" width="9.33203125" style="569" bestFit="1" customWidth="1"/>
    <col min="5648" max="5648" width="8.109375" style="569" bestFit="1" customWidth="1"/>
    <col min="5649" max="5649" width="14.88671875" style="569" bestFit="1" customWidth="1"/>
    <col min="5650" max="5888" width="9" style="569"/>
    <col min="5889" max="5889" width="5.109375" style="569" bestFit="1" customWidth="1"/>
    <col min="5890" max="5890" width="56.6640625" style="569" customWidth="1"/>
    <col min="5891" max="5891" width="16.88671875" style="569" customWidth="1"/>
    <col min="5892" max="5892" width="18.5546875" style="569" customWidth="1"/>
    <col min="5893" max="5893" width="20.44140625" style="569" customWidth="1"/>
    <col min="5894" max="5902" width="7.6640625" style="569" bestFit="1" customWidth="1"/>
    <col min="5903" max="5903" width="9.33203125" style="569" bestFit="1" customWidth="1"/>
    <col min="5904" max="5904" width="8.109375" style="569" bestFit="1" customWidth="1"/>
    <col min="5905" max="5905" width="14.88671875" style="569" bestFit="1" customWidth="1"/>
    <col min="5906" max="6144" width="9" style="569"/>
    <col min="6145" max="6145" width="5.109375" style="569" bestFit="1" customWidth="1"/>
    <col min="6146" max="6146" width="56.6640625" style="569" customWidth="1"/>
    <col min="6147" max="6147" width="16.88671875" style="569" customWidth="1"/>
    <col min="6148" max="6148" width="18.5546875" style="569" customWidth="1"/>
    <col min="6149" max="6149" width="20.44140625" style="569" customWidth="1"/>
    <col min="6150" max="6158" width="7.6640625" style="569" bestFit="1" customWidth="1"/>
    <col min="6159" max="6159" width="9.33203125" style="569" bestFit="1" customWidth="1"/>
    <col min="6160" max="6160" width="8.109375" style="569" bestFit="1" customWidth="1"/>
    <col min="6161" max="6161" width="14.88671875" style="569" bestFit="1" customWidth="1"/>
    <col min="6162" max="6400" width="9" style="569"/>
    <col min="6401" max="6401" width="5.109375" style="569" bestFit="1" customWidth="1"/>
    <col min="6402" max="6402" width="56.6640625" style="569" customWidth="1"/>
    <col min="6403" max="6403" width="16.88671875" style="569" customWidth="1"/>
    <col min="6404" max="6404" width="18.5546875" style="569" customWidth="1"/>
    <col min="6405" max="6405" width="20.44140625" style="569" customWidth="1"/>
    <col min="6406" max="6414" width="7.6640625" style="569" bestFit="1" customWidth="1"/>
    <col min="6415" max="6415" width="9.33203125" style="569" bestFit="1" customWidth="1"/>
    <col min="6416" max="6416" width="8.109375" style="569" bestFit="1" customWidth="1"/>
    <col min="6417" max="6417" width="14.88671875" style="569" bestFit="1" customWidth="1"/>
    <col min="6418" max="6656" width="9" style="569"/>
    <col min="6657" max="6657" width="5.109375" style="569" bestFit="1" customWidth="1"/>
    <col min="6658" max="6658" width="56.6640625" style="569" customWidth="1"/>
    <col min="6659" max="6659" width="16.88671875" style="569" customWidth="1"/>
    <col min="6660" max="6660" width="18.5546875" style="569" customWidth="1"/>
    <col min="6661" max="6661" width="20.44140625" style="569" customWidth="1"/>
    <col min="6662" max="6670" width="7.6640625" style="569" bestFit="1" customWidth="1"/>
    <col min="6671" max="6671" width="9.33203125" style="569" bestFit="1" customWidth="1"/>
    <col min="6672" max="6672" width="8.109375" style="569" bestFit="1" customWidth="1"/>
    <col min="6673" max="6673" width="14.88671875" style="569" bestFit="1" customWidth="1"/>
    <col min="6674" max="6912" width="9" style="569"/>
    <col min="6913" max="6913" width="5.109375" style="569" bestFit="1" customWidth="1"/>
    <col min="6914" max="6914" width="56.6640625" style="569" customWidth="1"/>
    <col min="6915" max="6915" width="16.88671875" style="569" customWidth="1"/>
    <col min="6916" max="6916" width="18.5546875" style="569" customWidth="1"/>
    <col min="6917" max="6917" width="20.44140625" style="569" customWidth="1"/>
    <col min="6918" max="6926" width="7.6640625" style="569" bestFit="1" customWidth="1"/>
    <col min="6927" max="6927" width="9.33203125" style="569" bestFit="1" customWidth="1"/>
    <col min="6928" max="6928" width="8.109375" style="569" bestFit="1" customWidth="1"/>
    <col min="6929" max="6929" width="14.88671875" style="569" bestFit="1" customWidth="1"/>
    <col min="6930" max="7168" width="9" style="569"/>
    <col min="7169" max="7169" width="5.109375" style="569" bestFit="1" customWidth="1"/>
    <col min="7170" max="7170" width="56.6640625" style="569" customWidth="1"/>
    <col min="7171" max="7171" width="16.88671875" style="569" customWidth="1"/>
    <col min="7172" max="7172" width="18.5546875" style="569" customWidth="1"/>
    <col min="7173" max="7173" width="20.44140625" style="569" customWidth="1"/>
    <col min="7174" max="7182" width="7.6640625" style="569" bestFit="1" customWidth="1"/>
    <col min="7183" max="7183" width="9.33203125" style="569" bestFit="1" customWidth="1"/>
    <col min="7184" max="7184" width="8.109375" style="569" bestFit="1" customWidth="1"/>
    <col min="7185" max="7185" width="14.88671875" style="569" bestFit="1" customWidth="1"/>
    <col min="7186" max="7424" width="9" style="569"/>
    <col min="7425" max="7425" width="5.109375" style="569" bestFit="1" customWidth="1"/>
    <col min="7426" max="7426" width="56.6640625" style="569" customWidth="1"/>
    <col min="7427" max="7427" width="16.88671875" style="569" customWidth="1"/>
    <col min="7428" max="7428" width="18.5546875" style="569" customWidth="1"/>
    <col min="7429" max="7429" width="20.44140625" style="569" customWidth="1"/>
    <col min="7430" max="7438" width="7.6640625" style="569" bestFit="1" customWidth="1"/>
    <col min="7439" max="7439" width="9.33203125" style="569" bestFit="1" customWidth="1"/>
    <col min="7440" max="7440" width="8.109375" style="569" bestFit="1" customWidth="1"/>
    <col min="7441" max="7441" width="14.88671875" style="569" bestFit="1" customWidth="1"/>
    <col min="7442" max="7680" width="9" style="569"/>
    <col min="7681" max="7681" width="5.109375" style="569" bestFit="1" customWidth="1"/>
    <col min="7682" max="7682" width="56.6640625" style="569" customWidth="1"/>
    <col min="7683" max="7683" width="16.88671875" style="569" customWidth="1"/>
    <col min="7684" max="7684" width="18.5546875" style="569" customWidth="1"/>
    <col min="7685" max="7685" width="20.44140625" style="569" customWidth="1"/>
    <col min="7686" max="7694" width="7.6640625" style="569" bestFit="1" customWidth="1"/>
    <col min="7695" max="7695" width="9.33203125" style="569" bestFit="1" customWidth="1"/>
    <col min="7696" max="7696" width="8.109375" style="569" bestFit="1" customWidth="1"/>
    <col min="7697" max="7697" width="14.88671875" style="569" bestFit="1" customWidth="1"/>
    <col min="7698" max="7936" width="9" style="569"/>
    <col min="7937" max="7937" width="5.109375" style="569" bestFit="1" customWidth="1"/>
    <col min="7938" max="7938" width="56.6640625" style="569" customWidth="1"/>
    <col min="7939" max="7939" width="16.88671875" style="569" customWidth="1"/>
    <col min="7940" max="7940" width="18.5546875" style="569" customWidth="1"/>
    <col min="7941" max="7941" width="20.44140625" style="569" customWidth="1"/>
    <col min="7942" max="7950" width="7.6640625" style="569" bestFit="1" customWidth="1"/>
    <col min="7951" max="7951" width="9.33203125" style="569" bestFit="1" customWidth="1"/>
    <col min="7952" max="7952" width="8.109375" style="569" bestFit="1" customWidth="1"/>
    <col min="7953" max="7953" width="14.88671875" style="569" bestFit="1" customWidth="1"/>
    <col min="7954" max="8192" width="9" style="569"/>
    <col min="8193" max="8193" width="5.109375" style="569" bestFit="1" customWidth="1"/>
    <col min="8194" max="8194" width="56.6640625" style="569" customWidth="1"/>
    <col min="8195" max="8195" width="16.88671875" style="569" customWidth="1"/>
    <col min="8196" max="8196" width="18.5546875" style="569" customWidth="1"/>
    <col min="8197" max="8197" width="20.44140625" style="569" customWidth="1"/>
    <col min="8198" max="8206" width="7.6640625" style="569" bestFit="1" customWidth="1"/>
    <col min="8207" max="8207" width="9.33203125" style="569" bestFit="1" customWidth="1"/>
    <col min="8208" max="8208" width="8.109375" style="569" bestFit="1" customWidth="1"/>
    <col min="8209" max="8209" width="14.88671875" style="569" bestFit="1" customWidth="1"/>
    <col min="8210" max="8448" width="9" style="569"/>
    <col min="8449" max="8449" width="5.109375" style="569" bestFit="1" customWidth="1"/>
    <col min="8450" max="8450" width="56.6640625" style="569" customWidth="1"/>
    <col min="8451" max="8451" width="16.88671875" style="569" customWidth="1"/>
    <col min="8452" max="8452" width="18.5546875" style="569" customWidth="1"/>
    <col min="8453" max="8453" width="20.44140625" style="569" customWidth="1"/>
    <col min="8454" max="8462" width="7.6640625" style="569" bestFit="1" customWidth="1"/>
    <col min="8463" max="8463" width="9.33203125" style="569" bestFit="1" customWidth="1"/>
    <col min="8464" max="8464" width="8.109375" style="569" bestFit="1" customWidth="1"/>
    <col min="8465" max="8465" width="14.88671875" style="569" bestFit="1" customWidth="1"/>
    <col min="8466" max="8704" width="9" style="569"/>
    <col min="8705" max="8705" width="5.109375" style="569" bestFit="1" customWidth="1"/>
    <col min="8706" max="8706" width="56.6640625" style="569" customWidth="1"/>
    <col min="8707" max="8707" width="16.88671875" style="569" customWidth="1"/>
    <col min="8708" max="8708" width="18.5546875" style="569" customWidth="1"/>
    <col min="8709" max="8709" width="20.44140625" style="569" customWidth="1"/>
    <col min="8710" max="8718" width="7.6640625" style="569" bestFit="1" customWidth="1"/>
    <col min="8719" max="8719" width="9.33203125" style="569" bestFit="1" customWidth="1"/>
    <col min="8720" max="8720" width="8.109375" style="569" bestFit="1" customWidth="1"/>
    <col min="8721" max="8721" width="14.88671875" style="569" bestFit="1" customWidth="1"/>
    <col min="8722" max="8960" width="9" style="569"/>
    <col min="8961" max="8961" width="5.109375" style="569" bestFit="1" customWidth="1"/>
    <col min="8962" max="8962" width="56.6640625" style="569" customWidth="1"/>
    <col min="8963" max="8963" width="16.88671875" style="569" customWidth="1"/>
    <col min="8964" max="8964" width="18.5546875" style="569" customWidth="1"/>
    <col min="8965" max="8965" width="20.44140625" style="569" customWidth="1"/>
    <col min="8966" max="8974" width="7.6640625" style="569" bestFit="1" customWidth="1"/>
    <col min="8975" max="8975" width="9.33203125" style="569" bestFit="1" customWidth="1"/>
    <col min="8976" max="8976" width="8.109375" style="569" bestFit="1" customWidth="1"/>
    <col min="8977" max="8977" width="14.88671875" style="569" bestFit="1" customWidth="1"/>
    <col min="8978" max="9216" width="9" style="569"/>
    <col min="9217" max="9217" width="5.109375" style="569" bestFit="1" customWidth="1"/>
    <col min="9218" max="9218" width="56.6640625" style="569" customWidth="1"/>
    <col min="9219" max="9219" width="16.88671875" style="569" customWidth="1"/>
    <col min="9220" max="9220" width="18.5546875" style="569" customWidth="1"/>
    <col min="9221" max="9221" width="20.44140625" style="569" customWidth="1"/>
    <col min="9222" max="9230" width="7.6640625" style="569" bestFit="1" customWidth="1"/>
    <col min="9231" max="9231" width="9.33203125" style="569" bestFit="1" customWidth="1"/>
    <col min="9232" max="9232" width="8.109375" style="569" bestFit="1" customWidth="1"/>
    <col min="9233" max="9233" width="14.88671875" style="569" bestFit="1" customWidth="1"/>
    <col min="9234" max="9472" width="9" style="569"/>
    <col min="9473" max="9473" width="5.109375" style="569" bestFit="1" customWidth="1"/>
    <col min="9474" max="9474" width="56.6640625" style="569" customWidth="1"/>
    <col min="9475" max="9475" width="16.88671875" style="569" customWidth="1"/>
    <col min="9476" max="9476" width="18.5546875" style="569" customWidth="1"/>
    <col min="9477" max="9477" width="20.44140625" style="569" customWidth="1"/>
    <col min="9478" max="9486" width="7.6640625" style="569" bestFit="1" customWidth="1"/>
    <col min="9487" max="9487" width="9.33203125" style="569" bestFit="1" customWidth="1"/>
    <col min="9488" max="9488" width="8.109375" style="569" bestFit="1" customWidth="1"/>
    <col min="9489" max="9489" width="14.88671875" style="569" bestFit="1" customWidth="1"/>
    <col min="9490" max="9728" width="9" style="569"/>
    <col min="9729" max="9729" width="5.109375" style="569" bestFit="1" customWidth="1"/>
    <col min="9730" max="9730" width="56.6640625" style="569" customWidth="1"/>
    <col min="9731" max="9731" width="16.88671875" style="569" customWidth="1"/>
    <col min="9732" max="9732" width="18.5546875" style="569" customWidth="1"/>
    <col min="9733" max="9733" width="20.44140625" style="569" customWidth="1"/>
    <col min="9734" max="9742" width="7.6640625" style="569" bestFit="1" customWidth="1"/>
    <col min="9743" max="9743" width="9.33203125" style="569" bestFit="1" customWidth="1"/>
    <col min="9744" max="9744" width="8.109375" style="569" bestFit="1" customWidth="1"/>
    <col min="9745" max="9745" width="14.88671875" style="569" bestFit="1" customWidth="1"/>
    <col min="9746" max="9984" width="9" style="569"/>
    <col min="9985" max="9985" width="5.109375" style="569" bestFit="1" customWidth="1"/>
    <col min="9986" max="9986" width="56.6640625" style="569" customWidth="1"/>
    <col min="9987" max="9987" width="16.88671875" style="569" customWidth="1"/>
    <col min="9988" max="9988" width="18.5546875" style="569" customWidth="1"/>
    <col min="9989" max="9989" width="20.44140625" style="569" customWidth="1"/>
    <col min="9990" max="9998" width="7.6640625" style="569" bestFit="1" customWidth="1"/>
    <col min="9999" max="9999" width="9.33203125" style="569" bestFit="1" customWidth="1"/>
    <col min="10000" max="10000" width="8.109375" style="569" bestFit="1" customWidth="1"/>
    <col min="10001" max="10001" width="14.88671875" style="569" bestFit="1" customWidth="1"/>
    <col min="10002" max="10240" width="9" style="569"/>
    <col min="10241" max="10241" width="5.109375" style="569" bestFit="1" customWidth="1"/>
    <col min="10242" max="10242" width="56.6640625" style="569" customWidth="1"/>
    <col min="10243" max="10243" width="16.88671875" style="569" customWidth="1"/>
    <col min="10244" max="10244" width="18.5546875" style="569" customWidth="1"/>
    <col min="10245" max="10245" width="20.44140625" style="569" customWidth="1"/>
    <col min="10246" max="10254" width="7.6640625" style="569" bestFit="1" customWidth="1"/>
    <col min="10255" max="10255" width="9.33203125" style="569" bestFit="1" customWidth="1"/>
    <col min="10256" max="10256" width="8.109375" style="569" bestFit="1" customWidth="1"/>
    <col min="10257" max="10257" width="14.88671875" style="569" bestFit="1" customWidth="1"/>
    <col min="10258" max="10496" width="9" style="569"/>
    <col min="10497" max="10497" width="5.109375" style="569" bestFit="1" customWidth="1"/>
    <col min="10498" max="10498" width="56.6640625" style="569" customWidth="1"/>
    <col min="10499" max="10499" width="16.88671875" style="569" customWidth="1"/>
    <col min="10500" max="10500" width="18.5546875" style="569" customWidth="1"/>
    <col min="10501" max="10501" width="20.44140625" style="569" customWidth="1"/>
    <col min="10502" max="10510" width="7.6640625" style="569" bestFit="1" customWidth="1"/>
    <col min="10511" max="10511" width="9.33203125" style="569" bestFit="1" customWidth="1"/>
    <col min="10512" max="10512" width="8.109375" style="569" bestFit="1" customWidth="1"/>
    <col min="10513" max="10513" width="14.88671875" style="569" bestFit="1" customWidth="1"/>
    <col min="10514" max="10752" width="9" style="569"/>
    <col min="10753" max="10753" width="5.109375" style="569" bestFit="1" customWidth="1"/>
    <col min="10754" max="10754" width="56.6640625" style="569" customWidth="1"/>
    <col min="10755" max="10755" width="16.88671875" style="569" customWidth="1"/>
    <col min="10756" max="10756" width="18.5546875" style="569" customWidth="1"/>
    <col min="10757" max="10757" width="20.44140625" style="569" customWidth="1"/>
    <col min="10758" max="10766" width="7.6640625" style="569" bestFit="1" customWidth="1"/>
    <col min="10767" max="10767" width="9.33203125" style="569" bestFit="1" customWidth="1"/>
    <col min="10768" max="10768" width="8.109375" style="569" bestFit="1" customWidth="1"/>
    <col min="10769" max="10769" width="14.88671875" style="569" bestFit="1" customWidth="1"/>
    <col min="10770" max="11008" width="9" style="569"/>
    <col min="11009" max="11009" width="5.109375" style="569" bestFit="1" customWidth="1"/>
    <col min="11010" max="11010" width="56.6640625" style="569" customWidth="1"/>
    <col min="11011" max="11011" width="16.88671875" style="569" customWidth="1"/>
    <col min="11012" max="11012" width="18.5546875" style="569" customWidth="1"/>
    <col min="11013" max="11013" width="20.44140625" style="569" customWidth="1"/>
    <col min="11014" max="11022" width="7.6640625" style="569" bestFit="1" customWidth="1"/>
    <col min="11023" max="11023" width="9.33203125" style="569" bestFit="1" customWidth="1"/>
    <col min="11024" max="11024" width="8.109375" style="569" bestFit="1" customWidth="1"/>
    <col min="11025" max="11025" width="14.88671875" style="569" bestFit="1" customWidth="1"/>
    <col min="11026" max="11264" width="9" style="569"/>
    <col min="11265" max="11265" width="5.109375" style="569" bestFit="1" customWidth="1"/>
    <col min="11266" max="11266" width="56.6640625" style="569" customWidth="1"/>
    <col min="11267" max="11267" width="16.88671875" style="569" customWidth="1"/>
    <col min="11268" max="11268" width="18.5546875" style="569" customWidth="1"/>
    <col min="11269" max="11269" width="20.44140625" style="569" customWidth="1"/>
    <col min="11270" max="11278" width="7.6640625" style="569" bestFit="1" customWidth="1"/>
    <col min="11279" max="11279" width="9.33203125" style="569" bestFit="1" customWidth="1"/>
    <col min="11280" max="11280" width="8.109375" style="569" bestFit="1" customWidth="1"/>
    <col min="11281" max="11281" width="14.88671875" style="569" bestFit="1" customWidth="1"/>
    <col min="11282" max="11520" width="9" style="569"/>
    <col min="11521" max="11521" width="5.109375" style="569" bestFit="1" customWidth="1"/>
    <col min="11522" max="11522" width="56.6640625" style="569" customWidth="1"/>
    <col min="11523" max="11523" width="16.88671875" style="569" customWidth="1"/>
    <col min="11524" max="11524" width="18.5546875" style="569" customWidth="1"/>
    <col min="11525" max="11525" width="20.44140625" style="569" customWidth="1"/>
    <col min="11526" max="11534" width="7.6640625" style="569" bestFit="1" customWidth="1"/>
    <col min="11535" max="11535" width="9.33203125" style="569" bestFit="1" customWidth="1"/>
    <col min="11536" max="11536" width="8.109375" style="569" bestFit="1" customWidth="1"/>
    <col min="11537" max="11537" width="14.88671875" style="569" bestFit="1" customWidth="1"/>
    <col min="11538" max="11776" width="9" style="569"/>
    <col min="11777" max="11777" width="5.109375" style="569" bestFit="1" customWidth="1"/>
    <col min="11778" max="11778" width="56.6640625" style="569" customWidth="1"/>
    <col min="11779" max="11779" width="16.88671875" style="569" customWidth="1"/>
    <col min="11780" max="11780" width="18.5546875" style="569" customWidth="1"/>
    <col min="11781" max="11781" width="20.44140625" style="569" customWidth="1"/>
    <col min="11782" max="11790" width="7.6640625" style="569" bestFit="1" customWidth="1"/>
    <col min="11791" max="11791" width="9.33203125" style="569" bestFit="1" customWidth="1"/>
    <col min="11792" max="11792" width="8.109375" style="569" bestFit="1" customWidth="1"/>
    <col min="11793" max="11793" width="14.88671875" style="569" bestFit="1" customWidth="1"/>
    <col min="11794" max="12032" width="9" style="569"/>
    <col min="12033" max="12033" width="5.109375" style="569" bestFit="1" customWidth="1"/>
    <col min="12034" max="12034" width="56.6640625" style="569" customWidth="1"/>
    <col min="12035" max="12035" width="16.88671875" style="569" customWidth="1"/>
    <col min="12036" max="12036" width="18.5546875" style="569" customWidth="1"/>
    <col min="12037" max="12037" width="20.44140625" style="569" customWidth="1"/>
    <col min="12038" max="12046" width="7.6640625" style="569" bestFit="1" customWidth="1"/>
    <col min="12047" max="12047" width="9.33203125" style="569" bestFit="1" customWidth="1"/>
    <col min="12048" max="12048" width="8.109375" style="569" bestFit="1" customWidth="1"/>
    <col min="12049" max="12049" width="14.88671875" style="569" bestFit="1" customWidth="1"/>
    <col min="12050" max="12288" width="9" style="569"/>
    <col min="12289" max="12289" width="5.109375" style="569" bestFit="1" customWidth="1"/>
    <col min="12290" max="12290" width="56.6640625" style="569" customWidth="1"/>
    <col min="12291" max="12291" width="16.88671875" style="569" customWidth="1"/>
    <col min="12292" max="12292" width="18.5546875" style="569" customWidth="1"/>
    <col min="12293" max="12293" width="20.44140625" style="569" customWidth="1"/>
    <col min="12294" max="12302" width="7.6640625" style="569" bestFit="1" customWidth="1"/>
    <col min="12303" max="12303" width="9.33203125" style="569" bestFit="1" customWidth="1"/>
    <col min="12304" max="12304" width="8.109375" style="569" bestFit="1" customWidth="1"/>
    <col min="12305" max="12305" width="14.88671875" style="569" bestFit="1" customWidth="1"/>
    <col min="12306" max="12544" width="9" style="569"/>
    <col min="12545" max="12545" width="5.109375" style="569" bestFit="1" customWidth="1"/>
    <col min="12546" max="12546" width="56.6640625" style="569" customWidth="1"/>
    <col min="12547" max="12547" width="16.88671875" style="569" customWidth="1"/>
    <col min="12548" max="12548" width="18.5546875" style="569" customWidth="1"/>
    <col min="12549" max="12549" width="20.44140625" style="569" customWidth="1"/>
    <col min="12550" max="12558" width="7.6640625" style="569" bestFit="1" customWidth="1"/>
    <col min="12559" max="12559" width="9.33203125" style="569" bestFit="1" customWidth="1"/>
    <col min="12560" max="12560" width="8.109375" style="569" bestFit="1" customWidth="1"/>
    <col min="12561" max="12561" width="14.88671875" style="569" bestFit="1" customWidth="1"/>
    <col min="12562" max="12800" width="9" style="569"/>
    <col min="12801" max="12801" width="5.109375" style="569" bestFit="1" customWidth="1"/>
    <col min="12802" max="12802" width="56.6640625" style="569" customWidth="1"/>
    <col min="12803" max="12803" width="16.88671875" style="569" customWidth="1"/>
    <col min="12804" max="12804" width="18.5546875" style="569" customWidth="1"/>
    <col min="12805" max="12805" width="20.44140625" style="569" customWidth="1"/>
    <col min="12806" max="12814" width="7.6640625" style="569" bestFit="1" customWidth="1"/>
    <col min="12815" max="12815" width="9.33203125" style="569" bestFit="1" customWidth="1"/>
    <col min="12816" max="12816" width="8.109375" style="569" bestFit="1" customWidth="1"/>
    <col min="12817" max="12817" width="14.88671875" style="569" bestFit="1" customWidth="1"/>
    <col min="12818" max="13056" width="9" style="569"/>
    <col min="13057" max="13057" width="5.109375" style="569" bestFit="1" customWidth="1"/>
    <col min="13058" max="13058" width="56.6640625" style="569" customWidth="1"/>
    <col min="13059" max="13059" width="16.88671875" style="569" customWidth="1"/>
    <col min="13060" max="13060" width="18.5546875" style="569" customWidth="1"/>
    <col min="13061" max="13061" width="20.44140625" style="569" customWidth="1"/>
    <col min="13062" max="13070" width="7.6640625" style="569" bestFit="1" customWidth="1"/>
    <col min="13071" max="13071" width="9.33203125" style="569" bestFit="1" customWidth="1"/>
    <col min="13072" max="13072" width="8.109375" style="569" bestFit="1" customWidth="1"/>
    <col min="13073" max="13073" width="14.88671875" style="569" bestFit="1" customWidth="1"/>
    <col min="13074" max="13312" width="9" style="569"/>
    <col min="13313" max="13313" width="5.109375" style="569" bestFit="1" customWidth="1"/>
    <col min="13314" max="13314" width="56.6640625" style="569" customWidth="1"/>
    <col min="13315" max="13315" width="16.88671875" style="569" customWidth="1"/>
    <col min="13316" max="13316" width="18.5546875" style="569" customWidth="1"/>
    <col min="13317" max="13317" width="20.44140625" style="569" customWidth="1"/>
    <col min="13318" max="13326" width="7.6640625" style="569" bestFit="1" customWidth="1"/>
    <col min="13327" max="13327" width="9.33203125" style="569" bestFit="1" customWidth="1"/>
    <col min="13328" max="13328" width="8.109375" style="569" bestFit="1" customWidth="1"/>
    <col min="13329" max="13329" width="14.88671875" style="569" bestFit="1" customWidth="1"/>
    <col min="13330" max="13568" width="9" style="569"/>
    <col min="13569" max="13569" width="5.109375" style="569" bestFit="1" customWidth="1"/>
    <col min="13570" max="13570" width="56.6640625" style="569" customWidth="1"/>
    <col min="13571" max="13571" width="16.88671875" style="569" customWidth="1"/>
    <col min="13572" max="13572" width="18.5546875" style="569" customWidth="1"/>
    <col min="13573" max="13573" width="20.44140625" style="569" customWidth="1"/>
    <col min="13574" max="13582" width="7.6640625" style="569" bestFit="1" customWidth="1"/>
    <col min="13583" max="13583" width="9.33203125" style="569" bestFit="1" customWidth="1"/>
    <col min="13584" max="13584" width="8.109375" style="569" bestFit="1" customWidth="1"/>
    <col min="13585" max="13585" width="14.88671875" style="569" bestFit="1" customWidth="1"/>
    <col min="13586" max="13824" width="9" style="569"/>
    <col min="13825" max="13825" width="5.109375" style="569" bestFit="1" customWidth="1"/>
    <col min="13826" max="13826" width="56.6640625" style="569" customWidth="1"/>
    <col min="13827" max="13827" width="16.88671875" style="569" customWidth="1"/>
    <col min="13828" max="13828" width="18.5546875" style="569" customWidth="1"/>
    <col min="13829" max="13829" width="20.44140625" style="569" customWidth="1"/>
    <col min="13830" max="13838" width="7.6640625" style="569" bestFit="1" customWidth="1"/>
    <col min="13839" max="13839" width="9.33203125" style="569" bestFit="1" customWidth="1"/>
    <col min="13840" max="13840" width="8.109375" style="569" bestFit="1" customWidth="1"/>
    <col min="13841" max="13841" width="14.88671875" style="569" bestFit="1" customWidth="1"/>
    <col min="13842" max="14080" width="9" style="569"/>
    <col min="14081" max="14081" width="5.109375" style="569" bestFit="1" customWidth="1"/>
    <col min="14082" max="14082" width="56.6640625" style="569" customWidth="1"/>
    <col min="14083" max="14083" width="16.88671875" style="569" customWidth="1"/>
    <col min="14084" max="14084" width="18.5546875" style="569" customWidth="1"/>
    <col min="14085" max="14085" width="20.44140625" style="569" customWidth="1"/>
    <col min="14086" max="14094" width="7.6640625" style="569" bestFit="1" customWidth="1"/>
    <col min="14095" max="14095" width="9.33203125" style="569" bestFit="1" customWidth="1"/>
    <col min="14096" max="14096" width="8.109375" style="569" bestFit="1" customWidth="1"/>
    <col min="14097" max="14097" width="14.88671875" style="569" bestFit="1" customWidth="1"/>
    <col min="14098" max="14336" width="9" style="569"/>
    <col min="14337" max="14337" width="5.109375" style="569" bestFit="1" customWidth="1"/>
    <col min="14338" max="14338" width="56.6640625" style="569" customWidth="1"/>
    <col min="14339" max="14339" width="16.88671875" style="569" customWidth="1"/>
    <col min="14340" max="14340" width="18.5546875" style="569" customWidth="1"/>
    <col min="14341" max="14341" width="20.44140625" style="569" customWidth="1"/>
    <col min="14342" max="14350" width="7.6640625" style="569" bestFit="1" customWidth="1"/>
    <col min="14351" max="14351" width="9.33203125" style="569" bestFit="1" customWidth="1"/>
    <col min="14352" max="14352" width="8.109375" style="569" bestFit="1" customWidth="1"/>
    <col min="14353" max="14353" width="14.88671875" style="569" bestFit="1" customWidth="1"/>
    <col min="14354" max="14592" width="9" style="569"/>
    <col min="14593" max="14593" width="5.109375" style="569" bestFit="1" customWidth="1"/>
    <col min="14594" max="14594" width="56.6640625" style="569" customWidth="1"/>
    <col min="14595" max="14595" width="16.88671875" style="569" customWidth="1"/>
    <col min="14596" max="14596" width="18.5546875" style="569" customWidth="1"/>
    <col min="14597" max="14597" width="20.44140625" style="569" customWidth="1"/>
    <col min="14598" max="14606" width="7.6640625" style="569" bestFit="1" customWidth="1"/>
    <col min="14607" max="14607" width="9.33203125" style="569" bestFit="1" customWidth="1"/>
    <col min="14608" max="14608" width="8.109375" style="569" bestFit="1" customWidth="1"/>
    <col min="14609" max="14609" width="14.88671875" style="569" bestFit="1" customWidth="1"/>
    <col min="14610" max="14848" width="9" style="569"/>
    <col min="14849" max="14849" width="5.109375" style="569" bestFit="1" customWidth="1"/>
    <col min="14850" max="14850" width="56.6640625" style="569" customWidth="1"/>
    <col min="14851" max="14851" width="16.88671875" style="569" customWidth="1"/>
    <col min="14852" max="14852" width="18.5546875" style="569" customWidth="1"/>
    <col min="14853" max="14853" width="20.44140625" style="569" customWidth="1"/>
    <col min="14854" max="14862" width="7.6640625" style="569" bestFit="1" customWidth="1"/>
    <col min="14863" max="14863" width="9.33203125" style="569" bestFit="1" customWidth="1"/>
    <col min="14864" max="14864" width="8.109375" style="569" bestFit="1" customWidth="1"/>
    <col min="14865" max="14865" width="14.88671875" style="569" bestFit="1" customWidth="1"/>
    <col min="14866" max="15104" width="9" style="569"/>
    <col min="15105" max="15105" width="5.109375" style="569" bestFit="1" customWidth="1"/>
    <col min="15106" max="15106" width="56.6640625" style="569" customWidth="1"/>
    <col min="15107" max="15107" width="16.88671875" style="569" customWidth="1"/>
    <col min="15108" max="15108" width="18.5546875" style="569" customWidth="1"/>
    <col min="15109" max="15109" width="20.44140625" style="569" customWidth="1"/>
    <col min="15110" max="15118" width="7.6640625" style="569" bestFit="1" customWidth="1"/>
    <col min="15119" max="15119" width="9.33203125" style="569" bestFit="1" customWidth="1"/>
    <col min="15120" max="15120" width="8.109375" style="569" bestFit="1" customWidth="1"/>
    <col min="15121" max="15121" width="14.88671875" style="569" bestFit="1" customWidth="1"/>
    <col min="15122" max="15360" width="9" style="569"/>
    <col min="15361" max="15361" width="5.109375" style="569" bestFit="1" customWidth="1"/>
    <col min="15362" max="15362" width="56.6640625" style="569" customWidth="1"/>
    <col min="15363" max="15363" width="16.88671875" style="569" customWidth="1"/>
    <col min="15364" max="15364" width="18.5546875" style="569" customWidth="1"/>
    <col min="15365" max="15365" width="20.44140625" style="569" customWidth="1"/>
    <col min="15366" max="15374" width="7.6640625" style="569" bestFit="1" customWidth="1"/>
    <col min="15375" max="15375" width="9.33203125" style="569" bestFit="1" customWidth="1"/>
    <col min="15376" max="15376" width="8.109375" style="569" bestFit="1" customWidth="1"/>
    <col min="15377" max="15377" width="14.88671875" style="569" bestFit="1" customWidth="1"/>
    <col min="15378" max="15616" width="9" style="569"/>
    <col min="15617" max="15617" width="5.109375" style="569" bestFit="1" customWidth="1"/>
    <col min="15618" max="15618" width="56.6640625" style="569" customWidth="1"/>
    <col min="15619" max="15619" width="16.88671875" style="569" customWidth="1"/>
    <col min="15620" max="15620" width="18.5546875" style="569" customWidth="1"/>
    <col min="15621" max="15621" width="20.44140625" style="569" customWidth="1"/>
    <col min="15622" max="15630" width="7.6640625" style="569" bestFit="1" customWidth="1"/>
    <col min="15631" max="15631" width="9.33203125" style="569" bestFit="1" customWidth="1"/>
    <col min="15632" max="15632" width="8.109375" style="569" bestFit="1" customWidth="1"/>
    <col min="15633" max="15633" width="14.88671875" style="569" bestFit="1" customWidth="1"/>
    <col min="15634" max="15872" width="9" style="569"/>
    <col min="15873" max="15873" width="5.109375" style="569" bestFit="1" customWidth="1"/>
    <col min="15874" max="15874" width="56.6640625" style="569" customWidth="1"/>
    <col min="15875" max="15875" width="16.88671875" style="569" customWidth="1"/>
    <col min="15876" max="15876" width="18.5546875" style="569" customWidth="1"/>
    <col min="15877" max="15877" width="20.44140625" style="569" customWidth="1"/>
    <col min="15878" max="15886" width="7.6640625" style="569" bestFit="1" customWidth="1"/>
    <col min="15887" max="15887" width="9.33203125" style="569" bestFit="1" customWidth="1"/>
    <col min="15888" max="15888" width="8.109375" style="569" bestFit="1" customWidth="1"/>
    <col min="15889" max="15889" width="14.88671875" style="569" bestFit="1" customWidth="1"/>
    <col min="15890" max="16128" width="9" style="569"/>
    <col min="16129" max="16129" width="5.109375" style="569" bestFit="1" customWidth="1"/>
    <col min="16130" max="16130" width="56.6640625" style="569" customWidth="1"/>
    <col min="16131" max="16131" width="16.88671875" style="569" customWidth="1"/>
    <col min="16132" max="16132" width="18.5546875" style="569" customWidth="1"/>
    <col min="16133" max="16133" width="20.44140625" style="569" customWidth="1"/>
    <col min="16134" max="16142" width="7.6640625" style="569" bestFit="1" customWidth="1"/>
    <col min="16143" max="16143" width="9.33203125" style="569" bestFit="1" customWidth="1"/>
    <col min="16144" max="16144" width="8.109375" style="569" bestFit="1" customWidth="1"/>
    <col min="16145" max="16145" width="14.88671875" style="569" bestFit="1" customWidth="1"/>
    <col min="16146" max="16384" width="9" style="569"/>
  </cols>
  <sheetData>
    <row r="1" spans="1:16" ht="17.399999999999999">
      <c r="B1" s="856" t="s">
        <v>4679</v>
      </c>
      <c r="C1" s="856"/>
      <c r="D1" s="856"/>
      <c r="E1" s="856"/>
      <c r="F1" s="856"/>
      <c r="G1" s="856"/>
      <c r="H1" s="856"/>
      <c r="I1" s="856"/>
      <c r="J1" s="856"/>
      <c r="K1" s="856"/>
      <c r="L1" s="856"/>
    </row>
    <row r="2" spans="1:16" ht="15.6">
      <c r="A2" s="570"/>
      <c r="B2" s="571" t="s">
        <v>4680</v>
      </c>
      <c r="C2" s="571"/>
      <c r="D2" s="571"/>
      <c r="E2" s="571"/>
      <c r="F2" s="571"/>
      <c r="G2" s="571"/>
      <c r="H2" s="571"/>
      <c r="I2" s="571"/>
      <c r="J2" s="571"/>
      <c r="K2" s="571"/>
      <c r="L2" s="571"/>
      <c r="M2" s="571"/>
      <c r="N2" s="571"/>
      <c r="O2" s="570"/>
      <c r="P2" s="570"/>
    </row>
    <row r="3" spans="1:16">
      <c r="A3" s="570"/>
      <c r="B3" s="570"/>
      <c r="C3" s="570"/>
      <c r="D3" s="570"/>
      <c r="E3" s="570"/>
      <c r="F3" s="570"/>
      <c r="G3" s="570"/>
      <c r="H3" s="570"/>
      <c r="I3" s="570"/>
      <c r="J3" s="570"/>
      <c r="K3" s="570"/>
      <c r="L3" s="570"/>
      <c r="M3" s="570"/>
      <c r="N3" s="570"/>
      <c r="O3" s="570"/>
      <c r="P3" s="570"/>
    </row>
    <row r="4" spans="1:16" ht="15.75" customHeight="1">
      <c r="A4" s="857" t="s">
        <v>3</v>
      </c>
      <c r="B4" s="857" t="s">
        <v>4681</v>
      </c>
      <c r="C4" s="858" t="s">
        <v>4682</v>
      </c>
      <c r="D4" s="858" t="s">
        <v>4683</v>
      </c>
      <c r="E4" s="858" t="s">
        <v>8</v>
      </c>
      <c r="F4" s="853" t="s">
        <v>4684</v>
      </c>
      <c r="G4" s="854"/>
      <c r="H4" s="854"/>
      <c r="I4" s="854"/>
      <c r="J4" s="854"/>
      <c r="K4" s="854"/>
      <c r="L4" s="854"/>
      <c r="M4" s="854"/>
      <c r="N4" s="854"/>
      <c r="O4" s="854"/>
      <c r="P4" s="855"/>
    </row>
    <row r="5" spans="1:16" ht="15.6">
      <c r="A5" s="857"/>
      <c r="B5" s="857"/>
      <c r="C5" s="859"/>
      <c r="D5" s="859"/>
      <c r="E5" s="859"/>
      <c r="F5" s="572">
        <v>0</v>
      </c>
      <c r="G5" s="572">
        <v>7</v>
      </c>
      <c r="H5" s="573">
        <v>15</v>
      </c>
      <c r="I5" s="573">
        <v>20</v>
      </c>
      <c r="J5" s="573">
        <v>30</v>
      </c>
      <c r="K5" s="572">
        <v>50</v>
      </c>
      <c r="L5" s="572">
        <v>100</v>
      </c>
      <c r="M5" s="574">
        <v>150</v>
      </c>
      <c r="N5" s="574">
        <v>200</v>
      </c>
      <c r="O5" s="574">
        <v>500</v>
      </c>
      <c r="P5" s="574">
        <v>1000</v>
      </c>
    </row>
    <row r="6" spans="1:16" ht="15.6">
      <c r="A6" s="572">
        <v>1</v>
      </c>
      <c r="B6" s="575" t="s">
        <v>4685</v>
      </c>
      <c r="C6" s="576">
        <f>THDT!E9</f>
        <v>295689636</v>
      </c>
      <c r="D6" s="577">
        <f>IF(C6/1000000000=INDEX($F$5:$P$5,1,MATCH(C6/1000000000,$F$5:$P$5)),HLOOKUP(C6/1000000000,$F$5:$P$7,2),ROUND(HLOOKUP(C6/1000000000,$F$5:$P$7,2)-((HLOOKUP(C6/1000000000,$F$5:$P$7,2)-INDEX($F$5:$P$7,2,MATCH(C6/1000000000,$F$5:$P$5)+1))/((INDEX($F$5:$P$7,1,MATCH(C6/1000000000,$F$5:$P$5)+1)-INDEX($F$5:$P$7,1,MATCH(C6/1000000000,$F$5:$P$5)))*1000000000) * (C6-INDEX($F$5:$P$7,1,MATCH(C6/1000000000,$F$5:$P$5))*1000000000)),4))</f>
        <v>2.6440000000000001</v>
      </c>
      <c r="E6" s="576">
        <f>C6*D6/100</f>
        <v>7818033.9758399995</v>
      </c>
      <c r="F6" s="578">
        <v>2.6440000000000001</v>
      </c>
      <c r="G6" s="578">
        <v>2.6440000000000001</v>
      </c>
      <c r="H6" s="579">
        <v>2.1840000000000002</v>
      </c>
      <c r="I6" s="579">
        <v>1.913</v>
      </c>
      <c r="J6" s="580">
        <v>1.7470000000000001</v>
      </c>
      <c r="K6" s="578">
        <v>1.3240000000000001</v>
      </c>
      <c r="L6" s="578">
        <v>1.0449999999999999</v>
      </c>
      <c r="M6" s="578">
        <v>1.0069999999999999</v>
      </c>
      <c r="N6" s="578">
        <v>0.97499999999999998</v>
      </c>
      <c r="O6" s="578">
        <v>0.84099999999999997</v>
      </c>
      <c r="P6" s="578">
        <v>0.69599999999999995</v>
      </c>
    </row>
    <row r="7" spans="1:16" ht="31.2">
      <c r="A7" s="572">
        <v>2</v>
      </c>
      <c r="B7" s="575" t="s">
        <v>4686</v>
      </c>
      <c r="C7" s="576">
        <f>THDT!E11</f>
        <v>7767563122.5600452</v>
      </c>
      <c r="D7" s="577">
        <f>IF(C7/1000000000=INDEX($F$5:$P$5,1,MATCH(C7/1000000000,$F$5:$P$5)),HLOOKUP(C7/1000000000,$F$5:$P$7,3),ROUND(HLOOKUP(C7/1000000000,$F$5:$P$7,3)-((HLOOKUP(C7/1000000000,$F$5:$P$7,3)-INDEX($F$5:$P$7,3,MATCH(C7/1000000000,$F$5:$P$5)+1))/((INDEX($F$5:$P$7,1,MATCH(C7/1000000000,$F$5:$P$5)+1)-INDEX($F$5:$P$7,1,MATCH(C7/1000000000,$F$5:$P$5)))*1000000000) * (C7-INDEX($F$5:$P$7,1,MATCH(C7/1000000000,$F$5:$P$5))*1000000000)),4))</f>
        <v>1.8240000000000001</v>
      </c>
      <c r="E7" s="576">
        <f>C7*D7/100</f>
        <v>141680351.35549521</v>
      </c>
      <c r="F7" s="578">
        <v>1.855</v>
      </c>
      <c r="G7" s="578">
        <v>1.855</v>
      </c>
      <c r="H7" s="579">
        <v>1.532</v>
      </c>
      <c r="I7" s="579"/>
      <c r="J7" s="579"/>
      <c r="K7" s="578"/>
      <c r="L7" s="578"/>
      <c r="M7" s="578"/>
      <c r="N7" s="578"/>
      <c r="O7" s="578"/>
      <c r="P7" s="578"/>
    </row>
    <row r="8" spans="1:16">
      <c r="A8" s="570"/>
      <c r="B8" s="570"/>
      <c r="C8" s="570"/>
      <c r="D8" s="570"/>
      <c r="E8" s="570"/>
      <c r="F8" s="570"/>
      <c r="G8" s="570"/>
      <c r="H8" s="570"/>
      <c r="I8" s="570"/>
      <c r="J8" s="570"/>
      <c r="K8" s="570"/>
      <c r="L8" s="570"/>
      <c r="M8" s="570"/>
      <c r="N8" s="570"/>
      <c r="O8" s="570"/>
      <c r="P8" s="570"/>
    </row>
    <row r="9" spans="1:16">
      <c r="A9" s="570"/>
      <c r="B9" s="570"/>
      <c r="C9" s="570"/>
      <c r="D9" s="581"/>
      <c r="E9" s="570"/>
      <c r="F9" s="570"/>
      <c r="G9" s="570"/>
      <c r="H9" s="570"/>
      <c r="I9" s="570"/>
      <c r="J9" s="570"/>
      <c r="K9" s="570"/>
      <c r="L9" s="570"/>
      <c r="M9" s="570"/>
      <c r="N9" s="570"/>
      <c r="O9" s="570"/>
      <c r="P9" s="570"/>
    </row>
    <row r="10" spans="1:16" s="570" customFormat="1" ht="15.6">
      <c r="B10" s="571" t="s">
        <v>4687</v>
      </c>
      <c r="C10" s="571"/>
      <c r="D10" s="571"/>
      <c r="E10" s="571"/>
      <c r="F10" s="571"/>
      <c r="G10" s="571"/>
      <c r="H10" s="571"/>
      <c r="I10" s="571"/>
      <c r="J10" s="571"/>
      <c r="K10" s="571"/>
      <c r="L10" s="571"/>
      <c r="M10" s="571"/>
      <c r="N10" s="571"/>
      <c r="O10" s="571"/>
    </row>
    <row r="11" spans="1:16" s="570" customFormat="1"/>
    <row r="12" spans="1:16" s="570" customFormat="1" ht="15.75" customHeight="1">
      <c r="A12" s="857" t="s">
        <v>3</v>
      </c>
      <c r="B12" s="857" t="s">
        <v>4681</v>
      </c>
      <c r="C12" s="858" t="s">
        <v>4682</v>
      </c>
      <c r="D12" s="858" t="s">
        <v>4683</v>
      </c>
      <c r="E12" s="858" t="s">
        <v>8</v>
      </c>
      <c r="F12" s="853" t="s">
        <v>4684</v>
      </c>
      <c r="G12" s="854"/>
      <c r="H12" s="854"/>
      <c r="I12" s="854"/>
      <c r="J12" s="854"/>
      <c r="K12" s="854"/>
      <c r="L12" s="854"/>
      <c r="M12" s="854"/>
      <c r="N12" s="854"/>
      <c r="O12" s="854"/>
      <c r="P12" s="855"/>
    </row>
    <row r="13" spans="1:16" s="570" customFormat="1" ht="15.6">
      <c r="A13" s="857"/>
      <c r="B13" s="857"/>
      <c r="C13" s="859"/>
      <c r="D13" s="859"/>
      <c r="E13" s="859"/>
      <c r="F13" s="572">
        <v>0</v>
      </c>
      <c r="G13" s="572">
        <v>7</v>
      </c>
      <c r="H13" s="573">
        <v>15</v>
      </c>
      <c r="I13" s="573">
        <v>20</v>
      </c>
      <c r="J13" s="572">
        <v>30</v>
      </c>
      <c r="K13" s="572">
        <v>50</v>
      </c>
      <c r="L13" s="572">
        <v>100</v>
      </c>
      <c r="M13" s="574">
        <v>150</v>
      </c>
      <c r="N13" s="574">
        <v>200</v>
      </c>
      <c r="O13" s="574">
        <v>500</v>
      </c>
      <c r="P13" s="574">
        <v>1000</v>
      </c>
    </row>
    <row r="14" spans="1:16" s="570" customFormat="1" ht="15.6">
      <c r="A14" s="572">
        <v>1</v>
      </c>
      <c r="B14" s="575" t="s">
        <v>4685</v>
      </c>
      <c r="C14" s="576">
        <f>$C$6</f>
        <v>295689636</v>
      </c>
      <c r="D14" s="577">
        <f>IF(C14/1000000000=INDEX($F$13:$P$13,1,MATCH(C14/1000000000,$F$13:$P$13)),HLOOKUP(C14/1000000000,$F$13:$P$15,2),ROUND(HLOOKUP(C14/1000000000,$F$13:$P$15,2)-((HLOOKUP(C14/1000000000,$F$13:$P$15,2)-INDEX($F$13:$P$15,2,MATCH(C14/1000000000,$F$13:$P$13)+1))/((INDEX($F$13:$P$15,1,MATCH(C14/1000000000,$F$13:$P$13)+1)-INDEX($F$13:$P$15,1,MATCH(C14/1000000000,$F$13:$P$13)))*1000000000) * (C14-INDEX($F$13:$P$15,1,MATCH(C14/1000000000,$F$13:$P$13))*1000000000)),4))</f>
        <v>0.99199999999999999</v>
      </c>
      <c r="E14" s="576">
        <f>C14*D14/100</f>
        <v>2933241.1891200002</v>
      </c>
      <c r="F14" s="582">
        <v>0.99199999999999999</v>
      </c>
      <c r="G14" s="582">
        <v>0.99199999999999999</v>
      </c>
      <c r="H14" s="583">
        <v>0.73899999999999999</v>
      </c>
      <c r="I14" s="583">
        <v>0.65200000000000002</v>
      </c>
      <c r="J14" s="582">
        <v>0.53300000000000003</v>
      </c>
      <c r="K14" s="582">
        <v>0.42</v>
      </c>
      <c r="L14" s="582">
        <v>0.31</v>
      </c>
      <c r="M14" s="582">
        <v>0.253</v>
      </c>
      <c r="N14" s="582">
        <v>0.20499999999999999</v>
      </c>
      <c r="O14" s="582">
        <v>0.16400000000000001</v>
      </c>
      <c r="P14" s="582">
        <v>0.14399999999999999</v>
      </c>
    </row>
    <row r="15" spans="1:16" s="570" customFormat="1" ht="31.2">
      <c r="A15" s="572">
        <v>2</v>
      </c>
      <c r="B15" s="575" t="s">
        <v>4686</v>
      </c>
      <c r="C15" s="576">
        <f>$C$7</f>
        <v>7767563122.5600452</v>
      </c>
      <c r="D15" s="577">
        <f>IF(C15/1000000000=INDEX($F$13:$P$13,1,MATCH(C15/1000000000,$F$13:$P$13)),HLOOKUP(C15/1000000000,$F$13:$P$15,3),ROUND(HLOOKUP(C15/1000000000,$F$13:$P$15,3)-((HLOOKUP(C15/1000000000,$F$13:$P$15,3)-INDEX($F$13:$P$15,3,MATCH(C15/1000000000,$F$13:$P$13)+1))/((INDEX($F$13:$P$15,1,MATCH(C15/1000000000,$F$13:$P$13)+1)-INDEX($F$13:$P$15,1,MATCH(C15/1000000000,$F$13:$P$13)))*1000000000) * (C15-INDEX($F$13:$P$15,1,MATCH(C15/1000000000,$F$13:$P$13))*1000000000)),4))</f>
        <v>3.6015999999999999</v>
      </c>
      <c r="E15" s="576">
        <f>C15*D15/100</f>
        <v>279756553.4221226</v>
      </c>
      <c r="F15" s="582">
        <v>3.64</v>
      </c>
      <c r="G15" s="582">
        <v>3.64</v>
      </c>
      <c r="H15" s="583">
        <v>3.24</v>
      </c>
      <c r="I15" s="583"/>
      <c r="J15" s="582"/>
      <c r="K15" s="582"/>
      <c r="L15" s="582"/>
      <c r="M15" s="582"/>
      <c r="N15" s="582"/>
      <c r="O15" s="582"/>
      <c r="P15" s="582"/>
    </row>
    <row r="16" spans="1:16">
      <c r="A16" s="570"/>
      <c r="B16" s="570"/>
      <c r="C16" s="570"/>
      <c r="D16" s="570"/>
      <c r="E16" s="570"/>
      <c r="F16" s="570"/>
      <c r="G16" s="570"/>
      <c r="H16" s="570"/>
      <c r="I16" s="570"/>
      <c r="J16" s="570"/>
      <c r="K16" s="570"/>
      <c r="L16" s="570"/>
      <c r="M16" s="570"/>
      <c r="N16" s="570"/>
      <c r="O16" s="570"/>
      <c r="P16" s="570"/>
    </row>
    <row r="17" spans="1:16">
      <c r="A17" s="570"/>
      <c r="B17" s="570"/>
      <c r="C17" s="570"/>
      <c r="D17" s="570"/>
      <c r="E17" s="570"/>
      <c r="F17" s="570"/>
      <c r="G17" s="570"/>
      <c r="H17" s="570"/>
      <c r="I17" s="570"/>
      <c r="J17" s="570"/>
      <c r="K17" s="570"/>
      <c r="L17" s="570"/>
      <c r="M17" s="570"/>
      <c r="N17" s="570"/>
      <c r="O17" s="570"/>
      <c r="P17" s="570"/>
    </row>
    <row r="18" spans="1:16" ht="15.6">
      <c r="A18" s="570"/>
      <c r="B18" s="571" t="s">
        <v>4688</v>
      </c>
      <c r="C18" s="571"/>
      <c r="D18" s="571"/>
      <c r="E18" s="571"/>
      <c r="F18" s="571"/>
      <c r="G18" s="571"/>
      <c r="H18" s="571"/>
      <c r="I18" s="571"/>
      <c r="J18" s="571"/>
      <c r="K18" s="571"/>
      <c r="L18" s="571"/>
      <c r="M18" s="571"/>
      <c r="N18" s="570"/>
      <c r="O18" s="570"/>
      <c r="P18" s="570"/>
    </row>
    <row r="19" spans="1:16" ht="15.6">
      <c r="A19" s="584"/>
      <c r="B19" s="570"/>
      <c r="C19" s="570"/>
      <c r="D19" s="570"/>
      <c r="E19" s="570"/>
      <c r="F19" s="570"/>
      <c r="G19" s="570"/>
      <c r="H19" s="570"/>
      <c r="I19" s="570"/>
      <c r="J19" s="570"/>
      <c r="K19" s="570"/>
      <c r="L19" s="570"/>
      <c r="M19" s="570"/>
      <c r="N19" s="570"/>
      <c r="O19" s="570"/>
      <c r="P19" s="570"/>
    </row>
    <row r="20" spans="1:16" ht="15.75" customHeight="1">
      <c r="A20" s="857" t="s">
        <v>3</v>
      </c>
      <c r="B20" s="857" t="s">
        <v>4681</v>
      </c>
      <c r="C20" s="858" t="s">
        <v>4682</v>
      </c>
      <c r="D20" s="858" t="s">
        <v>4683</v>
      </c>
      <c r="E20" s="858" t="s">
        <v>8</v>
      </c>
      <c r="F20" s="853" t="s">
        <v>4684</v>
      </c>
      <c r="G20" s="854"/>
      <c r="H20" s="854"/>
      <c r="I20" s="854"/>
      <c r="J20" s="854"/>
      <c r="K20" s="854"/>
      <c r="L20" s="854"/>
      <c r="M20" s="854"/>
      <c r="N20" s="854"/>
      <c r="O20" s="854"/>
      <c r="P20" s="855"/>
    </row>
    <row r="21" spans="1:16" ht="15.6">
      <c r="A21" s="857"/>
      <c r="B21" s="857"/>
      <c r="C21" s="859"/>
      <c r="D21" s="859"/>
      <c r="E21" s="859"/>
      <c r="F21" s="572">
        <v>0</v>
      </c>
      <c r="G21" s="572">
        <v>7</v>
      </c>
      <c r="H21" s="573">
        <v>15</v>
      </c>
      <c r="I21" s="573">
        <v>20</v>
      </c>
      <c r="J21" s="573">
        <v>30</v>
      </c>
      <c r="K21" s="572">
        <v>50</v>
      </c>
      <c r="L21" s="572">
        <v>100</v>
      </c>
      <c r="M21" s="574">
        <v>150</v>
      </c>
      <c r="N21" s="574">
        <v>200</v>
      </c>
      <c r="O21" s="574">
        <v>500</v>
      </c>
      <c r="P21" s="574">
        <v>1000</v>
      </c>
    </row>
    <row r="22" spans="1:16" ht="15.6">
      <c r="A22" s="572">
        <v>1</v>
      </c>
      <c r="B22" s="585" t="s">
        <v>4685</v>
      </c>
      <c r="C22" s="576">
        <f>$C$6</f>
        <v>295689636</v>
      </c>
      <c r="D22" s="577">
        <f>IF(C22/1000000000=INDEX($F$21:$P$21,1,MATCH(C22/1000000000,$F$21:$P$21)),HLOOKUP(C22/1000000000,$F$21:$P$23,2),ROUND(HLOOKUP(C22/1000000000,$F$21:$P$23,2)-((HLOOKUP(C22/1000000000,$F$21:$P$23,2)-INDEX($F$21:$P$23,2,MATCH(C22/1000000000,$F$21:$P$21)+1))/((INDEX($F$21:$P$23,1,MATCH(C22/1000000000,$F$21:$P$21)+1)-INDEX($F$21:$P$23,1,MATCH(C22/1000000000,$F$21:$P$21)))*1000000000) * (C22-INDEX($F$21:$P$23,1,MATCH(C22/1000000000,$F$21:$P$21))*1000000000)),4))</f>
        <v>0.105</v>
      </c>
      <c r="E22" s="576">
        <f>D22%*C22</f>
        <v>310474.11780000001</v>
      </c>
      <c r="F22" s="586">
        <v>0.105</v>
      </c>
      <c r="G22" s="586">
        <v>0.105</v>
      </c>
      <c r="H22" s="587">
        <v>7.3999999999999996E-2</v>
      </c>
      <c r="I22" s="587">
        <v>6.6000000000000003E-2</v>
      </c>
      <c r="J22" s="587">
        <v>5.8999999999999997E-2</v>
      </c>
      <c r="K22" s="586">
        <v>4.7E-2</v>
      </c>
      <c r="L22" s="586">
        <v>3.5000000000000003E-2</v>
      </c>
      <c r="M22" s="586">
        <v>0.03</v>
      </c>
      <c r="N22" s="586">
        <v>2.5999999999999999E-2</v>
      </c>
      <c r="O22" s="586">
        <v>1.52E-2</v>
      </c>
      <c r="P22" s="586">
        <v>1.4200000000000001E-2</v>
      </c>
    </row>
    <row r="23" spans="1:16" ht="15.6">
      <c r="A23" s="572">
        <v>2</v>
      </c>
      <c r="B23" s="585" t="s">
        <v>4689</v>
      </c>
      <c r="C23" s="576">
        <f>$C$7</f>
        <v>7767563122.5600452</v>
      </c>
      <c r="D23" s="577">
        <f>IF(C23/1000000000=INDEX($F$21:$P$21,1,MATCH(C23/1000000000,$F$21:$P$21)),HLOOKUP(C23/1000000000,$F$21:$P$23,3),ROUND(HLOOKUP(C23/1000000000,$F$21:$P$23,3)-((HLOOKUP(C23/1000000000,$F$21:$P$23,3)-INDEX($F$21:$P$23,3,MATCH(C23/1000000000,$F$21:$P$21)+1))/((INDEX($F$21:$P$23,1,MATCH(C23/1000000000,$F$21:$P$21)+1)-INDEX($F$21:$P$23,1,MATCH(C23/1000000000,$F$21:$P$21)))*1000000000) * (C23-INDEX($F$21:$P$23,1,MATCH(C23/1000000000,$F$21:$P$21))*1000000000)),4))</f>
        <v>0.12239999999999999</v>
      </c>
      <c r="E23" s="576">
        <f>D23%*C23</f>
        <v>9507497.262013495</v>
      </c>
      <c r="F23" s="586">
        <v>0.126</v>
      </c>
      <c r="G23" s="586">
        <v>0.126</v>
      </c>
      <c r="H23" s="587">
        <v>8.7999999999999995E-2</v>
      </c>
      <c r="I23" s="587">
        <v>8.5000000000000006E-2</v>
      </c>
      <c r="J23" s="587">
        <v>7.6999999999999999E-2</v>
      </c>
      <c r="K23" s="586">
        <v>6.5000000000000002E-2</v>
      </c>
      <c r="L23" s="586">
        <v>5.0999999999999997E-2</v>
      </c>
      <c r="M23" s="586">
        <v>4.2000000000000003E-2</v>
      </c>
      <c r="N23" s="586">
        <v>3.5999999999999997E-2</v>
      </c>
      <c r="O23" s="586"/>
      <c r="P23" s="586"/>
    </row>
    <row r="24" spans="1:16">
      <c r="A24" s="570"/>
      <c r="B24" s="570"/>
      <c r="C24" s="570"/>
      <c r="D24" s="570"/>
      <c r="E24" s="570"/>
      <c r="F24" s="570"/>
      <c r="G24" s="570"/>
      <c r="H24" s="570"/>
      <c r="I24" s="570"/>
      <c r="J24" s="570"/>
      <c r="K24" s="570"/>
      <c r="L24" s="570"/>
      <c r="M24" s="570"/>
      <c r="N24" s="570"/>
      <c r="O24" s="570"/>
      <c r="P24" s="570"/>
    </row>
    <row r="25" spans="1:16">
      <c r="A25" s="570"/>
      <c r="B25" s="570"/>
      <c r="C25" s="570"/>
      <c r="D25" s="570"/>
      <c r="E25" s="570"/>
      <c r="F25" s="570"/>
      <c r="G25" s="570"/>
      <c r="H25" s="570"/>
      <c r="I25" s="570"/>
      <c r="J25" s="570"/>
      <c r="K25" s="570"/>
      <c r="L25" s="570"/>
      <c r="M25" s="570"/>
      <c r="N25" s="570"/>
      <c r="O25" s="570"/>
      <c r="P25" s="570"/>
    </row>
    <row r="26" spans="1:16" ht="15.6">
      <c r="A26" s="570"/>
      <c r="B26" s="571" t="s">
        <v>4690</v>
      </c>
      <c r="C26" s="571"/>
      <c r="D26" s="571"/>
      <c r="E26" s="571"/>
      <c r="F26" s="571"/>
      <c r="G26" s="571"/>
      <c r="H26" s="571"/>
      <c r="I26" s="571"/>
      <c r="J26" s="571"/>
      <c r="K26" s="571"/>
      <c r="L26" s="571"/>
      <c r="M26" s="571"/>
      <c r="N26" s="571"/>
      <c r="O26" s="571"/>
      <c r="P26" s="571"/>
    </row>
    <row r="27" spans="1:16" ht="15.6">
      <c r="A27" s="584"/>
      <c r="B27" s="570"/>
      <c r="C27" s="570"/>
      <c r="D27" s="570"/>
      <c r="E27" s="570"/>
      <c r="F27" s="570"/>
      <c r="G27" s="570"/>
      <c r="H27" s="570"/>
      <c r="I27" s="570"/>
      <c r="J27" s="570"/>
      <c r="K27" s="570"/>
      <c r="L27" s="570"/>
      <c r="M27" s="570"/>
      <c r="N27" s="570"/>
      <c r="O27" s="570"/>
      <c r="P27" s="570"/>
    </row>
    <row r="28" spans="1:16" ht="15.75" customHeight="1">
      <c r="A28" s="857" t="s">
        <v>3</v>
      </c>
      <c r="B28" s="857" t="s">
        <v>4681</v>
      </c>
      <c r="C28" s="858" t="s">
        <v>4682</v>
      </c>
      <c r="D28" s="858" t="s">
        <v>4683</v>
      </c>
      <c r="E28" s="858" t="s">
        <v>8</v>
      </c>
      <c r="F28" s="853" t="s">
        <v>4684</v>
      </c>
      <c r="G28" s="854"/>
      <c r="H28" s="854"/>
      <c r="I28" s="854"/>
      <c r="J28" s="854"/>
      <c r="K28" s="854"/>
      <c r="L28" s="854"/>
      <c r="M28" s="854"/>
      <c r="N28" s="854"/>
      <c r="O28" s="854"/>
      <c r="P28" s="855"/>
    </row>
    <row r="29" spans="1:16" ht="15.6">
      <c r="A29" s="857"/>
      <c r="B29" s="857"/>
      <c r="C29" s="859"/>
      <c r="D29" s="859"/>
      <c r="E29" s="859"/>
      <c r="F29" s="573">
        <v>0</v>
      </c>
      <c r="G29" s="573">
        <v>7</v>
      </c>
      <c r="H29" s="573">
        <v>15</v>
      </c>
      <c r="I29" s="573">
        <v>20</v>
      </c>
      <c r="J29" s="572">
        <v>30</v>
      </c>
      <c r="K29" s="572">
        <v>50</v>
      </c>
      <c r="L29" s="572">
        <v>100</v>
      </c>
      <c r="M29" s="574">
        <v>150</v>
      </c>
      <c r="N29" s="574">
        <v>200</v>
      </c>
      <c r="O29" s="574">
        <v>500</v>
      </c>
      <c r="P29" s="574">
        <v>1000</v>
      </c>
    </row>
    <row r="30" spans="1:16" ht="15.6">
      <c r="A30" s="572">
        <v>1</v>
      </c>
      <c r="B30" s="585" t="s">
        <v>4685</v>
      </c>
      <c r="C30" s="576">
        <f>$C$6</f>
        <v>295689636</v>
      </c>
      <c r="D30" s="577">
        <f>IF(C30/1000000000=INDEX($F$29:$P$29,1,MATCH(C30/1000000000,$F$29:$P$29)),HLOOKUP(C30/1000000000,$F$29:$P$31,2),ROUND(HLOOKUP(C30/1000000000,$F$29:$P$31,2)-((HLOOKUP(C30/1000000000,$F$29:$P$31,2)-INDEX($F$29:$P$31,2,MATCH(C30/1000000000,$F$29:$P$29)+1))/((INDEX($F$29:$P$31,1,MATCH(C30/1000000000,$F$29:$P$29)+1)-INDEX($F$29:$P$31,1,MATCH(C30/1000000000,$F$29:$P$29)))*1000000000) * (C30-INDEX($F$29:$P$31,1,MATCH(C30/1000000000,$F$29:$P$29))*1000000000)),4))</f>
        <v>8.6999999999999994E-2</v>
      </c>
      <c r="E30" s="576">
        <f>C30*D30/100</f>
        <v>257249.98332</v>
      </c>
      <c r="F30" s="573">
        <v>8.6999999999999994E-2</v>
      </c>
      <c r="G30" s="573">
        <v>8.6999999999999994E-2</v>
      </c>
      <c r="H30" s="573">
        <v>6.0999999999999999E-2</v>
      </c>
      <c r="I30" s="573">
        <v>5.3999999999999999E-2</v>
      </c>
      <c r="J30" s="572">
        <v>4.2999999999999997E-2</v>
      </c>
      <c r="K30" s="572">
        <v>0.03</v>
      </c>
      <c r="L30" s="572">
        <v>2.1999999999999999E-2</v>
      </c>
      <c r="M30" s="572">
        <v>1.9E-2</v>
      </c>
      <c r="N30" s="572">
        <v>1.6E-2</v>
      </c>
      <c r="O30" s="572">
        <v>1.0999999999999999E-2</v>
      </c>
      <c r="P30" s="572">
        <v>8.0000000000000002E-3</v>
      </c>
    </row>
    <row r="31" spans="1:16" ht="15.6">
      <c r="A31" s="572">
        <v>2</v>
      </c>
      <c r="B31" s="585" t="s">
        <v>4689</v>
      </c>
      <c r="C31" s="576">
        <f>$C$7</f>
        <v>7767563122.5600452</v>
      </c>
      <c r="D31" s="577">
        <f>IF(C31/1000000000=INDEX($F$29:$P$29,1,MATCH(C31/1000000000,$F$29:$P$29)),HLOOKUP(C31/1000000000,$F$29:$P$31,3),ROUND(HLOOKUP(C31/1000000000,$F$29:$P$31,3)-((HLOOKUP(C31/1000000000,$F$29:$P$31,3)-INDEX($F$29:$P$31,3,MATCH(C31/1000000000,$F$29:$P$29)+1))/((INDEX($F$29:$P$31,1,MATCH(C31/1000000000,$F$29:$P$29)+1)-INDEX($F$29:$P$31,1,MATCH(C31/1000000000,$F$29:$P$29)))*1000000000) * (C31-INDEX($F$29:$P$31,1,MATCH(C31/1000000000,$F$29:$P$29))*1000000000)),4))</f>
        <v>9.2200000000000004E-2</v>
      </c>
      <c r="E31" s="576">
        <f>C31*D31/100</f>
        <v>7161693.1990003623</v>
      </c>
      <c r="F31" s="573">
        <v>9.5000000000000001E-2</v>
      </c>
      <c r="G31" s="573">
        <v>9.5000000000000001E-2</v>
      </c>
      <c r="H31" s="573">
        <v>6.6000000000000003E-2</v>
      </c>
      <c r="I31" s="573">
        <v>5.8999999999999997E-2</v>
      </c>
      <c r="J31" s="572">
        <v>4.7E-2</v>
      </c>
      <c r="K31" s="572">
        <v>3.2000000000000001E-2</v>
      </c>
      <c r="L31" s="572">
        <v>2.4E-2</v>
      </c>
      <c r="M31" s="572">
        <v>0.02</v>
      </c>
      <c r="N31" s="572">
        <v>1.7000000000000001E-2</v>
      </c>
      <c r="O31" s="572"/>
      <c r="P31" s="572"/>
    </row>
    <row r="32" spans="1:16">
      <c r="A32" s="570"/>
      <c r="B32" s="570"/>
      <c r="C32" s="570"/>
      <c r="D32" s="570"/>
      <c r="E32" s="570"/>
      <c r="F32" s="570"/>
      <c r="G32" s="570"/>
      <c r="H32" s="570"/>
      <c r="I32" s="570"/>
      <c r="J32" s="570"/>
      <c r="K32" s="570"/>
      <c r="L32" s="570"/>
      <c r="M32" s="570"/>
      <c r="N32" s="570"/>
      <c r="O32" s="570"/>
      <c r="P32" s="570"/>
    </row>
    <row r="33" spans="1:16">
      <c r="A33" s="570"/>
      <c r="B33" s="570"/>
      <c r="C33" s="570"/>
      <c r="D33" s="570"/>
      <c r="E33" s="588">
        <f>E30+E38</f>
        <v>487887.89939999999</v>
      </c>
      <c r="F33" s="570"/>
      <c r="G33" s="570"/>
      <c r="H33" s="570"/>
      <c r="I33" s="570"/>
      <c r="J33" s="570"/>
      <c r="K33" s="570"/>
      <c r="L33" s="570"/>
      <c r="M33" s="570"/>
      <c r="N33" s="570"/>
      <c r="O33" s="570"/>
      <c r="P33" s="570"/>
    </row>
    <row r="34" spans="1:16" s="591" customFormat="1" ht="15.6">
      <c r="A34" s="589"/>
      <c r="B34" s="590" t="s">
        <v>4691</v>
      </c>
      <c r="C34" s="590"/>
      <c r="D34" s="590"/>
      <c r="E34" s="590"/>
      <c r="F34" s="590"/>
      <c r="G34" s="590"/>
      <c r="H34" s="590"/>
      <c r="I34" s="590"/>
      <c r="J34" s="590"/>
      <c r="K34" s="590"/>
      <c r="L34" s="590"/>
      <c r="M34" s="590"/>
      <c r="N34" s="590"/>
      <c r="O34" s="590"/>
      <c r="P34" s="590"/>
    </row>
    <row r="35" spans="1:16" s="591" customFormat="1" ht="15.6">
      <c r="A35" s="592"/>
      <c r="B35" s="589"/>
      <c r="C35" s="589"/>
      <c r="D35" s="589"/>
      <c r="E35" s="589"/>
      <c r="F35" s="589"/>
      <c r="G35" s="589"/>
      <c r="H35" s="589"/>
      <c r="I35" s="589"/>
      <c r="J35" s="589"/>
      <c r="K35" s="589"/>
      <c r="L35" s="589"/>
      <c r="M35" s="589"/>
      <c r="N35" s="589"/>
      <c r="O35" s="589"/>
      <c r="P35" s="589"/>
    </row>
    <row r="36" spans="1:16" s="591" customFormat="1" ht="15.75" customHeight="1">
      <c r="A36" s="857" t="s">
        <v>3</v>
      </c>
      <c r="B36" s="857" t="s">
        <v>4681</v>
      </c>
      <c r="C36" s="858" t="s">
        <v>4682</v>
      </c>
      <c r="D36" s="858" t="s">
        <v>4683</v>
      </c>
      <c r="E36" s="858" t="s">
        <v>8</v>
      </c>
      <c r="F36" s="863" t="s">
        <v>4684</v>
      </c>
      <c r="G36" s="864"/>
      <c r="H36" s="864"/>
      <c r="I36" s="864"/>
      <c r="J36" s="864"/>
      <c r="K36" s="864"/>
      <c r="L36" s="864"/>
      <c r="M36" s="864"/>
      <c r="N36" s="864"/>
      <c r="O36" s="864"/>
      <c r="P36" s="865"/>
    </row>
    <row r="37" spans="1:16" s="591" customFormat="1" ht="15.6">
      <c r="A37" s="857"/>
      <c r="B37" s="857"/>
      <c r="C37" s="859"/>
      <c r="D37" s="859"/>
      <c r="E37" s="859"/>
      <c r="F37" s="593">
        <v>0</v>
      </c>
      <c r="G37" s="593">
        <v>7</v>
      </c>
      <c r="H37" s="593">
        <v>15</v>
      </c>
      <c r="I37" s="593">
        <v>20</v>
      </c>
      <c r="J37" s="594">
        <v>30</v>
      </c>
      <c r="K37" s="594">
        <v>50</v>
      </c>
      <c r="L37" s="594">
        <v>100</v>
      </c>
      <c r="M37" s="595">
        <v>150</v>
      </c>
      <c r="N37" s="595">
        <v>200</v>
      </c>
      <c r="O37" s="595">
        <v>500</v>
      </c>
      <c r="P37" s="595">
        <v>1000</v>
      </c>
    </row>
    <row r="38" spans="1:16" s="591" customFormat="1" ht="15.6">
      <c r="A38" s="594">
        <v>1</v>
      </c>
      <c r="B38" s="585" t="s">
        <v>4685</v>
      </c>
      <c r="C38" s="576">
        <f>$C$6</f>
        <v>295689636</v>
      </c>
      <c r="D38" s="577">
        <f>IF(C38/1000000000=INDEX($F$37:$P$37,1,MATCH(C38/1000000000,$F$37:$P$37)),HLOOKUP(C38/1000000000,$F$37:$P$39,2),ROUND(HLOOKUP(C38/1000000000,$F$37:$P$39,2)-((HLOOKUP(C38/1000000000,$F$37:$P$39,2)-INDEX($F$37:$P$39,2,MATCH(C38/1000000000,$F$37:$P$37)+1))/((INDEX($F$37:$P$39,1,MATCH(C38/1000000000,$F$37:$P$37)+1)-INDEX($F$37:$P$39,1,MATCH(C38/1000000000,$F$37:$P$37)))*1000000000) * (C38-INDEX($F$37:$P$39,1,MATCH(C38/1000000000,$F$37:$P$37))*1000000000)),4))</f>
        <v>7.8E-2</v>
      </c>
      <c r="E38" s="576">
        <f>C38*D38/100</f>
        <v>230637.91608</v>
      </c>
      <c r="F38" s="596">
        <v>7.8E-2</v>
      </c>
      <c r="G38" s="596">
        <v>7.8E-2</v>
      </c>
      <c r="H38" s="596">
        <v>0.05</v>
      </c>
      <c r="I38" s="596">
        <v>4.3999999999999997E-2</v>
      </c>
      <c r="J38" s="597">
        <v>3.4000000000000002E-2</v>
      </c>
      <c r="K38" s="597">
        <v>2.5999999999999999E-2</v>
      </c>
      <c r="L38" s="597">
        <v>1.7999999999999999E-2</v>
      </c>
      <c r="M38" s="597">
        <v>1.4999999999999999E-2</v>
      </c>
      <c r="N38" s="597">
        <v>1.2999999999999999E-2</v>
      </c>
      <c r="O38" s="597">
        <v>0.01</v>
      </c>
      <c r="P38" s="597">
        <v>7.0000000000000001E-3</v>
      </c>
    </row>
    <row r="39" spans="1:16" s="591" customFormat="1" ht="15.6">
      <c r="A39" s="594">
        <v>2</v>
      </c>
      <c r="B39" s="585" t="s">
        <v>4689</v>
      </c>
      <c r="C39" s="576">
        <f>$C$7</f>
        <v>7767563122.5600452</v>
      </c>
      <c r="D39" s="577">
        <f>IF(C39/1000000000=INDEX($F$37:$P$37,1,MATCH(C39/1000000000,$F$37:$P$37)),HLOOKUP(C39/1000000000,$F$37:$P$39,3),ROUND(HLOOKUP(C39/1000000000,$F$37:$P$39,3)-((HLOOKUP(C39/1000000000,$F$37:$P$39,3)-INDEX($F$37:$P$39,3,MATCH(C39/1000000000,$F$37:$P$37)+1))/((INDEX($F$37:$P$39,1,MATCH(C39/1000000000,$F$37:$P$37)+1)-INDEX($F$37:$P$39,1,MATCH(C39/1000000000,$F$37:$P$37)))*1000000000) * (C39-INDEX($F$37:$P$39,1,MATCH(C39/1000000000,$F$37:$P$37))*1000000000)),4))</f>
        <v>8.2000000000000003E-2</v>
      </c>
      <c r="E39" s="576">
        <f>C39*D39/100</f>
        <v>6369401.760499238</v>
      </c>
      <c r="F39" s="596">
        <v>8.5000000000000006E-2</v>
      </c>
      <c r="G39" s="596">
        <v>8.5000000000000006E-2</v>
      </c>
      <c r="H39" s="596">
        <v>5.3999999999999999E-2</v>
      </c>
      <c r="I39" s="596">
        <v>4.8000000000000001E-2</v>
      </c>
      <c r="J39" s="597">
        <v>3.6999999999999998E-2</v>
      </c>
      <c r="K39" s="597">
        <v>2.8000000000000001E-2</v>
      </c>
      <c r="L39" s="597">
        <v>1.9E-2</v>
      </c>
      <c r="M39" s="597">
        <v>1.6E-2</v>
      </c>
      <c r="N39" s="597">
        <v>1.4E-2</v>
      </c>
      <c r="O39" s="597"/>
      <c r="P39" s="597"/>
    </row>
    <row r="40" spans="1:16">
      <c r="A40" s="570"/>
      <c r="B40" s="570"/>
      <c r="C40" s="570"/>
      <c r="D40" s="570"/>
      <c r="E40" s="570"/>
      <c r="F40" s="570"/>
      <c r="G40" s="570"/>
      <c r="H40" s="598"/>
      <c r="I40" s="598"/>
      <c r="J40" s="570"/>
      <c r="K40" s="570"/>
      <c r="L40" s="570"/>
      <c r="M40" s="570"/>
      <c r="N40" s="570"/>
      <c r="O40" s="570"/>
      <c r="P40" s="570"/>
    </row>
    <row r="42" spans="1:16" s="591" customFormat="1" ht="15.6">
      <c r="B42" s="599" t="s">
        <v>4692</v>
      </c>
      <c r="C42" s="599"/>
      <c r="D42" s="599"/>
      <c r="E42" s="599"/>
      <c r="F42" s="599"/>
      <c r="G42" s="599"/>
      <c r="H42" s="599"/>
      <c r="I42" s="599"/>
      <c r="J42" s="599"/>
      <c r="K42" s="599"/>
      <c r="L42" s="599"/>
      <c r="M42" s="599"/>
      <c r="N42" s="599"/>
      <c r="O42" s="599"/>
      <c r="P42" s="599"/>
    </row>
    <row r="43" spans="1:16" s="591" customFormat="1" ht="15.6">
      <c r="A43" s="600"/>
    </row>
    <row r="44" spans="1:16" s="591" customFormat="1" ht="15.75" customHeight="1">
      <c r="A44" s="866" t="s">
        <v>3</v>
      </c>
      <c r="B44" s="866" t="s">
        <v>4681</v>
      </c>
      <c r="C44" s="867" t="s">
        <v>4682</v>
      </c>
      <c r="D44" s="867" t="s">
        <v>4683</v>
      </c>
      <c r="E44" s="867" t="s">
        <v>8</v>
      </c>
      <c r="F44" s="860" t="s">
        <v>4684</v>
      </c>
      <c r="G44" s="861"/>
      <c r="H44" s="861"/>
      <c r="I44" s="861"/>
      <c r="J44" s="861"/>
      <c r="K44" s="861"/>
      <c r="L44" s="861"/>
      <c r="M44" s="861"/>
      <c r="N44" s="861"/>
      <c r="O44" s="861"/>
      <c r="P44" s="862"/>
    </row>
    <row r="45" spans="1:16" s="591" customFormat="1" ht="15.6">
      <c r="A45" s="866"/>
      <c r="B45" s="866"/>
      <c r="C45" s="868"/>
      <c r="D45" s="868"/>
      <c r="E45" s="868"/>
      <c r="F45" s="601">
        <v>0</v>
      </c>
      <c r="G45" s="601">
        <v>7</v>
      </c>
      <c r="H45" s="593">
        <v>15</v>
      </c>
      <c r="I45" s="593">
        <v>20</v>
      </c>
      <c r="J45" s="593">
        <v>30</v>
      </c>
      <c r="K45" s="593">
        <v>50</v>
      </c>
      <c r="L45" s="593">
        <v>100</v>
      </c>
      <c r="M45" s="602">
        <v>150</v>
      </c>
      <c r="N45" s="602">
        <v>200</v>
      </c>
      <c r="O45" s="602">
        <v>500</v>
      </c>
      <c r="P45" s="602">
        <v>1000</v>
      </c>
    </row>
    <row r="46" spans="1:16" s="591" customFormat="1" ht="15.6">
      <c r="A46" s="603">
        <v>1</v>
      </c>
      <c r="B46" s="604" t="s">
        <v>4685</v>
      </c>
      <c r="C46" s="576">
        <f>$C$6</f>
        <v>295689636</v>
      </c>
      <c r="D46" s="605">
        <f>IF(C46/1000000000=INDEX($F$45:$P$45,1,MATCH(C46/1000000000,$F$45:$P$45)),HLOOKUP(C46/1000000000,$F$45:$P$46,2),ROUND(HLOOKUP(C46/1000000000,$F$45:$P$46,2)-((HLOOKUP(C46/1000000000,$F$45:$P$46,2)-INDEX($F$45:$P$46,2,MATCH(C46/1000000000,$F$45:$P$45)+1))/((INDEX($F$45:$P$46,1,MATCH(C46/1000000000,$F$45:$P$45)+1)-INDEX($F$45:$P$46,1,MATCH(C46/1000000000,$F$45:$P$45)))*1000000000) * (C46-INDEX($F$45:$P$46,1,MATCH(C46/1000000000,$F$45:$P$45))*1000000000)),4))</f>
        <v>0.36199999999999999</v>
      </c>
      <c r="E46" s="576">
        <f>D46%*C46</f>
        <v>1070396.48232</v>
      </c>
      <c r="F46" s="606">
        <v>0.36199999999999999</v>
      </c>
      <c r="G46" s="606">
        <v>0.36199999999999999</v>
      </c>
      <c r="H46" s="603">
        <v>0.33900000000000002</v>
      </c>
      <c r="I46" s="603">
        <v>0.30499999999999999</v>
      </c>
      <c r="J46" s="603">
        <v>0.255</v>
      </c>
      <c r="K46" s="603">
        <v>0.16400000000000001</v>
      </c>
      <c r="L46" s="603">
        <v>9.9000000000000005E-2</v>
      </c>
      <c r="M46" s="603">
        <v>7.9000000000000001E-2</v>
      </c>
      <c r="N46" s="603">
        <v>6.3E-2</v>
      </c>
      <c r="O46" s="603">
        <v>4.7E-2</v>
      </c>
      <c r="P46" s="603">
        <v>2.8000000000000001E-2</v>
      </c>
    </row>
    <row r="49" spans="1:16" s="591" customFormat="1" ht="15.6">
      <c r="A49" s="589"/>
      <c r="B49" s="590" t="s">
        <v>4693</v>
      </c>
      <c r="C49" s="590"/>
      <c r="D49" s="590"/>
      <c r="E49" s="590"/>
      <c r="F49" s="590"/>
      <c r="G49" s="590"/>
      <c r="H49" s="590"/>
      <c r="I49" s="590"/>
      <c r="J49" s="590"/>
      <c r="K49" s="590"/>
      <c r="L49" s="590"/>
      <c r="M49" s="590"/>
      <c r="N49" s="590"/>
      <c r="O49" s="590"/>
      <c r="P49" s="590"/>
    </row>
    <row r="50" spans="1:16" s="591" customFormat="1" ht="15.6">
      <c r="A50" s="592"/>
      <c r="B50" s="589"/>
      <c r="C50" s="589"/>
      <c r="D50" s="589"/>
      <c r="E50" s="589"/>
      <c r="F50" s="589"/>
      <c r="G50" s="589"/>
      <c r="H50" s="589"/>
      <c r="I50" s="589"/>
      <c r="J50" s="589"/>
      <c r="K50" s="589"/>
      <c r="L50" s="589"/>
      <c r="M50" s="589"/>
      <c r="N50" s="589"/>
      <c r="O50" s="589"/>
      <c r="P50" s="589"/>
    </row>
    <row r="51" spans="1:16" s="591" customFormat="1" ht="15.75" customHeight="1">
      <c r="A51" s="857" t="s">
        <v>3</v>
      </c>
      <c r="B51" s="857" t="s">
        <v>4681</v>
      </c>
      <c r="C51" s="858" t="s">
        <v>4682</v>
      </c>
      <c r="D51" s="858" t="s">
        <v>4683</v>
      </c>
      <c r="E51" s="858" t="s">
        <v>8</v>
      </c>
      <c r="F51" s="863" t="s">
        <v>4684</v>
      </c>
      <c r="G51" s="864"/>
      <c r="H51" s="864"/>
      <c r="I51" s="864"/>
      <c r="J51" s="864"/>
      <c r="K51" s="864"/>
      <c r="L51" s="864"/>
      <c r="M51" s="864"/>
      <c r="N51" s="864"/>
      <c r="O51" s="864"/>
      <c r="P51" s="865"/>
    </row>
    <row r="52" spans="1:16" s="591" customFormat="1" ht="15.6">
      <c r="A52" s="857"/>
      <c r="B52" s="857"/>
      <c r="C52" s="859"/>
      <c r="D52" s="859"/>
      <c r="E52" s="859"/>
      <c r="F52" s="594">
        <v>0</v>
      </c>
      <c r="G52" s="594">
        <v>7</v>
      </c>
      <c r="H52" s="593">
        <v>15</v>
      </c>
      <c r="I52" s="593">
        <v>20</v>
      </c>
      <c r="J52" s="593">
        <v>30</v>
      </c>
      <c r="K52" s="594">
        <v>50</v>
      </c>
      <c r="L52" s="594">
        <v>100</v>
      </c>
      <c r="M52" s="595">
        <v>150</v>
      </c>
      <c r="N52" s="595">
        <v>200</v>
      </c>
      <c r="O52" s="595">
        <v>500</v>
      </c>
      <c r="P52" s="595">
        <v>1000</v>
      </c>
    </row>
    <row r="53" spans="1:16" s="591" customFormat="1" ht="15.6">
      <c r="A53" s="594">
        <v>1</v>
      </c>
      <c r="B53" s="585" t="s">
        <v>4685</v>
      </c>
      <c r="C53" s="576">
        <f>$C$6</f>
        <v>295689636</v>
      </c>
      <c r="D53" s="577">
        <f>IF(C53/1000000000=INDEX($F$52:$P$52,1,MATCH(C53/1000000000,$F$52:$P$52)),HLOOKUP(C53/1000000000,$F$52:$P$54,2),ROUND(HLOOKUP(C53/1000000000,$F$52:$P$54,2)-((HLOOKUP(C53/1000000000,$F$52:$P$54,2)-INDEX($F$52:$P$54,2,MATCH(C53/1000000000,$F$52:$P$52)+1))/((INDEX($F$52:$P$54,1,MATCH(C53/1000000000,$F$52:$P$52)+1)-INDEX($F$52:$P$54,1,MATCH(C53/1000000000,$F$52:$P$52)))*1000000000) * (C53-INDEX($F$52:$P$54,1,MATCH(C53/1000000000,$F$52:$P$52))*1000000000)),4))</f>
        <v>0.28299999999999997</v>
      </c>
      <c r="E53" s="576">
        <f>C53*D53/100</f>
        <v>836801.66987999994</v>
      </c>
      <c r="F53" s="597">
        <v>0.28299999999999997</v>
      </c>
      <c r="G53" s="597">
        <v>0.28299999999999997</v>
      </c>
      <c r="H53" s="596">
        <v>0.22800000000000001</v>
      </c>
      <c r="I53" s="596">
        <v>0.20599999999999999</v>
      </c>
      <c r="J53" s="596">
        <v>0.17199999999999999</v>
      </c>
      <c r="K53" s="597">
        <v>0.12</v>
      </c>
      <c r="L53" s="597">
        <v>7.8E-2</v>
      </c>
      <c r="M53" s="597">
        <v>7.1999999999999995E-2</v>
      </c>
      <c r="N53" s="597">
        <v>6.4000000000000001E-2</v>
      </c>
      <c r="O53" s="597">
        <v>5.2999999999999999E-2</v>
      </c>
      <c r="P53" s="597">
        <v>4.1000000000000002E-2</v>
      </c>
    </row>
    <row r="54" spans="1:16" s="591" customFormat="1" ht="15.6">
      <c r="A54" s="594">
        <v>2</v>
      </c>
      <c r="B54" s="585" t="s">
        <v>4689</v>
      </c>
      <c r="C54" s="576">
        <f>$C$7</f>
        <v>7767563122.5600452</v>
      </c>
      <c r="D54" s="577">
        <f>IF(C54/1000000000=INDEX($F$52:$P$52,1,MATCH(C54/1000000000,$F$52:$P$52)),HLOOKUP(C54/1000000000,$F$52:$P$54,3),ROUND(HLOOKUP(C54/1000000000,$F$52:$P$54,3)-((HLOOKUP(C54/1000000000,$F$52:$P$54,3)-INDEX($F$52:$P$54,3,MATCH(C54/1000000000,$F$52:$P$52)+1))/((INDEX($F$52:$P$54,1,MATCH(C54/1000000000,$F$52:$P$52)+1)-INDEX($F$52:$P$54,1,MATCH(C54/1000000000,$F$52:$P$52)))*1000000000) * (C54-INDEX($F$52:$P$54,1,MATCH(C54/1000000000,$F$52:$P$52))*1000000000)),4))</f>
        <v>0.39839999999999998</v>
      </c>
      <c r="E54" s="576">
        <f>C54*D54/100</f>
        <v>30945971.480279218</v>
      </c>
      <c r="F54" s="597">
        <v>0.40500000000000003</v>
      </c>
      <c r="G54" s="597">
        <v>0.40500000000000003</v>
      </c>
      <c r="H54" s="596">
        <v>0.33600000000000002</v>
      </c>
      <c r="I54" s="596">
        <v>0.311</v>
      </c>
      <c r="J54" s="596">
        <v>0.26500000000000001</v>
      </c>
      <c r="K54" s="597">
        <v>0.182</v>
      </c>
      <c r="L54" s="597">
        <v>0.11899999999999999</v>
      </c>
      <c r="M54" s="597">
        <v>0.109</v>
      </c>
      <c r="N54" s="597">
        <v>0.10199999999999999</v>
      </c>
      <c r="O54" s="597"/>
      <c r="P54" s="597"/>
    </row>
    <row r="55" spans="1:16">
      <c r="A55" s="570"/>
      <c r="B55" s="570"/>
      <c r="C55" s="570"/>
      <c r="D55" s="570"/>
      <c r="E55" s="570"/>
      <c r="F55" s="570"/>
      <c r="G55" s="570"/>
      <c r="H55" s="570"/>
      <c r="I55" s="570"/>
      <c r="J55" s="570"/>
      <c r="K55" s="570"/>
      <c r="L55" s="570"/>
      <c r="M55" s="570"/>
      <c r="N55" s="570"/>
      <c r="O55" s="570"/>
      <c r="P55" s="570"/>
    </row>
    <row r="56" spans="1:16">
      <c r="A56" s="570"/>
      <c r="B56" s="570"/>
      <c r="C56" s="570"/>
      <c r="D56" s="570"/>
      <c r="E56" s="570"/>
      <c r="F56" s="570"/>
      <c r="G56" s="570"/>
      <c r="H56" s="570"/>
      <c r="I56" s="570"/>
      <c r="J56" s="570"/>
      <c r="K56" s="570"/>
      <c r="L56" s="570"/>
      <c r="M56" s="570"/>
      <c r="N56" s="570"/>
      <c r="O56" s="570"/>
      <c r="P56" s="570"/>
    </row>
    <row r="57" spans="1:16" s="591" customFormat="1" ht="15.6">
      <c r="A57" s="589"/>
      <c r="B57" s="590" t="s">
        <v>4694</v>
      </c>
      <c r="C57" s="590"/>
      <c r="D57" s="590"/>
      <c r="E57" s="590"/>
      <c r="F57" s="590"/>
      <c r="G57" s="590"/>
      <c r="H57" s="590"/>
      <c r="I57" s="590"/>
      <c r="J57" s="590"/>
      <c r="K57" s="590"/>
      <c r="L57" s="590"/>
      <c r="M57" s="590"/>
      <c r="N57" s="590"/>
      <c r="O57" s="590"/>
      <c r="P57" s="590"/>
    </row>
    <row r="58" spans="1:16" s="591" customFormat="1" ht="15.6">
      <c r="A58" s="592"/>
      <c r="B58" s="589"/>
      <c r="C58" s="589"/>
      <c r="D58" s="589"/>
      <c r="E58" s="589"/>
      <c r="F58" s="589"/>
      <c r="G58" s="589"/>
      <c r="H58" s="589"/>
      <c r="I58" s="589"/>
      <c r="J58" s="589"/>
      <c r="K58" s="589"/>
      <c r="L58" s="589"/>
      <c r="M58" s="589"/>
      <c r="N58" s="589"/>
      <c r="O58" s="589"/>
      <c r="P58" s="589"/>
    </row>
    <row r="59" spans="1:16" s="591" customFormat="1" ht="15.75" customHeight="1">
      <c r="A59" s="857" t="s">
        <v>3</v>
      </c>
      <c r="B59" s="857" t="s">
        <v>4681</v>
      </c>
      <c r="C59" s="858" t="s">
        <v>4682</v>
      </c>
      <c r="D59" s="858" t="s">
        <v>4683</v>
      </c>
      <c r="E59" s="858" t="s">
        <v>8</v>
      </c>
      <c r="F59" s="863" t="s">
        <v>4684</v>
      </c>
      <c r="G59" s="864"/>
      <c r="H59" s="864"/>
      <c r="I59" s="864"/>
      <c r="J59" s="864"/>
      <c r="K59" s="864"/>
      <c r="L59" s="864"/>
      <c r="M59" s="864"/>
      <c r="N59" s="864"/>
      <c r="O59" s="864"/>
      <c r="P59" s="865"/>
    </row>
    <row r="60" spans="1:16" s="591" customFormat="1" ht="15.6">
      <c r="A60" s="857"/>
      <c r="B60" s="857"/>
      <c r="C60" s="859"/>
      <c r="D60" s="859"/>
      <c r="E60" s="859"/>
      <c r="F60" s="594">
        <v>0</v>
      </c>
      <c r="G60" s="594">
        <v>7</v>
      </c>
      <c r="H60" s="593">
        <v>15</v>
      </c>
      <c r="I60" s="593">
        <v>20</v>
      </c>
      <c r="J60" s="594">
        <v>30</v>
      </c>
      <c r="K60" s="594">
        <v>50</v>
      </c>
      <c r="L60" s="594">
        <v>100</v>
      </c>
      <c r="M60" s="595">
        <v>150</v>
      </c>
      <c r="N60" s="595">
        <v>200</v>
      </c>
      <c r="O60" s="595">
        <v>500</v>
      </c>
      <c r="P60" s="595">
        <v>1000</v>
      </c>
    </row>
    <row r="61" spans="1:16" s="591" customFormat="1" ht="15.6">
      <c r="A61" s="594">
        <v>1</v>
      </c>
      <c r="B61" s="585" t="s">
        <v>4685</v>
      </c>
      <c r="C61" s="576">
        <f>$C$6</f>
        <v>295689636</v>
      </c>
      <c r="D61" s="577">
        <f>IF(C61/1000000000=INDEX($F$60:$P$60,1,MATCH(C61/1000000000,$F$60:$P$60)),HLOOKUP(C61/1000000000,$F$60:$P$62,2),ROUND(HLOOKUP(C61/1000000000,$F$60:$P$62,2)-((HLOOKUP(C61/1000000000,$F$60:$P$62,2)-INDEX($F$60:$P$62,2,MATCH(C61/1000000000,$F$60:$P$60)+1))/((INDEX($F$60:$P$62,1,MATCH(C61/1000000000,$F$60:$P$60)+1)-INDEX($F$60:$P$62,1,MATCH(C61/1000000000,$F$60:$P$60)))*1000000000) * (C61-INDEX($F$60:$P$62,1,MATCH(C61/1000000000,$F$60:$P$60))*1000000000)),4))</f>
        <v>0.71799999999999997</v>
      </c>
      <c r="E61" s="576">
        <f>D61%*C61</f>
        <v>2123051.5864800001</v>
      </c>
      <c r="F61" s="597">
        <v>0.71799999999999997</v>
      </c>
      <c r="G61" s="597">
        <v>0.71799999999999997</v>
      </c>
      <c r="H61" s="596">
        <v>0.60199999999999998</v>
      </c>
      <c r="I61" s="596">
        <v>0.58299999999999996</v>
      </c>
      <c r="J61" s="596">
        <v>0.52300000000000002</v>
      </c>
      <c r="K61" s="597">
        <v>0.46800000000000003</v>
      </c>
      <c r="L61" s="597">
        <v>0.311</v>
      </c>
      <c r="M61" s="597">
        <v>0.27800000000000002</v>
      </c>
      <c r="N61" s="597">
        <v>0.25</v>
      </c>
      <c r="O61" s="597">
        <v>0.217</v>
      </c>
      <c r="P61" s="597">
        <v>0.14299999999999999</v>
      </c>
    </row>
    <row r="62" spans="1:16" s="591" customFormat="1" ht="15.6">
      <c r="A62" s="594">
        <v>2</v>
      </c>
      <c r="B62" s="585" t="s">
        <v>4689</v>
      </c>
      <c r="C62" s="576">
        <f>$C$7</f>
        <v>7767563122.5600452</v>
      </c>
      <c r="D62" s="577">
        <f>IF(C62/1000000000=INDEX($F$60:$P$60,1,MATCH(C62/1000000000,$F$60:$P$60)),HLOOKUP(C62/1000000000,$F$60:$P$62,3),ROUND(HLOOKUP(C62/1000000000,$F$60:$P$62,3)-((HLOOKUP(C62/1000000000,$F$60:$P$62,3)-INDEX($F$60:$P$62,3,MATCH(C62/1000000000,$F$60:$P$60)+1))/((INDEX($F$60:$P$62,1,MATCH(C62/1000000000,$F$60:$P$60)+1)-INDEX($F$60:$P$62,1,MATCH(C62/1000000000,$F$60:$P$60)))*1000000000) * (C62-INDEX($F$60:$P$62,1,MATCH(C62/1000000000,$F$60:$P$60))*1000000000)),4))</f>
        <v>2.0503</v>
      </c>
      <c r="E62" s="576">
        <f>D62%*C62</f>
        <v>159258346.7018486</v>
      </c>
      <c r="F62" s="597">
        <v>2.0630000000000002</v>
      </c>
      <c r="G62" s="597">
        <v>2.0630000000000002</v>
      </c>
      <c r="H62" s="596">
        <v>1.931</v>
      </c>
      <c r="I62" s="596">
        <v>1.833</v>
      </c>
      <c r="J62" s="596">
        <v>1.736</v>
      </c>
      <c r="K62" s="597">
        <v>1.595</v>
      </c>
      <c r="L62" s="597">
        <v>1.22</v>
      </c>
      <c r="M62" s="597">
        <v>1.091</v>
      </c>
      <c r="N62" s="597">
        <v>0.95599999999999996</v>
      </c>
      <c r="O62" s="597"/>
      <c r="P62" s="597"/>
    </row>
    <row r="63" spans="1:16">
      <c r="A63" s="570"/>
      <c r="B63" s="570"/>
      <c r="C63" s="570"/>
      <c r="D63" s="570"/>
      <c r="E63" s="570"/>
      <c r="F63" s="570"/>
      <c r="G63" s="570"/>
      <c r="H63" s="570"/>
      <c r="I63" s="598"/>
      <c r="J63" s="598"/>
      <c r="K63" s="570"/>
      <c r="L63" s="570"/>
      <c r="M63" s="570"/>
      <c r="N63" s="570"/>
      <c r="O63" s="570"/>
      <c r="P63" s="570"/>
    </row>
    <row r="64" spans="1:16">
      <c r="A64" s="570"/>
      <c r="B64" s="570"/>
      <c r="C64" s="570"/>
      <c r="D64" s="570"/>
      <c r="E64" s="570"/>
      <c r="F64" s="570"/>
      <c r="G64" s="570"/>
      <c r="H64" s="570"/>
      <c r="I64" s="570"/>
      <c r="J64" s="570"/>
      <c r="K64" s="570"/>
      <c r="L64" s="570"/>
      <c r="M64" s="570"/>
      <c r="N64" s="570"/>
      <c r="O64" s="570"/>
      <c r="P64" s="570"/>
    </row>
  </sheetData>
  <mergeCells count="49">
    <mergeCell ref="F59:P59"/>
    <mergeCell ref="A51:A52"/>
    <mergeCell ref="B51:B52"/>
    <mergeCell ref="C51:C52"/>
    <mergeCell ref="D51:D52"/>
    <mergeCell ref="E51:E52"/>
    <mergeCell ref="F51:P51"/>
    <mergeCell ref="A59:A60"/>
    <mergeCell ref="B59:B60"/>
    <mergeCell ref="C59:C60"/>
    <mergeCell ref="D59:D60"/>
    <mergeCell ref="E59:E60"/>
    <mergeCell ref="F44:P44"/>
    <mergeCell ref="A36:A37"/>
    <mergeCell ref="B36:B37"/>
    <mergeCell ref="C36:C37"/>
    <mergeCell ref="D36:D37"/>
    <mergeCell ref="E36:E37"/>
    <mergeCell ref="F36:P36"/>
    <mergeCell ref="A44:A45"/>
    <mergeCell ref="B44:B45"/>
    <mergeCell ref="C44:C45"/>
    <mergeCell ref="D44:D45"/>
    <mergeCell ref="E44:E45"/>
    <mergeCell ref="F28:P28"/>
    <mergeCell ref="A20:A21"/>
    <mergeCell ref="B20:B21"/>
    <mergeCell ref="C20:C21"/>
    <mergeCell ref="D20:D21"/>
    <mergeCell ref="E20:E21"/>
    <mergeCell ref="F20:P20"/>
    <mergeCell ref="A28:A29"/>
    <mergeCell ref="B28:B29"/>
    <mergeCell ref="C28:C29"/>
    <mergeCell ref="D28:D29"/>
    <mergeCell ref="E28:E29"/>
    <mergeCell ref="F12:P12"/>
    <mergeCell ref="B1:L1"/>
    <mergeCell ref="A4:A5"/>
    <mergeCell ref="B4:B5"/>
    <mergeCell ref="C4:C5"/>
    <mergeCell ref="D4:D5"/>
    <mergeCell ref="E4:E5"/>
    <mergeCell ref="F4:P4"/>
    <mergeCell ref="A12:A13"/>
    <mergeCell ref="B12:B13"/>
    <mergeCell ref="C12:C13"/>
    <mergeCell ref="D12:D13"/>
    <mergeCell ref="E12:E13"/>
  </mergeCells>
  <pageMargins left="0.7" right="0.7" top="0.75" bottom="0.75" header="0.3" footer="0.3"/>
  <pageSetup paperSize="9" orientation="portrait"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T31"/>
  <sheetViews>
    <sheetView zoomScaleNormal="100" workbookViewId="0">
      <pane xSplit="1" ySplit="4" topLeftCell="B17" activePane="bottomRight" state="frozen"/>
      <selection pane="topRight" activeCell="B1" sqref="B1"/>
      <selection pane="bottomLeft" activeCell="A6" sqref="A6"/>
      <selection pane="bottomRight" activeCell="C19" sqref="C19:N26"/>
    </sheetView>
  </sheetViews>
  <sheetFormatPr defaultColWidth="9.109375" defaultRowHeight="16.8"/>
  <cols>
    <col min="1" max="1" width="6.6640625" style="71" customWidth="1"/>
    <col min="2" max="2" width="74.5546875" style="166" customWidth="1"/>
    <col min="3" max="3" width="9.109375" style="71"/>
    <col min="4" max="4" width="10.6640625" style="71" customWidth="1"/>
    <col min="5" max="5" width="11.6640625" style="347" customWidth="1"/>
    <col min="6" max="6" width="16.33203125" style="347" customWidth="1"/>
    <col min="7" max="7" width="18.109375" style="166" customWidth="1"/>
    <col min="8" max="10" width="9.109375" style="166"/>
    <col min="11" max="11" width="9.5546875" style="166" bestFit="1" customWidth="1"/>
    <col min="12" max="12" width="11.44140625" style="166" bestFit="1" customWidth="1"/>
    <col min="13" max="13" width="9.5546875" style="166" bestFit="1" customWidth="1"/>
    <col min="14" max="14" width="16.44140625" style="166" customWidth="1"/>
    <col min="15" max="16" width="9.109375" style="166"/>
    <col min="17" max="17" width="21.5546875" style="166" customWidth="1"/>
    <col min="18" max="18" width="9.109375" style="166"/>
    <col min="19" max="19" width="12.88671875" style="166" customWidth="1"/>
    <col min="20" max="20" width="16" style="166" customWidth="1"/>
    <col min="21" max="16384" width="9.109375" style="166"/>
  </cols>
  <sheetData>
    <row r="2" spans="1:7">
      <c r="A2" s="847" t="s">
        <v>2414</v>
      </c>
      <c r="B2" s="847"/>
      <c r="C2" s="847"/>
      <c r="D2" s="847"/>
      <c r="E2" s="847"/>
      <c r="F2" s="847"/>
    </row>
    <row r="4" spans="1:7">
      <c r="A4" s="51" t="s">
        <v>3</v>
      </c>
      <c r="B4" s="50" t="s">
        <v>2409</v>
      </c>
      <c r="C4" s="51" t="s">
        <v>438</v>
      </c>
      <c r="D4" s="51" t="s">
        <v>92</v>
      </c>
      <c r="E4" s="51" t="s">
        <v>2410</v>
      </c>
      <c r="F4" s="348" t="s">
        <v>2206</v>
      </c>
      <c r="G4" s="348" t="s">
        <v>443</v>
      </c>
    </row>
    <row r="5" spans="1:7" s="555" customFormat="1">
      <c r="A5" s="553" t="s">
        <v>51</v>
      </c>
      <c r="B5" s="352" t="s">
        <v>4437</v>
      </c>
      <c r="C5" s="553"/>
      <c r="D5" s="553"/>
      <c r="E5" s="553"/>
      <c r="F5" s="556"/>
      <c r="G5" s="554"/>
    </row>
    <row r="6" spans="1:7" ht="268.8">
      <c r="A6" s="549">
        <v>1</v>
      </c>
      <c r="B6" s="358" t="s">
        <v>6219</v>
      </c>
      <c r="C6" s="19" t="s">
        <v>2294</v>
      </c>
      <c r="D6" s="19">
        <v>2</v>
      </c>
      <c r="E6" s="549" t="s">
        <v>4433</v>
      </c>
      <c r="F6" s="621">
        <v>124241818</v>
      </c>
      <c r="G6" s="29">
        <f>D6*F6</f>
        <v>248483636</v>
      </c>
    </row>
    <row r="7" spans="1:7">
      <c r="A7" s="549">
        <v>2</v>
      </c>
      <c r="B7" s="358" t="s">
        <v>6247</v>
      </c>
      <c r="C7" s="19" t="s">
        <v>2294</v>
      </c>
      <c r="D7" s="19">
        <v>1</v>
      </c>
      <c r="E7" s="549"/>
      <c r="F7" s="621">
        <v>22000000</v>
      </c>
      <c r="G7" s="29">
        <f>D7*F7</f>
        <v>22000000</v>
      </c>
    </row>
    <row r="8" spans="1:7">
      <c r="A8" s="549">
        <v>3</v>
      </c>
      <c r="B8" s="358" t="s">
        <v>6248</v>
      </c>
      <c r="C8" s="19" t="s">
        <v>2294</v>
      </c>
      <c r="D8" s="19">
        <v>1</v>
      </c>
      <c r="E8" s="549"/>
      <c r="F8" s="621">
        <v>22000000</v>
      </c>
      <c r="G8" s="29">
        <f>D8*F8</f>
        <v>22000000</v>
      </c>
    </row>
    <row r="9" spans="1:7">
      <c r="A9" s="549">
        <v>4</v>
      </c>
      <c r="B9" s="358" t="s">
        <v>6249</v>
      </c>
      <c r="C9" s="19"/>
      <c r="D9" s="19"/>
      <c r="E9" s="549"/>
      <c r="F9" s="621"/>
      <c r="G9" s="29">
        <f>T29</f>
        <v>3206000</v>
      </c>
    </row>
    <row r="10" spans="1:7">
      <c r="A10" s="19"/>
      <c r="B10" s="50" t="s">
        <v>2413</v>
      </c>
      <c r="C10" s="51"/>
      <c r="D10" s="51"/>
      <c r="E10" s="348"/>
      <c r="F10" s="363"/>
      <c r="G10" s="363">
        <f>SUBTOTAL(9,G6:G9)</f>
        <v>295689636</v>
      </c>
    </row>
    <row r="11" spans="1:7">
      <c r="A11" s="19"/>
      <c r="B11" s="50" t="s">
        <v>2412</v>
      </c>
      <c r="C11" s="51"/>
      <c r="D11" s="51"/>
      <c r="E11" s="348"/>
      <c r="F11" s="363"/>
      <c r="G11" s="363">
        <f>G10*10%</f>
        <v>29568963.600000001</v>
      </c>
    </row>
    <row r="12" spans="1:7">
      <c r="A12" s="19"/>
      <c r="B12" s="50" t="s">
        <v>2411</v>
      </c>
      <c r="C12" s="51"/>
      <c r="D12" s="51"/>
      <c r="E12" s="348"/>
      <c r="F12" s="363"/>
      <c r="G12" s="363">
        <f>G10+G11</f>
        <v>325258599.60000002</v>
      </c>
    </row>
    <row r="19" spans="3:20" ht="17.399999999999999">
      <c r="C19" s="880" t="s">
        <v>6206</v>
      </c>
      <c r="D19" s="880"/>
      <c r="E19" s="880"/>
      <c r="F19" s="880"/>
      <c r="G19" s="880"/>
      <c r="H19" s="880"/>
      <c r="I19" s="880"/>
      <c r="J19" s="880"/>
      <c r="K19" s="880"/>
      <c r="L19" s="880"/>
      <c r="M19" s="880"/>
      <c r="N19" s="880"/>
      <c r="P19" s="869" t="s">
        <v>6221</v>
      </c>
      <c r="Q19" s="870"/>
      <c r="R19" s="870"/>
      <c r="S19" s="870"/>
      <c r="T19" s="870"/>
    </row>
    <row r="20" spans="3:20">
      <c r="C20" s="881" t="s">
        <v>6207</v>
      </c>
      <c r="D20" s="881"/>
      <c r="E20" s="881"/>
      <c r="F20" s="881"/>
      <c r="G20" s="881"/>
      <c r="H20" s="881"/>
      <c r="I20" s="881"/>
      <c r="J20" s="881"/>
      <c r="K20" s="881"/>
      <c r="L20" s="881"/>
      <c r="M20" s="881"/>
      <c r="N20" s="881"/>
      <c r="P20" s="871" t="s">
        <v>6222</v>
      </c>
      <c r="Q20" s="871"/>
      <c r="R20" s="871"/>
      <c r="S20" s="871"/>
      <c r="T20" s="871"/>
    </row>
    <row r="21" spans="3:20">
      <c r="C21" s="876" t="s">
        <v>3</v>
      </c>
      <c r="D21" s="879" t="s">
        <v>6208</v>
      </c>
      <c r="E21" s="877" t="s">
        <v>6209</v>
      </c>
      <c r="F21" s="877" t="s">
        <v>438</v>
      </c>
      <c r="G21" s="875" t="s">
        <v>6210</v>
      </c>
      <c r="H21" s="876" t="s">
        <v>2206</v>
      </c>
      <c r="I21" s="876"/>
      <c r="J21" s="876"/>
      <c r="K21" s="876" t="s">
        <v>443</v>
      </c>
      <c r="L21" s="876"/>
      <c r="M21" s="876"/>
      <c r="N21" s="877" t="s">
        <v>8</v>
      </c>
      <c r="P21" s="872"/>
      <c r="Q21" s="873"/>
      <c r="R21" s="873"/>
      <c r="S21" s="873"/>
      <c r="T21" s="874"/>
    </row>
    <row r="22" spans="3:20" ht="31.2">
      <c r="C22" s="876"/>
      <c r="D22" s="879"/>
      <c r="E22" s="877"/>
      <c r="F22" s="879"/>
      <c r="G22" s="876"/>
      <c r="H22" s="780" t="s">
        <v>6211</v>
      </c>
      <c r="I22" s="780" t="s">
        <v>6212</v>
      </c>
      <c r="J22" s="780" t="s">
        <v>6213</v>
      </c>
      <c r="K22" s="780" t="s">
        <v>6211</v>
      </c>
      <c r="L22" s="780" t="s">
        <v>6212</v>
      </c>
      <c r="M22" s="780" t="s">
        <v>6213</v>
      </c>
      <c r="N22" s="877"/>
      <c r="P22" s="787" t="s">
        <v>3</v>
      </c>
      <c r="Q22" s="787" t="s">
        <v>61</v>
      </c>
      <c r="R22" s="787" t="s">
        <v>5</v>
      </c>
      <c r="S22" s="787" t="s">
        <v>62</v>
      </c>
      <c r="T22" s="787" t="s">
        <v>6223</v>
      </c>
    </row>
    <row r="23" spans="3:20" ht="47.25" customHeight="1">
      <c r="C23" s="781">
        <v>1</v>
      </c>
      <c r="D23" s="782" t="s">
        <v>6217</v>
      </c>
      <c r="E23" s="782" t="s">
        <v>6218</v>
      </c>
      <c r="F23" s="783" t="s">
        <v>2286</v>
      </c>
      <c r="G23" s="784">
        <v>2</v>
      </c>
      <c r="H23" s="784">
        <v>9330</v>
      </c>
      <c r="I23" s="784">
        <v>176173</v>
      </c>
      <c r="J23" s="784">
        <v>7340</v>
      </c>
      <c r="K23" s="784">
        <f t="shared" ref="K23" si="0">H23*G23</f>
        <v>18660</v>
      </c>
      <c r="L23" s="784">
        <f t="shared" ref="L23" si="1">I23*G23</f>
        <v>352346</v>
      </c>
      <c r="M23" s="784">
        <f t="shared" ref="M23" si="2">J23*G23</f>
        <v>14680</v>
      </c>
      <c r="N23" s="785" t="s">
        <v>6216</v>
      </c>
      <c r="P23" s="788" t="s">
        <v>13</v>
      </c>
      <c r="Q23" s="789" t="s">
        <v>6224</v>
      </c>
      <c r="R23" s="790" t="s">
        <v>134</v>
      </c>
      <c r="S23" s="805" t="s">
        <v>6225</v>
      </c>
      <c r="T23" s="791">
        <f>SUM(T24:T26)</f>
        <v>1941574.7999999998</v>
      </c>
    </row>
    <row r="24" spans="3:20" ht="52.8">
      <c r="C24" s="781">
        <v>2</v>
      </c>
      <c r="D24" s="782" t="s">
        <v>6214</v>
      </c>
      <c r="E24" s="782" t="s">
        <v>6220</v>
      </c>
      <c r="F24" s="783" t="s">
        <v>2286</v>
      </c>
      <c r="G24" s="784">
        <v>2</v>
      </c>
      <c r="H24" s="784">
        <v>29999</v>
      </c>
      <c r="I24" s="784">
        <v>105973</v>
      </c>
      <c r="J24" s="784">
        <v>14680</v>
      </c>
      <c r="K24" s="784">
        <f>H24*G24*1.2</f>
        <v>71997.599999999991</v>
      </c>
      <c r="L24" s="784">
        <f>I24*G24*1.2</f>
        <v>254335.19999999998</v>
      </c>
      <c r="M24" s="784">
        <f>J24*G24*1.2</f>
        <v>35232</v>
      </c>
      <c r="N24" s="785" t="s">
        <v>6215</v>
      </c>
      <c r="P24" s="792">
        <v>1</v>
      </c>
      <c r="Q24" s="793" t="s">
        <v>6226</v>
      </c>
      <c r="R24" s="794" t="s">
        <v>6227</v>
      </c>
      <c r="S24" s="794"/>
      <c r="T24" s="795">
        <f>K26</f>
        <v>151851.59999999998</v>
      </c>
    </row>
    <row r="25" spans="3:20" ht="66">
      <c r="C25" s="811">
        <v>3</v>
      </c>
      <c r="D25" s="812" t="s">
        <v>6253</v>
      </c>
      <c r="E25" s="812" t="s">
        <v>6254</v>
      </c>
      <c r="F25" s="813" t="s">
        <v>2286</v>
      </c>
      <c r="G25" s="814">
        <v>2</v>
      </c>
      <c r="H25" s="814">
        <v>30597</v>
      </c>
      <c r="I25" s="814">
        <v>529866</v>
      </c>
      <c r="J25" s="814">
        <v>36699</v>
      </c>
      <c r="K25" s="814">
        <f>H25*G25</f>
        <v>61194</v>
      </c>
      <c r="L25" s="814">
        <f>I25*G25</f>
        <v>1059732</v>
      </c>
      <c r="M25" s="814">
        <f>J25*G25</f>
        <v>73398</v>
      </c>
      <c r="N25" s="815" t="s">
        <v>6254</v>
      </c>
      <c r="P25" s="792">
        <v>2</v>
      </c>
      <c r="Q25" s="793" t="s">
        <v>6228</v>
      </c>
      <c r="R25" s="794" t="s">
        <v>6229</v>
      </c>
      <c r="S25" s="794"/>
      <c r="T25" s="795">
        <f>L26</f>
        <v>1666413.2</v>
      </c>
    </row>
    <row r="26" spans="3:20">
      <c r="C26" s="878" t="s">
        <v>1313</v>
      </c>
      <c r="D26" s="878"/>
      <c r="E26" s="878"/>
      <c r="F26" s="878"/>
      <c r="G26" s="878"/>
      <c r="H26" s="878"/>
      <c r="I26" s="878"/>
      <c r="J26" s="878"/>
      <c r="K26" s="786">
        <f>SUM(K23:K25)</f>
        <v>151851.59999999998</v>
      </c>
      <c r="L26" s="786">
        <f>SUM(L23:L25)</f>
        <v>1666413.2</v>
      </c>
      <c r="M26" s="786">
        <f>SUM(M23:M25)</f>
        <v>123310</v>
      </c>
      <c r="N26" s="48"/>
      <c r="P26" s="792">
        <v>3</v>
      </c>
      <c r="Q26" s="793" t="s">
        <v>6230</v>
      </c>
      <c r="R26" s="794" t="s">
        <v>6231</v>
      </c>
      <c r="S26" s="794"/>
      <c r="T26" s="795">
        <f>M26</f>
        <v>123310</v>
      </c>
    </row>
    <row r="27" spans="3:20">
      <c r="P27" s="796" t="s">
        <v>16</v>
      </c>
      <c r="Q27" s="797" t="s">
        <v>6232</v>
      </c>
      <c r="R27" s="794" t="s">
        <v>58</v>
      </c>
      <c r="S27" s="794" t="s">
        <v>6233</v>
      </c>
      <c r="T27" s="798">
        <f>T25*0.65</f>
        <v>1083168.58</v>
      </c>
    </row>
    <row r="28" spans="3:20" ht="46.8">
      <c r="P28" s="796" t="s">
        <v>18</v>
      </c>
      <c r="Q28" s="797" t="s">
        <v>6234</v>
      </c>
      <c r="R28" s="794" t="s">
        <v>59</v>
      </c>
      <c r="S28" s="794" t="s">
        <v>6235</v>
      </c>
      <c r="T28" s="798">
        <f>ROUND((T23+T27)*0.06,1)</f>
        <v>181484.6</v>
      </c>
    </row>
    <row r="29" spans="3:20" ht="31.2">
      <c r="P29" s="796" t="s">
        <v>21</v>
      </c>
      <c r="Q29" s="797" t="s">
        <v>6236</v>
      </c>
      <c r="R29" s="794" t="s">
        <v>57</v>
      </c>
      <c r="S29" s="790" t="s">
        <v>6237</v>
      </c>
      <c r="T29" s="798">
        <f>ROUNDDOWN(T23+T27+T28,-3)</f>
        <v>3206000</v>
      </c>
    </row>
    <row r="30" spans="3:20" ht="31.2">
      <c r="P30" s="799" t="s">
        <v>24</v>
      </c>
      <c r="Q30" s="800" t="s">
        <v>6238</v>
      </c>
      <c r="R30" s="801" t="s">
        <v>6239</v>
      </c>
      <c r="S30" s="801" t="s">
        <v>6240</v>
      </c>
      <c r="T30" s="802">
        <f>ROUND(10%*T29,-3)</f>
        <v>321000</v>
      </c>
    </row>
    <row r="31" spans="3:20">
      <c r="P31" s="803"/>
      <c r="Q31" s="803" t="s">
        <v>60</v>
      </c>
      <c r="R31" s="803" t="s">
        <v>6241</v>
      </c>
      <c r="S31" s="803" t="s">
        <v>6242</v>
      </c>
      <c r="T31" s="804">
        <f>ROUND(T29+T30,-3)</f>
        <v>3527000</v>
      </c>
    </row>
  </sheetData>
  <mergeCells count="15">
    <mergeCell ref="C26:J26"/>
    <mergeCell ref="A2:F2"/>
    <mergeCell ref="C21:C22"/>
    <mergeCell ref="D21:D22"/>
    <mergeCell ref="E21:E22"/>
    <mergeCell ref="C19:N19"/>
    <mergeCell ref="C20:N20"/>
    <mergeCell ref="F21:F22"/>
    <mergeCell ref="P19:T19"/>
    <mergeCell ref="P20:T20"/>
    <mergeCell ref="P21:T21"/>
    <mergeCell ref="G21:G22"/>
    <mergeCell ref="H21:J21"/>
    <mergeCell ref="K21:M21"/>
    <mergeCell ref="N21:N22"/>
  </mergeCells>
  <dataValidations count="1">
    <dataValidation allowBlank="1" promptTitle="Nhập tiêu đề" prompt="Tốt nhất là nhập công thức =TenCT (Name định nghĩa ở Sheet Hệ thống)" sqref="C19" xr:uid="{3A29D517-CC53-43AB-AFBF-664BBA49BA87}"/>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
  <sheetViews>
    <sheetView workbookViewId="0">
      <selection activeCell="D4" sqref="D4"/>
    </sheetView>
  </sheetViews>
  <sheetFormatPr defaultColWidth="8.88671875" defaultRowHeight="14.4"/>
  <cols>
    <col min="2" max="2" width="38.44140625" customWidth="1"/>
    <col min="3" max="3" width="28.44140625" customWidth="1"/>
    <col min="4" max="4" width="22.6640625" customWidth="1"/>
    <col min="5" max="5" width="11.33203125" customWidth="1"/>
  </cols>
  <sheetData>
    <row r="1" spans="1:5" ht="16.8">
      <c r="A1" s="829" t="s">
        <v>6203</v>
      </c>
      <c r="B1" s="829"/>
      <c r="C1" s="829"/>
      <c r="D1" s="829"/>
      <c r="E1" s="829"/>
    </row>
    <row r="2" spans="1:5" ht="16.8">
      <c r="A2" s="835" t="s">
        <v>2</v>
      </c>
      <c r="B2" s="835"/>
      <c r="C2" s="835"/>
      <c r="D2" s="835"/>
      <c r="E2" s="835"/>
    </row>
    <row r="3" spans="1:5" ht="17.399999999999999" thickBot="1">
      <c r="A3" s="37" t="s">
        <v>3</v>
      </c>
      <c r="B3" s="37" t="s">
        <v>61</v>
      </c>
      <c r="C3" s="37" t="s">
        <v>62</v>
      </c>
      <c r="D3" s="37" t="s">
        <v>63</v>
      </c>
      <c r="E3" s="37" t="s">
        <v>5</v>
      </c>
    </row>
    <row r="4" spans="1:5" ht="47.4" thickBot="1">
      <c r="A4" s="6">
        <v>1</v>
      </c>
      <c r="B4" s="779" t="s">
        <v>6201</v>
      </c>
      <c r="C4" s="34" t="s">
        <v>64</v>
      </c>
      <c r="D4" s="35">
        <f>CPPM!E4</f>
        <v>3994596478</v>
      </c>
      <c r="E4" s="6" t="s">
        <v>57</v>
      </c>
    </row>
    <row r="5" spans="1:5" ht="16.8">
      <c r="A5" s="6">
        <v>2</v>
      </c>
      <c r="B5" s="65" t="s">
        <v>323</v>
      </c>
      <c r="C5" s="34" t="s">
        <v>65</v>
      </c>
      <c r="D5" s="36">
        <f>D4*65%</f>
        <v>2596487710.7000003</v>
      </c>
      <c r="E5" s="6" t="s">
        <v>58</v>
      </c>
    </row>
    <row r="6" spans="1:5" ht="17.399999999999999" thickBot="1">
      <c r="A6" s="6">
        <v>3</v>
      </c>
      <c r="B6" s="65" t="s">
        <v>325</v>
      </c>
      <c r="C6" s="34" t="s">
        <v>66</v>
      </c>
      <c r="D6" s="9">
        <f xml:space="preserve"> 6%*(D4+D5)</f>
        <v>395465051.32200003</v>
      </c>
      <c r="E6" s="6" t="s">
        <v>59</v>
      </c>
    </row>
    <row r="7" spans="1:5" ht="31.8" thickBot="1">
      <c r="A7" s="6">
        <v>4</v>
      </c>
      <c r="B7" s="779" t="s">
        <v>6202</v>
      </c>
      <c r="C7" s="34" t="s">
        <v>67</v>
      </c>
      <c r="D7" s="36">
        <f>SUM(D4:D6)</f>
        <v>6986549240.0220013</v>
      </c>
      <c r="E7" s="6" t="s">
        <v>68</v>
      </c>
    </row>
    <row r="8" spans="1:5" ht="16.8">
      <c r="A8" s="6"/>
      <c r="B8" s="37" t="s">
        <v>60</v>
      </c>
      <c r="C8" s="39" t="s">
        <v>69</v>
      </c>
      <c r="D8" s="38">
        <f>ROUNDDOWN(D7,-3)</f>
        <v>6986549000</v>
      </c>
      <c r="E8" s="6"/>
    </row>
  </sheetData>
  <mergeCells count="2">
    <mergeCell ref="A1:E1"/>
    <mergeCell ref="A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7"/>
  <sheetViews>
    <sheetView workbookViewId="0">
      <selection activeCell="B5" sqref="B5:J5"/>
    </sheetView>
  </sheetViews>
  <sheetFormatPr defaultColWidth="17.6640625" defaultRowHeight="14.4"/>
  <cols>
    <col min="1" max="1" width="6.44140625" customWidth="1"/>
    <col min="2" max="2" width="27.44140625" customWidth="1"/>
    <col min="3" max="3" width="10.44140625" customWidth="1"/>
    <col min="4" max="4" width="11.44140625" customWidth="1"/>
    <col min="5" max="5" width="12.33203125" customWidth="1"/>
    <col min="6" max="6" width="14.6640625" customWidth="1"/>
    <col min="7" max="7" width="13.88671875" customWidth="1"/>
    <col min="8" max="8" width="13.44140625" customWidth="1"/>
    <col min="9" max="9" width="18.44140625" customWidth="1"/>
  </cols>
  <sheetData>
    <row r="1" spans="1:10" ht="17.399999999999999">
      <c r="A1" s="882" t="s">
        <v>436</v>
      </c>
      <c r="B1" s="883"/>
      <c r="C1" s="883"/>
      <c r="D1" s="883"/>
      <c r="E1" s="883"/>
      <c r="F1" s="883"/>
      <c r="G1" s="883"/>
      <c r="H1" s="883"/>
      <c r="I1" s="883"/>
      <c r="J1" s="883"/>
    </row>
    <row r="2" spans="1:10">
      <c r="B2" s="167"/>
    </row>
    <row r="3" spans="1:10" ht="31.2">
      <c r="A3" s="168" t="s">
        <v>70</v>
      </c>
      <c r="B3" s="168" t="s">
        <v>437</v>
      </c>
      <c r="C3" s="168" t="s">
        <v>438</v>
      </c>
      <c r="D3" s="168" t="s">
        <v>92</v>
      </c>
      <c r="E3" s="168" t="s">
        <v>439</v>
      </c>
      <c r="F3" s="168" t="s">
        <v>440</v>
      </c>
      <c r="G3" s="168" t="s">
        <v>441</v>
      </c>
      <c r="H3" s="168" t="s">
        <v>442</v>
      </c>
      <c r="I3" s="168" t="s">
        <v>443</v>
      </c>
      <c r="J3" s="168" t="s">
        <v>444</v>
      </c>
    </row>
    <row r="4" spans="1:10" ht="27.6">
      <c r="A4" s="169" t="s">
        <v>445</v>
      </c>
      <c r="B4" s="170" t="s">
        <v>446</v>
      </c>
      <c r="C4" s="169" t="s">
        <v>447</v>
      </c>
      <c r="D4" s="169" t="s">
        <v>448</v>
      </c>
      <c r="E4" s="169" t="s">
        <v>449</v>
      </c>
      <c r="F4" s="169" t="s">
        <v>450</v>
      </c>
      <c r="G4" s="169" t="s">
        <v>451</v>
      </c>
      <c r="H4" s="169" t="s">
        <v>452</v>
      </c>
      <c r="I4" s="169" t="s">
        <v>453</v>
      </c>
      <c r="J4" s="169" t="s">
        <v>454</v>
      </c>
    </row>
    <row r="5" spans="1:10" ht="39.75" customHeight="1">
      <c r="A5" s="171" t="s">
        <v>13</v>
      </c>
      <c r="B5" s="884" t="s">
        <v>2326</v>
      </c>
      <c r="C5" s="885"/>
      <c r="D5" s="885"/>
      <c r="E5" s="885"/>
      <c r="F5" s="885"/>
      <c r="G5" s="885"/>
      <c r="H5" s="885"/>
      <c r="I5" s="885"/>
      <c r="J5" s="886"/>
    </row>
    <row r="6" spans="1:10" ht="31.2">
      <c r="A6" s="172">
        <v>1</v>
      </c>
      <c r="B6" s="173" t="s">
        <v>455</v>
      </c>
      <c r="C6" s="172" t="s">
        <v>456</v>
      </c>
      <c r="D6" s="172">
        <v>2</v>
      </c>
      <c r="E6" s="172">
        <v>1</v>
      </c>
      <c r="F6" s="174">
        <v>500000</v>
      </c>
      <c r="G6" s="174">
        <f>D6*E6*F6</f>
        <v>1000000</v>
      </c>
      <c r="H6" s="174"/>
      <c r="I6" s="174"/>
      <c r="J6" s="175" t="s">
        <v>457</v>
      </c>
    </row>
    <row r="7" spans="1:10" ht="31.2">
      <c r="A7" s="172">
        <v>2</v>
      </c>
      <c r="B7" s="173" t="s">
        <v>458</v>
      </c>
      <c r="C7" s="172" t="s">
        <v>459</v>
      </c>
      <c r="D7" s="172">
        <v>1</v>
      </c>
      <c r="E7" s="172">
        <v>1</v>
      </c>
      <c r="F7" s="174">
        <v>200000</v>
      </c>
      <c r="G7" s="174">
        <f>D7*E7*F7</f>
        <v>200000</v>
      </c>
      <c r="H7" s="174"/>
      <c r="I7" s="174"/>
      <c r="J7" s="175" t="s">
        <v>460</v>
      </c>
    </row>
    <row r="8" spans="1:10" ht="31.2">
      <c r="A8" s="172">
        <v>3</v>
      </c>
      <c r="B8" s="173" t="s">
        <v>461</v>
      </c>
      <c r="C8" s="172" t="s">
        <v>459</v>
      </c>
      <c r="D8" s="172">
        <v>1</v>
      </c>
      <c r="E8" s="172">
        <v>1</v>
      </c>
      <c r="F8" s="174">
        <v>350000</v>
      </c>
      <c r="G8" s="174">
        <f>D8*E8*F8</f>
        <v>350000</v>
      </c>
      <c r="H8" s="174"/>
      <c r="I8" s="174"/>
      <c r="J8" s="175" t="s">
        <v>462</v>
      </c>
    </row>
    <row r="9" spans="1:10" ht="31.2">
      <c r="A9" s="172">
        <v>4</v>
      </c>
      <c r="B9" s="173" t="s">
        <v>463</v>
      </c>
      <c r="C9" s="172"/>
      <c r="D9" s="172"/>
      <c r="E9" s="172"/>
      <c r="F9" s="174"/>
      <c r="G9" s="174"/>
      <c r="H9" s="174"/>
      <c r="I9" s="174"/>
      <c r="J9" s="175"/>
    </row>
    <row r="10" spans="1:10" ht="31.2">
      <c r="A10" s="176">
        <v>4.0999999999999996</v>
      </c>
      <c r="B10" s="177" t="s">
        <v>464</v>
      </c>
      <c r="C10" s="172" t="s">
        <v>465</v>
      </c>
      <c r="D10" s="172">
        <v>1</v>
      </c>
      <c r="E10" s="172">
        <v>40</v>
      </c>
      <c r="F10" s="174">
        <v>5000</v>
      </c>
      <c r="G10" s="174">
        <f>D10*F10*E10</f>
        <v>200000</v>
      </c>
      <c r="H10" s="174"/>
      <c r="I10" s="174"/>
      <c r="J10" s="175" t="s">
        <v>466</v>
      </c>
    </row>
    <row r="11" spans="1:10" ht="31.2">
      <c r="A11" s="176">
        <v>4.2</v>
      </c>
      <c r="B11" s="177" t="s">
        <v>467</v>
      </c>
      <c r="C11" s="172" t="s">
        <v>459</v>
      </c>
      <c r="D11" s="172">
        <v>1</v>
      </c>
      <c r="E11" s="172">
        <v>40</v>
      </c>
      <c r="F11" s="174">
        <v>30000</v>
      </c>
      <c r="G11" s="174">
        <f>D11*E11*F11</f>
        <v>1200000</v>
      </c>
      <c r="H11" s="174"/>
      <c r="I11" s="174"/>
      <c r="J11" s="175" t="s">
        <v>462</v>
      </c>
    </row>
    <row r="12" spans="1:10" ht="78">
      <c r="A12" s="176">
        <v>4.3</v>
      </c>
      <c r="B12" s="177" t="s">
        <v>469</v>
      </c>
      <c r="C12" s="172" t="s">
        <v>459</v>
      </c>
      <c r="D12" s="172">
        <v>1</v>
      </c>
      <c r="E12" s="172">
        <v>1</v>
      </c>
      <c r="F12" s="174">
        <v>2000000</v>
      </c>
      <c r="G12" s="174">
        <f>D12*F12</f>
        <v>2000000</v>
      </c>
      <c r="H12" s="174"/>
      <c r="I12" s="174"/>
      <c r="J12" s="175" t="s">
        <v>468</v>
      </c>
    </row>
    <row r="13" spans="1:10" ht="19.5" customHeight="1">
      <c r="A13" s="172">
        <v>5</v>
      </c>
      <c r="B13" s="178" t="s">
        <v>470</v>
      </c>
      <c r="C13" s="171"/>
      <c r="D13" s="171"/>
      <c r="E13" s="171"/>
      <c r="F13" s="179"/>
      <c r="G13" s="179">
        <f>SUM(G6:G12)</f>
        <v>4950000</v>
      </c>
      <c r="H13" s="179">
        <v>20</v>
      </c>
      <c r="I13" s="179">
        <f>G13*H13</f>
        <v>99000000</v>
      </c>
      <c r="J13" s="175"/>
    </row>
    <row r="14" spans="1:10" ht="31.5" customHeight="1">
      <c r="A14" s="171" t="s">
        <v>16</v>
      </c>
      <c r="B14" s="884" t="s">
        <v>471</v>
      </c>
      <c r="C14" s="885"/>
      <c r="D14" s="885"/>
      <c r="E14" s="885"/>
      <c r="F14" s="885"/>
      <c r="G14" s="885"/>
      <c r="H14" s="885"/>
      <c r="I14" s="885"/>
      <c r="J14" s="886"/>
    </row>
    <row r="15" spans="1:10" ht="31.2">
      <c r="A15" s="172">
        <v>1</v>
      </c>
      <c r="B15" s="173" t="s">
        <v>455</v>
      </c>
      <c r="C15" s="172" t="s">
        <v>456</v>
      </c>
      <c r="D15" s="172">
        <v>2</v>
      </c>
      <c r="E15" s="172">
        <v>1</v>
      </c>
      <c r="F15" s="174">
        <v>500000</v>
      </c>
      <c r="G15" s="174">
        <f>D15*E15*F15</f>
        <v>1000000</v>
      </c>
      <c r="H15" s="174"/>
      <c r="I15" s="174"/>
      <c r="J15" s="175" t="s">
        <v>457</v>
      </c>
    </row>
    <row r="16" spans="1:10" ht="31.2">
      <c r="A16" s="172">
        <v>2</v>
      </c>
      <c r="B16" s="173" t="s">
        <v>458</v>
      </c>
      <c r="C16" s="172" t="s">
        <v>459</v>
      </c>
      <c r="D16" s="172">
        <v>1</v>
      </c>
      <c r="E16" s="172">
        <v>1</v>
      </c>
      <c r="F16" s="174">
        <v>200000</v>
      </c>
      <c r="G16" s="174">
        <f>D16*E16*F16</f>
        <v>200000</v>
      </c>
      <c r="H16" s="174"/>
      <c r="I16" s="174"/>
      <c r="J16" s="175" t="s">
        <v>460</v>
      </c>
    </row>
    <row r="17" spans="1:10" ht="31.2">
      <c r="A17" s="172">
        <v>3</v>
      </c>
      <c r="B17" s="173" t="s">
        <v>463</v>
      </c>
      <c r="C17" s="172"/>
      <c r="D17" s="172"/>
      <c r="E17" s="172"/>
      <c r="F17" s="174"/>
      <c r="G17" s="174"/>
      <c r="H17" s="174"/>
      <c r="I17" s="174"/>
      <c r="J17" s="175"/>
    </row>
    <row r="18" spans="1:10" ht="31.2">
      <c r="A18" s="176">
        <v>3.1</v>
      </c>
      <c r="B18" s="177" t="s">
        <v>464</v>
      </c>
      <c r="C18" s="172" t="s">
        <v>465</v>
      </c>
      <c r="D18" s="172">
        <v>1</v>
      </c>
      <c r="E18" s="172">
        <v>3</v>
      </c>
      <c r="F18" s="174">
        <v>10000</v>
      </c>
      <c r="G18" s="174">
        <f>D18*F18*E18</f>
        <v>30000</v>
      </c>
      <c r="H18" s="174"/>
      <c r="I18" s="174"/>
      <c r="J18" s="175" t="s">
        <v>466</v>
      </c>
    </row>
    <row r="19" spans="1:10" ht="31.2">
      <c r="A19" s="176">
        <v>3.2</v>
      </c>
      <c r="B19" s="177" t="s">
        <v>467</v>
      </c>
      <c r="C19" s="172" t="s">
        <v>459</v>
      </c>
      <c r="D19" s="172">
        <v>1</v>
      </c>
      <c r="E19" s="172">
        <v>3</v>
      </c>
      <c r="F19" s="174">
        <v>30000</v>
      </c>
      <c r="G19" s="174">
        <f>D19*E19*F19</f>
        <v>90000</v>
      </c>
      <c r="H19" s="174"/>
      <c r="I19" s="174"/>
      <c r="J19" s="175" t="s">
        <v>462</v>
      </c>
    </row>
    <row r="20" spans="1:10" s="191" customFormat="1" ht="23.25" customHeight="1">
      <c r="A20" s="172">
        <v>4</v>
      </c>
      <c r="B20" s="168" t="s">
        <v>472</v>
      </c>
      <c r="C20" s="171"/>
      <c r="D20" s="171"/>
      <c r="E20" s="171"/>
      <c r="F20" s="190"/>
      <c r="G20" s="190">
        <f>SUM(G15:G19)</f>
        <v>1320000</v>
      </c>
      <c r="H20" s="190">
        <v>1</v>
      </c>
      <c r="I20" s="190">
        <f>G20*H20</f>
        <v>1320000</v>
      </c>
      <c r="J20" s="175"/>
    </row>
    <row r="21" spans="1:10" ht="19.5" customHeight="1">
      <c r="A21" s="172"/>
      <c r="B21" s="178" t="s">
        <v>473</v>
      </c>
      <c r="C21" s="171"/>
      <c r="D21" s="171"/>
      <c r="E21" s="180"/>
      <c r="F21" s="181"/>
      <c r="G21" s="181"/>
      <c r="H21" s="181"/>
      <c r="I21" s="181">
        <f>I13+I20</f>
        <v>100320000</v>
      </c>
      <c r="J21" s="175"/>
    </row>
    <row r="27" spans="1:10" s="331" customFormat="1" ht="50.4">
      <c r="B27" s="332" t="s">
        <v>2312</v>
      </c>
      <c r="C27" s="332" t="s">
        <v>2313</v>
      </c>
      <c r="D27" s="333" t="s">
        <v>2314</v>
      </c>
      <c r="E27" s="333" t="s">
        <v>2315</v>
      </c>
      <c r="F27" s="332" t="s">
        <v>442</v>
      </c>
      <c r="G27" s="332"/>
      <c r="H27" s="332"/>
      <c r="I27" s="332" t="s">
        <v>8</v>
      </c>
    </row>
    <row r="28" spans="1:10" s="331" customFormat="1" ht="16.8">
      <c r="B28" s="334" t="s">
        <v>2316</v>
      </c>
      <c r="C28" s="335">
        <v>249</v>
      </c>
      <c r="D28" s="336">
        <v>1</v>
      </c>
      <c r="E28" s="337">
        <f t="shared" ref="E28:E34" si="0">C28*D28</f>
        <v>249</v>
      </c>
      <c r="F28" s="338">
        <f>ROUND(E28/50,0)</f>
        <v>5</v>
      </c>
      <c r="G28" s="338"/>
      <c r="H28" s="338"/>
      <c r="I28" s="338" t="s">
        <v>2325</v>
      </c>
    </row>
    <row r="29" spans="1:10" s="331" customFormat="1" ht="16.8">
      <c r="B29" s="334" t="s">
        <v>2317</v>
      </c>
      <c r="C29" s="335">
        <v>222</v>
      </c>
      <c r="D29" s="336">
        <v>1</v>
      </c>
      <c r="E29" s="337">
        <f t="shared" si="0"/>
        <v>222</v>
      </c>
      <c r="F29" s="338">
        <f t="shared" ref="F29:F34" si="1">ROUND(E29/50,0)</f>
        <v>4</v>
      </c>
      <c r="G29" s="338"/>
      <c r="H29" s="338"/>
      <c r="I29" s="338"/>
    </row>
    <row r="30" spans="1:10" s="331" customFormat="1" ht="16.8">
      <c r="B30" s="334" t="s">
        <v>2318</v>
      </c>
      <c r="C30" s="335">
        <v>238</v>
      </c>
      <c r="D30" s="336">
        <v>1</v>
      </c>
      <c r="E30" s="337">
        <f t="shared" si="0"/>
        <v>238</v>
      </c>
      <c r="F30" s="338">
        <f t="shared" si="1"/>
        <v>5</v>
      </c>
      <c r="G30" s="338"/>
      <c r="H30" s="338"/>
      <c r="I30" s="338"/>
    </row>
    <row r="31" spans="1:10" s="331" customFormat="1" ht="16.8">
      <c r="B31" s="334" t="s">
        <v>2319</v>
      </c>
      <c r="C31" s="335">
        <v>48</v>
      </c>
      <c r="D31" s="336">
        <v>1</v>
      </c>
      <c r="E31" s="337">
        <f t="shared" si="0"/>
        <v>48</v>
      </c>
      <c r="F31" s="338">
        <f t="shared" si="1"/>
        <v>1</v>
      </c>
      <c r="G31" s="338"/>
      <c r="H31" s="338"/>
      <c r="I31" s="338"/>
    </row>
    <row r="32" spans="1:10" s="331" customFormat="1" ht="16.8">
      <c r="B32" s="334" t="s">
        <v>2320</v>
      </c>
      <c r="C32" s="335">
        <v>9</v>
      </c>
      <c r="D32" s="336">
        <v>1</v>
      </c>
      <c r="E32" s="337">
        <f t="shared" si="0"/>
        <v>9</v>
      </c>
      <c r="F32" s="338">
        <f t="shared" si="1"/>
        <v>0</v>
      </c>
      <c r="G32" s="338"/>
      <c r="H32" s="338"/>
      <c r="I32" s="338"/>
    </row>
    <row r="33" spans="2:9" s="331" customFormat="1" ht="16.8">
      <c r="B33" s="334" t="s">
        <v>2321</v>
      </c>
      <c r="C33" s="335">
        <v>10</v>
      </c>
      <c r="D33" s="336">
        <v>2</v>
      </c>
      <c r="E33" s="337">
        <f t="shared" si="0"/>
        <v>20</v>
      </c>
      <c r="F33" s="338">
        <f t="shared" si="1"/>
        <v>0</v>
      </c>
      <c r="G33" s="338"/>
      <c r="H33" s="338"/>
      <c r="I33" s="338"/>
    </row>
    <row r="34" spans="2:9" s="331" customFormat="1" ht="33.6">
      <c r="B34" s="339" t="s">
        <v>2322</v>
      </c>
      <c r="C34" s="340">
        <v>1</v>
      </c>
      <c r="D34" s="341">
        <v>1</v>
      </c>
      <c r="E34" s="342">
        <f t="shared" si="0"/>
        <v>1</v>
      </c>
      <c r="F34" s="340">
        <f t="shared" si="1"/>
        <v>0</v>
      </c>
      <c r="G34" s="340"/>
      <c r="H34" s="340"/>
      <c r="I34" s="337" t="s">
        <v>2323</v>
      </c>
    </row>
    <row r="35" spans="2:9" s="331" customFormat="1" ht="16.8">
      <c r="B35" s="332" t="s">
        <v>2324</v>
      </c>
      <c r="C35" s="343">
        <f>SUM(C28:C33)</f>
        <v>776</v>
      </c>
      <c r="D35" s="344"/>
      <c r="E35" s="345">
        <f>SUM(E28:E34)</f>
        <v>787</v>
      </c>
      <c r="F35" s="340">
        <f>ROUND(E35/50,0)</f>
        <v>16</v>
      </c>
      <c r="G35" s="343"/>
      <c r="H35" s="343"/>
      <c r="I35" s="343"/>
    </row>
    <row r="37" spans="2:9">
      <c r="E37" s="346">
        <f>E35/40</f>
        <v>19.675000000000001</v>
      </c>
    </row>
  </sheetData>
  <mergeCells count="3">
    <mergeCell ref="A1:J1"/>
    <mergeCell ref="B5:J5"/>
    <mergeCell ref="B14:J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2"/>
  <sheetViews>
    <sheetView topLeftCell="A4" workbookViewId="0">
      <selection activeCell="J15" sqref="J15"/>
    </sheetView>
  </sheetViews>
  <sheetFormatPr defaultColWidth="14.44140625" defaultRowHeight="13.8"/>
  <cols>
    <col min="1" max="1" width="5.109375" style="229" customWidth="1"/>
    <col min="2" max="2" width="39.44140625" style="229" customWidth="1"/>
    <col min="3" max="3" width="12.33203125" style="229" customWidth="1"/>
    <col min="4" max="5" width="12.6640625" style="229" customWidth="1"/>
    <col min="6" max="6" width="16.6640625" style="229" customWidth="1"/>
    <col min="7" max="7" width="16.109375" style="229" customWidth="1"/>
    <col min="8" max="8" width="22.109375" style="229" customWidth="1"/>
    <col min="9" max="9" width="12.6640625" style="229" customWidth="1"/>
    <col min="10" max="10" width="26.6640625" style="229" customWidth="1"/>
    <col min="11" max="18" width="9.109375" style="229" customWidth="1"/>
    <col min="19" max="26" width="8" style="229" customWidth="1"/>
    <col min="27" max="256" width="14.44140625" style="229"/>
    <col min="257" max="257" width="5.109375" style="229" customWidth="1"/>
    <col min="258" max="258" width="39.44140625" style="229" customWidth="1"/>
    <col min="259" max="259" width="12.33203125" style="229" customWidth="1"/>
    <col min="260" max="260" width="11.109375" style="229" customWidth="1"/>
    <col min="261" max="261" width="12.6640625" style="229" customWidth="1"/>
    <col min="262" max="262" width="16.6640625" style="229" customWidth="1"/>
    <col min="263" max="263" width="16.109375" style="229" customWidth="1"/>
    <col min="264" max="264" width="12.44140625" style="229" customWidth="1"/>
    <col min="265" max="265" width="12.6640625" style="229" customWidth="1"/>
    <col min="266" max="266" width="26.6640625" style="229" customWidth="1"/>
    <col min="267" max="274" width="9.109375" style="229" customWidth="1"/>
    <col min="275" max="282" width="8" style="229" customWidth="1"/>
    <col min="283" max="512" width="14.44140625" style="229"/>
    <col min="513" max="513" width="5.109375" style="229" customWidth="1"/>
    <col min="514" max="514" width="39.44140625" style="229" customWidth="1"/>
    <col min="515" max="515" width="12.33203125" style="229" customWidth="1"/>
    <col min="516" max="516" width="11.109375" style="229" customWidth="1"/>
    <col min="517" max="517" width="12.6640625" style="229" customWidth="1"/>
    <col min="518" max="518" width="16.6640625" style="229" customWidth="1"/>
    <col min="519" max="519" width="16.109375" style="229" customWidth="1"/>
    <col min="520" max="520" width="12.44140625" style="229" customWidth="1"/>
    <col min="521" max="521" width="12.6640625" style="229" customWidth="1"/>
    <col min="522" max="522" width="26.6640625" style="229" customWidth="1"/>
    <col min="523" max="530" width="9.109375" style="229" customWidth="1"/>
    <col min="531" max="538" width="8" style="229" customWidth="1"/>
    <col min="539" max="768" width="14.44140625" style="229"/>
    <col min="769" max="769" width="5.109375" style="229" customWidth="1"/>
    <col min="770" max="770" width="39.44140625" style="229" customWidth="1"/>
    <col min="771" max="771" width="12.33203125" style="229" customWidth="1"/>
    <col min="772" max="772" width="11.109375" style="229" customWidth="1"/>
    <col min="773" max="773" width="12.6640625" style="229" customWidth="1"/>
    <col min="774" max="774" width="16.6640625" style="229" customWidth="1"/>
    <col min="775" max="775" width="16.109375" style="229" customWidth="1"/>
    <col min="776" max="776" width="12.44140625" style="229" customWidth="1"/>
    <col min="777" max="777" width="12.6640625" style="229" customWidth="1"/>
    <col min="778" max="778" width="26.6640625" style="229" customWidth="1"/>
    <col min="779" max="786" width="9.109375" style="229" customWidth="1"/>
    <col min="787" max="794" width="8" style="229" customWidth="1"/>
    <col min="795" max="1024" width="14.44140625" style="229"/>
    <col min="1025" max="1025" width="5.109375" style="229" customWidth="1"/>
    <col min="1026" max="1026" width="39.44140625" style="229" customWidth="1"/>
    <col min="1027" max="1027" width="12.33203125" style="229" customWidth="1"/>
    <col min="1028" max="1028" width="11.109375" style="229" customWidth="1"/>
    <col min="1029" max="1029" width="12.6640625" style="229" customWidth="1"/>
    <col min="1030" max="1030" width="16.6640625" style="229" customWidth="1"/>
    <col min="1031" max="1031" width="16.109375" style="229" customWidth="1"/>
    <col min="1032" max="1032" width="12.44140625" style="229" customWidth="1"/>
    <col min="1033" max="1033" width="12.6640625" style="229" customWidth="1"/>
    <col min="1034" max="1034" width="26.6640625" style="229" customWidth="1"/>
    <col min="1035" max="1042" width="9.109375" style="229" customWidth="1"/>
    <col min="1043" max="1050" width="8" style="229" customWidth="1"/>
    <col min="1051" max="1280" width="14.44140625" style="229"/>
    <col min="1281" max="1281" width="5.109375" style="229" customWidth="1"/>
    <col min="1282" max="1282" width="39.44140625" style="229" customWidth="1"/>
    <col min="1283" max="1283" width="12.33203125" style="229" customWidth="1"/>
    <col min="1284" max="1284" width="11.109375" style="229" customWidth="1"/>
    <col min="1285" max="1285" width="12.6640625" style="229" customWidth="1"/>
    <col min="1286" max="1286" width="16.6640625" style="229" customWidth="1"/>
    <col min="1287" max="1287" width="16.109375" style="229" customWidth="1"/>
    <col min="1288" max="1288" width="12.44140625" style="229" customWidth="1"/>
    <col min="1289" max="1289" width="12.6640625" style="229" customWidth="1"/>
    <col min="1290" max="1290" width="26.6640625" style="229" customWidth="1"/>
    <col min="1291" max="1298" width="9.109375" style="229" customWidth="1"/>
    <col min="1299" max="1306" width="8" style="229" customWidth="1"/>
    <col min="1307" max="1536" width="14.44140625" style="229"/>
    <col min="1537" max="1537" width="5.109375" style="229" customWidth="1"/>
    <col min="1538" max="1538" width="39.44140625" style="229" customWidth="1"/>
    <col min="1539" max="1539" width="12.33203125" style="229" customWidth="1"/>
    <col min="1540" max="1540" width="11.109375" style="229" customWidth="1"/>
    <col min="1541" max="1541" width="12.6640625" style="229" customWidth="1"/>
    <col min="1542" max="1542" width="16.6640625" style="229" customWidth="1"/>
    <col min="1543" max="1543" width="16.109375" style="229" customWidth="1"/>
    <col min="1544" max="1544" width="12.44140625" style="229" customWidth="1"/>
    <col min="1545" max="1545" width="12.6640625" style="229" customWidth="1"/>
    <col min="1546" max="1546" width="26.6640625" style="229" customWidth="1"/>
    <col min="1547" max="1554" width="9.109375" style="229" customWidth="1"/>
    <col min="1555" max="1562" width="8" style="229" customWidth="1"/>
    <col min="1563" max="1792" width="14.44140625" style="229"/>
    <col min="1793" max="1793" width="5.109375" style="229" customWidth="1"/>
    <col min="1794" max="1794" width="39.44140625" style="229" customWidth="1"/>
    <col min="1795" max="1795" width="12.33203125" style="229" customWidth="1"/>
    <col min="1796" max="1796" width="11.109375" style="229" customWidth="1"/>
    <col min="1797" max="1797" width="12.6640625" style="229" customWidth="1"/>
    <col min="1798" max="1798" width="16.6640625" style="229" customWidth="1"/>
    <col min="1799" max="1799" width="16.109375" style="229" customWidth="1"/>
    <col min="1800" max="1800" width="12.44140625" style="229" customWidth="1"/>
    <col min="1801" max="1801" width="12.6640625" style="229" customWidth="1"/>
    <col min="1802" max="1802" width="26.6640625" style="229" customWidth="1"/>
    <col min="1803" max="1810" width="9.109375" style="229" customWidth="1"/>
    <col min="1811" max="1818" width="8" style="229" customWidth="1"/>
    <col min="1819" max="2048" width="14.44140625" style="229"/>
    <col min="2049" max="2049" width="5.109375" style="229" customWidth="1"/>
    <col min="2050" max="2050" width="39.44140625" style="229" customWidth="1"/>
    <col min="2051" max="2051" width="12.33203125" style="229" customWidth="1"/>
    <col min="2052" max="2052" width="11.109375" style="229" customWidth="1"/>
    <col min="2053" max="2053" width="12.6640625" style="229" customWidth="1"/>
    <col min="2054" max="2054" width="16.6640625" style="229" customWidth="1"/>
    <col min="2055" max="2055" width="16.109375" style="229" customWidth="1"/>
    <col min="2056" max="2056" width="12.44140625" style="229" customWidth="1"/>
    <col min="2057" max="2057" width="12.6640625" style="229" customWidth="1"/>
    <col min="2058" max="2058" width="26.6640625" style="229" customWidth="1"/>
    <col min="2059" max="2066" width="9.109375" style="229" customWidth="1"/>
    <col min="2067" max="2074" width="8" style="229" customWidth="1"/>
    <col min="2075" max="2304" width="14.44140625" style="229"/>
    <col min="2305" max="2305" width="5.109375" style="229" customWidth="1"/>
    <col min="2306" max="2306" width="39.44140625" style="229" customWidth="1"/>
    <col min="2307" max="2307" width="12.33203125" style="229" customWidth="1"/>
    <col min="2308" max="2308" width="11.109375" style="229" customWidth="1"/>
    <col min="2309" max="2309" width="12.6640625" style="229" customWidth="1"/>
    <col min="2310" max="2310" width="16.6640625" style="229" customWidth="1"/>
    <col min="2311" max="2311" width="16.109375" style="229" customWidth="1"/>
    <col min="2312" max="2312" width="12.44140625" style="229" customWidth="1"/>
    <col min="2313" max="2313" width="12.6640625" style="229" customWidth="1"/>
    <col min="2314" max="2314" width="26.6640625" style="229" customWidth="1"/>
    <col min="2315" max="2322" width="9.109375" style="229" customWidth="1"/>
    <col min="2323" max="2330" width="8" style="229" customWidth="1"/>
    <col min="2331" max="2560" width="14.44140625" style="229"/>
    <col min="2561" max="2561" width="5.109375" style="229" customWidth="1"/>
    <col min="2562" max="2562" width="39.44140625" style="229" customWidth="1"/>
    <col min="2563" max="2563" width="12.33203125" style="229" customWidth="1"/>
    <col min="2564" max="2564" width="11.109375" style="229" customWidth="1"/>
    <col min="2565" max="2565" width="12.6640625" style="229" customWidth="1"/>
    <col min="2566" max="2566" width="16.6640625" style="229" customWidth="1"/>
    <col min="2567" max="2567" width="16.109375" style="229" customWidth="1"/>
    <col min="2568" max="2568" width="12.44140625" style="229" customWidth="1"/>
    <col min="2569" max="2569" width="12.6640625" style="229" customWidth="1"/>
    <col min="2570" max="2570" width="26.6640625" style="229" customWidth="1"/>
    <col min="2571" max="2578" width="9.109375" style="229" customWidth="1"/>
    <col min="2579" max="2586" width="8" style="229" customWidth="1"/>
    <col min="2587" max="2816" width="14.44140625" style="229"/>
    <col min="2817" max="2817" width="5.109375" style="229" customWidth="1"/>
    <col min="2818" max="2818" width="39.44140625" style="229" customWidth="1"/>
    <col min="2819" max="2819" width="12.33203125" style="229" customWidth="1"/>
    <col min="2820" max="2820" width="11.109375" style="229" customWidth="1"/>
    <col min="2821" max="2821" width="12.6640625" style="229" customWidth="1"/>
    <col min="2822" max="2822" width="16.6640625" style="229" customWidth="1"/>
    <col min="2823" max="2823" width="16.109375" style="229" customWidth="1"/>
    <col min="2824" max="2824" width="12.44140625" style="229" customWidth="1"/>
    <col min="2825" max="2825" width="12.6640625" style="229" customWidth="1"/>
    <col min="2826" max="2826" width="26.6640625" style="229" customWidth="1"/>
    <col min="2827" max="2834" width="9.109375" style="229" customWidth="1"/>
    <col min="2835" max="2842" width="8" style="229" customWidth="1"/>
    <col min="2843" max="3072" width="14.44140625" style="229"/>
    <col min="3073" max="3073" width="5.109375" style="229" customWidth="1"/>
    <col min="3074" max="3074" width="39.44140625" style="229" customWidth="1"/>
    <col min="3075" max="3075" width="12.33203125" style="229" customWidth="1"/>
    <col min="3076" max="3076" width="11.109375" style="229" customWidth="1"/>
    <col min="3077" max="3077" width="12.6640625" style="229" customWidth="1"/>
    <col min="3078" max="3078" width="16.6640625" style="229" customWidth="1"/>
    <col min="3079" max="3079" width="16.109375" style="229" customWidth="1"/>
    <col min="3080" max="3080" width="12.44140625" style="229" customWidth="1"/>
    <col min="3081" max="3081" width="12.6640625" style="229" customWidth="1"/>
    <col min="3082" max="3082" width="26.6640625" style="229" customWidth="1"/>
    <col min="3083" max="3090" width="9.109375" style="229" customWidth="1"/>
    <col min="3091" max="3098" width="8" style="229" customWidth="1"/>
    <col min="3099" max="3328" width="14.44140625" style="229"/>
    <col min="3329" max="3329" width="5.109375" style="229" customWidth="1"/>
    <col min="3330" max="3330" width="39.44140625" style="229" customWidth="1"/>
    <col min="3331" max="3331" width="12.33203125" style="229" customWidth="1"/>
    <col min="3332" max="3332" width="11.109375" style="229" customWidth="1"/>
    <col min="3333" max="3333" width="12.6640625" style="229" customWidth="1"/>
    <col min="3334" max="3334" width="16.6640625" style="229" customWidth="1"/>
    <col min="3335" max="3335" width="16.109375" style="229" customWidth="1"/>
    <col min="3336" max="3336" width="12.44140625" style="229" customWidth="1"/>
    <col min="3337" max="3337" width="12.6640625" style="229" customWidth="1"/>
    <col min="3338" max="3338" width="26.6640625" style="229" customWidth="1"/>
    <col min="3339" max="3346" width="9.109375" style="229" customWidth="1"/>
    <col min="3347" max="3354" width="8" style="229" customWidth="1"/>
    <col min="3355" max="3584" width="14.44140625" style="229"/>
    <col min="3585" max="3585" width="5.109375" style="229" customWidth="1"/>
    <col min="3586" max="3586" width="39.44140625" style="229" customWidth="1"/>
    <col min="3587" max="3587" width="12.33203125" style="229" customWidth="1"/>
    <col min="3588" max="3588" width="11.109375" style="229" customWidth="1"/>
    <col min="3589" max="3589" width="12.6640625" style="229" customWidth="1"/>
    <col min="3590" max="3590" width="16.6640625" style="229" customWidth="1"/>
    <col min="3591" max="3591" width="16.109375" style="229" customWidth="1"/>
    <col min="3592" max="3592" width="12.44140625" style="229" customWidth="1"/>
    <col min="3593" max="3593" width="12.6640625" style="229" customWidth="1"/>
    <col min="3594" max="3594" width="26.6640625" style="229" customWidth="1"/>
    <col min="3595" max="3602" width="9.109375" style="229" customWidth="1"/>
    <col min="3603" max="3610" width="8" style="229" customWidth="1"/>
    <col min="3611" max="3840" width="14.44140625" style="229"/>
    <col min="3841" max="3841" width="5.109375" style="229" customWidth="1"/>
    <col min="3842" max="3842" width="39.44140625" style="229" customWidth="1"/>
    <col min="3843" max="3843" width="12.33203125" style="229" customWidth="1"/>
    <col min="3844" max="3844" width="11.109375" style="229" customWidth="1"/>
    <col min="3845" max="3845" width="12.6640625" style="229" customWidth="1"/>
    <col min="3846" max="3846" width="16.6640625" style="229" customWidth="1"/>
    <col min="3847" max="3847" width="16.109375" style="229" customWidth="1"/>
    <col min="3848" max="3848" width="12.44140625" style="229" customWidth="1"/>
    <col min="3849" max="3849" width="12.6640625" style="229" customWidth="1"/>
    <col min="3850" max="3850" width="26.6640625" style="229" customWidth="1"/>
    <col min="3851" max="3858" width="9.109375" style="229" customWidth="1"/>
    <col min="3859" max="3866" width="8" style="229" customWidth="1"/>
    <col min="3867" max="4096" width="14.44140625" style="229"/>
    <col min="4097" max="4097" width="5.109375" style="229" customWidth="1"/>
    <col min="4098" max="4098" width="39.44140625" style="229" customWidth="1"/>
    <col min="4099" max="4099" width="12.33203125" style="229" customWidth="1"/>
    <col min="4100" max="4100" width="11.109375" style="229" customWidth="1"/>
    <col min="4101" max="4101" width="12.6640625" style="229" customWidth="1"/>
    <col min="4102" max="4102" width="16.6640625" style="229" customWidth="1"/>
    <col min="4103" max="4103" width="16.109375" style="229" customWidth="1"/>
    <col min="4104" max="4104" width="12.44140625" style="229" customWidth="1"/>
    <col min="4105" max="4105" width="12.6640625" style="229" customWidth="1"/>
    <col min="4106" max="4106" width="26.6640625" style="229" customWidth="1"/>
    <col min="4107" max="4114" width="9.109375" style="229" customWidth="1"/>
    <col min="4115" max="4122" width="8" style="229" customWidth="1"/>
    <col min="4123" max="4352" width="14.44140625" style="229"/>
    <col min="4353" max="4353" width="5.109375" style="229" customWidth="1"/>
    <col min="4354" max="4354" width="39.44140625" style="229" customWidth="1"/>
    <col min="4355" max="4355" width="12.33203125" style="229" customWidth="1"/>
    <col min="4356" max="4356" width="11.109375" style="229" customWidth="1"/>
    <col min="4357" max="4357" width="12.6640625" style="229" customWidth="1"/>
    <col min="4358" max="4358" width="16.6640625" style="229" customWidth="1"/>
    <col min="4359" max="4359" width="16.109375" style="229" customWidth="1"/>
    <col min="4360" max="4360" width="12.44140625" style="229" customWidth="1"/>
    <col min="4361" max="4361" width="12.6640625" style="229" customWidth="1"/>
    <col min="4362" max="4362" width="26.6640625" style="229" customWidth="1"/>
    <col min="4363" max="4370" width="9.109375" style="229" customWidth="1"/>
    <col min="4371" max="4378" width="8" style="229" customWidth="1"/>
    <col min="4379" max="4608" width="14.44140625" style="229"/>
    <col min="4609" max="4609" width="5.109375" style="229" customWidth="1"/>
    <col min="4610" max="4610" width="39.44140625" style="229" customWidth="1"/>
    <col min="4611" max="4611" width="12.33203125" style="229" customWidth="1"/>
    <col min="4612" max="4612" width="11.109375" style="229" customWidth="1"/>
    <col min="4613" max="4613" width="12.6640625" style="229" customWidth="1"/>
    <col min="4614" max="4614" width="16.6640625" style="229" customWidth="1"/>
    <col min="4615" max="4615" width="16.109375" style="229" customWidth="1"/>
    <col min="4616" max="4616" width="12.44140625" style="229" customWidth="1"/>
    <col min="4617" max="4617" width="12.6640625" style="229" customWidth="1"/>
    <col min="4618" max="4618" width="26.6640625" style="229" customWidth="1"/>
    <col min="4619" max="4626" width="9.109375" style="229" customWidth="1"/>
    <col min="4627" max="4634" width="8" style="229" customWidth="1"/>
    <col min="4635" max="4864" width="14.44140625" style="229"/>
    <col min="4865" max="4865" width="5.109375" style="229" customWidth="1"/>
    <col min="4866" max="4866" width="39.44140625" style="229" customWidth="1"/>
    <col min="4867" max="4867" width="12.33203125" style="229" customWidth="1"/>
    <col min="4868" max="4868" width="11.109375" style="229" customWidth="1"/>
    <col min="4869" max="4869" width="12.6640625" style="229" customWidth="1"/>
    <col min="4870" max="4870" width="16.6640625" style="229" customWidth="1"/>
    <col min="4871" max="4871" width="16.109375" style="229" customWidth="1"/>
    <col min="4872" max="4872" width="12.44140625" style="229" customWidth="1"/>
    <col min="4873" max="4873" width="12.6640625" style="229" customWidth="1"/>
    <col min="4874" max="4874" width="26.6640625" style="229" customWidth="1"/>
    <col min="4875" max="4882" width="9.109375" style="229" customWidth="1"/>
    <col min="4883" max="4890" width="8" style="229" customWidth="1"/>
    <col min="4891" max="5120" width="14.44140625" style="229"/>
    <col min="5121" max="5121" width="5.109375" style="229" customWidth="1"/>
    <col min="5122" max="5122" width="39.44140625" style="229" customWidth="1"/>
    <col min="5123" max="5123" width="12.33203125" style="229" customWidth="1"/>
    <col min="5124" max="5124" width="11.109375" style="229" customWidth="1"/>
    <col min="5125" max="5125" width="12.6640625" style="229" customWidth="1"/>
    <col min="5126" max="5126" width="16.6640625" style="229" customWidth="1"/>
    <col min="5127" max="5127" width="16.109375" style="229" customWidth="1"/>
    <col min="5128" max="5128" width="12.44140625" style="229" customWidth="1"/>
    <col min="5129" max="5129" width="12.6640625" style="229" customWidth="1"/>
    <col min="5130" max="5130" width="26.6640625" style="229" customWidth="1"/>
    <col min="5131" max="5138" width="9.109375" style="229" customWidth="1"/>
    <col min="5139" max="5146" width="8" style="229" customWidth="1"/>
    <col min="5147" max="5376" width="14.44140625" style="229"/>
    <col min="5377" max="5377" width="5.109375" style="229" customWidth="1"/>
    <col min="5378" max="5378" width="39.44140625" style="229" customWidth="1"/>
    <col min="5379" max="5379" width="12.33203125" style="229" customWidth="1"/>
    <col min="5380" max="5380" width="11.109375" style="229" customWidth="1"/>
    <col min="5381" max="5381" width="12.6640625" style="229" customWidth="1"/>
    <col min="5382" max="5382" width="16.6640625" style="229" customWidth="1"/>
    <col min="5383" max="5383" width="16.109375" style="229" customWidth="1"/>
    <col min="5384" max="5384" width="12.44140625" style="229" customWidth="1"/>
    <col min="5385" max="5385" width="12.6640625" style="229" customWidth="1"/>
    <col min="5386" max="5386" width="26.6640625" style="229" customWidth="1"/>
    <col min="5387" max="5394" width="9.109375" style="229" customWidth="1"/>
    <col min="5395" max="5402" width="8" style="229" customWidth="1"/>
    <col min="5403" max="5632" width="14.44140625" style="229"/>
    <col min="5633" max="5633" width="5.109375" style="229" customWidth="1"/>
    <col min="5634" max="5634" width="39.44140625" style="229" customWidth="1"/>
    <col min="5635" max="5635" width="12.33203125" style="229" customWidth="1"/>
    <col min="5636" max="5636" width="11.109375" style="229" customWidth="1"/>
    <col min="5637" max="5637" width="12.6640625" style="229" customWidth="1"/>
    <col min="5638" max="5638" width="16.6640625" style="229" customWidth="1"/>
    <col min="5639" max="5639" width="16.109375" style="229" customWidth="1"/>
    <col min="5640" max="5640" width="12.44140625" style="229" customWidth="1"/>
    <col min="5641" max="5641" width="12.6640625" style="229" customWidth="1"/>
    <col min="5642" max="5642" width="26.6640625" style="229" customWidth="1"/>
    <col min="5643" max="5650" width="9.109375" style="229" customWidth="1"/>
    <col min="5651" max="5658" width="8" style="229" customWidth="1"/>
    <col min="5659" max="5888" width="14.44140625" style="229"/>
    <col min="5889" max="5889" width="5.109375" style="229" customWidth="1"/>
    <col min="5890" max="5890" width="39.44140625" style="229" customWidth="1"/>
    <col min="5891" max="5891" width="12.33203125" style="229" customWidth="1"/>
    <col min="5892" max="5892" width="11.109375" style="229" customWidth="1"/>
    <col min="5893" max="5893" width="12.6640625" style="229" customWidth="1"/>
    <col min="5894" max="5894" width="16.6640625" style="229" customWidth="1"/>
    <col min="5895" max="5895" width="16.109375" style="229" customWidth="1"/>
    <col min="5896" max="5896" width="12.44140625" style="229" customWidth="1"/>
    <col min="5897" max="5897" width="12.6640625" style="229" customWidth="1"/>
    <col min="5898" max="5898" width="26.6640625" style="229" customWidth="1"/>
    <col min="5899" max="5906" width="9.109375" style="229" customWidth="1"/>
    <col min="5907" max="5914" width="8" style="229" customWidth="1"/>
    <col min="5915" max="6144" width="14.44140625" style="229"/>
    <col min="6145" max="6145" width="5.109375" style="229" customWidth="1"/>
    <col min="6146" max="6146" width="39.44140625" style="229" customWidth="1"/>
    <col min="6147" max="6147" width="12.33203125" style="229" customWidth="1"/>
    <col min="6148" max="6148" width="11.109375" style="229" customWidth="1"/>
    <col min="6149" max="6149" width="12.6640625" style="229" customWidth="1"/>
    <col min="6150" max="6150" width="16.6640625" style="229" customWidth="1"/>
    <col min="6151" max="6151" width="16.109375" style="229" customWidth="1"/>
    <col min="6152" max="6152" width="12.44140625" style="229" customWidth="1"/>
    <col min="6153" max="6153" width="12.6640625" style="229" customWidth="1"/>
    <col min="6154" max="6154" width="26.6640625" style="229" customWidth="1"/>
    <col min="6155" max="6162" width="9.109375" style="229" customWidth="1"/>
    <col min="6163" max="6170" width="8" style="229" customWidth="1"/>
    <col min="6171" max="6400" width="14.44140625" style="229"/>
    <col min="6401" max="6401" width="5.109375" style="229" customWidth="1"/>
    <col min="6402" max="6402" width="39.44140625" style="229" customWidth="1"/>
    <col min="6403" max="6403" width="12.33203125" style="229" customWidth="1"/>
    <col min="6404" max="6404" width="11.109375" style="229" customWidth="1"/>
    <col min="6405" max="6405" width="12.6640625" style="229" customWidth="1"/>
    <col min="6406" max="6406" width="16.6640625" style="229" customWidth="1"/>
    <col min="6407" max="6407" width="16.109375" style="229" customWidth="1"/>
    <col min="6408" max="6408" width="12.44140625" style="229" customWidth="1"/>
    <col min="6409" max="6409" width="12.6640625" style="229" customWidth="1"/>
    <col min="6410" max="6410" width="26.6640625" style="229" customWidth="1"/>
    <col min="6411" max="6418" width="9.109375" style="229" customWidth="1"/>
    <col min="6419" max="6426" width="8" style="229" customWidth="1"/>
    <col min="6427" max="6656" width="14.44140625" style="229"/>
    <col min="6657" max="6657" width="5.109375" style="229" customWidth="1"/>
    <col min="6658" max="6658" width="39.44140625" style="229" customWidth="1"/>
    <col min="6659" max="6659" width="12.33203125" style="229" customWidth="1"/>
    <col min="6660" max="6660" width="11.109375" style="229" customWidth="1"/>
    <col min="6661" max="6661" width="12.6640625" style="229" customWidth="1"/>
    <col min="6662" max="6662" width="16.6640625" style="229" customWidth="1"/>
    <col min="6663" max="6663" width="16.109375" style="229" customWidth="1"/>
    <col min="6664" max="6664" width="12.44140625" style="229" customWidth="1"/>
    <col min="6665" max="6665" width="12.6640625" style="229" customWidth="1"/>
    <col min="6666" max="6666" width="26.6640625" style="229" customWidth="1"/>
    <col min="6667" max="6674" width="9.109375" style="229" customWidth="1"/>
    <col min="6675" max="6682" width="8" style="229" customWidth="1"/>
    <col min="6683" max="6912" width="14.44140625" style="229"/>
    <col min="6913" max="6913" width="5.109375" style="229" customWidth="1"/>
    <col min="6914" max="6914" width="39.44140625" style="229" customWidth="1"/>
    <col min="6915" max="6915" width="12.33203125" style="229" customWidth="1"/>
    <col min="6916" max="6916" width="11.109375" style="229" customWidth="1"/>
    <col min="6917" max="6917" width="12.6640625" style="229" customWidth="1"/>
    <col min="6918" max="6918" width="16.6640625" style="229" customWidth="1"/>
    <col min="6919" max="6919" width="16.109375" style="229" customWidth="1"/>
    <col min="6920" max="6920" width="12.44140625" style="229" customWidth="1"/>
    <col min="6921" max="6921" width="12.6640625" style="229" customWidth="1"/>
    <col min="6922" max="6922" width="26.6640625" style="229" customWidth="1"/>
    <col min="6923" max="6930" width="9.109375" style="229" customWidth="1"/>
    <col min="6931" max="6938" width="8" style="229" customWidth="1"/>
    <col min="6939" max="7168" width="14.44140625" style="229"/>
    <col min="7169" max="7169" width="5.109375" style="229" customWidth="1"/>
    <col min="7170" max="7170" width="39.44140625" style="229" customWidth="1"/>
    <col min="7171" max="7171" width="12.33203125" style="229" customWidth="1"/>
    <col min="7172" max="7172" width="11.109375" style="229" customWidth="1"/>
    <col min="7173" max="7173" width="12.6640625" style="229" customWidth="1"/>
    <col min="7174" max="7174" width="16.6640625" style="229" customWidth="1"/>
    <col min="7175" max="7175" width="16.109375" style="229" customWidth="1"/>
    <col min="7176" max="7176" width="12.44140625" style="229" customWidth="1"/>
    <col min="7177" max="7177" width="12.6640625" style="229" customWidth="1"/>
    <col min="7178" max="7178" width="26.6640625" style="229" customWidth="1"/>
    <col min="7179" max="7186" width="9.109375" style="229" customWidth="1"/>
    <col min="7187" max="7194" width="8" style="229" customWidth="1"/>
    <col min="7195" max="7424" width="14.44140625" style="229"/>
    <col min="7425" max="7425" width="5.109375" style="229" customWidth="1"/>
    <col min="7426" max="7426" width="39.44140625" style="229" customWidth="1"/>
    <col min="7427" max="7427" width="12.33203125" style="229" customWidth="1"/>
    <col min="7428" max="7428" width="11.109375" style="229" customWidth="1"/>
    <col min="7429" max="7429" width="12.6640625" style="229" customWidth="1"/>
    <col min="7430" max="7430" width="16.6640625" style="229" customWidth="1"/>
    <col min="7431" max="7431" width="16.109375" style="229" customWidth="1"/>
    <col min="7432" max="7432" width="12.44140625" style="229" customWidth="1"/>
    <col min="7433" max="7433" width="12.6640625" style="229" customWidth="1"/>
    <col min="7434" max="7434" width="26.6640625" style="229" customWidth="1"/>
    <col min="7435" max="7442" width="9.109375" style="229" customWidth="1"/>
    <col min="7443" max="7450" width="8" style="229" customWidth="1"/>
    <col min="7451" max="7680" width="14.44140625" style="229"/>
    <col min="7681" max="7681" width="5.109375" style="229" customWidth="1"/>
    <col min="7682" max="7682" width="39.44140625" style="229" customWidth="1"/>
    <col min="7683" max="7683" width="12.33203125" style="229" customWidth="1"/>
    <col min="7684" max="7684" width="11.109375" style="229" customWidth="1"/>
    <col min="7685" max="7685" width="12.6640625" style="229" customWidth="1"/>
    <col min="7686" max="7686" width="16.6640625" style="229" customWidth="1"/>
    <col min="7687" max="7687" width="16.109375" style="229" customWidth="1"/>
    <col min="7688" max="7688" width="12.44140625" style="229" customWidth="1"/>
    <col min="7689" max="7689" width="12.6640625" style="229" customWidth="1"/>
    <col min="7690" max="7690" width="26.6640625" style="229" customWidth="1"/>
    <col min="7691" max="7698" width="9.109375" style="229" customWidth="1"/>
    <col min="7699" max="7706" width="8" style="229" customWidth="1"/>
    <col min="7707" max="7936" width="14.44140625" style="229"/>
    <col min="7937" max="7937" width="5.109375" style="229" customWidth="1"/>
    <col min="7938" max="7938" width="39.44140625" style="229" customWidth="1"/>
    <col min="7939" max="7939" width="12.33203125" style="229" customWidth="1"/>
    <col min="7940" max="7940" width="11.109375" style="229" customWidth="1"/>
    <col min="7941" max="7941" width="12.6640625" style="229" customWidth="1"/>
    <col min="7942" max="7942" width="16.6640625" style="229" customWidth="1"/>
    <col min="7943" max="7943" width="16.109375" style="229" customWidth="1"/>
    <col min="7944" max="7944" width="12.44140625" style="229" customWidth="1"/>
    <col min="7945" max="7945" width="12.6640625" style="229" customWidth="1"/>
    <col min="7946" max="7946" width="26.6640625" style="229" customWidth="1"/>
    <col min="7947" max="7954" width="9.109375" style="229" customWidth="1"/>
    <col min="7955" max="7962" width="8" style="229" customWidth="1"/>
    <col min="7963" max="8192" width="14.44140625" style="229"/>
    <col min="8193" max="8193" width="5.109375" style="229" customWidth="1"/>
    <col min="8194" max="8194" width="39.44140625" style="229" customWidth="1"/>
    <col min="8195" max="8195" width="12.33203125" style="229" customWidth="1"/>
    <col min="8196" max="8196" width="11.109375" style="229" customWidth="1"/>
    <col min="8197" max="8197" width="12.6640625" style="229" customWidth="1"/>
    <col min="8198" max="8198" width="16.6640625" style="229" customWidth="1"/>
    <col min="8199" max="8199" width="16.109375" style="229" customWidth="1"/>
    <col min="8200" max="8200" width="12.44140625" style="229" customWidth="1"/>
    <col min="8201" max="8201" width="12.6640625" style="229" customWidth="1"/>
    <col min="8202" max="8202" width="26.6640625" style="229" customWidth="1"/>
    <col min="8203" max="8210" width="9.109375" style="229" customWidth="1"/>
    <col min="8211" max="8218" width="8" style="229" customWidth="1"/>
    <col min="8219" max="8448" width="14.44140625" style="229"/>
    <col min="8449" max="8449" width="5.109375" style="229" customWidth="1"/>
    <col min="8450" max="8450" width="39.44140625" style="229" customWidth="1"/>
    <col min="8451" max="8451" width="12.33203125" style="229" customWidth="1"/>
    <col min="8452" max="8452" width="11.109375" style="229" customWidth="1"/>
    <col min="8453" max="8453" width="12.6640625" style="229" customWidth="1"/>
    <col min="8454" max="8454" width="16.6640625" style="229" customWidth="1"/>
    <col min="8455" max="8455" width="16.109375" style="229" customWidth="1"/>
    <col min="8456" max="8456" width="12.44140625" style="229" customWidth="1"/>
    <col min="8457" max="8457" width="12.6640625" style="229" customWidth="1"/>
    <col min="8458" max="8458" width="26.6640625" style="229" customWidth="1"/>
    <col min="8459" max="8466" width="9.109375" style="229" customWidth="1"/>
    <col min="8467" max="8474" width="8" style="229" customWidth="1"/>
    <col min="8475" max="8704" width="14.44140625" style="229"/>
    <col min="8705" max="8705" width="5.109375" style="229" customWidth="1"/>
    <col min="8706" max="8706" width="39.44140625" style="229" customWidth="1"/>
    <col min="8707" max="8707" width="12.33203125" style="229" customWidth="1"/>
    <col min="8708" max="8708" width="11.109375" style="229" customWidth="1"/>
    <col min="8709" max="8709" width="12.6640625" style="229" customWidth="1"/>
    <col min="8710" max="8710" width="16.6640625" style="229" customWidth="1"/>
    <col min="8711" max="8711" width="16.109375" style="229" customWidth="1"/>
    <col min="8712" max="8712" width="12.44140625" style="229" customWidth="1"/>
    <col min="8713" max="8713" width="12.6640625" style="229" customWidth="1"/>
    <col min="8714" max="8714" width="26.6640625" style="229" customWidth="1"/>
    <col min="8715" max="8722" width="9.109375" style="229" customWidth="1"/>
    <col min="8723" max="8730" width="8" style="229" customWidth="1"/>
    <col min="8731" max="8960" width="14.44140625" style="229"/>
    <col min="8961" max="8961" width="5.109375" style="229" customWidth="1"/>
    <col min="8962" max="8962" width="39.44140625" style="229" customWidth="1"/>
    <col min="8963" max="8963" width="12.33203125" style="229" customWidth="1"/>
    <col min="8964" max="8964" width="11.109375" style="229" customWidth="1"/>
    <col min="8965" max="8965" width="12.6640625" style="229" customWidth="1"/>
    <col min="8966" max="8966" width="16.6640625" style="229" customWidth="1"/>
    <col min="8967" max="8967" width="16.109375" style="229" customWidth="1"/>
    <col min="8968" max="8968" width="12.44140625" style="229" customWidth="1"/>
    <col min="8969" max="8969" width="12.6640625" style="229" customWidth="1"/>
    <col min="8970" max="8970" width="26.6640625" style="229" customWidth="1"/>
    <col min="8971" max="8978" width="9.109375" style="229" customWidth="1"/>
    <col min="8979" max="8986" width="8" style="229" customWidth="1"/>
    <col min="8987" max="9216" width="14.44140625" style="229"/>
    <col min="9217" max="9217" width="5.109375" style="229" customWidth="1"/>
    <col min="9218" max="9218" width="39.44140625" style="229" customWidth="1"/>
    <col min="9219" max="9219" width="12.33203125" style="229" customWidth="1"/>
    <col min="9220" max="9220" width="11.109375" style="229" customWidth="1"/>
    <col min="9221" max="9221" width="12.6640625" style="229" customWidth="1"/>
    <col min="9222" max="9222" width="16.6640625" style="229" customWidth="1"/>
    <col min="9223" max="9223" width="16.109375" style="229" customWidth="1"/>
    <col min="9224" max="9224" width="12.44140625" style="229" customWidth="1"/>
    <col min="9225" max="9225" width="12.6640625" style="229" customWidth="1"/>
    <col min="9226" max="9226" width="26.6640625" style="229" customWidth="1"/>
    <col min="9227" max="9234" width="9.109375" style="229" customWidth="1"/>
    <col min="9235" max="9242" width="8" style="229" customWidth="1"/>
    <col min="9243" max="9472" width="14.44140625" style="229"/>
    <col min="9473" max="9473" width="5.109375" style="229" customWidth="1"/>
    <col min="9474" max="9474" width="39.44140625" style="229" customWidth="1"/>
    <col min="9475" max="9475" width="12.33203125" style="229" customWidth="1"/>
    <col min="9476" max="9476" width="11.109375" style="229" customWidth="1"/>
    <col min="9477" max="9477" width="12.6640625" style="229" customWidth="1"/>
    <col min="9478" max="9478" width="16.6640625" style="229" customWidth="1"/>
    <col min="9479" max="9479" width="16.109375" style="229" customWidth="1"/>
    <col min="9480" max="9480" width="12.44140625" style="229" customWidth="1"/>
    <col min="9481" max="9481" width="12.6640625" style="229" customWidth="1"/>
    <col min="9482" max="9482" width="26.6640625" style="229" customWidth="1"/>
    <col min="9483" max="9490" width="9.109375" style="229" customWidth="1"/>
    <col min="9491" max="9498" width="8" style="229" customWidth="1"/>
    <col min="9499" max="9728" width="14.44140625" style="229"/>
    <col min="9729" max="9729" width="5.109375" style="229" customWidth="1"/>
    <col min="9730" max="9730" width="39.44140625" style="229" customWidth="1"/>
    <col min="9731" max="9731" width="12.33203125" style="229" customWidth="1"/>
    <col min="9732" max="9732" width="11.109375" style="229" customWidth="1"/>
    <col min="9733" max="9733" width="12.6640625" style="229" customWidth="1"/>
    <col min="9734" max="9734" width="16.6640625" style="229" customWidth="1"/>
    <col min="9735" max="9735" width="16.109375" style="229" customWidth="1"/>
    <col min="9736" max="9736" width="12.44140625" style="229" customWidth="1"/>
    <col min="9737" max="9737" width="12.6640625" style="229" customWidth="1"/>
    <col min="9738" max="9738" width="26.6640625" style="229" customWidth="1"/>
    <col min="9739" max="9746" width="9.109375" style="229" customWidth="1"/>
    <col min="9747" max="9754" width="8" style="229" customWidth="1"/>
    <col min="9755" max="9984" width="14.44140625" style="229"/>
    <col min="9985" max="9985" width="5.109375" style="229" customWidth="1"/>
    <col min="9986" max="9986" width="39.44140625" style="229" customWidth="1"/>
    <col min="9987" max="9987" width="12.33203125" style="229" customWidth="1"/>
    <col min="9988" max="9988" width="11.109375" style="229" customWidth="1"/>
    <col min="9989" max="9989" width="12.6640625" style="229" customWidth="1"/>
    <col min="9990" max="9990" width="16.6640625" style="229" customWidth="1"/>
    <col min="9991" max="9991" width="16.109375" style="229" customWidth="1"/>
    <col min="9992" max="9992" width="12.44140625" style="229" customWidth="1"/>
    <col min="9993" max="9993" width="12.6640625" style="229" customWidth="1"/>
    <col min="9994" max="9994" width="26.6640625" style="229" customWidth="1"/>
    <col min="9995" max="10002" width="9.109375" style="229" customWidth="1"/>
    <col min="10003" max="10010" width="8" style="229" customWidth="1"/>
    <col min="10011" max="10240" width="14.44140625" style="229"/>
    <col min="10241" max="10241" width="5.109375" style="229" customWidth="1"/>
    <col min="10242" max="10242" width="39.44140625" style="229" customWidth="1"/>
    <col min="10243" max="10243" width="12.33203125" style="229" customWidth="1"/>
    <col min="10244" max="10244" width="11.109375" style="229" customWidth="1"/>
    <col min="10245" max="10245" width="12.6640625" style="229" customWidth="1"/>
    <col min="10246" max="10246" width="16.6640625" style="229" customWidth="1"/>
    <col min="10247" max="10247" width="16.109375" style="229" customWidth="1"/>
    <col min="10248" max="10248" width="12.44140625" style="229" customWidth="1"/>
    <col min="10249" max="10249" width="12.6640625" style="229" customWidth="1"/>
    <col min="10250" max="10250" width="26.6640625" style="229" customWidth="1"/>
    <col min="10251" max="10258" width="9.109375" style="229" customWidth="1"/>
    <col min="10259" max="10266" width="8" style="229" customWidth="1"/>
    <col min="10267" max="10496" width="14.44140625" style="229"/>
    <col min="10497" max="10497" width="5.109375" style="229" customWidth="1"/>
    <col min="10498" max="10498" width="39.44140625" style="229" customWidth="1"/>
    <col min="10499" max="10499" width="12.33203125" style="229" customWidth="1"/>
    <col min="10500" max="10500" width="11.109375" style="229" customWidth="1"/>
    <col min="10501" max="10501" width="12.6640625" style="229" customWidth="1"/>
    <col min="10502" max="10502" width="16.6640625" style="229" customWidth="1"/>
    <col min="10503" max="10503" width="16.109375" style="229" customWidth="1"/>
    <col min="10504" max="10504" width="12.44140625" style="229" customWidth="1"/>
    <col min="10505" max="10505" width="12.6640625" style="229" customWidth="1"/>
    <col min="10506" max="10506" width="26.6640625" style="229" customWidth="1"/>
    <col min="10507" max="10514" width="9.109375" style="229" customWidth="1"/>
    <col min="10515" max="10522" width="8" style="229" customWidth="1"/>
    <col min="10523" max="10752" width="14.44140625" style="229"/>
    <col min="10753" max="10753" width="5.109375" style="229" customWidth="1"/>
    <col min="10754" max="10754" width="39.44140625" style="229" customWidth="1"/>
    <col min="10755" max="10755" width="12.33203125" style="229" customWidth="1"/>
    <col min="10756" max="10756" width="11.109375" style="229" customWidth="1"/>
    <col min="10757" max="10757" width="12.6640625" style="229" customWidth="1"/>
    <col min="10758" max="10758" width="16.6640625" style="229" customWidth="1"/>
    <col min="10759" max="10759" width="16.109375" style="229" customWidth="1"/>
    <col min="10760" max="10760" width="12.44140625" style="229" customWidth="1"/>
    <col min="10761" max="10761" width="12.6640625" style="229" customWidth="1"/>
    <col min="10762" max="10762" width="26.6640625" style="229" customWidth="1"/>
    <col min="10763" max="10770" width="9.109375" style="229" customWidth="1"/>
    <col min="10771" max="10778" width="8" style="229" customWidth="1"/>
    <col min="10779" max="11008" width="14.44140625" style="229"/>
    <col min="11009" max="11009" width="5.109375" style="229" customWidth="1"/>
    <col min="11010" max="11010" width="39.44140625" style="229" customWidth="1"/>
    <col min="11011" max="11011" width="12.33203125" style="229" customWidth="1"/>
    <col min="11012" max="11012" width="11.109375" style="229" customWidth="1"/>
    <col min="11013" max="11013" width="12.6640625" style="229" customWidth="1"/>
    <col min="11014" max="11014" width="16.6640625" style="229" customWidth="1"/>
    <col min="11015" max="11015" width="16.109375" style="229" customWidth="1"/>
    <col min="11016" max="11016" width="12.44140625" style="229" customWidth="1"/>
    <col min="11017" max="11017" width="12.6640625" style="229" customWidth="1"/>
    <col min="11018" max="11018" width="26.6640625" style="229" customWidth="1"/>
    <col min="11019" max="11026" width="9.109375" style="229" customWidth="1"/>
    <col min="11027" max="11034" width="8" style="229" customWidth="1"/>
    <col min="11035" max="11264" width="14.44140625" style="229"/>
    <col min="11265" max="11265" width="5.109375" style="229" customWidth="1"/>
    <col min="11266" max="11266" width="39.44140625" style="229" customWidth="1"/>
    <col min="11267" max="11267" width="12.33203125" style="229" customWidth="1"/>
    <col min="11268" max="11268" width="11.109375" style="229" customWidth="1"/>
    <col min="11269" max="11269" width="12.6640625" style="229" customWidth="1"/>
    <col min="11270" max="11270" width="16.6640625" style="229" customWidth="1"/>
    <col min="11271" max="11271" width="16.109375" style="229" customWidth="1"/>
    <col min="11272" max="11272" width="12.44140625" style="229" customWidth="1"/>
    <col min="11273" max="11273" width="12.6640625" style="229" customWidth="1"/>
    <col min="11274" max="11274" width="26.6640625" style="229" customWidth="1"/>
    <col min="11275" max="11282" width="9.109375" style="229" customWidth="1"/>
    <col min="11283" max="11290" width="8" style="229" customWidth="1"/>
    <col min="11291" max="11520" width="14.44140625" style="229"/>
    <col min="11521" max="11521" width="5.109375" style="229" customWidth="1"/>
    <col min="11522" max="11522" width="39.44140625" style="229" customWidth="1"/>
    <col min="11523" max="11523" width="12.33203125" style="229" customWidth="1"/>
    <col min="11524" max="11524" width="11.109375" style="229" customWidth="1"/>
    <col min="11525" max="11525" width="12.6640625" style="229" customWidth="1"/>
    <col min="11526" max="11526" width="16.6640625" style="229" customWidth="1"/>
    <col min="11527" max="11527" width="16.109375" style="229" customWidth="1"/>
    <col min="11528" max="11528" width="12.44140625" style="229" customWidth="1"/>
    <col min="11529" max="11529" width="12.6640625" style="229" customWidth="1"/>
    <col min="11530" max="11530" width="26.6640625" style="229" customWidth="1"/>
    <col min="11531" max="11538" width="9.109375" style="229" customWidth="1"/>
    <col min="11539" max="11546" width="8" style="229" customWidth="1"/>
    <col min="11547" max="11776" width="14.44140625" style="229"/>
    <col min="11777" max="11777" width="5.109375" style="229" customWidth="1"/>
    <col min="11778" max="11778" width="39.44140625" style="229" customWidth="1"/>
    <col min="11779" max="11779" width="12.33203125" style="229" customWidth="1"/>
    <col min="11780" max="11780" width="11.109375" style="229" customWidth="1"/>
    <col min="11781" max="11781" width="12.6640625" style="229" customWidth="1"/>
    <col min="11782" max="11782" width="16.6640625" style="229" customWidth="1"/>
    <col min="11783" max="11783" width="16.109375" style="229" customWidth="1"/>
    <col min="11784" max="11784" width="12.44140625" style="229" customWidth="1"/>
    <col min="11785" max="11785" width="12.6640625" style="229" customWidth="1"/>
    <col min="11786" max="11786" width="26.6640625" style="229" customWidth="1"/>
    <col min="11787" max="11794" width="9.109375" style="229" customWidth="1"/>
    <col min="11795" max="11802" width="8" style="229" customWidth="1"/>
    <col min="11803" max="12032" width="14.44140625" style="229"/>
    <col min="12033" max="12033" width="5.109375" style="229" customWidth="1"/>
    <col min="12034" max="12034" width="39.44140625" style="229" customWidth="1"/>
    <col min="12035" max="12035" width="12.33203125" style="229" customWidth="1"/>
    <col min="12036" max="12036" width="11.109375" style="229" customWidth="1"/>
    <col min="12037" max="12037" width="12.6640625" style="229" customWidth="1"/>
    <col min="12038" max="12038" width="16.6640625" style="229" customWidth="1"/>
    <col min="12039" max="12039" width="16.109375" style="229" customWidth="1"/>
    <col min="12040" max="12040" width="12.44140625" style="229" customWidth="1"/>
    <col min="12041" max="12041" width="12.6640625" style="229" customWidth="1"/>
    <col min="12042" max="12042" width="26.6640625" style="229" customWidth="1"/>
    <col min="12043" max="12050" width="9.109375" style="229" customWidth="1"/>
    <col min="12051" max="12058" width="8" style="229" customWidth="1"/>
    <col min="12059" max="12288" width="14.44140625" style="229"/>
    <col min="12289" max="12289" width="5.109375" style="229" customWidth="1"/>
    <col min="12290" max="12290" width="39.44140625" style="229" customWidth="1"/>
    <col min="12291" max="12291" width="12.33203125" style="229" customWidth="1"/>
    <col min="12292" max="12292" width="11.109375" style="229" customWidth="1"/>
    <col min="12293" max="12293" width="12.6640625" style="229" customWidth="1"/>
    <col min="12294" max="12294" width="16.6640625" style="229" customWidth="1"/>
    <col min="12295" max="12295" width="16.109375" style="229" customWidth="1"/>
    <col min="12296" max="12296" width="12.44140625" style="229" customWidth="1"/>
    <col min="12297" max="12297" width="12.6640625" style="229" customWidth="1"/>
    <col min="12298" max="12298" width="26.6640625" style="229" customWidth="1"/>
    <col min="12299" max="12306" width="9.109375" style="229" customWidth="1"/>
    <col min="12307" max="12314" width="8" style="229" customWidth="1"/>
    <col min="12315" max="12544" width="14.44140625" style="229"/>
    <col min="12545" max="12545" width="5.109375" style="229" customWidth="1"/>
    <col min="12546" max="12546" width="39.44140625" style="229" customWidth="1"/>
    <col min="12547" max="12547" width="12.33203125" style="229" customWidth="1"/>
    <col min="12548" max="12548" width="11.109375" style="229" customWidth="1"/>
    <col min="12549" max="12549" width="12.6640625" style="229" customWidth="1"/>
    <col min="12550" max="12550" width="16.6640625" style="229" customWidth="1"/>
    <col min="12551" max="12551" width="16.109375" style="229" customWidth="1"/>
    <col min="12552" max="12552" width="12.44140625" style="229" customWidth="1"/>
    <col min="12553" max="12553" width="12.6640625" style="229" customWidth="1"/>
    <col min="12554" max="12554" width="26.6640625" style="229" customWidth="1"/>
    <col min="12555" max="12562" width="9.109375" style="229" customWidth="1"/>
    <col min="12563" max="12570" width="8" style="229" customWidth="1"/>
    <col min="12571" max="12800" width="14.44140625" style="229"/>
    <col min="12801" max="12801" width="5.109375" style="229" customWidth="1"/>
    <col min="12802" max="12802" width="39.44140625" style="229" customWidth="1"/>
    <col min="12803" max="12803" width="12.33203125" style="229" customWidth="1"/>
    <col min="12804" max="12804" width="11.109375" style="229" customWidth="1"/>
    <col min="12805" max="12805" width="12.6640625" style="229" customWidth="1"/>
    <col min="12806" max="12806" width="16.6640625" style="229" customWidth="1"/>
    <col min="12807" max="12807" width="16.109375" style="229" customWidth="1"/>
    <col min="12808" max="12808" width="12.44140625" style="229" customWidth="1"/>
    <col min="12809" max="12809" width="12.6640625" style="229" customWidth="1"/>
    <col min="12810" max="12810" width="26.6640625" style="229" customWidth="1"/>
    <col min="12811" max="12818" width="9.109375" style="229" customWidth="1"/>
    <col min="12819" max="12826" width="8" style="229" customWidth="1"/>
    <col min="12827" max="13056" width="14.44140625" style="229"/>
    <col min="13057" max="13057" width="5.109375" style="229" customWidth="1"/>
    <col min="13058" max="13058" width="39.44140625" style="229" customWidth="1"/>
    <col min="13059" max="13059" width="12.33203125" style="229" customWidth="1"/>
    <col min="13060" max="13060" width="11.109375" style="229" customWidth="1"/>
    <col min="13061" max="13061" width="12.6640625" style="229" customWidth="1"/>
    <col min="13062" max="13062" width="16.6640625" style="229" customWidth="1"/>
    <col min="13063" max="13063" width="16.109375" style="229" customWidth="1"/>
    <col min="13064" max="13064" width="12.44140625" style="229" customWidth="1"/>
    <col min="13065" max="13065" width="12.6640625" style="229" customWidth="1"/>
    <col min="13066" max="13066" width="26.6640625" style="229" customWidth="1"/>
    <col min="13067" max="13074" width="9.109375" style="229" customWidth="1"/>
    <col min="13075" max="13082" width="8" style="229" customWidth="1"/>
    <col min="13083" max="13312" width="14.44140625" style="229"/>
    <col min="13313" max="13313" width="5.109375" style="229" customWidth="1"/>
    <col min="13314" max="13314" width="39.44140625" style="229" customWidth="1"/>
    <col min="13315" max="13315" width="12.33203125" style="229" customWidth="1"/>
    <col min="13316" max="13316" width="11.109375" style="229" customWidth="1"/>
    <col min="13317" max="13317" width="12.6640625" style="229" customWidth="1"/>
    <col min="13318" max="13318" width="16.6640625" style="229" customWidth="1"/>
    <col min="13319" max="13319" width="16.109375" style="229" customWidth="1"/>
    <col min="13320" max="13320" width="12.44140625" style="229" customWidth="1"/>
    <col min="13321" max="13321" width="12.6640625" style="229" customWidth="1"/>
    <col min="13322" max="13322" width="26.6640625" style="229" customWidth="1"/>
    <col min="13323" max="13330" width="9.109375" style="229" customWidth="1"/>
    <col min="13331" max="13338" width="8" style="229" customWidth="1"/>
    <col min="13339" max="13568" width="14.44140625" style="229"/>
    <col min="13569" max="13569" width="5.109375" style="229" customWidth="1"/>
    <col min="13570" max="13570" width="39.44140625" style="229" customWidth="1"/>
    <col min="13571" max="13571" width="12.33203125" style="229" customWidth="1"/>
    <col min="13572" max="13572" width="11.109375" style="229" customWidth="1"/>
    <col min="13573" max="13573" width="12.6640625" style="229" customWidth="1"/>
    <col min="13574" max="13574" width="16.6640625" style="229" customWidth="1"/>
    <col min="13575" max="13575" width="16.109375" style="229" customWidth="1"/>
    <col min="13576" max="13576" width="12.44140625" style="229" customWidth="1"/>
    <col min="13577" max="13577" width="12.6640625" style="229" customWidth="1"/>
    <col min="13578" max="13578" width="26.6640625" style="229" customWidth="1"/>
    <col min="13579" max="13586" width="9.109375" style="229" customWidth="1"/>
    <col min="13587" max="13594" width="8" style="229" customWidth="1"/>
    <col min="13595" max="13824" width="14.44140625" style="229"/>
    <col min="13825" max="13825" width="5.109375" style="229" customWidth="1"/>
    <col min="13826" max="13826" width="39.44140625" style="229" customWidth="1"/>
    <col min="13827" max="13827" width="12.33203125" style="229" customWidth="1"/>
    <col min="13828" max="13828" width="11.109375" style="229" customWidth="1"/>
    <col min="13829" max="13829" width="12.6640625" style="229" customWidth="1"/>
    <col min="13830" max="13830" width="16.6640625" style="229" customWidth="1"/>
    <col min="13831" max="13831" width="16.109375" style="229" customWidth="1"/>
    <col min="13832" max="13832" width="12.44140625" style="229" customWidth="1"/>
    <col min="13833" max="13833" width="12.6640625" style="229" customWidth="1"/>
    <col min="13834" max="13834" width="26.6640625" style="229" customWidth="1"/>
    <col min="13835" max="13842" width="9.109375" style="229" customWidth="1"/>
    <col min="13843" max="13850" width="8" style="229" customWidth="1"/>
    <col min="13851" max="14080" width="14.44140625" style="229"/>
    <col min="14081" max="14081" width="5.109375" style="229" customWidth="1"/>
    <col min="14082" max="14082" width="39.44140625" style="229" customWidth="1"/>
    <col min="14083" max="14083" width="12.33203125" style="229" customWidth="1"/>
    <col min="14084" max="14084" width="11.109375" style="229" customWidth="1"/>
    <col min="14085" max="14085" width="12.6640625" style="229" customWidth="1"/>
    <col min="14086" max="14086" width="16.6640625" style="229" customWidth="1"/>
    <col min="14087" max="14087" width="16.109375" style="229" customWidth="1"/>
    <col min="14088" max="14088" width="12.44140625" style="229" customWidth="1"/>
    <col min="14089" max="14089" width="12.6640625" style="229" customWidth="1"/>
    <col min="14090" max="14090" width="26.6640625" style="229" customWidth="1"/>
    <col min="14091" max="14098" width="9.109375" style="229" customWidth="1"/>
    <col min="14099" max="14106" width="8" style="229" customWidth="1"/>
    <col min="14107" max="14336" width="14.44140625" style="229"/>
    <col min="14337" max="14337" width="5.109375" style="229" customWidth="1"/>
    <col min="14338" max="14338" width="39.44140625" style="229" customWidth="1"/>
    <col min="14339" max="14339" width="12.33203125" style="229" customWidth="1"/>
    <col min="14340" max="14340" width="11.109375" style="229" customWidth="1"/>
    <col min="14341" max="14341" width="12.6640625" style="229" customWidth="1"/>
    <col min="14342" max="14342" width="16.6640625" style="229" customWidth="1"/>
    <col min="14343" max="14343" width="16.109375" style="229" customWidth="1"/>
    <col min="14344" max="14344" width="12.44140625" style="229" customWidth="1"/>
    <col min="14345" max="14345" width="12.6640625" style="229" customWidth="1"/>
    <col min="14346" max="14346" width="26.6640625" style="229" customWidth="1"/>
    <col min="14347" max="14354" width="9.109375" style="229" customWidth="1"/>
    <col min="14355" max="14362" width="8" style="229" customWidth="1"/>
    <col min="14363" max="14592" width="14.44140625" style="229"/>
    <col min="14593" max="14593" width="5.109375" style="229" customWidth="1"/>
    <col min="14594" max="14594" width="39.44140625" style="229" customWidth="1"/>
    <col min="14595" max="14595" width="12.33203125" style="229" customWidth="1"/>
    <col min="14596" max="14596" width="11.109375" style="229" customWidth="1"/>
    <col min="14597" max="14597" width="12.6640625" style="229" customWidth="1"/>
    <col min="14598" max="14598" width="16.6640625" style="229" customWidth="1"/>
    <col min="14599" max="14599" width="16.109375" style="229" customWidth="1"/>
    <col min="14600" max="14600" width="12.44140625" style="229" customWidth="1"/>
    <col min="14601" max="14601" width="12.6640625" style="229" customWidth="1"/>
    <col min="14602" max="14602" width="26.6640625" style="229" customWidth="1"/>
    <col min="14603" max="14610" width="9.109375" style="229" customWidth="1"/>
    <col min="14611" max="14618" width="8" style="229" customWidth="1"/>
    <col min="14619" max="14848" width="14.44140625" style="229"/>
    <col min="14849" max="14849" width="5.109375" style="229" customWidth="1"/>
    <col min="14850" max="14850" width="39.44140625" style="229" customWidth="1"/>
    <col min="14851" max="14851" width="12.33203125" style="229" customWidth="1"/>
    <col min="14852" max="14852" width="11.109375" style="229" customWidth="1"/>
    <col min="14853" max="14853" width="12.6640625" style="229" customWidth="1"/>
    <col min="14854" max="14854" width="16.6640625" style="229" customWidth="1"/>
    <col min="14855" max="14855" width="16.109375" style="229" customWidth="1"/>
    <col min="14856" max="14856" width="12.44140625" style="229" customWidth="1"/>
    <col min="14857" max="14857" width="12.6640625" style="229" customWidth="1"/>
    <col min="14858" max="14858" width="26.6640625" style="229" customWidth="1"/>
    <col min="14859" max="14866" width="9.109375" style="229" customWidth="1"/>
    <col min="14867" max="14874" width="8" style="229" customWidth="1"/>
    <col min="14875" max="15104" width="14.44140625" style="229"/>
    <col min="15105" max="15105" width="5.109375" style="229" customWidth="1"/>
    <col min="15106" max="15106" width="39.44140625" style="229" customWidth="1"/>
    <col min="15107" max="15107" width="12.33203125" style="229" customWidth="1"/>
    <col min="15108" max="15108" width="11.109375" style="229" customWidth="1"/>
    <col min="15109" max="15109" width="12.6640625" style="229" customWidth="1"/>
    <col min="15110" max="15110" width="16.6640625" style="229" customWidth="1"/>
    <col min="15111" max="15111" width="16.109375" style="229" customWidth="1"/>
    <col min="15112" max="15112" width="12.44140625" style="229" customWidth="1"/>
    <col min="15113" max="15113" width="12.6640625" style="229" customWidth="1"/>
    <col min="15114" max="15114" width="26.6640625" style="229" customWidth="1"/>
    <col min="15115" max="15122" width="9.109375" style="229" customWidth="1"/>
    <col min="15123" max="15130" width="8" style="229" customWidth="1"/>
    <col min="15131" max="15360" width="14.44140625" style="229"/>
    <col min="15361" max="15361" width="5.109375" style="229" customWidth="1"/>
    <col min="15362" max="15362" width="39.44140625" style="229" customWidth="1"/>
    <col min="15363" max="15363" width="12.33203125" style="229" customWidth="1"/>
    <col min="15364" max="15364" width="11.109375" style="229" customWidth="1"/>
    <col min="15365" max="15365" width="12.6640625" style="229" customWidth="1"/>
    <col min="15366" max="15366" width="16.6640625" style="229" customWidth="1"/>
    <col min="15367" max="15367" width="16.109375" style="229" customWidth="1"/>
    <col min="15368" max="15368" width="12.44140625" style="229" customWidth="1"/>
    <col min="15369" max="15369" width="12.6640625" style="229" customWidth="1"/>
    <col min="15370" max="15370" width="26.6640625" style="229" customWidth="1"/>
    <col min="15371" max="15378" width="9.109375" style="229" customWidth="1"/>
    <col min="15379" max="15386" width="8" style="229" customWidth="1"/>
    <col min="15387" max="15616" width="14.44140625" style="229"/>
    <col min="15617" max="15617" width="5.109375" style="229" customWidth="1"/>
    <col min="15618" max="15618" width="39.44140625" style="229" customWidth="1"/>
    <col min="15619" max="15619" width="12.33203125" style="229" customWidth="1"/>
    <col min="15620" max="15620" width="11.109375" style="229" customWidth="1"/>
    <col min="15621" max="15621" width="12.6640625" style="229" customWidth="1"/>
    <col min="15622" max="15622" width="16.6640625" style="229" customWidth="1"/>
    <col min="15623" max="15623" width="16.109375" style="229" customWidth="1"/>
    <col min="15624" max="15624" width="12.44140625" style="229" customWidth="1"/>
    <col min="15625" max="15625" width="12.6640625" style="229" customWidth="1"/>
    <col min="15626" max="15626" width="26.6640625" style="229" customWidth="1"/>
    <col min="15627" max="15634" width="9.109375" style="229" customWidth="1"/>
    <col min="15635" max="15642" width="8" style="229" customWidth="1"/>
    <col min="15643" max="15872" width="14.44140625" style="229"/>
    <col min="15873" max="15873" width="5.109375" style="229" customWidth="1"/>
    <col min="15874" max="15874" width="39.44140625" style="229" customWidth="1"/>
    <col min="15875" max="15875" width="12.33203125" style="229" customWidth="1"/>
    <col min="15876" max="15876" width="11.109375" style="229" customWidth="1"/>
    <col min="15877" max="15877" width="12.6640625" style="229" customWidth="1"/>
    <col min="15878" max="15878" width="16.6640625" style="229" customWidth="1"/>
    <col min="15879" max="15879" width="16.109375" style="229" customWidth="1"/>
    <col min="15880" max="15880" width="12.44140625" style="229" customWidth="1"/>
    <col min="15881" max="15881" width="12.6640625" style="229" customWidth="1"/>
    <col min="15882" max="15882" width="26.6640625" style="229" customWidth="1"/>
    <col min="15883" max="15890" width="9.109375" style="229" customWidth="1"/>
    <col min="15891" max="15898" width="8" style="229" customWidth="1"/>
    <col min="15899" max="16128" width="14.44140625" style="229"/>
    <col min="16129" max="16129" width="5.109375" style="229" customWidth="1"/>
    <col min="16130" max="16130" width="39.44140625" style="229" customWidth="1"/>
    <col min="16131" max="16131" width="12.33203125" style="229" customWidth="1"/>
    <col min="16132" max="16132" width="11.109375" style="229" customWidth="1"/>
    <col min="16133" max="16133" width="12.6640625" style="229" customWidth="1"/>
    <col min="16134" max="16134" width="16.6640625" style="229" customWidth="1"/>
    <col min="16135" max="16135" width="16.109375" style="229" customWidth="1"/>
    <col min="16136" max="16136" width="12.44140625" style="229" customWidth="1"/>
    <col min="16137" max="16137" width="12.6640625" style="229" customWidth="1"/>
    <col min="16138" max="16138" width="26.6640625" style="229" customWidth="1"/>
    <col min="16139" max="16146" width="9.109375" style="229" customWidth="1"/>
    <col min="16147" max="16154" width="8" style="229" customWidth="1"/>
    <col min="16155" max="16384" width="14.44140625" style="229"/>
  </cols>
  <sheetData>
    <row r="1" spans="1:26" ht="24" customHeight="1">
      <c r="A1" s="890" t="s">
        <v>2419</v>
      </c>
      <c r="B1" s="891"/>
      <c r="C1" s="891"/>
      <c r="D1" s="891"/>
      <c r="E1" s="891"/>
      <c r="F1" s="891"/>
      <c r="G1" s="891"/>
      <c r="H1" s="891"/>
      <c r="I1" s="892"/>
      <c r="J1" s="891"/>
      <c r="K1" s="227"/>
      <c r="L1" s="227"/>
      <c r="M1" s="227"/>
      <c r="N1" s="227"/>
      <c r="O1" s="227"/>
      <c r="P1" s="227"/>
      <c r="Q1" s="227"/>
      <c r="R1" s="227"/>
      <c r="S1" s="227"/>
      <c r="T1" s="227"/>
      <c r="U1" s="227"/>
      <c r="V1" s="228"/>
      <c r="W1" s="228"/>
      <c r="X1" s="228"/>
      <c r="Y1" s="228"/>
      <c r="Z1" s="228"/>
    </row>
    <row r="2" spans="1:26" ht="19.5" customHeight="1">
      <c r="A2" s="230"/>
      <c r="B2" s="231"/>
      <c r="C2" s="230"/>
      <c r="D2" s="230"/>
      <c r="E2" s="230"/>
      <c r="F2" s="230"/>
      <c r="G2" s="230"/>
      <c r="H2" s="232" t="s">
        <v>2202</v>
      </c>
      <c r="I2" s="227"/>
      <c r="J2" s="227"/>
      <c r="K2" s="227"/>
      <c r="L2" s="227"/>
      <c r="M2" s="227"/>
      <c r="N2" s="227"/>
      <c r="O2" s="227"/>
      <c r="P2" s="227"/>
      <c r="Q2" s="227"/>
      <c r="R2" s="227"/>
      <c r="S2" s="227"/>
      <c r="T2" s="227"/>
      <c r="U2" s="227"/>
      <c r="V2" s="228"/>
      <c r="W2" s="228"/>
      <c r="X2" s="228"/>
      <c r="Y2" s="228"/>
      <c r="Z2" s="228"/>
    </row>
    <row r="3" spans="1:26" ht="46.5" customHeight="1">
      <c r="A3" s="233" t="s">
        <v>3</v>
      </c>
      <c r="B3" s="234" t="s">
        <v>2203</v>
      </c>
      <c r="C3" s="233" t="s">
        <v>2204</v>
      </c>
      <c r="D3" s="235" t="s">
        <v>2205</v>
      </c>
      <c r="E3" s="236" t="s">
        <v>2206</v>
      </c>
      <c r="F3" s="235" t="s">
        <v>2207</v>
      </c>
      <c r="G3" s="235" t="s">
        <v>2208</v>
      </c>
      <c r="H3" s="233" t="s">
        <v>8</v>
      </c>
      <c r="I3" s="227"/>
      <c r="J3" s="227"/>
      <c r="K3" s="227"/>
      <c r="L3" s="227"/>
      <c r="M3" s="227"/>
      <c r="N3" s="227"/>
      <c r="O3" s="227"/>
      <c r="P3" s="227"/>
      <c r="Q3" s="227"/>
      <c r="R3" s="227"/>
      <c r="S3" s="227"/>
      <c r="T3" s="227"/>
      <c r="U3" s="227"/>
      <c r="V3" s="228"/>
      <c r="W3" s="228"/>
      <c r="X3" s="228"/>
      <c r="Y3" s="228"/>
      <c r="Z3" s="228"/>
    </row>
    <row r="4" spans="1:26" ht="20.100000000000001" customHeight="1">
      <c r="A4" s="237" t="s">
        <v>13</v>
      </c>
      <c r="B4" s="238" t="s">
        <v>2209</v>
      </c>
      <c r="C4" s="239"/>
      <c r="D4" s="240"/>
      <c r="E4" s="240"/>
      <c r="F4" s="240">
        <f>F5+F6+F7+F8</f>
        <v>594828208.69591343</v>
      </c>
      <c r="G4" s="241"/>
      <c r="H4" s="237"/>
      <c r="I4" s="242"/>
      <c r="J4" s="242"/>
      <c r="K4" s="242"/>
      <c r="L4" s="242"/>
      <c r="M4" s="242"/>
      <c r="N4" s="242"/>
      <c r="O4" s="242"/>
      <c r="P4" s="242"/>
      <c r="Q4" s="242"/>
      <c r="R4" s="242"/>
      <c r="S4" s="227"/>
      <c r="T4" s="227"/>
      <c r="U4" s="227"/>
      <c r="V4" s="228"/>
      <c r="W4" s="228"/>
      <c r="X4" s="228"/>
      <c r="Y4" s="228"/>
      <c r="Z4" s="228"/>
    </row>
    <row r="5" spans="1:26" ht="20.100000000000001" customHeight="1">
      <c r="A5" s="243">
        <v>1</v>
      </c>
      <c r="B5" s="244" t="s">
        <v>2210</v>
      </c>
      <c r="C5" s="245" t="s">
        <v>2211</v>
      </c>
      <c r="D5" s="246">
        <v>1</v>
      </c>
      <c r="E5" s="246">
        <f>'3.1.Chi tiết số hóa'!H4</f>
        <v>3244767.692307692</v>
      </c>
      <c r="F5" s="246">
        <f>D5*E5</f>
        <v>3244767.692307692</v>
      </c>
      <c r="G5" s="893" t="s">
        <v>2212</v>
      </c>
      <c r="H5" s="243"/>
      <c r="I5" s="227"/>
      <c r="J5" s="227"/>
      <c r="K5" s="227"/>
      <c r="L5" s="227"/>
      <c r="M5" s="227"/>
      <c r="N5" s="227"/>
      <c r="O5" s="227"/>
      <c r="P5" s="227"/>
      <c r="Q5" s="227"/>
      <c r="R5" s="227"/>
      <c r="S5" s="227"/>
      <c r="T5" s="227"/>
      <c r="U5" s="227"/>
      <c r="V5" s="228"/>
      <c r="W5" s="228"/>
      <c r="X5" s="228"/>
      <c r="Y5" s="228"/>
      <c r="Z5" s="228"/>
    </row>
    <row r="6" spans="1:26" ht="31.2">
      <c r="A6" s="243">
        <v>2</v>
      </c>
      <c r="B6" s="244" t="s">
        <v>2213</v>
      </c>
      <c r="C6" s="245" t="s">
        <v>2214</v>
      </c>
      <c r="D6" s="246">
        <v>1</v>
      </c>
      <c r="E6" s="246">
        <f>'3.1.Chi tiết số hóa'!H15</f>
        <v>1364520.5228365385</v>
      </c>
      <c r="F6" s="246">
        <f>D6*E6</f>
        <v>1364520.5228365385</v>
      </c>
      <c r="G6" s="894"/>
      <c r="H6" s="243"/>
      <c r="I6" s="227"/>
      <c r="J6" s="227"/>
      <c r="K6" s="227"/>
      <c r="L6" s="227"/>
      <c r="M6" s="227"/>
      <c r="N6" s="227"/>
      <c r="O6" s="227"/>
      <c r="P6" s="227"/>
      <c r="Q6" s="227"/>
      <c r="R6" s="227"/>
      <c r="S6" s="227"/>
      <c r="T6" s="227"/>
      <c r="U6" s="227"/>
      <c r="V6" s="228"/>
      <c r="W6" s="228"/>
      <c r="X6" s="228"/>
      <c r="Y6" s="228"/>
      <c r="Z6" s="228"/>
    </row>
    <row r="7" spans="1:26" ht="31.2">
      <c r="A7" s="243">
        <v>3</v>
      </c>
      <c r="B7" s="244" t="s">
        <v>2215</v>
      </c>
      <c r="C7" s="245" t="s">
        <v>2216</v>
      </c>
      <c r="D7" s="246">
        <v>2000</v>
      </c>
      <c r="E7" s="246">
        <f>'3.1.Chi tiết số hóa'!H28</f>
        <v>2278.6429326923076</v>
      </c>
      <c r="F7" s="246">
        <f>D7*E7</f>
        <v>4557285.865384615</v>
      </c>
      <c r="G7" s="894"/>
      <c r="H7" s="243" t="s">
        <v>3260</v>
      </c>
      <c r="I7" s="227"/>
      <c r="J7" s="227"/>
      <c r="K7" s="227"/>
      <c r="L7" s="227"/>
      <c r="M7" s="227"/>
      <c r="N7" s="227"/>
      <c r="O7" s="227"/>
      <c r="P7" s="227"/>
      <c r="Q7" s="227"/>
      <c r="R7" s="227"/>
      <c r="S7" s="227"/>
      <c r="T7" s="227"/>
      <c r="U7" s="227"/>
      <c r="V7" s="228"/>
      <c r="W7" s="228"/>
      <c r="X7" s="228"/>
      <c r="Y7" s="228"/>
      <c r="Z7" s="228"/>
    </row>
    <row r="8" spans="1:26" ht="20.100000000000001" customHeight="1">
      <c r="A8" s="243">
        <v>4</v>
      </c>
      <c r="B8" s="244" t="s">
        <v>2217</v>
      </c>
      <c r="C8" s="247" t="s">
        <v>2218</v>
      </c>
      <c r="D8" s="246"/>
      <c r="E8" s="246"/>
      <c r="F8" s="246">
        <f>F9</f>
        <v>585661634.61538458</v>
      </c>
      <c r="G8" s="894"/>
      <c r="H8" s="243"/>
      <c r="I8" s="227"/>
      <c r="J8" s="227"/>
      <c r="K8" s="227"/>
      <c r="L8" s="227"/>
      <c r="M8" s="227"/>
      <c r="N8" s="227"/>
      <c r="O8" s="227"/>
      <c r="P8" s="227"/>
      <c r="Q8" s="227"/>
      <c r="R8" s="227"/>
      <c r="S8" s="227"/>
      <c r="T8" s="227"/>
      <c r="U8" s="227"/>
      <c r="V8" s="228"/>
      <c r="W8" s="228"/>
      <c r="X8" s="228"/>
      <c r="Y8" s="228"/>
      <c r="Z8" s="228"/>
    </row>
    <row r="9" spans="1:26" ht="20.100000000000001" customHeight="1">
      <c r="A9" s="248"/>
      <c r="B9" s="249" t="s">
        <v>2219</v>
      </c>
      <c r="C9" s="245" t="s">
        <v>2220</v>
      </c>
      <c r="D9" s="538">
        <v>250000</v>
      </c>
      <c r="E9" s="538">
        <f>'3.1.Chi tiết số hóa'!H34</f>
        <v>2342.6465384615385</v>
      </c>
      <c r="F9" s="538">
        <f>D9*E9</f>
        <v>585661634.61538458</v>
      </c>
      <c r="G9" s="894"/>
      <c r="H9" s="248"/>
      <c r="I9" s="250"/>
      <c r="J9" s="250"/>
      <c r="K9" s="250"/>
      <c r="L9" s="250"/>
      <c r="M9" s="250"/>
      <c r="N9" s="250"/>
      <c r="O9" s="250"/>
      <c r="P9" s="250"/>
      <c r="Q9" s="250"/>
      <c r="R9" s="250"/>
      <c r="S9" s="227"/>
      <c r="T9" s="227"/>
      <c r="U9" s="227"/>
      <c r="V9" s="228"/>
      <c r="W9" s="228"/>
      <c r="X9" s="228"/>
      <c r="Y9" s="228"/>
      <c r="Z9" s="228"/>
    </row>
    <row r="10" spans="1:26" ht="20.100000000000001" customHeight="1">
      <c r="A10" s="237" t="s">
        <v>16</v>
      </c>
      <c r="B10" s="238" t="s">
        <v>2221</v>
      </c>
      <c r="C10" s="239"/>
      <c r="D10" s="251"/>
      <c r="E10" s="251"/>
      <c r="F10" s="240">
        <f>SUM(F11:F14)</f>
        <v>25373180.138221152</v>
      </c>
      <c r="G10" s="241"/>
      <c r="H10" s="237"/>
      <c r="I10" s="242"/>
      <c r="J10" s="242"/>
      <c r="K10" s="242"/>
      <c r="L10" s="242"/>
      <c r="M10" s="242"/>
      <c r="N10" s="242"/>
      <c r="O10" s="242"/>
      <c r="P10" s="242"/>
      <c r="Q10" s="242"/>
      <c r="R10" s="242"/>
      <c r="S10" s="227"/>
      <c r="T10" s="227"/>
      <c r="U10" s="227"/>
      <c r="V10" s="228"/>
      <c r="W10" s="228"/>
      <c r="X10" s="228"/>
      <c r="Y10" s="228"/>
      <c r="Z10" s="228"/>
    </row>
    <row r="11" spans="1:26" ht="31.2">
      <c r="A11" s="243">
        <v>1</v>
      </c>
      <c r="B11" s="244" t="s">
        <v>2222</v>
      </c>
      <c r="C11" s="245" t="s">
        <v>2214</v>
      </c>
      <c r="D11" s="246">
        <v>1</v>
      </c>
      <c r="E11" s="246">
        <f>'3.1.Chi tiết số hóa'!H41</f>
        <v>2873180.1382211535</v>
      </c>
      <c r="F11" s="246">
        <f>D11*E11</f>
        <v>2873180.1382211535</v>
      </c>
      <c r="G11" s="252" t="s">
        <v>2212</v>
      </c>
      <c r="H11" s="243"/>
      <c r="I11" s="227"/>
      <c r="J11" s="227"/>
      <c r="K11" s="227"/>
      <c r="L11" s="227"/>
      <c r="M11" s="227"/>
      <c r="N11" s="227"/>
      <c r="O11" s="227"/>
      <c r="P11" s="227"/>
      <c r="Q11" s="227"/>
      <c r="R11" s="227"/>
      <c r="S11" s="227"/>
      <c r="T11" s="227"/>
      <c r="U11" s="227"/>
      <c r="V11" s="228"/>
      <c r="W11" s="228"/>
      <c r="X11" s="228"/>
      <c r="Y11" s="228"/>
      <c r="Z11" s="228"/>
    </row>
    <row r="12" spans="1:26" ht="46.8">
      <c r="A12" s="243">
        <v>2</v>
      </c>
      <c r="B12" s="244" t="s">
        <v>4354</v>
      </c>
      <c r="C12" s="245" t="s">
        <v>2223</v>
      </c>
      <c r="D12" s="246">
        <f>D7*13</f>
        <v>26000</v>
      </c>
      <c r="E12" s="246">
        <v>300</v>
      </c>
      <c r="F12" s="246">
        <f>D12*E12</f>
        <v>7800000</v>
      </c>
      <c r="G12" s="252" t="s">
        <v>4357</v>
      </c>
      <c r="H12" s="253"/>
      <c r="I12" s="227"/>
      <c r="J12" s="227"/>
      <c r="K12" s="227"/>
      <c r="L12" s="227"/>
      <c r="M12" s="227"/>
      <c r="N12" s="227"/>
      <c r="O12" s="227"/>
      <c r="P12" s="227"/>
      <c r="Q12" s="227"/>
      <c r="R12" s="227"/>
      <c r="S12" s="227"/>
      <c r="T12" s="227"/>
      <c r="U12" s="227"/>
      <c r="V12" s="228"/>
      <c r="W12" s="228"/>
      <c r="X12" s="228"/>
      <c r="Y12" s="228"/>
      <c r="Z12" s="228"/>
    </row>
    <row r="13" spans="1:26" ht="46.8">
      <c r="A13" s="243"/>
      <c r="B13" s="244" t="s">
        <v>4355</v>
      </c>
      <c r="C13" s="245" t="s">
        <v>2223</v>
      </c>
      <c r="D13" s="246">
        <f>D7*10</f>
        <v>20000</v>
      </c>
      <c r="E13" s="246">
        <v>375</v>
      </c>
      <c r="F13" s="246">
        <f>D13*E13</f>
        <v>7500000</v>
      </c>
      <c r="G13" s="252" t="s">
        <v>4357</v>
      </c>
      <c r="H13" s="253"/>
      <c r="I13" s="227"/>
      <c r="J13" s="227"/>
      <c r="K13" s="227"/>
      <c r="L13" s="227"/>
      <c r="M13" s="227"/>
      <c r="N13" s="227"/>
      <c r="O13" s="227"/>
      <c r="P13" s="227"/>
      <c r="Q13" s="227"/>
      <c r="R13" s="227"/>
      <c r="S13" s="227"/>
      <c r="T13" s="227"/>
      <c r="U13" s="227"/>
      <c r="V13" s="228"/>
      <c r="W13" s="228"/>
      <c r="X13" s="228"/>
      <c r="Y13" s="228"/>
      <c r="Z13" s="228"/>
    </row>
    <row r="14" spans="1:26" ht="46.8">
      <c r="A14" s="243"/>
      <c r="B14" s="244" t="s">
        <v>4356</v>
      </c>
      <c r="C14" s="245" t="s">
        <v>2223</v>
      </c>
      <c r="D14" s="246">
        <f>D7*8</f>
        <v>16000</v>
      </c>
      <c r="E14" s="246">
        <v>450</v>
      </c>
      <c r="F14" s="246">
        <f>D14*E14</f>
        <v>7200000</v>
      </c>
      <c r="G14" s="252" t="s">
        <v>4357</v>
      </c>
      <c r="H14" s="253"/>
      <c r="I14" s="227"/>
      <c r="J14" s="227"/>
      <c r="K14" s="227"/>
      <c r="L14" s="227"/>
      <c r="M14" s="227"/>
      <c r="N14" s="227"/>
      <c r="O14" s="227"/>
      <c r="P14" s="227"/>
      <c r="Q14" s="227"/>
      <c r="R14" s="227"/>
      <c r="S14" s="227"/>
      <c r="T14" s="227"/>
      <c r="U14" s="227"/>
      <c r="V14" s="228"/>
      <c r="W14" s="228"/>
      <c r="X14" s="228"/>
      <c r="Y14" s="228"/>
      <c r="Z14" s="228"/>
    </row>
    <row r="15" spans="1:26" ht="15.6">
      <c r="A15" s="237" t="s">
        <v>18</v>
      </c>
      <c r="B15" s="238" t="s">
        <v>2224</v>
      </c>
      <c r="C15" s="239"/>
      <c r="D15" s="251"/>
      <c r="E15" s="251"/>
      <c r="F15" s="240">
        <f>SUM(F16:F17)</f>
        <v>35392135.444260813</v>
      </c>
      <c r="G15" s="241"/>
      <c r="H15" s="237"/>
      <c r="I15" s="242"/>
      <c r="J15" s="242"/>
      <c r="K15" s="242"/>
      <c r="L15" s="242"/>
      <c r="M15" s="242"/>
      <c r="N15" s="242"/>
      <c r="O15" s="242"/>
      <c r="P15" s="242"/>
      <c r="Q15" s="242"/>
      <c r="R15" s="242"/>
      <c r="S15" s="227"/>
      <c r="T15" s="227"/>
      <c r="U15" s="227"/>
      <c r="V15" s="228"/>
      <c r="W15" s="228"/>
      <c r="X15" s="228"/>
      <c r="Y15" s="228"/>
      <c r="Z15" s="228"/>
    </row>
    <row r="16" spans="1:26" ht="31.2">
      <c r="A16" s="243">
        <v>1</v>
      </c>
      <c r="B16" s="244" t="s">
        <v>2225</v>
      </c>
      <c r="C16" s="245" t="s">
        <v>2214</v>
      </c>
      <c r="D16" s="246">
        <v>1</v>
      </c>
      <c r="E16" s="246">
        <f>'3.1.Chi tiết số hóa'!H58</f>
        <v>4173396.1929086535</v>
      </c>
      <c r="F16" s="246">
        <f>D16*E16</f>
        <v>4173396.1929086535</v>
      </c>
      <c r="G16" s="893" t="s">
        <v>2212</v>
      </c>
      <c r="H16" s="896" t="s">
        <v>2229</v>
      </c>
      <c r="I16" s="227"/>
      <c r="J16" s="227"/>
      <c r="K16" s="227"/>
      <c r="L16" s="227"/>
      <c r="M16" s="227"/>
      <c r="N16" s="227"/>
      <c r="O16" s="227"/>
      <c r="P16" s="227"/>
      <c r="Q16" s="227"/>
      <c r="R16" s="227"/>
      <c r="S16" s="227"/>
      <c r="T16" s="227"/>
      <c r="U16" s="227"/>
      <c r="V16" s="228"/>
      <c r="W16" s="228"/>
      <c r="X16" s="228"/>
      <c r="Y16" s="228"/>
      <c r="Z16" s="228"/>
    </row>
    <row r="17" spans="1:26" ht="15.6">
      <c r="A17" s="243">
        <v>2</v>
      </c>
      <c r="B17" s="244" t="s">
        <v>2226</v>
      </c>
      <c r="C17" s="245" t="s">
        <v>2227</v>
      </c>
      <c r="D17" s="246">
        <v>5</v>
      </c>
      <c r="E17" s="246" t="s">
        <v>2228</v>
      </c>
      <c r="F17" s="246">
        <f>0.05*(F4+F10+F16)</f>
        <v>31218739.251352161</v>
      </c>
      <c r="G17" s="895"/>
      <c r="H17" s="897"/>
      <c r="I17" s="227"/>
      <c r="J17" s="227"/>
      <c r="K17" s="227"/>
      <c r="L17" s="227"/>
      <c r="M17" s="227"/>
      <c r="N17" s="227"/>
      <c r="O17" s="227"/>
      <c r="P17" s="227"/>
      <c r="Q17" s="227"/>
      <c r="R17" s="227"/>
      <c r="S17" s="227"/>
      <c r="T17" s="227"/>
      <c r="U17" s="227"/>
      <c r="V17" s="228"/>
      <c r="W17" s="228"/>
      <c r="X17" s="228"/>
      <c r="Y17" s="228"/>
      <c r="Z17" s="228"/>
    </row>
    <row r="18" spans="1:26" ht="20.100000000000001" customHeight="1">
      <c r="A18" s="254"/>
      <c r="B18" s="255" t="s">
        <v>2230</v>
      </c>
      <c r="C18" s="256"/>
      <c r="D18" s="257"/>
      <c r="E18" s="257"/>
      <c r="F18" s="257">
        <f>F4+F10+F15</f>
        <v>655593524.27839541</v>
      </c>
      <c r="G18" s="258"/>
      <c r="H18" s="259"/>
      <c r="I18" s="260"/>
      <c r="J18" s="227"/>
      <c r="K18" s="227"/>
      <c r="L18" s="227"/>
      <c r="M18" s="227"/>
      <c r="N18" s="227"/>
      <c r="O18" s="227"/>
      <c r="P18" s="227"/>
      <c r="Q18" s="227"/>
      <c r="R18" s="227"/>
      <c r="S18" s="227"/>
      <c r="T18" s="227"/>
      <c r="U18" s="227"/>
      <c r="V18" s="228"/>
      <c r="W18" s="228"/>
      <c r="X18" s="228"/>
      <c r="Y18" s="228"/>
      <c r="Z18" s="228"/>
    </row>
    <row r="19" spans="1:26" ht="20.100000000000001" customHeight="1">
      <c r="A19" s="254"/>
      <c r="B19" s="255" t="s">
        <v>2311</v>
      </c>
      <c r="C19" s="261"/>
      <c r="D19" s="257"/>
      <c r="E19" s="257"/>
      <c r="F19" s="257">
        <f>F18*0.08</f>
        <v>52447481.942271635</v>
      </c>
      <c r="G19" s="258"/>
      <c r="H19" s="259"/>
      <c r="I19" s="227"/>
      <c r="J19" s="227"/>
      <c r="K19" s="227"/>
      <c r="L19" s="227"/>
      <c r="M19" s="227"/>
      <c r="N19" s="227"/>
      <c r="O19" s="227"/>
      <c r="P19" s="227"/>
      <c r="Q19" s="227"/>
      <c r="R19" s="227"/>
      <c r="S19" s="227"/>
      <c r="T19" s="227"/>
      <c r="U19" s="227"/>
      <c r="V19" s="228"/>
      <c r="W19" s="228"/>
      <c r="X19" s="228"/>
      <c r="Y19" s="228"/>
      <c r="Z19" s="228"/>
    </row>
    <row r="20" spans="1:26" ht="20.100000000000001" customHeight="1">
      <c r="A20" s="254"/>
      <c r="B20" s="255" t="s">
        <v>4360</v>
      </c>
      <c r="C20" s="261"/>
      <c r="D20" s="257"/>
      <c r="E20" s="257"/>
      <c r="F20" s="257">
        <f>ROUNDDOWN(F19+F18,-4)</f>
        <v>708040000</v>
      </c>
      <c r="G20" s="258"/>
      <c r="H20" s="259"/>
      <c r="I20" s="227"/>
      <c r="J20" s="260"/>
      <c r="K20" s="227"/>
      <c r="L20" s="227"/>
      <c r="M20" s="227"/>
      <c r="N20" s="227"/>
      <c r="O20" s="227"/>
      <c r="P20" s="227"/>
      <c r="Q20" s="227"/>
      <c r="R20" s="227"/>
      <c r="S20" s="227"/>
      <c r="T20" s="227"/>
      <c r="U20" s="227"/>
      <c r="V20" s="228"/>
      <c r="W20" s="228"/>
      <c r="X20" s="228"/>
      <c r="Y20" s="228"/>
      <c r="Z20" s="228"/>
    </row>
    <row r="21" spans="1:26" ht="15.75" customHeight="1">
      <c r="A21" s="228"/>
      <c r="B21" s="262"/>
      <c r="C21" s="228"/>
      <c r="D21" s="263"/>
      <c r="E21" s="263"/>
      <c r="F21" s="263"/>
      <c r="G21" s="264"/>
      <c r="H21" s="228"/>
      <c r="I21" s="227"/>
      <c r="J21" s="227"/>
      <c r="K21" s="227"/>
      <c r="L21" s="227"/>
      <c r="M21" s="227"/>
      <c r="N21" s="227"/>
      <c r="O21" s="227"/>
      <c r="P21" s="227"/>
      <c r="Q21" s="227"/>
      <c r="R21" s="227"/>
      <c r="S21" s="227"/>
      <c r="T21" s="227"/>
      <c r="U21" s="227"/>
      <c r="V21" s="228"/>
      <c r="W21" s="228"/>
      <c r="X21" s="228"/>
      <c r="Y21" s="228"/>
      <c r="Z21" s="228"/>
    </row>
    <row r="22" spans="1:26" s="45" customFormat="1" ht="52.5" customHeight="1">
      <c r="B22" s="888"/>
      <c r="C22" s="889"/>
      <c r="D22" s="889"/>
      <c r="E22" s="889"/>
      <c r="F22" s="889"/>
      <c r="G22" s="889"/>
      <c r="H22" s="889"/>
    </row>
    <row r="23" spans="1:26" ht="15.75" customHeight="1">
      <c r="A23" s="228"/>
      <c r="B23" s="262"/>
      <c r="C23" s="228"/>
      <c r="D23" s="263"/>
      <c r="E23" s="263"/>
      <c r="F23" s="263"/>
      <c r="G23" s="264"/>
      <c r="H23" s="228"/>
      <c r="I23" s="227"/>
      <c r="J23" s="227"/>
      <c r="K23" s="227"/>
      <c r="L23" s="227"/>
      <c r="M23" s="227"/>
      <c r="N23" s="227"/>
      <c r="O23" s="227"/>
      <c r="P23" s="227"/>
      <c r="Q23" s="227"/>
      <c r="R23" s="227"/>
      <c r="S23" s="227"/>
      <c r="T23" s="227"/>
      <c r="U23" s="227"/>
      <c r="V23" s="228"/>
      <c r="W23" s="228"/>
      <c r="X23" s="228"/>
      <c r="Y23" s="228"/>
      <c r="Z23" s="228"/>
    </row>
    <row r="24" spans="1:26" ht="15.75" customHeight="1">
      <c r="A24" s="887" t="s">
        <v>4313</v>
      </c>
      <c r="B24" s="887"/>
      <c r="C24" s="887"/>
      <c r="D24" s="887"/>
      <c r="E24" s="536"/>
      <c r="F24" s="263"/>
      <c r="G24" s="264"/>
      <c r="H24" s="228"/>
      <c r="I24" s="227"/>
      <c r="J24" s="227"/>
      <c r="K24" s="227"/>
      <c r="L24" s="227"/>
      <c r="M24" s="227"/>
      <c r="N24" s="227"/>
      <c r="O24" s="227"/>
      <c r="P24" s="227"/>
      <c r="Q24" s="227"/>
      <c r="R24" s="227"/>
      <c r="S24" s="227"/>
      <c r="T24" s="227"/>
      <c r="U24" s="227"/>
      <c r="V24" s="228"/>
      <c r="W24" s="228"/>
      <c r="X24" s="228"/>
      <c r="Y24" s="228"/>
      <c r="Z24" s="228"/>
    </row>
    <row r="25" spans="1:26" ht="15.75" customHeight="1">
      <c r="A25" s="536"/>
      <c r="B25" s="536"/>
      <c r="C25" s="536"/>
      <c r="D25" s="536"/>
      <c r="E25" s="536"/>
      <c r="F25" s="263"/>
      <c r="G25" s="264"/>
      <c r="H25" s="228"/>
      <c r="I25" s="227"/>
      <c r="J25" s="227"/>
      <c r="K25" s="227"/>
      <c r="L25" s="227"/>
      <c r="M25" s="227"/>
      <c r="N25" s="227"/>
      <c r="O25" s="227"/>
      <c r="P25" s="227"/>
      <c r="Q25" s="227"/>
      <c r="R25" s="227"/>
      <c r="S25" s="227"/>
      <c r="T25" s="227"/>
      <c r="U25" s="227"/>
      <c r="V25" s="228"/>
      <c r="W25" s="228"/>
      <c r="X25" s="228"/>
      <c r="Y25" s="228"/>
      <c r="Z25" s="228"/>
    </row>
    <row r="26" spans="1:26" ht="27.6">
      <c r="A26" s="537" t="s">
        <v>3</v>
      </c>
      <c r="B26" s="537" t="s">
        <v>4314</v>
      </c>
      <c r="C26" s="537" t="s">
        <v>4315</v>
      </c>
      <c r="D26" s="537" t="s">
        <v>2237</v>
      </c>
      <c r="E26" s="536"/>
      <c r="F26" s="263"/>
      <c r="G26" s="264"/>
      <c r="H26" s="228"/>
      <c r="I26" s="227"/>
      <c r="J26" s="227"/>
      <c r="K26" s="227"/>
      <c r="L26" s="227"/>
      <c r="M26" s="227"/>
      <c r="N26" s="227"/>
      <c r="O26" s="227"/>
      <c r="P26" s="227"/>
      <c r="Q26" s="227"/>
      <c r="R26" s="227"/>
      <c r="S26" s="227"/>
      <c r="T26" s="227"/>
      <c r="U26" s="227"/>
      <c r="V26" s="228"/>
      <c r="W26" s="228"/>
      <c r="X26" s="228"/>
      <c r="Y26" s="228"/>
      <c r="Z26" s="228"/>
    </row>
    <row r="27" spans="1:26" ht="15.75" customHeight="1">
      <c r="A27" s="28">
        <v>1</v>
      </c>
      <c r="B27" s="27" t="s">
        <v>4316</v>
      </c>
      <c r="C27" s="28" t="s">
        <v>4317</v>
      </c>
      <c r="D27" s="28">
        <v>300</v>
      </c>
      <c r="E27" s="536"/>
      <c r="F27" s="263"/>
      <c r="G27" s="264"/>
      <c r="H27" s="228"/>
      <c r="I27" s="227"/>
      <c r="J27" s="227"/>
      <c r="K27" s="227"/>
      <c r="L27" s="227"/>
      <c r="M27" s="227"/>
      <c r="N27" s="227"/>
      <c r="O27" s="227"/>
      <c r="P27" s="227"/>
      <c r="Q27" s="227"/>
      <c r="R27" s="227"/>
      <c r="S27" s="227"/>
      <c r="T27" s="227"/>
      <c r="U27" s="227"/>
      <c r="V27" s="228"/>
      <c r="W27" s="228"/>
      <c r="X27" s="228"/>
      <c r="Y27" s="228"/>
      <c r="Z27" s="228"/>
    </row>
    <row r="28" spans="1:26" ht="15.75" customHeight="1">
      <c r="A28" s="28">
        <v>2</v>
      </c>
      <c r="B28" s="27" t="s">
        <v>4318</v>
      </c>
      <c r="C28" s="28" t="s">
        <v>4319</v>
      </c>
      <c r="D28" s="28">
        <v>375</v>
      </c>
      <c r="E28" s="536"/>
      <c r="F28" s="263"/>
      <c r="G28" s="264"/>
      <c r="H28" s="228"/>
      <c r="I28" s="227"/>
      <c r="J28" s="227"/>
      <c r="K28" s="227"/>
      <c r="L28" s="227"/>
      <c r="M28" s="227"/>
      <c r="N28" s="227"/>
      <c r="O28" s="227"/>
      <c r="P28" s="227"/>
      <c r="Q28" s="227"/>
      <c r="R28" s="227"/>
      <c r="S28" s="227"/>
      <c r="T28" s="227"/>
      <c r="U28" s="227"/>
      <c r="V28" s="228"/>
      <c r="W28" s="228"/>
      <c r="X28" s="228"/>
      <c r="Y28" s="228"/>
      <c r="Z28" s="228"/>
    </row>
    <row r="29" spans="1:26" ht="15.75" customHeight="1">
      <c r="A29" s="28">
        <v>3</v>
      </c>
      <c r="B29" s="27" t="s">
        <v>4320</v>
      </c>
      <c r="C29" s="28" t="s">
        <v>4317</v>
      </c>
      <c r="D29" s="28">
        <v>300</v>
      </c>
      <c r="E29" s="536"/>
      <c r="F29" s="263"/>
      <c r="G29" s="264"/>
      <c r="H29" s="228"/>
      <c r="I29" s="227"/>
      <c r="J29" s="227"/>
      <c r="K29" s="227"/>
      <c r="L29" s="227"/>
      <c r="M29" s="227"/>
      <c r="N29" s="227"/>
      <c r="O29" s="227"/>
      <c r="P29" s="227"/>
      <c r="Q29" s="227"/>
      <c r="R29" s="227"/>
      <c r="S29" s="227"/>
      <c r="T29" s="227"/>
      <c r="U29" s="227"/>
      <c r="V29" s="228"/>
      <c r="W29" s="228"/>
      <c r="X29" s="228"/>
      <c r="Y29" s="228"/>
      <c r="Z29" s="228"/>
    </row>
    <row r="30" spans="1:26" ht="15.75" customHeight="1">
      <c r="A30" s="28">
        <v>4</v>
      </c>
      <c r="B30" s="27" t="s">
        <v>4321</v>
      </c>
      <c r="C30" s="28" t="s">
        <v>4317</v>
      </c>
      <c r="D30" s="28">
        <v>300</v>
      </c>
      <c r="E30" s="536"/>
      <c r="F30" s="263"/>
      <c r="G30" s="264"/>
      <c r="H30" s="228"/>
      <c r="I30" s="227"/>
      <c r="J30" s="227"/>
      <c r="K30" s="227"/>
      <c r="L30" s="227"/>
      <c r="M30" s="227"/>
      <c r="N30" s="227"/>
      <c r="O30" s="227"/>
      <c r="P30" s="227"/>
      <c r="Q30" s="227"/>
      <c r="R30" s="227"/>
      <c r="S30" s="227"/>
      <c r="T30" s="227"/>
      <c r="U30" s="227"/>
      <c r="V30" s="228"/>
      <c r="W30" s="228"/>
      <c r="X30" s="228"/>
      <c r="Y30" s="228"/>
      <c r="Z30" s="228"/>
    </row>
    <row r="31" spans="1:26" ht="15.75" customHeight="1">
      <c r="A31" s="28">
        <v>5</v>
      </c>
      <c r="B31" s="27" t="s">
        <v>4322</v>
      </c>
      <c r="C31" s="28" t="s">
        <v>4317</v>
      </c>
      <c r="D31" s="28">
        <v>300</v>
      </c>
      <c r="E31" s="536"/>
      <c r="F31" s="263"/>
      <c r="G31" s="264"/>
      <c r="H31" s="228"/>
      <c r="I31" s="227"/>
      <c r="J31" s="227"/>
      <c r="K31" s="227"/>
      <c r="L31" s="227"/>
      <c r="M31" s="227"/>
      <c r="N31" s="227"/>
      <c r="O31" s="227"/>
      <c r="P31" s="227"/>
      <c r="Q31" s="227"/>
      <c r="R31" s="227"/>
      <c r="S31" s="227"/>
      <c r="T31" s="227"/>
      <c r="U31" s="227"/>
      <c r="V31" s="228"/>
      <c r="W31" s="228"/>
      <c r="X31" s="228"/>
      <c r="Y31" s="228"/>
      <c r="Z31" s="228"/>
    </row>
    <row r="32" spans="1:26" ht="15.75" customHeight="1">
      <c r="A32" s="28">
        <v>6</v>
      </c>
      <c r="B32" s="27" t="s">
        <v>4323</v>
      </c>
      <c r="C32" s="28" t="s">
        <v>4317</v>
      </c>
      <c r="D32" s="28">
        <v>300</v>
      </c>
      <c r="E32" s="536"/>
      <c r="F32" s="265"/>
      <c r="G32" s="228"/>
      <c r="H32" s="228"/>
      <c r="I32" s="227"/>
      <c r="J32" s="227"/>
      <c r="K32" s="227"/>
      <c r="L32" s="227"/>
      <c r="M32" s="227"/>
      <c r="N32" s="227"/>
      <c r="O32" s="227"/>
      <c r="P32" s="227"/>
      <c r="Q32" s="227"/>
      <c r="R32" s="227"/>
      <c r="S32" s="227"/>
      <c r="T32" s="227"/>
      <c r="U32" s="227"/>
      <c r="V32" s="228"/>
      <c r="W32" s="228"/>
      <c r="X32" s="228"/>
      <c r="Y32" s="228"/>
      <c r="Z32" s="228"/>
    </row>
    <row r="33" spans="1:26" ht="15.75" customHeight="1">
      <c r="A33" s="28">
        <v>7</v>
      </c>
      <c r="B33" s="27" t="s">
        <v>4324</v>
      </c>
      <c r="C33" s="28" t="s">
        <v>4319</v>
      </c>
      <c r="D33" s="28">
        <v>375</v>
      </c>
      <c r="E33" s="536"/>
      <c r="F33" s="263"/>
      <c r="G33" s="264"/>
      <c r="H33" s="228"/>
      <c r="I33" s="227"/>
      <c r="J33" s="227"/>
      <c r="K33" s="227"/>
      <c r="L33" s="227"/>
      <c r="M33" s="227"/>
      <c r="N33" s="227"/>
      <c r="O33" s="227"/>
      <c r="P33" s="227"/>
      <c r="Q33" s="227"/>
      <c r="R33" s="227"/>
      <c r="S33" s="227"/>
      <c r="T33" s="227"/>
      <c r="U33" s="227"/>
      <c r="V33" s="228"/>
      <c r="W33" s="228"/>
      <c r="X33" s="228"/>
      <c r="Y33" s="228"/>
      <c r="Z33" s="228"/>
    </row>
    <row r="34" spans="1:26" ht="15.75" customHeight="1">
      <c r="A34" s="28">
        <v>8</v>
      </c>
      <c r="B34" s="27" t="s">
        <v>4325</v>
      </c>
      <c r="C34" s="28" t="s">
        <v>4319</v>
      </c>
      <c r="D34" s="28">
        <v>375</v>
      </c>
      <c r="E34" s="536"/>
      <c r="F34" s="263"/>
      <c r="G34" s="264"/>
      <c r="H34" s="228"/>
      <c r="I34" s="227"/>
      <c r="J34" s="227"/>
      <c r="K34" s="227"/>
      <c r="L34" s="227"/>
      <c r="M34" s="227"/>
      <c r="N34" s="227"/>
      <c r="O34" s="227"/>
      <c r="P34" s="227"/>
      <c r="Q34" s="227"/>
      <c r="R34" s="227"/>
      <c r="S34" s="227"/>
      <c r="T34" s="227"/>
      <c r="U34" s="227"/>
      <c r="V34" s="228"/>
      <c r="W34" s="228"/>
      <c r="X34" s="228"/>
      <c r="Y34" s="228"/>
      <c r="Z34" s="228"/>
    </row>
    <row r="35" spans="1:26" ht="15.75" customHeight="1">
      <c r="A35" s="28">
        <v>9</v>
      </c>
      <c r="B35" s="27" t="s">
        <v>4326</v>
      </c>
      <c r="C35" s="28" t="s">
        <v>4319</v>
      </c>
      <c r="D35" s="28">
        <v>375</v>
      </c>
      <c r="E35" s="536"/>
      <c r="F35" s="263"/>
      <c r="G35" s="264"/>
      <c r="H35" s="228"/>
      <c r="I35" s="227"/>
      <c r="J35" s="227"/>
      <c r="K35" s="227"/>
      <c r="L35" s="227"/>
      <c r="M35" s="227"/>
      <c r="N35" s="227"/>
      <c r="O35" s="227"/>
      <c r="P35" s="227"/>
      <c r="Q35" s="227"/>
      <c r="R35" s="227"/>
      <c r="S35" s="227"/>
      <c r="T35" s="227"/>
      <c r="U35" s="227"/>
      <c r="V35" s="228"/>
      <c r="W35" s="228"/>
      <c r="X35" s="228"/>
      <c r="Y35" s="228"/>
      <c r="Z35" s="228"/>
    </row>
    <row r="36" spans="1:26" ht="15.75" customHeight="1">
      <c r="A36" s="28">
        <v>10</v>
      </c>
      <c r="B36" s="434" t="s">
        <v>4327</v>
      </c>
      <c r="C36" s="28" t="s">
        <v>4319</v>
      </c>
      <c r="D36" s="28">
        <v>375</v>
      </c>
      <c r="E36" s="536"/>
      <c r="F36" s="263"/>
      <c r="G36" s="264"/>
      <c r="H36" s="228"/>
      <c r="I36" s="227"/>
      <c r="J36" s="227"/>
      <c r="K36" s="227"/>
      <c r="L36" s="227"/>
      <c r="M36" s="227"/>
      <c r="N36" s="227"/>
      <c r="O36" s="227"/>
      <c r="P36" s="227"/>
      <c r="Q36" s="227"/>
      <c r="R36" s="227"/>
      <c r="S36" s="227"/>
      <c r="T36" s="227"/>
      <c r="U36" s="227"/>
      <c r="V36" s="228"/>
      <c r="W36" s="228"/>
      <c r="X36" s="228"/>
      <c r="Y36" s="228"/>
      <c r="Z36" s="228"/>
    </row>
    <row r="37" spans="1:26" ht="15.75" customHeight="1">
      <c r="A37" s="28">
        <v>11</v>
      </c>
      <c r="B37" s="434" t="s">
        <v>4328</v>
      </c>
      <c r="C37" s="28" t="s">
        <v>4319</v>
      </c>
      <c r="D37" s="28">
        <v>375</v>
      </c>
      <c r="E37" s="536"/>
      <c r="F37" s="263"/>
      <c r="G37" s="264"/>
      <c r="H37" s="228"/>
      <c r="I37" s="227"/>
      <c r="J37" s="227"/>
      <c r="K37" s="227"/>
      <c r="L37" s="227"/>
      <c r="M37" s="227"/>
      <c r="N37" s="227"/>
      <c r="O37" s="227"/>
      <c r="P37" s="227"/>
      <c r="Q37" s="227"/>
      <c r="R37" s="227"/>
      <c r="S37" s="227"/>
      <c r="T37" s="227"/>
      <c r="U37" s="227"/>
      <c r="V37" s="228"/>
      <c r="W37" s="228"/>
      <c r="X37" s="228"/>
      <c r="Y37" s="228"/>
      <c r="Z37" s="228"/>
    </row>
    <row r="38" spans="1:26" ht="15.75" customHeight="1">
      <c r="A38" s="28">
        <v>12</v>
      </c>
      <c r="B38" s="27" t="s">
        <v>4329</v>
      </c>
      <c r="C38" s="28" t="s">
        <v>4330</v>
      </c>
      <c r="D38" s="28">
        <v>450</v>
      </c>
      <c r="E38" s="536"/>
      <c r="F38" s="263"/>
      <c r="G38" s="264"/>
      <c r="H38" s="228"/>
      <c r="I38" s="227"/>
      <c r="J38" s="227"/>
      <c r="K38" s="227"/>
      <c r="L38" s="227"/>
      <c r="M38" s="227"/>
      <c r="N38" s="227"/>
      <c r="O38" s="227"/>
      <c r="P38" s="227"/>
      <c r="Q38" s="227"/>
      <c r="R38" s="227"/>
      <c r="S38" s="227"/>
      <c r="T38" s="227"/>
      <c r="U38" s="227"/>
      <c r="V38" s="228"/>
      <c r="W38" s="228"/>
      <c r="X38" s="228"/>
      <c r="Y38" s="228"/>
      <c r="Z38" s="228"/>
    </row>
    <row r="39" spans="1:26" ht="15.75" customHeight="1">
      <c r="A39" s="28">
        <v>13</v>
      </c>
      <c r="B39" s="27" t="s">
        <v>4331</v>
      </c>
      <c r="C39" s="28" t="s">
        <v>4330</v>
      </c>
      <c r="D39" s="28">
        <v>450</v>
      </c>
      <c r="E39" s="536"/>
      <c r="F39" s="263"/>
      <c r="G39" s="264"/>
      <c r="H39" s="228"/>
      <c r="I39" s="227"/>
      <c r="J39" s="227"/>
      <c r="K39" s="227"/>
      <c r="L39" s="227"/>
      <c r="M39" s="227"/>
      <c r="N39" s="227"/>
      <c r="O39" s="227"/>
      <c r="P39" s="227"/>
      <c r="Q39" s="227"/>
      <c r="R39" s="227"/>
      <c r="S39" s="227"/>
      <c r="T39" s="227"/>
      <c r="U39" s="227"/>
      <c r="V39" s="228"/>
      <c r="W39" s="228"/>
      <c r="X39" s="228"/>
      <c r="Y39" s="228"/>
      <c r="Z39" s="228"/>
    </row>
    <row r="40" spans="1:26" ht="15.75" customHeight="1">
      <c r="A40" s="28">
        <v>14</v>
      </c>
      <c r="B40" s="27" t="s">
        <v>4332</v>
      </c>
      <c r="C40" s="28" t="s">
        <v>4317</v>
      </c>
      <c r="D40" s="28">
        <v>300</v>
      </c>
      <c r="E40" s="536"/>
      <c r="F40" s="263"/>
      <c r="G40" s="264"/>
      <c r="H40" s="228"/>
      <c r="I40" s="227"/>
      <c r="J40" s="227"/>
      <c r="K40" s="227"/>
      <c r="L40" s="227"/>
      <c r="M40" s="227"/>
      <c r="N40" s="227"/>
      <c r="O40" s="227"/>
      <c r="P40" s="227"/>
      <c r="Q40" s="227"/>
      <c r="R40" s="227"/>
      <c r="S40" s="227"/>
      <c r="T40" s="227"/>
      <c r="U40" s="227"/>
      <c r="V40" s="228"/>
      <c r="W40" s="228"/>
      <c r="X40" s="228"/>
      <c r="Y40" s="228"/>
      <c r="Z40" s="228"/>
    </row>
    <row r="41" spans="1:26" ht="15.75" customHeight="1">
      <c r="A41" s="28">
        <v>15</v>
      </c>
      <c r="B41" s="27" t="s">
        <v>4333</v>
      </c>
      <c r="C41" s="28" t="s">
        <v>4319</v>
      </c>
      <c r="D41" s="28">
        <v>375</v>
      </c>
      <c r="E41" s="536"/>
      <c r="F41" s="263"/>
      <c r="G41" s="264"/>
      <c r="H41" s="228"/>
      <c r="I41" s="227"/>
      <c r="J41" s="227"/>
      <c r="K41" s="227"/>
      <c r="L41" s="227"/>
      <c r="M41" s="227"/>
      <c r="N41" s="227"/>
      <c r="O41" s="227"/>
      <c r="P41" s="227"/>
      <c r="Q41" s="227"/>
      <c r="R41" s="227"/>
      <c r="S41" s="227"/>
      <c r="T41" s="227"/>
      <c r="U41" s="227"/>
      <c r="V41" s="228"/>
      <c r="W41" s="228"/>
      <c r="X41" s="228"/>
      <c r="Y41" s="228"/>
      <c r="Z41" s="228"/>
    </row>
    <row r="42" spans="1:26" ht="15.75" customHeight="1">
      <c r="A42" s="28">
        <v>16</v>
      </c>
      <c r="B42" s="27" t="s">
        <v>4334</v>
      </c>
      <c r="C42" s="28" t="s">
        <v>4319</v>
      </c>
      <c r="D42" s="28">
        <v>375</v>
      </c>
      <c r="E42" s="536"/>
      <c r="F42" s="263"/>
      <c r="G42" s="264"/>
      <c r="H42" s="228"/>
      <c r="I42" s="227"/>
      <c r="J42" s="227"/>
      <c r="K42" s="227"/>
      <c r="L42" s="227"/>
      <c r="M42" s="227"/>
      <c r="N42" s="227"/>
      <c r="O42" s="227"/>
      <c r="P42" s="227"/>
      <c r="Q42" s="227"/>
      <c r="R42" s="227"/>
      <c r="S42" s="227"/>
      <c r="T42" s="227"/>
      <c r="U42" s="227"/>
      <c r="V42" s="228"/>
      <c r="W42" s="228"/>
      <c r="X42" s="228"/>
      <c r="Y42" s="228"/>
      <c r="Z42" s="228"/>
    </row>
    <row r="43" spans="1:26" ht="15.75" customHeight="1">
      <c r="A43" s="28">
        <v>17</v>
      </c>
      <c r="B43" s="27" t="s">
        <v>4335</v>
      </c>
      <c r="C43" s="28" t="s">
        <v>4319</v>
      </c>
      <c r="D43" s="28">
        <v>375</v>
      </c>
      <c r="E43" s="536"/>
      <c r="F43" s="263"/>
      <c r="G43" s="264"/>
      <c r="H43" s="228"/>
      <c r="I43" s="227"/>
      <c r="J43" s="227"/>
      <c r="K43" s="227"/>
      <c r="L43" s="227"/>
      <c r="M43" s="227"/>
      <c r="N43" s="227"/>
      <c r="O43" s="227"/>
      <c r="P43" s="227"/>
      <c r="Q43" s="227"/>
      <c r="R43" s="227"/>
      <c r="S43" s="227"/>
      <c r="T43" s="227"/>
      <c r="U43" s="227"/>
      <c r="V43" s="228"/>
      <c r="W43" s="228"/>
      <c r="X43" s="228"/>
      <c r="Y43" s="228"/>
      <c r="Z43" s="228"/>
    </row>
    <row r="44" spans="1:26" ht="15.75" customHeight="1">
      <c r="A44" s="28">
        <v>18</v>
      </c>
      <c r="B44" s="27" t="s">
        <v>4336</v>
      </c>
      <c r="C44" s="28" t="s">
        <v>4330</v>
      </c>
      <c r="D44" s="28">
        <v>450</v>
      </c>
      <c r="E44" s="536"/>
      <c r="F44" s="263"/>
      <c r="G44" s="264"/>
      <c r="H44" s="228"/>
      <c r="I44" s="227"/>
      <c r="J44" s="227"/>
      <c r="K44" s="227"/>
      <c r="L44" s="227"/>
      <c r="M44" s="227"/>
      <c r="N44" s="227"/>
      <c r="O44" s="227"/>
      <c r="P44" s="227"/>
      <c r="Q44" s="227"/>
      <c r="R44" s="227"/>
      <c r="S44" s="227"/>
      <c r="T44" s="227"/>
      <c r="U44" s="227"/>
      <c r="V44" s="228"/>
      <c r="W44" s="228"/>
      <c r="X44" s="228"/>
      <c r="Y44" s="228"/>
      <c r="Z44" s="228"/>
    </row>
    <row r="45" spans="1:26" ht="15.75" customHeight="1">
      <c r="A45" s="28">
        <v>19</v>
      </c>
      <c r="B45" s="27" t="s">
        <v>4337</v>
      </c>
      <c r="C45" s="28" t="s">
        <v>4330</v>
      </c>
      <c r="D45" s="28">
        <v>450</v>
      </c>
      <c r="E45" s="536"/>
      <c r="F45" s="263"/>
      <c r="G45" s="264"/>
      <c r="H45" s="228"/>
      <c r="I45" s="227"/>
      <c r="J45" s="227"/>
      <c r="K45" s="227"/>
      <c r="L45" s="227"/>
      <c r="M45" s="227"/>
      <c r="N45" s="227"/>
      <c r="O45" s="227"/>
      <c r="P45" s="227"/>
      <c r="Q45" s="227"/>
      <c r="R45" s="227"/>
      <c r="S45" s="227"/>
      <c r="T45" s="227"/>
      <c r="U45" s="227"/>
      <c r="V45" s="228"/>
      <c r="W45" s="228"/>
      <c r="X45" s="228"/>
      <c r="Y45" s="228"/>
      <c r="Z45" s="228"/>
    </row>
    <row r="46" spans="1:26" ht="15.75" customHeight="1">
      <c r="A46" s="28">
        <v>20</v>
      </c>
      <c r="B46" s="27" t="s">
        <v>4338</v>
      </c>
      <c r="C46" s="28" t="s">
        <v>4330</v>
      </c>
      <c r="D46" s="28">
        <v>450</v>
      </c>
      <c r="E46" s="536"/>
      <c r="F46" s="263"/>
      <c r="G46" s="264"/>
      <c r="H46" s="228"/>
      <c r="I46" s="227"/>
      <c r="J46" s="227"/>
      <c r="K46" s="227"/>
      <c r="L46" s="227"/>
      <c r="M46" s="227"/>
      <c r="N46" s="227"/>
      <c r="O46" s="227"/>
      <c r="P46" s="227"/>
      <c r="Q46" s="227"/>
      <c r="R46" s="227"/>
      <c r="S46" s="227"/>
      <c r="T46" s="227"/>
      <c r="U46" s="227"/>
      <c r="V46" s="228"/>
      <c r="W46" s="228"/>
      <c r="X46" s="228"/>
      <c r="Y46" s="228"/>
      <c r="Z46" s="228"/>
    </row>
    <row r="47" spans="1:26" ht="15.75" customHeight="1">
      <c r="A47" s="28">
        <v>21</v>
      </c>
      <c r="B47" s="49" t="s">
        <v>4339</v>
      </c>
      <c r="C47" s="28" t="s">
        <v>4330</v>
      </c>
      <c r="D47" s="28">
        <v>450</v>
      </c>
      <c r="E47" s="536"/>
      <c r="F47" s="263"/>
      <c r="G47" s="264"/>
      <c r="H47" s="228"/>
      <c r="I47" s="227"/>
      <c r="J47" s="227"/>
      <c r="K47" s="227"/>
      <c r="L47" s="227"/>
      <c r="M47" s="227"/>
      <c r="N47" s="227"/>
      <c r="O47" s="227"/>
      <c r="P47" s="227"/>
      <c r="Q47" s="227"/>
      <c r="R47" s="227"/>
      <c r="S47" s="227"/>
      <c r="T47" s="227"/>
      <c r="U47" s="227"/>
      <c r="V47" s="228"/>
      <c r="W47" s="228"/>
      <c r="X47" s="228"/>
      <c r="Y47" s="228"/>
      <c r="Z47" s="228"/>
    </row>
    <row r="48" spans="1:26" ht="15.75" customHeight="1">
      <c r="A48" s="28">
        <v>22</v>
      </c>
      <c r="B48" s="434" t="s">
        <v>4340</v>
      </c>
      <c r="C48" s="28" t="s">
        <v>4330</v>
      </c>
      <c r="D48" s="28">
        <v>450</v>
      </c>
      <c r="E48" s="536"/>
      <c r="F48" s="263"/>
      <c r="G48" s="264"/>
      <c r="H48" s="228"/>
      <c r="I48" s="227"/>
      <c r="J48" s="227"/>
      <c r="K48" s="227"/>
      <c r="L48" s="227"/>
      <c r="M48" s="227"/>
      <c r="N48" s="227"/>
      <c r="O48" s="227"/>
      <c r="P48" s="227"/>
      <c r="Q48" s="227"/>
      <c r="R48" s="227"/>
      <c r="S48" s="227"/>
      <c r="T48" s="227"/>
      <c r="U48" s="227"/>
      <c r="V48" s="228"/>
      <c r="W48" s="228"/>
      <c r="X48" s="228"/>
      <c r="Y48" s="228"/>
      <c r="Z48" s="228"/>
    </row>
    <row r="49" spans="1:26" ht="15.75" customHeight="1">
      <c r="A49" s="28">
        <v>23</v>
      </c>
      <c r="B49" s="434" t="s">
        <v>4341</v>
      </c>
      <c r="C49" s="28" t="s">
        <v>4330</v>
      </c>
      <c r="D49" s="28">
        <v>450</v>
      </c>
      <c r="E49" s="536"/>
      <c r="F49" s="263"/>
      <c r="G49" s="264"/>
      <c r="H49" s="228"/>
      <c r="I49" s="227"/>
      <c r="J49" s="227"/>
      <c r="K49" s="227"/>
      <c r="L49" s="227"/>
      <c r="M49" s="227"/>
      <c r="N49" s="227"/>
      <c r="O49" s="227"/>
      <c r="P49" s="227"/>
      <c r="Q49" s="227"/>
      <c r="R49" s="227"/>
      <c r="S49" s="227"/>
      <c r="T49" s="227"/>
      <c r="U49" s="227"/>
      <c r="V49" s="228"/>
      <c r="W49" s="228"/>
      <c r="X49" s="228"/>
      <c r="Y49" s="228"/>
      <c r="Z49" s="228"/>
    </row>
    <row r="50" spans="1:26" ht="15.75" customHeight="1">
      <c r="A50" s="28">
        <v>24</v>
      </c>
      <c r="B50" s="27" t="s">
        <v>4342</v>
      </c>
      <c r="C50" s="28" t="s">
        <v>4319</v>
      </c>
      <c r="D50" s="28">
        <v>375</v>
      </c>
      <c r="E50" s="536"/>
      <c r="F50" s="263"/>
      <c r="G50" s="264"/>
      <c r="H50" s="228"/>
      <c r="I50" s="227"/>
      <c r="J50" s="227"/>
      <c r="K50" s="227"/>
      <c r="L50" s="227"/>
      <c r="M50" s="227"/>
      <c r="N50" s="227"/>
      <c r="O50" s="227"/>
      <c r="P50" s="227"/>
      <c r="Q50" s="227"/>
      <c r="R50" s="227"/>
      <c r="S50" s="227"/>
      <c r="T50" s="227"/>
      <c r="U50" s="227"/>
      <c r="V50" s="228"/>
      <c r="W50" s="228"/>
      <c r="X50" s="228"/>
      <c r="Y50" s="228"/>
      <c r="Z50" s="228"/>
    </row>
    <row r="51" spans="1:26" ht="15.75" customHeight="1">
      <c r="A51" s="28">
        <v>25</v>
      </c>
      <c r="B51" s="27" t="s">
        <v>4343</v>
      </c>
      <c r="C51" s="28" t="s">
        <v>4317</v>
      </c>
      <c r="D51" s="28">
        <v>300</v>
      </c>
      <c r="E51" s="536"/>
      <c r="F51" s="263"/>
      <c r="G51" s="264"/>
      <c r="H51" s="228"/>
      <c r="I51" s="227"/>
      <c r="J51" s="227"/>
      <c r="K51" s="227"/>
      <c r="L51" s="227"/>
      <c r="M51" s="227"/>
      <c r="N51" s="227"/>
      <c r="O51" s="227"/>
      <c r="P51" s="227"/>
      <c r="Q51" s="227"/>
      <c r="R51" s="227"/>
      <c r="S51" s="227"/>
      <c r="T51" s="227"/>
      <c r="U51" s="227"/>
      <c r="V51" s="228"/>
      <c r="W51" s="228"/>
      <c r="X51" s="228"/>
      <c r="Y51" s="228"/>
      <c r="Z51" s="228"/>
    </row>
    <row r="52" spans="1:26" ht="15.75" customHeight="1">
      <c r="A52" s="28">
        <v>26</v>
      </c>
      <c r="B52" s="27" t="s">
        <v>4344</v>
      </c>
      <c r="C52" s="28" t="s">
        <v>4317</v>
      </c>
      <c r="D52" s="28">
        <v>300</v>
      </c>
      <c r="E52" s="536"/>
      <c r="F52" s="263"/>
      <c r="G52" s="264"/>
      <c r="H52" s="228"/>
      <c r="I52" s="227"/>
      <c r="J52" s="227"/>
      <c r="K52" s="227"/>
      <c r="L52" s="227"/>
      <c r="M52" s="227"/>
      <c r="N52" s="227"/>
      <c r="O52" s="227"/>
      <c r="P52" s="227"/>
      <c r="Q52" s="227"/>
      <c r="R52" s="227"/>
      <c r="S52" s="227"/>
      <c r="T52" s="227"/>
      <c r="U52" s="227"/>
      <c r="V52" s="228"/>
      <c r="W52" s="228"/>
      <c r="X52" s="228"/>
      <c r="Y52" s="228"/>
      <c r="Z52" s="228"/>
    </row>
    <row r="53" spans="1:26" ht="15.75" customHeight="1">
      <c r="A53" s="28">
        <v>27</v>
      </c>
      <c r="B53" s="27" t="s">
        <v>4345</v>
      </c>
      <c r="C53" s="28" t="s">
        <v>4317</v>
      </c>
      <c r="D53" s="28">
        <v>300</v>
      </c>
      <c r="E53" s="536"/>
      <c r="F53" s="263"/>
      <c r="G53" s="264"/>
      <c r="H53" s="228"/>
      <c r="I53" s="227"/>
      <c r="J53" s="227"/>
      <c r="K53" s="227"/>
      <c r="L53" s="227"/>
      <c r="M53" s="227"/>
      <c r="N53" s="227"/>
      <c r="O53" s="227"/>
      <c r="P53" s="227"/>
      <c r="Q53" s="227"/>
      <c r="R53" s="227"/>
      <c r="S53" s="227"/>
      <c r="T53" s="227"/>
      <c r="U53" s="227"/>
      <c r="V53" s="228"/>
      <c r="W53" s="228"/>
      <c r="X53" s="228"/>
      <c r="Y53" s="228"/>
      <c r="Z53" s="228"/>
    </row>
    <row r="54" spans="1:26" ht="15.75" customHeight="1">
      <c r="A54" s="28">
        <v>28</v>
      </c>
      <c r="B54" s="27" t="s">
        <v>4346</v>
      </c>
      <c r="C54" s="28" t="s">
        <v>4317</v>
      </c>
      <c r="D54" s="28">
        <v>300</v>
      </c>
      <c r="E54" s="536"/>
      <c r="F54" s="263"/>
      <c r="G54" s="264"/>
      <c r="H54" s="228"/>
      <c r="I54" s="227"/>
      <c r="J54" s="227"/>
      <c r="K54" s="227"/>
      <c r="L54" s="227"/>
      <c r="M54" s="227"/>
      <c r="N54" s="227"/>
      <c r="O54" s="227"/>
      <c r="P54" s="227"/>
      <c r="Q54" s="227"/>
      <c r="R54" s="227"/>
      <c r="S54" s="227"/>
      <c r="T54" s="227"/>
      <c r="U54" s="227"/>
      <c r="V54" s="228"/>
      <c r="W54" s="228"/>
      <c r="X54" s="228"/>
      <c r="Y54" s="228"/>
      <c r="Z54" s="228"/>
    </row>
    <row r="55" spans="1:26" ht="15.75" customHeight="1">
      <c r="A55" s="28">
        <v>29</v>
      </c>
      <c r="B55" s="27" t="s">
        <v>4347</v>
      </c>
      <c r="C55" s="28" t="s">
        <v>4317</v>
      </c>
      <c r="D55" s="28">
        <v>300</v>
      </c>
      <c r="E55" s="536"/>
      <c r="F55" s="263"/>
      <c r="G55" s="264"/>
      <c r="H55" s="228"/>
      <c r="I55" s="227"/>
      <c r="J55" s="227"/>
      <c r="K55" s="227"/>
      <c r="L55" s="227"/>
      <c r="M55" s="227"/>
      <c r="N55" s="227"/>
      <c r="O55" s="227"/>
      <c r="P55" s="227"/>
      <c r="Q55" s="227"/>
      <c r="R55" s="227"/>
      <c r="S55" s="227"/>
      <c r="T55" s="227"/>
      <c r="U55" s="227"/>
      <c r="V55" s="228"/>
      <c r="W55" s="228"/>
      <c r="X55" s="228"/>
      <c r="Y55" s="228"/>
      <c r="Z55" s="228"/>
    </row>
    <row r="56" spans="1:26" ht="15.75" customHeight="1">
      <c r="A56" s="28">
        <v>30</v>
      </c>
      <c r="B56" s="27" t="s">
        <v>4348</v>
      </c>
      <c r="C56" s="28" t="s">
        <v>4317</v>
      </c>
      <c r="D56" s="28">
        <v>300</v>
      </c>
      <c r="E56" s="536"/>
      <c r="F56" s="263"/>
      <c r="G56" s="264"/>
      <c r="H56" s="228"/>
      <c r="I56" s="227"/>
      <c r="J56" s="227"/>
      <c r="K56" s="227"/>
      <c r="L56" s="227"/>
      <c r="M56" s="227"/>
      <c r="N56" s="227"/>
      <c r="O56" s="227"/>
      <c r="P56" s="227"/>
      <c r="Q56" s="227"/>
      <c r="R56" s="227"/>
      <c r="S56" s="227"/>
      <c r="T56" s="227"/>
      <c r="U56" s="227"/>
      <c r="V56" s="228"/>
      <c r="W56" s="228"/>
      <c r="X56" s="228"/>
      <c r="Y56" s="228"/>
      <c r="Z56" s="228"/>
    </row>
    <row r="57" spans="1:26" ht="15.75" customHeight="1">
      <c r="A57" s="28">
        <v>31</v>
      </c>
      <c r="B57" s="27" t="s">
        <v>4349</v>
      </c>
      <c r="C57" s="28" t="s">
        <v>4317</v>
      </c>
      <c r="D57" s="28">
        <v>300</v>
      </c>
      <c r="E57" s="536"/>
      <c r="F57" s="263"/>
      <c r="G57" s="264"/>
      <c r="H57" s="228"/>
      <c r="I57" s="227"/>
      <c r="J57" s="227"/>
      <c r="K57" s="227"/>
      <c r="L57" s="227"/>
      <c r="M57" s="227"/>
      <c r="N57" s="227"/>
      <c r="O57" s="227"/>
      <c r="P57" s="227"/>
      <c r="Q57" s="227"/>
      <c r="R57" s="227"/>
      <c r="S57" s="227"/>
      <c r="T57" s="227"/>
      <c r="U57" s="227"/>
      <c r="V57" s="228"/>
      <c r="W57" s="228"/>
      <c r="X57" s="228"/>
      <c r="Y57" s="228"/>
      <c r="Z57" s="228"/>
    </row>
    <row r="58" spans="1:26" ht="15.75" customHeight="1">
      <c r="A58" s="536"/>
      <c r="B58" s="536"/>
      <c r="C58" s="536"/>
      <c r="D58" s="536"/>
      <c r="E58" s="536"/>
      <c r="F58" s="263"/>
      <c r="G58" s="264"/>
      <c r="H58" s="228"/>
      <c r="I58" s="227"/>
      <c r="J58" s="227"/>
      <c r="K58" s="227"/>
      <c r="L58" s="227"/>
      <c r="M58" s="227"/>
      <c r="N58" s="227"/>
      <c r="O58" s="227"/>
      <c r="P58" s="227"/>
      <c r="Q58" s="227"/>
      <c r="R58" s="227"/>
      <c r="S58" s="227"/>
      <c r="T58" s="227"/>
      <c r="U58" s="227"/>
      <c r="V58" s="228"/>
      <c r="W58" s="228"/>
      <c r="X58" s="228"/>
      <c r="Y58" s="228"/>
      <c r="Z58" s="228"/>
    </row>
    <row r="59" spans="1:26" ht="15.75" customHeight="1">
      <c r="A59" s="536"/>
      <c r="B59" s="536"/>
      <c r="C59" s="536"/>
      <c r="D59" s="536"/>
      <c r="E59" s="536"/>
      <c r="F59" s="263"/>
      <c r="G59" s="264"/>
      <c r="H59" s="228"/>
      <c r="I59" s="227"/>
      <c r="J59" s="227"/>
      <c r="K59" s="227"/>
      <c r="L59" s="227"/>
      <c r="M59" s="227"/>
      <c r="N59" s="227"/>
      <c r="O59" s="227"/>
      <c r="P59" s="227"/>
      <c r="Q59" s="227"/>
      <c r="R59" s="227"/>
      <c r="S59" s="227"/>
      <c r="T59" s="227"/>
      <c r="U59" s="227"/>
      <c r="V59" s="228"/>
      <c r="W59" s="228"/>
      <c r="X59" s="228"/>
      <c r="Y59" s="228"/>
      <c r="Z59" s="228"/>
    </row>
    <row r="60" spans="1:26" ht="15.75" customHeight="1">
      <c r="A60" s="91" t="s">
        <v>4350</v>
      </c>
      <c r="B60" s="536"/>
      <c r="C60" s="536"/>
      <c r="D60" s="536"/>
      <c r="E60" s="536"/>
      <c r="F60" s="263"/>
      <c r="G60" s="264"/>
      <c r="H60" s="228"/>
      <c r="I60" s="227"/>
      <c r="J60" s="227"/>
      <c r="K60" s="227"/>
      <c r="L60" s="227"/>
      <c r="M60" s="227"/>
      <c r="N60" s="227"/>
      <c r="O60" s="227"/>
      <c r="P60" s="227"/>
      <c r="Q60" s="227"/>
      <c r="R60" s="227"/>
      <c r="S60" s="227"/>
      <c r="T60" s="227"/>
      <c r="U60" s="227"/>
      <c r="V60" s="228"/>
      <c r="W60" s="228"/>
      <c r="X60" s="228"/>
      <c r="Y60" s="228"/>
      <c r="Z60" s="228"/>
    </row>
    <row r="61" spans="1:26" ht="15.75" customHeight="1">
      <c r="A61" s="91" t="s">
        <v>4351</v>
      </c>
      <c r="B61" s="536"/>
      <c r="C61" s="536"/>
      <c r="D61" s="536"/>
      <c r="E61" s="536"/>
      <c r="F61" s="263"/>
      <c r="G61" s="264"/>
      <c r="H61" s="228"/>
      <c r="I61" s="227"/>
      <c r="J61" s="227"/>
      <c r="K61" s="227"/>
      <c r="L61" s="227"/>
      <c r="M61" s="227"/>
      <c r="N61" s="227"/>
      <c r="O61" s="227"/>
      <c r="P61" s="227"/>
      <c r="Q61" s="227"/>
      <c r="R61" s="227"/>
      <c r="S61" s="227"/>
      <c r="T61" s="227"/>
      <c r="U61" s="227"/>
      <c r="V61" s="228"/>
      <c r="W61" s="228"/>
      <c r="X61" s="228"/>
      <c r="Y61" s="228"/>
      <c r="Z61" s="228"/>
    </row>
    <row r="62" spans="1:26" ht="15.75" customHeight="1">
      <c r="A62" s="91" t="s">
        <v>4352</v>
      </c>
      <c r="B62" s="536"/>
      <c r="C62" s="536"/>
      <c r="D62" s="536"/>
      <c r="E62" s="536"/>
      <c r="F62" s="263"/>
      <c r="G62" s="264"/>
      <c r="H62" s="228"/>
      <c r="I62" s="227"/>
      <c r="J62" s="227"/>
      <c r="K62" s="227"/>
      <c r="L62" s="227"/>
      <c r="M62" s="227"/>
      <c r="N62" s="227"/>
      <c r="O62" s="227"/>
      <c r="P62" s="227"/>
      <c r="Q62" s="227"/>
      <c r="R62" s="227"/>
      <c r="S62" s="227"/>
      <c r="T62" s="227"/>
      <c r="U62" s="227"/>
      <c r="V62" s="228"/>
      <c r="W62" s="228"/>
      <c r="X62" s="228"/>
      <c r="Y62" s="228"/>
      <c r="Z62" s="228"/>
    </row>
    <row r="63" spans="1:26" ht="15.75" customHeight="1">
      <c r="A63" s="401" t="s">
        <v>4353</v>
      </c>
      <c r="B63" s="536"/>
      <c r="C63" s="536"/>
      <c r="D63" s="536"/>
      <c r="E63" s="536"/>
      <c r="F63" s="263"/>
      <c r="G63" s="264"/>
      <c r="H63" s="228"/>
      <c r="I63" s="227"/>
      <c r="J63" s="227"/>
      <c r="K63" s="227"/>
      <c r="L63" s="227"/>
      <c r="M63" s="227"/>
      <c r="N63" s="227"/>
      <c r="O63" s="227"/>
      <c r="P63" s="227"/>
      <c r="Q63" s="227"/>
      <c r="R63" s="227"/>
      <c r="S63" s="227"/>
      <c r="T63" s="227"/>
      <c r="U63" s="227"/>
      <c r="V63" s="228"/>
      <c r="W63" s="228"/>
      <c r="X63" s="228"/>
      <c r="Y63" s="228"/>
      <c r="Z63" s="228"/>
    </row>
    <row r="64" spans="1:26" ht="15.75" customHeight="1">
      <c r="A64" s="228"/>
      <c r="B64" s="262"/>
      <c r="C64" s="228"/>
      <c r="D64" s="263"/>
      <c r="E64" s="263"/>
      <c r="F64" s="263"/>
      <c r="G64" s="264"/>
      <c r="H64" s="228"/>
      <c r="I64" s="227"/>
      <c r="J64" s="227"/>
      <c r="K64" s="227"/>
      <c r="L64" s="227"/>
      <c r="M64" s="227"/>
      <c r="N64" s="227"/>
      <c r="O64" s="227"/>
      <c r="P64" s="227"/>
      <c r="Q64" s="227"/>
      <c r="R64" s="227"/>
      <c r="S64" s="227"/>
      <c r="T64" s="227"/>
      <c r="U64" s="227"/>
      <c r="V64" s="228"/>
      <c r="W64" s="228"/>
      <c r="X64" s="228"/>
      <c r="Y64" s="228"/>
      <c r="Z64" s="228"/>
    </row>
    <row r="65" spans="1:26" ht="15.75" customHeight="1">
      <c r="A65" s="228"/>
      <c r="B65" s="262"/>
      <c r="C65" s="228"/>
      <c r="D65" s="263"/>
      <c r="E65" s="263"/>
      <c r="F65" s="263"/>
      <c r="G65" s="264"/>
      <c r="H65" s="228"/>
      <c r="I65" s="227"/>
      <c r="J65" s="227"/>
      <c r="K65" s="227"/>
      <c r="L65" s="227"/>
      <c r="M65" s="227"/>
      <c r="N65" s="227"/>
      <c r="O65" s="227"/>
      <c r="P65" s="227"/>
      <c r="Q65" s="227"/>
      <c r="R65" s="227"/>
      <c r="S65" s="227"/>
      <c r="T65" s="227"/>
      <c r="U65" s="227"/>
      <c r="V65" s="228"/>
      <c r="W65" s="228"/>
      <c r="X65" s="228"/>
      <c r="Y65" s="228"/>
      <c r="Z65" s="228"/>
    </row>
    <row r="66" spans="1:26" ht="15.75" customHeight="1">
      <c r="A66" s="228"/>
      <c r="B66" s="262"/>
      <c r="C66" s="228"/>
      <c r="D66" s="263"/>
      <c r="E66" s="263"/>
      <c r="F66" s="263"/>
      <c r="G66" s="264"/>
      <c r="H66" s="228"/>
      <c r="I66" s="227"/>
      <c r="J66" s="227"/>
      <c r="K66" s="227"/>
      <c r="L66" s="227"/>
      <c r="M66" s="227"/>
      <c r="N66" s="227"/>
      <c r="O66" s="227"/>
      <c r="P66" s="227"/>
      <c r="Q66" s="227"/>
      <c r="R66" s="227"/>
      <c r="S66" s="227"/>
      <c r="T66" s="227"/>
      <c r="U66" s="227"/>
      <c r="V66" s="228"/>
      <c r="W66" s="228"/>
      <c r="X66" s="228"/>
      <c r="Y66" s="228"/>
      <c r="Z66" s="228"/>
    </row>
    <row r="67" spans="1:26" ht="15.75" customHeight="1">
      <c r="A67" s="228"/>
      <c r="B67" s="262"/>
      <c r="C67" s="228"/>
      <c r="D67" s="263"/>
      <c r="E67" s="263"/>
      <c r="F67" s="263"/>
      <c r="G67" s="264"/>
      <c r="H67" s="228"/>
      <c r="I67" s="227"/>
      <c r="J67" s="227"/>
      <c r="K67" s="227"/>
      <c r="L67" s="227"/>
      <c r="M67" s="227"/>
      <c r="N67" s="227"/>
      <c r="O67" s="227"/>
      <c r="P67" s="227"/>
      <c r="Q67" s="227"/>
      <c r="R67" s="227"/>
      <c r="S67" s="227"/>
      <c r="T67" s="227"/>
      <c r="U67" s="227"/>
      <c r="V67" s="228"/>
      <c r="W67" s="228"/>
      <c r="X67" s="228"/>
      <c r="Y67" s="228"/>
      <c r="Z67" s="228"/>
    </row>
    <row r="68" spans="1:26" ht="15.75" customHeight="1">
      <c r="A68" s="228"/>
      <c r="B68" s="262"/>
      <c r="C68" s="228"/>
      <c r="D68" s="263"/>
      <c r="E68" s="263"/>
      <c r="F68" s="263"/>
      <c r="G68" s="264"/>
      <c r="H68" s="228"/>
      <c r="I68" s="227"/>
      <c r="J68" s="227"/>
      <c r="K68" s="227"/>
      <c r="L68" s="227"/>
      <c r="M68" s="227"/>
      <c r="N68" s="227"/>
      <c r="O68" s="227"/>
      <c r="P68" s="227"/>
      <c r="Q68" s="227"/>
      <c r="R68" s="227"/>
      <c r="S68" s="227"/>
      <c r="T68" s="227"/>
      <c r="U68" s="227"/>
      <c r="V68" s="228"/>
      <c r="W68" s="228"/>
      <c r="X68" s="228"/>
      <c r="Y68" s="228"/>
      <c r="Z68" s="228"/>
    </row>
    <row r="69" spans="1:26" ht="15.75" customHeight="1">
      <c r="A69" s="228"/>
      <c r="B69" s="262"/>
      <c r="C69" s="228"/>
      <c r="D69" s="263"/>
      <c r="E69" s="263"/>
      <c r="F69" s="263"/>
      <c r="G69" s="264"/>
      <c r="H69" s="228"/>
      <c r="I69" s="227"/>
      <c r="J69" s="227"/>
      <c r="K69" s="227"/>
      <c r="L69" s="227"/>
      <c r="M69" s="227"/>
      <c r="N69" s="227"/>
      <c r="O69" s="227"/>
      <c r="P69" s="227"/>
      <c r="Q69" s="227"/>
      <c r="R69" s="227"/>
      <c r="S69" s="227"/>
      <c r="T69" s="227"/>
      <c r="U69" s="227"/>
      <c r="V69" s="228"/>
      <c r="W69" s="228"/>
      <c r="X69" s="228"/>
      <c r="Y69" s="228"/>
      <c r="Z69" s="228"/>
    </row>
    <row r="70" spans="1:26" ht="15.75" customHeight="1">
      <c r="A70" s="228"/>
      <c r="B70" s="262"/>
      <c r="C70" s="228"/>
      <c r="D70" s="263"/>
      <c r="E70" s="263"/>
      <c r="F70" s="263"/>
      <c r="G70" s="264"/>
      <c r="H70" s="228"/>
      <c r="I70" s="227"/>
      <c r="J70" s="227"/>
      <c r="K70" s="227"/>
      <c r="L70" s="227"/>
      <c r="M70" s="227"/>
      <c r="N70" s="227"/>
      <c r="O70" s="227"/>
      <c r="P70" s="227"/>
      <c r="Q70" s="227"/>
      <c r="R70" s="227"/>
      <c r="S70" s="227"/>
      <c r="T70" s="227"/>
      <c r="U70" s="227"/>
      <c r="V70" s="228"/>
      <c r="W70" s="228"/>
      <c r="X70" s="228"/>
      <c r="Y70" s="228"/>
      <c r="Z70" s="228"/>
    </row>
    <row r="71" spans="1:26" ht="15.75" customHeight="1">
      <c r="A71" s="228"/>
      <c r="B71" s="262"/>
      <c r="C71" s="228"/>
      <c r="D71" s="263"/>
      <c r="E71" s="263"/>
      <c r="F71" s="263"/>
      <c r="G71" s="264"/>
      <c r="H71" s="228"/>
      <c r="I71" s="227"/>
      <c r="J71" s="227"/>
      <c r="K71" s="227"/>
      <c r="L71" s="227"/>
      <c r="M71" s="227"/>
      <c r="N71" s="227"/>
      <c r="O71" s="227"/>
      <c r="P71" s="227"/>
      <c r="Q71" s="227"/>
      <c r="R71" s="227"/>
      <c r="S71" s="227"/>
      <c r="T71" s="227"/>
      <c r="U71" s="227"/>
      <c r="V71" s="228"/>
      <c r="W71" s="228"/>
      <c r="X71" s="228"/>
      <c r="Y71" s="228"/>
      <c r="Z71" s="228"/>
    </row>
    <row r="72" spans="1:26" ht="15.75" customHeight="1">
      <c r="A72" s="228"/>
      <c r="B72" s="262"/>
      <c r="C72" s="228"/>
      <c r="D72" s="263"/>
      <c r="E72" s="263"/>
      <c r="F72" s="263"/>
      <c r="G72" s="264"/>
      <c r="H72" s="228"/>
      <c r="I72" s="227"/>
      <c r="J72" s="227"/>
      <c r="K72" s="227"/>
      <c r="L72" s="227"/>
      <c r="M72" s="227"/>
      <c r="N72" s="227"/>
      <c r="O72" s="227"/>
      <c r="P72" s="227"/>
      <c r="Q72" s="227"/>
      <c r="R72" s="227"/>
      <c r="S72" s="227"/>
      <c r="T72" s="227"/>
      <c r="U72" s="227"/>
      <c r="V72" s="228"/>
      <c r="W72" s="228"/>
      <c r="X72" s="228"/>
      <c r="Y72" s="228"/>
      <c r="Z72" s="228"/>
    </row>
    <row r="73" spans="1:26" ht="15.75" customHeight="1">
      <c r="A73" s="228"/>
      <c r="B73" s="262"/>
      <c r="C73" s="228"/>
      <c r="D73" s="263"/>
      <c r="E73" s="263"/>
      <c r="F73" s="263"/>
      <c r="G73" s="264"/>
      <c r="H73" s="228"/>
      <c r="I73" s="227"/>
      <c r="J73" s="227"/>
      <c r="K73" s="227"/>
      <c r="L73" s="227"/>
      <c r="M73" s="227"/>
      <c r="N73" s="227"/>
      <c r="O73" s="227"/>
      <c r="P73" s="227"/>
      <c r="Q73" s="227"/>
      <c r="R73" s="227"/>
      <c r="S73" s="227"/>
      <c r="T73" s="227"/>
      <c r="U73" s="227"/>
      <c r="V73" s="228"/>
      <c r="W73" s="228"/>
      <c r="X73" s="228"/>
      <c r="Y73" s="228"/>
      <c r="Z73" s="228"/>
    </row>
    <row r="74" spans="1:26" ht="15.75" customHeight="1">
      <c r="A74" s="228"/>
      <c r="B74" s="262"/>
      <c r="C74" s="228"/>
      <c r="D74" s="263"/>
      <c r="E74" s="263"/>
      <c r="F74" s="263"/>
      <c r="G74" s="264"/>
      <c r="H74" s="228"/>
      <c r="I74" s="227"/>
      <c r="J74" s="227"/>
      <c r="K74" s="227"/>
      <c r="L74" s="227"/>
      <c r="M74" s="227"/>
      <c r="N74" s="227"/>
      <c r="O74" s="227"/>
      <c r="P74" s="227"/>
      <c r="Q74" s="227"/>
      <c r="R74" s="227"/>
      <c r="S74" s="227"/>
      <c r="T74" s="227"/>
      <c r="U74" s="227"/>
      <c r="V74" s="228"/>
      <c r="W74" s="228"/>
      <c r="X74" s="228"/>
      <c r="Y74" s="228"/>
      <c r="Z74" s="228"/>
    </row>
    <row r="75" spans="1:26" ht="15.75" customHeight="1">
      <c r="A75" s="228"/>
      <c r="B75" s="262"/>
      <c r="C75" s="228"/>
      <c r="D75" s="263"/>
      <c r="E75" s="263"/>
      <c r="F75" s="263"/>
      <c r="G75" s="264"/>
      <c r="H75" s="228"/>
      <c r="I75" s="227"/>
      <c r="J75" s="227"/>
      <c r="K75" s="227"/>
      <c r="L75" s="227"/>
      <c r="M75" s="227"/>
      <c r="N75" s="227"/>
      <c r="O75" s="227"/>
      <c r="P75" s="227"/>
      <c r="Q75" s="227"/>
      <c r="R75" s="227"/>
      <c r="S75" s="227"/>
      <c r="T75" s="227"/>
      <c r="U75" s="227"/>
      <c r="V75" s="228"/>
      <c r="W75" s="228"/>
      <c r="X75" s="228"/>
      <c r="Y75" s="228"/>
      <c r="Z75" s="228"/>
    </row>
    <row r="76" spans="1:26" ht="15.75" customHeight="1">
      <c r="A76" s="228"/>
      <c r="B76" s="262"/>
      <c r="C76" s="228"/>
      <c r="D76" s="263"/>
      <c r="E76" s="263"/>
      <c r="F76" s="263"/>
      <c r="G76" s="264"/>
      <c r="H76" s="228"/>
      <c r="I76" s="227"/>
      <c r="J76" s="227"/>
      <c r="K76" s="227"/>
      <c r="L76" s="227"/>
      <c r="M76" s="227"/>
      <c r="N76" s="227"/>
      <c r="O76" s="227"/>
      <c r="P76" s="227"/>
      <c r="Q76" s="227"/>
      <c r="R76" s="227"/>
      <c r="S76" s="227"/>
      <c r="T76" s="227"/>
      <c r="U76" s="227"/>
      <c r="V76" s="228"/>
      <c r="W76" s="228"/>
      <c r="X76" s="228"/>
      <c r="Y76" s="228"/>
      <c r="Z76" s="228"/>
    </row>
    <row r="77" spans="1:26" ht="15.75" customHeight="1">
      <c r="A77" s="228"/>
      <c r="B77" s="262"/>
      <c r="C77" s="228"/>
      <c r="D77" s="263"/>
      <c r="E77" s="263"/>
      <c r="F77" s="263"/>
      <c r="G77" s="264"/>
      <c r="H77" s="228"/>
      <c r="I77" s="227"/>
      <c r="J77" s="227"/>
      <c r="K77" s="227"/>
      <c r="L77" s="227"/>
      <c r="M77" s="227"/>
      <c r="N77" s="227"/>
      <c r="O77" s="227"/>
      <c r="P77" s="227"/>
      <c r="Q77" s="227"/>
      <c r="R77" s="227"/>
      <c r="S77" s="227"/>
      <c r="T77" s="227"/>
      <c r="U77" s="227"/>
      <c r="V77" s="228"/>
      <c r="W77" s="228"/>
      <c r="X77" s="228"/>
      <c r="Y77" s="228"/>
      <c r="Z77" s="228"/>
    </row>
    <row r="78" spans="1:26" ht="15.75" customHeight="1">
      <c r="A78" s="228"/>
      <c r="B78" s="262"/>
      <c r="C78" s="228"/>
      <c r="D78" s="263"/>
      <c r="E78" s="263"/>
      <c r="F78" s="263"/>
      <c r="G78" s="264"/>
      <c r="H78" s="228"/>
      <c r="I78" s="227"/>
      <c r="J78" s="227"/>
      <c r="K78" s="227"/>
      <c r="L78" s="227"/>
      <c r="M78" s="227"/>
      <c r="N78" s="227"/>
      <c r="O78" s="227"/>
      <c r="P78" s="227"/>
      <c r="Q78" s="227"/>
      <c r="R78" s="227"/>
      <c r="S78" s="227"/>
      <c r="T78" s="227"/>
      <c r="U78" s="227"/>
      <c r="V78" s="228"/>
      <c r="W78" s="228"/>
      <c r="X78" s="228"/>
      <c r="Y78" s="228"/>
      <c r="Z78" s="228"/>
    </row>
    <row r="79" spans="1:26" ht="15.75" customHeight="1">
      <c r="A79" s="228"/>
      <c r="B79" s="262"/>
      <c r="C79" s="228"/>
      <c r="D79" s="263"/>
      <c r="E79" s="263"/>
      <c r="F79" s="263"/>
      <c r="G79" s="264"/>
      <c r="H79" s="228"/>
      <c r="I79" s="227"/>
      <c r="J79" s="227"/>
      <c r="K79" s="227"/>
      <c r="L79" s="227"/>
      <c r="M79" s="227"/>
      <c r="N79" s="227"/>
      <c r="O79" s="227"/>
      <c r="P79" s="227"/>
      <c r="Q79" s="227"/>
      <c r="R79" s="227"/>
      <c r="S79" s="227"/>
      <c r="T79" s="227"/>
      <c r="U79" s="227"/>
      <c r="V79" s="228"/>
      <c r="W79" s="228"/>
      <c r="X79" s="228"/>
      <c r="Y79" s="228"/>
      <c r="Z79" s="228"/>
    </row>
    <row r="80" spans="1:26" ht="15.75" customHeight="1">
      <c r="A80" s="228"/>
      <c r="B80" s="262"/>
      <c r="C80" s="228"/>
      <c r="D80" s="263"/>
      <c r="E80" s="263"/>
      <c r="F80" s="263"/>
      <c r="G80" s="264"/>
      <c r="H80" s="228"/>
      <c r="I80" s="227"/>
      <c r="J80" s="227"/>
      <c r="K80" s="227"/>
      <c r="L80" s="227"/>
      <c r="M80" s="227"/>
      <c r="N80" s="227"/>
      <c r="O80" s="227"/>
      <c r="P80" s="227"/>
      <c r="Q80" s="227"/>
      <c r="R80" s="227"/>
      <c r="S80" s="227"/>
      <c r="T80" s="227"/>
      <c r="U80" s="227"/>
      <c r="V80" s="228"/>
      <c r="W80" s="228"/>
      <c r="X80" s="228"/>
      <c r="Y80" s="228"/>
      <c r="Z80" s="228"/>
    </row>
    <row r="81" spans="1:26" ht="15.75" customHeight="1">
      <c r="A81" s="228"/>
      <c r="B81" s="262"/>
      <c r="C81" s="228"/>
      <c r="D81" s="263"/>
      <c r="E81" s="263"/>
      <c r="F81" s="263"/>
      <c r="G81" s="264"/>
      <c r="H81" s="228"/>
      <c r="I81" s="227"/>
      <c r="J81" s="227"/>
      <c r="K81" s="227"/>
      <c r="L81" s="227"/>
      <c r="M81" s="227"/>
      <c r="N81" s="227"/>
      <c r="O81" s="227"/>
      <c r="P81" s="227"/>
      <c r="Q81" s="227"/>
      <c r="R81" s="227"/>
      <c r="S81" s="227"/>
      <c r="T81" s="227"/>
      <c r="U81" s="227"/>
      <c r="V81" s="228"/>
      <c r="W81" s="228"/>
      <c r="X81" s="228"/>
      <c r="Y81" s="228"/>
      <c r="Z81" s="228"/>
    </row>
    <row r="82" spans="1:26" ht="15.75" customHeight="1">
      <c r="A82" s="228"/>
      <c r="B82" s="262"/>
      <c r="C82" s="228"/>
      <c r="D82" s="263"/>
      <c r="E82" s="263"/>
      <c r="F82" s="263"/>
      <c r="G82" s="264"/>
      <c r="H82" s="228"/>
      <c r="I82" s="227"/>
      <c r="J82" s="227"/>
      <c r="K82" s="227"/>
      <c r="L82" s="227"/>
      <c r="M82" s="227"/>
      <c r="N82" s="227"/>
      <c r="O82" s="227"/>
      <c r="P82" s="227"/>
      <c r="Q82" s="227"/>
      <c r="R82" s="227"/>
      <c r="S82" s="227"/>
      <c r="T82" s="227"/>
      <c r="U82" s="227"/>
      <c r="V82" s="228"/>
      <c r="W82" s="228"/>
      <c r="X82" s="228"/>
      <c r="Y82" s="228"/>
      <c r="Z82" s="228"/>
    </row>
    <row r="83" spans="1:26" ht="15.75" customHeight="1">
      <c r="A83" s="228"/>
      <c r="B83" s="262"/>
      <c r="C83" s="228"/>
      <c r="D83" s="263"/>
      <c r="E83" s="263"/>
      <c r="F83" s="263"/>
      <c r="G83" s="264"/>
      <c r="H83" s="228"/>
      <c r="I83" s="227"/>
      <c r="J83" s="227"/>
      <c r="K83" s="227"/>
      <c r="L83" s="227"/>
      <c r="M83" s="227"/>
      <c r="N83" s="227"/>
      <c r="O83" s="227"/>
      <c r="P83" s="227"/>
      <c r="Q83" s="227"/>
      <c r="R83" s="227"/>
      <c r="S83" s="227"/>
      <c r="T83" s="227"/>
      <c r="U83" s="227"/>
      <c r="V83" s="228"/>
      <c r="W83" s="228"/>
      <c r="X83" s="228"/>
      <c r="Y83" s="228"/>
      <c r="Z83" s="228"/>
    </row>
    <row r="84" spans="1:26" ht="15.75" customHeight="1">
      <c r="A84" s="228"/>
      <c r="B84" s="262"/>
      <c r="C84" s="228"/>
      <c r="D84" s="263"/>
      <c r="E84" s="263"/>
      <c r="F84" s="263"/>
      <c r="G84" s="264"/>
      <c r="H84" s="228"/>
      <c r="I84" s="227"/>
      <c r="J84" s="227"/>
      <c r="K84" s="227"/>
      <c r="L84" s="227"/>
      <c r="M84" s="227"/>
      <c r="N84" s="227"/>
      <c r="O84" s="227"/>
      <c r="P84" s="227"/>
      <c r="Q84" s="227"/>
      <c r="R84" s="227"/>
      <c r="S84" s="227"/>
      <c r="T84" s="227"/>
      <c r="U84" s="227"/>
      <c r="V84" s="228"/>
      <c r="W84" s="228"/>
      <c r="X84" s="228"/>
      <c r="Y84" s="228"/>
      <c r="Z84" s="228"/>
    </row>
    <row r="85" spans="1:26" ht="15.75" customHeight="1">
      <c r="A85" s="228"/>
      <c r="B85" s="262"/>
      <c r="C85" s="228"/>
      <c r="D85" s="263"/>
      <c r="E85" s="263"/>
      <c r="F85" s="263"/>
      <c r="G85" s="264"/>
      <c r="H85" s="228"/>
      <c r="I85" s="227"/>
      <c r="J85" s="227"/>
      <c r="K85" s="227"/>
      <c r="L85" s="227"/>
      <c r="M85" s="227"/>
      <c r="N85" s="227"/>
      <c r="O85" s="227"/>
      <c r="P85" s="227"/>
      <c r="Q85" s="227"/>
      <c r="R85" s="227"/>
      <c r="S85" s="227"/>
      <c r="T85" s="227"/>
      <c r="U85" s="227"/>
      <c r="V85" s="228"/>
      <c r="W85" s="228"/>
      <c r="X85" s="228"/>
      <c r="Y85" s="228"/>
      <c r="Z85" s="228"/>
    </row>
    <row r="86" spans="1:26" ht="15.75" customHeight="1">
      <c r="A86" s="228"/>
      <c r="B86" s="262"/>
      <c r="C86" s="228"/>
      <c r="D86" s="263"/>
      <c r="E86" s="263"/>
      <c r="F86" s="263"/>
      <c r="G86" s="264"/>
      <c r="H86" s="228"/>
      <c r="I86" s="227"/>
      <c r="J86" s="227"/>
      <c r="K86" s="227"/>
      <c r="L86" s="227"/>
      <c r="M86" s="227"/>
      <c r="N86" s="227"/>
      <c r="O86" s="227"/>
      <c r="P86" s="227"/>
      <c r="Q86" s="227"/>
      <c r="R86" s="227"/>
      <c r="S86" s="227"/>
      <c r="T86" s="227"/>
      <c r="U86" s="227"/>
      <c r="V86" s="228"/>
      <c r="W86" s="228"/>
      <c r="X86" s="228"/>
      <c r="Y86" s="228"/>
      <c r="Z86" s="228"/>
    </row>
    <row r="87" spans="1:26" ht="15.75" customHeight="1">
      <c r="A87" s="228"/>
      <c r="B87" s="262"/>
      <c r="C87" s="228"/>
      <c r="D87" s="263"/>
      <c r="E87" s="263"/>
      <c r="F87" s="263"/>
      <c r="G87" s="264"/>
      <c r="H87" s="228"/>
      <c r="I87" s="227"/>
      <c r="J87" s="227"/>
      <c r="K87" s="227"/>
      <c r="L87" s="227"/>
      <c r="M87" s="227"/>
      <c r="N87" s="227"/>
      <c r="O87" s="227"/>
      <c r="P87" s="227"/>
      <c r="Q87" s="227"/>
      <c r="R87" s="227"/>
      <c r="S87" s="227"/>
      <c r="T87" s="227"/>
      <c r="U87" s="227"/>
      <c r="V87" s="228"/>
      <c r="W87" s="228"/>
      <c r="X87" s="228"/>
      <c r="Y87" s="228"/>
      <c r="Z87" s="228"/>
    </row>
    <row r="88" spans="1:26" ht="15.75" customHeight="1">
      <c r="A88" s="228"/>
      <c r="B88" s="262"/>
      <c r="C88" s="228"/>
      <c r="D88" s="263"/>
      <c r="E88" s="263"/>
      <c r="F88" s="263"/>
      <c r="G88" s="264"/>
      <c r="H88" s="228"/>
      <c r="I88" s="227"/>
      <c r="J88" s="227"/>
      <c r="K88" s="227"/>
      <c r="L88" s="227"/>
      <c r="M88" s="227"/>
      <c r="N88" s="227"/>
      <c r="O88" s="227"/>
      <c r="P88" s="227"/>
      <c r="Q88" s="227"/>
      <c r="R88" s="227"/>
      <c r="S88" s="227"/>
      <c r="T88" s="227"/>
      <c r="U88" s="227"/>
      <c r="V88" s="228"/>
      <c r="W88" s="228"/>
      <c r="X88" s="228"/>
      <c r="Y88" s="228"/>
      <c r="Z88" s="228"/>
    </row>
    <row r="89" spans="1:26" ht="15.75" customHeight="1">
      <c r="A89" s="228"/>
      <c r="B89" s="262"/>
      <c r="C89" s="228"/>
      <c r="D89" s="263"/>
      <c r="E89" s="263"/>
      <c r="F89" s="263"/>
      <c r="G89" s="264"/>
      <c r="H89" s="228"/>
      <c r="I89" s="227"/>
      <c r="J89" s="227"/>
      <c r="K89" s="227"/>
      <c r="L89" s="227"/>
      <c r="M89" s="227"/>
      <c r="N89" s="227"/>
      <c r="O89" s="227"/>
      <c r="P89" s="227"/>
      <c r="Q89" s="227"/>
      <c r="R89" s="227"/>
      <c r="S89" s="227"/>
      <c r="T89" s="227"/>
      <c r="U89" s="227"/>
      <c r="V89" s="228"/>
      <c r="W89" s="228"/>
      <c r="X89" s="228"/>
      <c r="Y89" s="228"/>
      <c r="Z89" s="228"/>
    </row>
    <row r="90" spans="1:26" ht="15.75" customHeight="1">
      <c r="A90" s="228"/>
      <c r="B90" s="262"/>
      <c r="C90" s="228"/>
      <c r="D90" s="263"/>
      <c r="E90" s="263"/>
      <c r="F90" s="263"/>
      <c r="G90" s="264"/>
      <c r="H90" s="228"/>
      <c r="I90" s="227"/>
      <c r="J90" s="227"/>
      <c r="K90" s="227"/>
      <c r="L90" s="227"/>
      <c r="M90" s="227"/>
      <c r="N90" s="227"/>
      <c r="O90" s="227"/>
      <c r="P90" s="227"/>
      <c r="Q90" s="227"/>
      <c r="R90" s="227"/>
      <c r="S90" s="227"/>
      <c r="T90" s="227"/>
      <c r="U90" s="227"/>
      <c r="V90" s="228"/>
      <c r="W90" s="228"/>
      <c r="X90" s="228"/>
      <c r="Y90" s="228"/>
      <c r="Z90" s="228"/>
    </row>
    <row r="91" spans="1:26" ht="15.75" customHeight="1">
      <c r="A91" s="228"/>
      <c r="B91" s="262"/>
      <c r="C91" s="228"/>
      <c r="D91" s="263"/>
      <c r="E91" s="263"/>
      <c r="F91" s="263"/>
      <c r="G91" s="264"/>
      <c r="H91" s="228"/>
      <c r="I91" s="227"/>
      <c r="J91" s="227"/>
      <c r="K91" s="227"/>
      <c r="L91" s="227"/>
      <c r="M91" s="227"/>
      <c r="N91" s="227"/>
      <c r="O91" s="227"/>
      <c r="P91" s="227"/>
      <c r="Q91" s="227"/>
      <c r="R91" s="227"/>
      <c r="S91" s="227"/>
      <c r="T91" s="227"/>
      <c r="U91" s="227"/>
      <c r="V91" s="228"/>
      <c r="W91" s="228"/>
      <c r="X91" s="228"/>
      <c r="Y91" s="228"/>
      <c r="Z91" s="228"/>
    </row>
    <row r="92" spans="1:26" ht="15.75" customHeight="1">
      <c r="A92" s="228"/>
      <c r="B92" s="262"/>
      <c r="C92" s="228"/>
      <c r="D92" s="263"/>
      <c r="E92" s="263"/>
      <c r="F92" s="263"/>
      <c r="G92" s="264"/>
      <c r="H92" s="228"/>
      <c r="I92" s="227"/>
      <c r="J92" s="227"/>
      <c r="K92" s="227"/>
      <c r="L92" s="227"/>
      <c r="M92" s="227"/>
      <c r="N92" s="227"/>
      <c r="O92" s="227"/>
      <c r="P92" s="227"/>
      <c r="Q92" s="227"/>
      <c r="R92" s="227"/>
      <c r="S92" s="227"/>
      <c r="T92" s="227"/>
      <c r="U92" s="227"/>
      <c r="V92" s="228"/>
      <c r="W92" s="228"/>
      <c r="X92" s="228"/>
      <c r="Y92" s="228"/>
      <c r="Z92" s="228"/>
    </row>
    <row r="93" spans="1:26" ht="15.75" customHeight="1">
      <c r="A93" s="228"/>
      <c r="B93" s="262"/>
      <c r="C93" s="228"/>
      <c r="D93" s="263"/>
      <c r="E93" s="263"/>
      <c r="F93" s="263"/>
      <c r="G93" s="264"/>
      <c r="H93" s="228"/>
      <c r="I93" s="227"/>
      <c r="J93" s="227"/>
      <c r="K93" s="227"/>
      <c r="L93" s="227"/>
      <c r="M93" s="227"/>
      <c r="N93" s="227"/>
      <c r="O93" s="227"/>
      <c r="P93" s="227"/>
      <c r="Q93" s="227"/>
      <c r="R93" s="227"/>
      <c r="S93" s="227"/>
      <c r="T93" s="227"/>
      <c r="U93" s="227"/>
      <c r="V93" s="228"/>
      <c r="W93" s="228"/>
      <c r="X93" s="228"/>
      <c r="Y93" s="228"/>
      <c r="Z93" s="228"/>
    </row>
    <row r="94" spans="1:26" ht="15.75" customHeight="1">
      <c r="A94" s="228"/>
      <c r="B94" s="262"/>
      <c r="C94" s="228"/>
      <c r="D94" s="263"/>
      <c r="E94" s="263"/>
      <c r="F94" s="263"/>
      <c r="G94" s="264"/>
      <c r="H94" s="228"/>
      <c r="I94" s="227"/>
      <c r="J94" s="227"/>
      <c r="K94" s="227"/>
      <c r="L94" s="227"/>
      <c r="M94" s="227"/>
      <c r="N94" s="227"/>
      <c r="O94" s="227"/>
      <c r="P94" s="227"/>
      <c r="Q94" s="227"/>
      <c r="R94" s="227"/>
      <c r="S94" s="227"/>
      <c r="T94" s="227"/>
      <c r="U94" s="227"/>
      <c r="V94" s="228"/>
      <c r="W94" s="228"/>
      <c r="X94" s="228"/>
      <c r="Y94" s="228"/>
      <c r="Z94" s="228"/>
    </row>
    <row r="95" spans="1:26" ht="15.75" customHeight="1">
      <c r="A95" s="228"/>
      <c r="B95" s="262"/>
      <c r="C95" s="228"/>
      <c r="D95" s="263"/>
      <c r="E95" s="263"/>
      <c r="F95" s="263"/>
      <c r="G95" s="264"/>
      <c r="H95" s="228"/>
      <c r="I95" s="227"/>
      <c r="J95" s="227"/>
      <c r="K95" s="227"/>
      <c r="L95" s="227"/>
      <c r="M95" s="227"/>
      <c r="N95" s="227"/>
      <c r="O95" s="227"/>
      <c r="P95" s="227"/>
      <c r="Q95" s="227"/>
      <c r="R95" s="227"/>
      <c r="S95" s="227"/>
      <c r="T95" s="227"/>
      <c r="U95" s="227"/>
      <c r="V95" s="228"/>
      <c r="W95" s="228"/>
      <c r="X95" s="228"/>
      <c r="Y95" s="228"/>
      <c r="Z95" s="228"/>
    </row>
    <row r="96" spans="1:26" ht="15.75" customHeight="1">
      <c r="A96" s="228"/>
      <c r="B96" s="262"/>
      <c r="C96" s="228"/>
      <c r="D96" s="263"/>
      <c r="E96" s="263"/>
      <c r="F96" s="263"/>
      <c r="G96" s="264"/>
      <c r="H96" s="228"/>
      <c r="I96" s="227"/>
      <c r="J96" s="227"/>
      <c r="K96" s="227"/>
      <c r="L96" s="227"/>
      <c r="M96" s="227"/>
      <c r="N96" s="227"/>
      <c r="O96" s="227"/>
      <c r="P96" s="227"/>
      <c r="Q96" s="227"/>
      <c r="R96" s="227"/>
      <c r="S96" s="227"/>
      <c r="T96" s="227"/>
      <c r="U96" s="227"/>
      <c r="V96" s="228"/>
      <c r="W96" s="228"/>
      <c r="X96" s="228"/>
      <c r="Y96" s="228"/>
      <c r="Z96" s="228"/>
    </row>
    <row r="97" spans="1:26" ht="15.75" customHeight="1">
      <c r="A97" s="228"/>
      <c r="B97" s="262"/>
      <c r="C97" s="228"/>
      <c r="D97" s="263"/>
      <c r="E97" s="263"/>
      <c r="F97" s="263"/>
      <c r="G97" s="264"/>
      <c r="H97" s="228"/>
      <c r="I97" s="227"/>
      <c r="J97" s="227"/>
      <c r="K97" s="227"/>
      <c r="L97" s="227"/>
      <c r="M97" s="227"/>
      <c r="N97" s="227"/>
      <c r="O97" s="227"/>
      <c r="P97" s="227"/>
      <c r="Q97" s="227"/>
      <c r="R97" s="227"/>
      <c r="S97" s="227"/>
      <c r="T97" s="227"/>
      <c r="U97" s="227"/>
      <c r="V97" s="228"/>
      <c r="W97" s="228"/>
      <c r="X97" s="228"/>
      <c r="Y97" s="228"/>
      <c r="Z97" s="228"/>
    </row>
    <row r="98" spans="1:26" ht="15.75" customHeight="1">
      <c r="A98" s="228"/>
      <c r="B98" s="262"/>
      <c r="C98" s="228"/>
      <c r="D98" s="263"/>
      <c r="E98" s="263"/>
      <c r="F98" s="263"/>
      <c r="G98" s="264"/>
      <c r="H98" s="228"/>
      <c r="I98" s="227"/>
      <c r="J98" s="227"/>
      <c r="K98" s="227"/>
      <c r="L98" s="227"/>
      <c r="M98" s="227"/>
      <c r="N98" s="227"/>
      <c r="O98" s="227"/>
      <c r="P98" s="227"/>
      <c r="Q98" s="227"/>
      <c r="R98" s="227"/>
      <c r="S98" s="227"/>
      <c r="T98" s="227"/>
      <c r="U98" s="227"/>
      <c r="V98" s="228"/>
      <c r="W98" s="228"/>
      <c r="X98" s="228"/>
      <c r="Y98" s="228"/>
      <c r="Z98" s="228"/>
    </row>
    <row r="99" spans="1:26" ht="15.75" customHeight="1">
      <c r="A99" s="228"/>
      <c r="B99" s="262"/>
      <c r="C99" s="228"/>
      <c r="D99" s="263"/>
      <c r="E99" s="263"/>
      <c r="F99" s="263"/>
      <c r="G99" s="264"/>
      <c r="H99" s="228"/>
      <c r="I99" s="227"/>
      <c r="J99" s="227"/>
      <c r="K99" s="227"/>
      <c r="L99" s="227"/>
      <c r="M99" s="227"/>
      <c r="N99" s="227"/>
      <c r="O99" s="227"/>
      <c r="P99" s="227"/>
      <c r="Q99" s="227"/>
      <c r="R99" s="227"/>
      <c r="S99" s="227"/>
      <c r="T99" s="227"/>
      <c r="U99" s="227"/>
      <c r="V99" s="228"/>
      <c r="W99" s="228"/>
      <c r="X99" s="228"/>
      <c r="Y99" s="228"/>
      <c r="Z99" s="228"/>
    </row>
    <row r="100" spans="1:26" ht="15.75" customHeight="1">
      <c r="A100" s="228"/>
      <c r="B100" s="262"/>
      <c r="C100" s="228"/>
      <c r="D100" s="263"/>
      <c r="E100" s="263"/>
      <c r="F100" s="263"/>
      <c r="G100" s="264"/>
      <c r="H100" s="228"/>
      <c r="I100" s="227"/>
      <c r="J100" s="227"/>
      <c r="K100" s="227"/>
      <c r="L100" s="227"/>
      <c r="M100" s="227"/>
      <c r="N100" s="227"/>
      <c r="O100" s="227"/>
      <c r="P100" s="227"/>
      <c r="Q100" s="227"/>
      <c r="R100" s="227"/>
      <c r="S100" s="227"/>
      <c r="T100" s="227"/>
      <c r="U100" s="227"/>
      <c r="V100" s="228"/>
      <c r="W100" s="228"/>
      <c r="X100" s="228"/>
      <c r="Y100" s="228"/>
      <c r="Z100" s="228"/>
    </row>
    <row r="101" spans="1:26" ht="15.75" customHeight="1">
      <c r="A101" s="228"/>
      <c r="B101" s="262"/>
      <c r="C101" s="228"/>
      <c r="D101" s="263"/>
      <c r="E101" s="263"/>
      <c r="F101" s="263"/>
      <c r="G101" s="264"/>
      <c r="H101" s="228"/>
      <c r="I101" s="227"/>
      <c r="J101" s="227"/>
      <c r="K101" s="227"/>
      <c r="L101" s="227"/>
      <c r="M101" s="227"/>
      <c r="N101" s="227"/>
      <c r="O101" s="227"/>
      <c r="P101" s="227"/>
      <c r="Q101" s="227"/>
      <c r="R101" s="227"/>
      <c r="S101" s="227"/>
      <c r="T101" s="227"/>
      <c r="U101" s="227"/>
      <c r="V101" s="228"/>
      <c r="W101" s="228"/>
      <c r="X101" s="228"/>
      <c r="Y101" s="228"/>
      <c r="Z101" s="228"/>
    </row>
    <row r="102" spans="1:26" ht="15.75" customHeight="1">
      <c r="A102" s="228"/>
      <c r="B102" s="262"/>
      <c r="C102" s="228"/>
      <c r="D102" s="263"/>
      <c r="E102" s="263"/>
      <c r="F102" s="263"/>
      <c r="G102" s="264"/>
      <c r="H102" s="228"/>
      <c r="I102" s="227"/>
      <c r="J102" s="227"/>
      <c r="K102" s="227"/>
      <c r="L102" s="227"/>
      <c r="M102" s="227"/>
      <c r="N102" s="227"/>
      <c r="O102" s="227"/>
      <c r="P102" s="227"/>
      <c r="Q102" s="227"/>
      <c r="R102" s="227"/>
      <c r="S102" s="227"/>
      <c r="T102" s="227"/>
      <c r="U102" s="227"/>
      <c r="V102" s="228"/>
      <c r="W102" s="228"/>
      <c r="X102" s="228"/>
      <c r="Y102" s="228"/>
      <c r="Z102" s="228"/>
    </row>
    <row r="103" spans="1:26" ht="15.75" customHeight="1">
      <c r="A103" s="228"/>
      <c r="B103" s="262"/>
      <c r="C103" s="228"/>
      <c r="D103" s="263"/>
      <c r="E103" s="263"/>
      <c r="F103" s="263"/>
      <c r="G103" s="264"/>
      <c r="H103" s="228"/>
      <c r="I103" s="227"/>
      <c r="J103" s="227"/>
      <c r="K103" s="227"/>
      <c r="L103" s="227"/>
      <c r="M103" s="227"/>
      <c r="N103" s="227"/>
      <c r="O103" s="227"/>
      <c r="P103" s="227"/>
      <c r="Q103" s="227"/>
      <c r="R103" s="227"/>
      <c r="S103" s="227"/>
      <c r="T103" s="227"/>
      <c r="U103" s="227"/>
      <c r="V103" s="228"/>
      <c r="W103" s="228"/>
      <c r="X103" s="228"/>
      <c r="Y103" s="228"/>
      <c r="Z103" s="228"/>
    </row>
    <row r="104" spans="1:26" ht="15.75" customHeight="1">
      <c r="A104" s="228"/>
      <c r="B104" s="262"/>
      <c r="C104" s="228"/>
      <c r="D104" s="263"/>
      <c r="E104" s="263"/>
      <c r="F104" s="263"/>
      <c r="G104" s="264"/>
      <c r="H104" s="228"/>
      <c r="I104" s="227"/>
      <c r="J104" s="227"/>
      <c r="K104" s="227"/>
      <c r="L104" s="227"/>
      <c r="M104" s="227"/>
      <c r="N104" s="227"/>
      <c r="O104" s="227"/>
      <c r="P104" s="227"/>
      <c r="Q104" s="227"/>
      <c r="R104" s="227"/>
      <c r="S104" s="227"/>
      <c r="T104" s="227"/>
      <c r="U104" s="227"/>
      <c r="V104" s="228"/>
      <c r="W104" s="228"/>
      <c r="X104" s="228"/>
      <c r="Y104" s="228"/>
      <c r="Z104" s="228"/>
    </row>
    <row r="105" spans="1:26" ht="15.75" customHeight="1">
      <c r="A105" s="228"/>
      <c r="B105" s="262"/>
      <c r="C105" s="228"/>
      <c r="D105" s="263"/>
      <c r="E105" s="263"/>
      <c r="F105" s="263"/>
      <c r="G105" s="264"/>
      <c r="H105" s="228"/>
      <c r="I105" s="227"/>
      <c r="J105" s="227"/>
      <c r="K105" s="227"/>
      <c r="L105" s="227"/>
      <c r="M105" s="227"/>
      <c r="N105" s="227"/>
      <c r="O105" s="227"/>
      <c r="P105" s="227"/>
      <c r="Q105" s="227"/>
      <c r="R105" s="227"/>
      <c r="S105" s="227"/>
      <c r="T105" s="227"/>
      <c r="U105" s="227"/>
      <c r="V105" s="228"/>
      <c r="W105" s="228"/>
      <c r="X105" s="228"/>
      <c r="Y105" s="228"/>
      <c r="Z105" s="228"/>
    </row>
    <row r="106" spans="1:26" ht="15.75" customHeight="1">
      <c r="A106" s="228"/>
      <c r="B106" s="262"/>
      <c r="C106" s="228"/>
      <c r="D106" s="263"/>
      <c r="E106" s="263"/>
      <c r="F106" s="263"/>
      <c r="G106" s="264"/>
      <c r="H106" s="228"/>
      <c r="I106" s="227"/>
      <c r="J106" s="227"/>
      <c r="K106" s="227"/>
      <c r="L106" s="227"/>
      <c r="M106" s="227"/>
      <c r="N106" s="227"/>
      <c r="O106" s="227"/>
      <c r="P106" s="227"/>
      <c r="Q106" s="227"/>
      <c r="R106" s="227"/>
      <c r="S106" s="227"/>
      <c r="T106" s="227"/>
      <c r="U106" s="227"/>
      <c r="V106" s="228"/>
      <c r="W106" s="228"/>
      <c r="X106" s="228"/>
      <c r="Y106" s="228"/>
      <c r="Z106" s="228"/>
    </row>
    <row r="107" spans="1:26" ht="15.75" customHeight="1">
      <c r="A107" s="228"/>
      <c r="B107" s="262"/>
      <c r="C107" s="228"/>
      <c r="D107" s="263"/>
      <c r="E107" s="263"/>
      <c r="F107" s="263"/>
      <c r="G107" s="264"/>
      <c r="H107" s="228"/>
      <c r="I107" s="227"/>
      <c r="J107" s="227"/>
      <c r="K107" s="227"/>
      <c r="L107" s="227"/>
      <c r="M107" s="227"/>
      <c r="N107" s="227"/>
      <c r="O107" s="227"/>
      <c r="P107" s="227"/>
      <c r="Q107" s="227"/>
      <c r="R107" s="227"/>
      <c r="S107" s="227"/>
      <c r="T107" s="227"/>
      <c r="U107" s="227"/>
      <c r="V107" s="228"/>
      <c r="W107" s="228"/>
      <c r="X107" s="228"/>
      <c r="Y107" s="228"/>
      <c r="Z107" s="228"/>
    </row>
    <row r="108" spans="1:26" ht="15.75" customHeight="1">
      <c r="A108" s="228"/>
      <c r="B108" s="262"/>
      <c r="C108" s="228"/>
      <c r="D108" s="263"/>
      <c r="E108" s="263"/>
      <c r="F108" s="263"/>
      <c r="G108" s="264"/>
      <c r="H108" s="228"/>
      <c r="I108" s="227"/>
      <c r="J108" s="227"/>
      <c r="K108" s="227"/>
      <c r="L108" s="227"/>
      <c r="M108" s="227"/>
      <c r="N108" s="227"/>
      <c r="O108" s="227"/>
      <c r="P108" s="227"/>
      <c r="Q108" s="227"/>
      <c r="R108" s="227"/>
      <c r="S108" s="227"/>
      <c r="T108" s="227"/>
      <c r="U108" s="227"/>
      <c r="V108" s="228"/>
      <c r="W108" s="228"/>
      <c r="X108" s="228"/>
      <c r="Y108" s="228"/>
      <c r="Z108" s="228"/>
    </row>
    <row r="109" spans="1:26" ht="15.75" customHeight="1">
      <c r="A109" s="228"/>
      <c r="B109" s="262"/>
      <c r="C109" s="228"/>
      <c r="D109" s="263"/>
      <c r="E109" s="263"/>
      <c r="F109" s="263"/>
      <c r="G109" s="264"/>
      <c r="H109" s="228"/>
      <c r="I109" s="227"/>
      <c r="J109" s="227"/>
      <c r="K109" s="227"/>
      <c r="L109" s="227"/>
      <c r="M109" s="227"/>
      <c r="N109" s="227"/>
      <c r="O109" s="227"/>
      <c r="P109" s="227"/>
      <c r="Q109" s="227"/>
      <c r="R109" s="227"/>
      <c r="S109" s="227"/>
      <c r="T109" s="227"/>
      <c r="U109" s="227"/>
      <c r="V109" s="228"/>
      <c r="W109" s="228"/>
      <c r="X109" s="228"/>
      <c r="Y109" s="228"/>
      <c r="Z109" s="228"/>
    </row>
    <row r="110" spans="1:26" ht="15.75" customHeight="1">
      <c r="A110" s="228"/>
      <c r="B110" s="262"/>
      <c r="C110" s="228"/>
      <c r="D110" s="263"/>
      <c r="E110" s="263"/>
      <c r="F110" s="263"/>
      <c r="G110" s="264"/>
      <c r="H110" s="228"/>
      <c r="I110" s="227"/>
      <c r="J110" s="227"/>
      <c r="K110" s="227"/>
      <c r="L110" s="227"/>
      <c r="M110" s="227"/>
      <c r="N110" s="227"/>
      <c r="O110" s="227"/>
      <c r="P110" s="227"/>
      <c r="Q110" s="227"/>
      <c r="R110" s="227"/>
      <c r="S110" s="227"/>
      <c r="T110" s="227"/>
      <c r="U110" s="227"/>
      <c r="V110" s="228"/>
      <c r="W110" s="228"/>
      <c r="X110" s="228"/>
      <c r="Y110" s="228"/>
      <c r="Z110" s="228"/>
    </row>
    <row r="111" spans="1:26" ht="15.75" customHeight="1">
      <c r="A111" s="228"/>
      <c r="B111" s="262"/>
      <c r="C111" s="228"/>
      <c r="D111" s="263"/>
      <c r="E111" s="263"/>
      <c r="F111" s="263"/>
      <c r="G111" s="264"/>
      <c r="H111" s="228"/>
      <c r="I111" s="227"/>
      <c r="J111" s="227"/>
      <c r="K111" s="227"/>
      <c r="L111" s="227"/>
      <c r="M111" s="227"/>
      <c r="N111" s="227"/>
      <c r="O111" s="227"/>
      <c r="P111" s="227"/>
      <c r="Q111" s="227"/>
      <c r="R111" s="227"/>
      <c r="S111" s="227"/>
      <c r="T111" s="227"/>
      <c r="U111" s="227"/>
      <c r="V111" s="228"/>
      <c r="W111" s="228"/>
      <c r="X111" s="228"/>
      <c r="Y111" s="228"/>
      <c r="Z111" s="228"/>
    </row>
    <row r="112" spans="1:26" ht="15.75" customHeight="1">
      <c r="A112" s="228"/>
      <c r="B112" s="262"/>
      <c r="C112" s="228"/>
      <c r="D112" s="263"/>
      <c r="E112" s="263"/>
      <c r="F112" s="263"/>
      <c r="G112" s="264"/>
      <c r="H112" s="228"/>
      <c r="I112" s="227"/>
      <c r="J112" s="227"/>
      <c r="K112" s="227"/>
      <c r="L112" s="227"/>
      <c r="M112" s="227"/>
      <c r="N112" s="227"/>
      <c r="O112" s="227"/>
      <c r="P112" s="227"/>
      <c r="Q112" s="227"/>
      <c r="R112" s="227"/>
      <c r="S112" s="227"/>
      <c r="T112" s="227"/>
      <c r="U112" s="227"/>
      <c r="V112" s="228"/>
      <c r="W112" s="228"/>
      <c r="X112" s="228"/>
      <c r="Y112" s="228"/>
      <c r="Z112" s="228"/>
    </row>
    <row r="113" spans="1:26" ht="15.75" customHeight="1">
      <c r="A113" s="228"/>
      <c r="B113" s="262"/>
      <c r="C113" s="228"/>
      <c r="D113" s="263"/>
      <c r="E113" s="263"/>
      <c r="F113" s="263"/>
      <c r="G113" s="264"/>
      <c r="H113" s="228"/>
      <c r="I113" s="227"/>
      <c r="J113" s="227"/>
      <c r="K113" s="227"/>
      <c r="L113" s="227"/>
      <c r="M113" s="227"/>
      <c r="N113" s="227"/>
      <c r="O113" s="227"/>
      <c r="P113" s="227"/>
      <c r="Q113" s="227"/>
      <c r="R113" s="227"/>
      <c r="S113" s="227"/>
      <c r="T113" s="227"/>
      <c r="U113" s="227"/>
      <c r="V113" s="228"/>
      <c r="W113" s="228"/>
      <c r="X113" s="228"/>
      <c r="Y113" s="228"/>
      <c r="Z113" s="228"/>
    </row>
    <row r="114" spans="1:26" ht="15.75" customHeight="1">
      <c r="A114" s="228"/>
      <c r="B114" s="262"/>
      <c r="C114" s="228"/>
      <c r="D114" s="263"/>
      <c r="E114" s="263"/>
      <c r="F114" s="263"/>
      <c r="G114" s="264"/>
      <c r="H114" s="228"/>
      <c r="I114" s="227"/>
      <c r="J114" s="227"/>
      <c r="K114" s="227"/>
      <c r="L114" s="227"/>
      <c r="M114" s="227"/>
      <c r="N114" s="227"/>
      <c r="O114" s="227"/>
      <c r="P114" s="227"/>
      <c r="Q114" s="227"/>
      <c r="R114" s="227"/>
      <c r="S114" s="227"/>
      <c r="T114" s="227"/>
      <c r="U114" s="227"/>
      <c r="V114" s="228"/>
      <c r="W114" s="228"/>
      <c r="X114" s="228"/>
      <c r="Y114" s="228"/>
      <c r="Z114" s="228"/>
    </row>
    <row r="115" spans="1:26" ht="15.75" customHeight="1">
      <c r="A115" s="228"/>
      <c r="B115" s="262"/>
      <c r="C115" s="228"/>
      <c r="D115" s="263"/>
      <c r="E115" s="263"/>
      <c r="F115" s="263"/>
      <c r="G115" s="264"/>
      <c r="H115" s="228"/>
      <c r="I115" s="227"/>
      <c r="J115" s="227"/>
      <c r="K115" s="227"/>
      <c r="L115" s="227"/>
      <c r="M115" s="227"/>
      <c r="N115" s="227"/>
      <c r="O115" s="227"/>
      <c r="P115" s="227"/>
      <c r="Q115" s="227"/>
      <c r="R115" s="227"/>
      <c r="S115" s="227"/>
      <c r="T115" s="227"/>
      <c r="U115" s="227"/>
      <c r="V115" s="228"/>
      <c r="W115" s="228"/>
      <c r="X115" s="228"/>
      <c r="Y115" s="228"/>
      <c r="Z115" s="228"/>
    </row>
    <row r="116" spans="1:26" ht="15.75" customHeight="1">
      <c r="A116" s="228"/>
      <c r="B116" s="262"/>
      <c r="C116" s="228"/>
      <c r="D116" s="263"/>
      <c r="E116" s="263"/>
      <c r="F116" s="263"/>
      <c r="G116" s="264"/>
      <c r="H116" s="228"/>
      <c r="I116" s="227"/>
      <c r="J116" s="227"/>
      <c r="K116" s="227"/>
      <c r="L116" s="227"/>
      <c r="M116" s="227"/>
      <c r="N116" s="227"/>
      <c r="O116" s="227"/>
      <c r="P116" s="227"/>
      <c r="Q116" s="227"/>
      <c r="R116" s="227"/>
      <c r="S116" s="227"/>
      <c r="T116" s="227"/>
      <c r="U116" s="227"/>
      <c r="V116" s="228"/>
      <c r="W116" s="228"/>
      <c r="X116" s="228"/>
      <c r="Y116" s="228"/>
      <c r="Z116" s="228"/>
    </row>
    <row r="117" spans="1:26" ht="15.75" customHeight="1">
      <c r="A117" s="228"/>
      <c r="B117" s="262"/>
      <c r="C117" s="228"/>
      <c r="D117" s="263"/>
      <c r="E117" s="263"/>
      <c r="F117" s="263"/>
      <c r="G117" s="264"/>
      <c r="H117" s="228"/>
      <c r="I117" s="227"/>
      <c r="J117" s="227"/>
      <c r="K117" s="227"/>
      <c r="L117" s="227"/>
      <c r="M117" s="227"/>
      <c r="N117" s="227"/>
      <c r="O117" s="227"/>
      <c r="P117" s="227"/>
      <c r="Q117" s="227"/>
      <c r="R117" s="227"/>
      <c r="S117" s="227"/>
      <c r="T117" s="227"/>
      <c r="U117" s="227"/>
      <c r="V117" s="228"/>
      <c r="W117" s="228"/>
      <c r="X117" s="228"/>
      <c r="Y117" s="228"/>
      <c r="Z117" s="228"/>
    </row>
    <row r="118" spans="1:26" ht="15.75" customHeight="1">
      <c r="A118" s="228"/>
      <c r="B118" s="262"/>
      <c r="C118" s="228"/>
      <c r="D118" s="263"/>
      <c r="E118" s="263"/>
      <c r="F118" s="263"/>
      <c r="G118" s="264"/>
      <c r="H118" s="228"/>
      <c r="I118" s="227"/>
      <c r="J118" s="227"/>
      <c r="K118" s="227"/>
      <c r="L118" s="227"/>
      <c r="M118" s="227"/>
      <c r="N118" s="227"/>
      <c r="O118" s="227"/>
      <c r="P118" s="227"/>
      <c r="Q118" s="227"/>
      <c r="R118" s="227"/>
      <c r="S118" s="227"/>
      <c r="T118" s="227"/>
      <c r="U118" s="227"/>
      <c r="V118" s="228"/>
      <c r="W118" s="228"/>
      <c r="X118" s="228"/>
      <c r="Y118" s="228"/>
      <c r="Z118" s="228"/>
    </row>
    <row r="119" spans="1:26" ht="15.75" customHeight="1">
      <c r="A119" s="228"/>
      <c r="B119" s="262"/>
      <c r="C119" s="228"/>
      <c r="D119" s="263"/>
      <c r="E119" s="263"/>
      <c r="F119" s="263"/>
      <c r="G119" s="264"/>
      <c r="H119" s="228"/>
      <c r="I119" s="227"/>
      <c r="J119" s="227"/>
      <c r="K119" s="227"/>
      <c r="L119" s="227"/>
      <c r="M119" s="227"/>
      <c r="N119" s="227"/>
      <c r="O119" s="227"/>
      <c r="P119" s="227"/>
      <c r="Q119" s="227"/>
      <c r="R119" s="227"/>
      <c r="S119" s="227"/>
      <c r="T119" s="227"/>
      <c r="U119" s="227"/>
      <c r="V119" s="228"/>
      <c r="W119" s="228"/>
      <c r="X119" s="228"/>
      <c r="Y119" s="228"/>
      <c r="Z119" s="228"/>
    </row>
    <row r="120" spans="1:26" ht="15.75" customHeight="1">
      <c r="A120" s="228"/>
      <c r="B120" s="262"/>
      <c r="C120" s="228"/>
      <c r="D120" s="263"/>
      <c r="E120" s="263"/>
      <c r="F120" s="263"/>
      <c r="G120" s="264"/>
      <c r="H120" s="228"/>
      <c r="I120" s="227"/>
      <c r="J120" s="227"/>
      <c r="K120" s="227"/>
      <c r="L120" s="227"/>
      <c r="M120" s="227"/>
      <c r="N120" s="227"/>
      <c r="O120" s="227"/>
      <c r="P120" s="227"/>
      <c r="Q120" s="227"/>
      <c r="R120" s="227"/>
      <c r="S120" s="227"/>
      <c r="T120" s="227"/>
      <c r="U120" s="227"/>
      <c r="V120" s="228"/>
      <c r="W120" s="228"/>
      <c r="X120" s="228"/>
      <c r="Y120" s="228"/>
      <c r="Z120" s="228"/>
    </row>
    <row r="121" spans="1:26" ht="15.75" customHeight="1">
      <c r="A121" s="228"/>
      <c r="B121" s="262"/>
      <c r="C121" s="228"/>
      <c r="D121" s="263"/>
      <c r="E121" s="263"/>
      <c r="F121" s="263"/>
      <c r="G121" s="264"/>
      <c r="H121" s="228"/>
      <c r="I121" s="227"/>
      <c r="J121" s="227"/>
      <c r="K121" s="227"/>
      <c r="L121" s="227"/>
      <c r="M121" s="227"/>
      <c r="N121" s="227"/>
      <c r="O121" s="227"/>
      <c r="P121" s="227"/>
      <c r="Q121" s="227"/>
      <c r="R121" s="227"/>
      <c r="S121" s="227"/>
      <c r="T121" s="227"/>
      <c r="U121" s="227"/>
      <c r="V121" s="228"/>
      <c r="W121" s="228"/>
      <c r="X121" s="228"/>
      <c r="Y121" s="228"/>
      <c r="Z121" s="228"/>
    </row>
    <row r="122" spans="1:26" ht="15.75" customHeight="1">
      <c r="A122" s="228"/>
      <c r="B122" s="262"/>
      <c r="C122" s="228"/>
      <c r="D122" s="263"/>
      <c r="E122" s="263"/>
      <c r="F122" s="263"/>
      <c r="G122" s="264"/>
      <c r="H122" s="228"/>
      <c r="I122" s="227"/>
      <c r="J122" s="227"/>
      <c r="K122" s="227"/>
      <c r="L122" s="227"/>
      <c r="M122" s="227"/>
      <c r="N122" s="227"/>
      <c r="O122" s="227"/>
      <c r="P122" s="227"/>
      <c r="Q122" s="227"/>
      <c r="R122" s="227"/>
      <c r="S122" s="227"/>
      <c r="T122" s="227"/>
      <c r="U122" s="227"/>
      <c r="V122" s="228"/>
      <c r="W122" s="228"/>
      <c r="X122" s="228"/>
      <c r="Y122" s="228"/>
      <c r="Z122" s="228"/>
    </row>
    <row r="123" spans="1:26" ht="15.75" customHeight="1">
      <c r="A123" s="228"/>
      <c r="B123" s="262"/>
      <c r="C123" s="228"/>
      <c r="D123" s="263"/>
      <c r="E123" s="263"/>
      <c r="F123" s="263"/>
      <c r="G123" s="264"/>
      <c r="H123" s="228"/>
      <c r="I123" s="227"/>
      <c r="J123" s="227"/>
      <c r="K123" s="227"/>
      <c r="L123" s="227"/>
      <c r="M123" s="227"/>
      <c r="N123" s="227"/>
      <c r="O123" s="227"/>
      <c r="P123" s="227"/>
      <c r="Q123" s="227"/>
      <c r="R123" s="227"/>
      <c r="S123" s="227"/>
      <c r="T123" s="227"/>
      <c r="U123" s="227"/>
      <c r="V123" s="228"/>
      <c r="W123" s="228"/>
      <c r="X123" s="228"/>
      <c r="Y123" s="228"/>
      <c r="Z123" s="228"/>
    </row>
    <row r="124" spans="1:26" ht="15.75" customHeight="1">
      <c r="A124" s="228"/>
      <c r="B124" s="262"/>
      <c r="C124" s="228"/>
      <c r="D124" s="263"/>
      <c r="E124" s="263"/>
      <c r="F124" s="263"/>
      <c r="G124" s="264"/>
      <c r="H124" s="228"/>
      <c r="I124" s="227"/>
      <c r="J124" s="227"/>
      <c r="K124" s="227"/>
      <c r="L124" s="227"/>
      <c r="M124" s="227"/>
      <c r="N124" s="227"/>
      <c r="O124" s="227"/>
      <c r="P124" s="227"/>
      <c r="Q124" s="227"/>
      <c r="R124" s="227"/>
      <c r="S124" s="227"/>
      <c r="T124" s="227"/>
      <c r="U124" s="227"/>
      <c r="V124" s="228"/>
      <c r="W124" s="228"/>
      <c r="X124" s="228"/>
      <c r="Y124" s="228"/>
      <c r="Z124" s="228"/>
    </row>
    <row r="125" spans="1:26" ht="15.75" customHeight="1">
      <c r="A125" s="228"/>
      <c r="B125" s="262"/>
      <c r="C125" s="228"/>
      <c r="D125" s="263"/>
      <c r="E125" s="263"/>
      <c r="F125" s="263"/>
      <c r="G125" s="264"/>
      <c r="H125" s="228"/>
      <c r="I125" s="227"/>
      <c r="J125" s="227"/>
      <c r="K125" s="227"/>
      <c r="L125" s="227"/>
      <c r="M125" s="227"/>
      <c r="N125" s="227"/>
      <c r="O125" s="227"/>
      <c r="P125" s="227"/>
      <c r="Q125" s="227"/>
      <c r="R125" s="227"/>
      <c r="S125" s="227"/>
      <c r="T125" s="227"/>
      <c r="U125" s="227"/>
      <c r="V125" s="228"/>
      <c r="W125" s="228"/>
      <c r="X125" s="228"/>
      <c r="Y125" s="228"/>
      <c r="Z125" s="228"/>
    </row>
    <row r="126" spans="1:26" ht="15.75" customHeight="1">
      <c r="A126" s="228"/>
      <c r="B126" s="262"/>
      <c r="C126" s="228"/>
      <c r="D126" s="263"/>
      <c r="E126" s="263"/>
      <c r="F126" s="263"/>
      <c r="G126" s="264"/>
      <c r="H126" s="228"/>
      <c r="I126" s="227"/>
      <c r="J126" s="227"/>
      <c r="K126" s="227"/>
      <c r="L126" s="227"/>
      <c r="M126" s="227"/>
      <c r="N126" s="227"/>
      <c r="O126" s="227"/>
      <c r="P126" s="227"/>
      <c r="Q126" s="227"/>
      <c r="R126" s="227"/>
      <c r="S126" s="227"/>
      <c r="T126" s="227"/>
      <c r="U126" s="227"/>
      <c r="V126" s="228"/>
      <c r="W126" s="228"/>
      <c r="X126" s="228"/>
      <c r="Y126" s="228"/>
      <c r="Z126" s="228"/>
    </row>
    <row r="127" spans="1:26" ht="15.75" customHeight="1">
      <c r="A127" s="228"/>
      <c r="B127" s="262"/>
      <c r="C127" s="228"/>
      <c r="D127" s="263"/>
      <c r="E127" s="263"/>
      <c r="F127" s="263"/>
      <c r="G127" s="264"/>
      <c r="H127" s="228"/>
      <c r="I127" s="227"/>
      <c r="J127" s="227"/>
      <c r="K127" s="227"/>
      <c r="L127" s="227"/>
      <c r="M127" s="227"/>
      <c r="N127" s="227"/>
      <c r="O127" s="227"/>
      <c r="P127" s="227"/>
      <c r="Q127" s="227"/>
      <c r="R127" s="227"/>
      <c r="S127" s="227"/>
      <c r="T127" s="227"/>
      <c r="U127" s="227"/>
      <c r="V127" s="228"/>
      <c r="W127" s="228"/>
      <c r="X127" s="228"/>
      <c r="Y127" s="228"/>
      <c r="Z127" s="228"/>
    </row>
    <row r="128" spans="1:26" ht="15.75" customHeight="1">
      <c r="A128" s="228"/>
      <c r="B128" s="262"/>
      <c r="C128" s="228"/>
      <c r="D128" s="263"/>
      <c r="E128" s="263"/>
      <c r="F128" s="263"/>
      <c r="G128" s="264"/>
      <c r="H128" s="228"/>
      <c r="I128" s="227"/>
      <c r="J128" s="227"/>
      <c r="K128" s="227"/>
      <c r="L128" s="227"/>
      <c r="M128" s="227"/>
      <c r="N128" s="227"/>
      <c r="O128" s="227"/>
      <c r="P128" s="227"/>
      <c r="Q128" s="227"/>
      <c r="R128" s="227"/>
      <c r="S128" s="227"/>
      <c r="T128" s="227"/>
      <c r="U128" s="227"/>
      <c r="V128" s="228"/>
      <c r="W128" s="228"/>
      <c r="X128" s="228"/>
      <c r="Y128" s="228"/>
      <c r="Z128" s="228"/>
    </row>
    <row r="129" spans="1:26" ht="15.75" customHeight="1">
      <c r="A129" s="228"/>
      <c r="B129" s="262"/>
      <c r="C129" s="228"/>
      <c r="D129" s="263"/>
      <c r="E129" s="263"/>
      <c r="F129" s="263"/>
      <c r="G129" s="264"/>
      <c r="H129" s="228"/>
      <c r="I129" s="227"/>
      <c r="J129" s="227"/>
      <c r="K129" s="227"/>
      <c r="L129" s="227"/>
      <c r="M129" s="227"/>
      <c r="N129" s="227"/>
      <c r="O129" s="227"/>
      <c r="P129" s="227"/>
      <c r="Q129" s="227"/>
      <c r="R129" s="227"/>
      <c r="S129" s="227"/>
      <c r="T129" s="227"/>
      <c r="U129" s="227"/>
      <c r="V129" s="228"/>
      <c r="W129" s="228"/>
      <c r="X129" s="228"/>
      <c r="Y129" s="228"/>
      <c r="Z129" s="228"/>
    </row>
    <row r="130" spans="1:26" ht="15.75" customHeight="1">
      <c r="A130" s="228"/>
      <c r="B130" s="262"/>
      <c r="C130" s="228"/>
      <c r="D130" s="263"/>
      <c r="E130" s="263"/>
      <c r="F130" s="263"/>
      <c r="G130" s="264"/>
      <c r="H130" s="228"/>
      <c r="I130" s="227"/>
      <c r="J130" s="227"/>
      <c r="K130" s="227"/>
      <c r="L130" s="227"/>
      <c r="M130" s="227"/>
      <c r="N130" s="227"/>
      <c r="O130" s="227"/>
      <c r="P130" s="227"/>
      <c r="Q130" s="227"/>
      <c r="R130" s="227"/>
      <c r="S130" s="227"/>
      <c r="T130" s="227"/>
      <c r="U130" s="227"/>
      <c r="V130" s="228"/>
      <c r="W130" s="228"/>
      <c r="X130" s="228"/>
      <c r="Y130" s="228"/>
      <c r="Z130" s="228"/>
    </row>
    <row r="131" spans="1:26" ht="15.75" customHeight="1">
      <c r="A131" s="228"/>
      <c r="B131" s="262"/>
      <c r="C131" s="228"/>
      <c r="D131" s="263"/>
      <c r="E131" s="263"/>
      <c r="F131" s="263"/>
      <c r="G131" s="264"/>
      <c r="H131" s="228"/>
      <c r="I131" s="227"/>
      <c r="J131" s="227"/>
      <c r="K131" s="227"/>
      <c r="L131" s="227"/>
      <c r="M131" s="227"/>
      <c r="N131" s="227"/>
      <c r="O131" s="227"/>
      <c r="P131" s="227"/>
      <c r="Q131" s="227"/>
      <c r="R131" s="227"/>
      <c r="S131" s="227"/>
      <c r="T131" s="227"/>
      <c r="U131" s="227"/>
      <c r="V131" s="228"/>
      <c r="W131" s="228"/>
      <c r="X131" s="228"/>
      <c r="Y131" s="228"/>
      <c r="Z131" s="228"/>
    </row>
    <row r="132" spans="1:26" ht="15.75" customHeight="1">
      <c r="A132" s="228"/>
      <c r="B132" s="262"/>
      <c r="C132" s="228"/>
      <c r="D132" s="263"/>
      <c r="E132" s="263"/>
      <c r="F132" s="263"/>
      <c r="G132" s="264"/>
      <c r="H132" s="228"/>
      <c r="I132" s="227"/>
      <c r="J132" s="227"/>
      <c r="K132" s="227"/>
      <c r="L132" s="227"/>
      <c r="M132" s="227"/>
      <c r="N132" s="227"/>
      <c r="O132" s="227"/>
      <c r="P132" s="227"/>
      <c r="Q132" s="227"/>
      <c r="R132" s="227"/>
      <c r="S132" s="227"/>
      <c r="T132" s="227"/>
      <c r="U132" s="227"/>
      <c r="V132" s="228"/>
      <c r="W132" s="228"/>
      <c r="X132" s="228"/>
      <c r="Y132" s="228"/>
      <c r="Z132" s="228"/>
    </row>
    <row r="133" spans="1:26" ht="15.75" customHeight="1">
      <c r="A133" s="228"/>
      <c r="B133" s="262"/>
      <c r="C133" s="228"/>
      <c r="D133" s="263"/>
      <c r="E133" s="263"/>
      <c r="F133" s="263"/>
      <c r="G133" s="264"/>
      <c r="H133" s="228"/>
      <c r="I133" s="227"/>
      <c r="J133" s="227"/>
      <c r="K133" s="227"/>
      <c r="L133" s="227"/>
      <c r="M133" s="227"/>
      <c r="N133" s="227"/>
      <c r="O133" s="227"/>
      <c r="P133" s="227"/>
      <c r="Q133" s="227"/>
      <c r="R133" s="227"/>
      <c r="S133" s="227"/>
      <c r="T133" s="227"/>
      <c r="U133" s="227"/>
      <c r="V133" s="228"/>
      <c r="W133" s="228"/>
      <c r="X133" s="228"/>
      <c r="Y133" s="228"/>
      <c r="Z133" s="228"/>
    </row>
    <row r="134" spans="1:26" ht="15.75" customHeight="1">
      <c r="A134" s="228"/>
      <c r="B134" s="262"/>
      <c r="C134" s="228"/>
      <c r="D134" s="263"/>
      <c r="E134" s="263"/>
      <c r="F134" s="263"/>
      <c r="G134" s="264"/>
      <c r="H134" s="228"/>
      <c r="I134" s="227"/>
      <c r="J134" s="227"/>
      <c r="K134" s="227"/>
      <c r="L134" s="227"/>
      <c r="M134" s="227"/>
      <c r="N134" s="227"/>
      <c r="O134" s="227"/>
      <c r="P134" s="227"/>
      <c r="Q134" s="227"/>
      <c r="R134" s="227"/>
      <c r="S134" s="227"/>
      <c r="T134" s="227"/>
      <c r="U134" s="227"/>
      <c r="V134" s="228"/>
      <c r="W134" s="228"/>
      <c r="X134" s="228"/>
      <c r="Y134" s="228"/>
      <c r="Z134" s="228"/>
    </row>
    <row r="135" spans="1:26" ht="15.75" customHeight="1">
      <c r="A135" s="228"/>
      <c r="B135" s="262"/>
      <c r="C135" s="228"/>
      <c r="D135" s="263"/>
      <c r="E135" s="263"/>
      <c r="F135" s="263"/>
      <c r="G135" s="264"/>
      <c r="H135" s="228"/>
      <c r="I135" s="227"/>
      <c r="J135" s="227"/>
      <c r="K135" s="227"/>
      <c r="L135" s="227"/>
      <c r="M135" s="227"/>
      <c r="N135" s="227"/>
      <c r="O135" s="227"/>
      <c r="P135" s="227"/>
      <c r="Q135" s="227"/>
      <c r="R135" s="227"/>
      <c r="S135" s="227"/>
      <c r="T135" s="227"/>
      <c r="U135" s="227"/>
      <c r="V135" s="228"/>
      <c r="W135" s="228"/>
      <c r="X135" s="228"/>
      <c r="Y135" s="228"/>
      <c r="Z135" s="228"/>
    </row>
    <row r="136" spans="1:26" ht="15.75" customHeight="1">
      <c r="A136" s="228"/>
      <c r="B136" s="262"/>
      <c r="C136" s="228"/>
      <c r="D136" s="263"/>
      <c r="E136" s="263"/>
      <c r="F136" s="263"/>
      <c r="G136" s="264"/>
      <c r="H136" s="228"/>
      <c r="I136" s="227"/>
      <c r="J136" s="227"/>
      <c r="K136" s="227"/>
      <c r="L136" s="227"/>
      <c r="M136" s="227"/>
      <c r="N136" s="227"/>
      <c r="O136" s="227"/>
      <c r="P136" s="227"/>
      <c r="Q136" s="227"/>
      <c r="R136" s="227"/>
      <c r="S136" s="227"/>
      <c r="T136" s="227"/>
      <c r="U136" s="227"/>
      <c r="V136" s="228"/>
      <c r="W136" s="228"/>
      <c r="X136" s="228"/>
      <c r="Y136" s="228"/>
      <c r="Z136" s="228"/>
    </row>
    <row r="137" spans="1:26" ht="15.75" customHeight="1">
      <c r="A137" s="228"/>
      <c r="B137" s="262"/>
      <c r="C137" s="228"/>
      <c r="D137" s="263"/>
      <c r="E137" s="263"/>
      <c r="F137" s="263"/>
      <c r="G137" s="264"/>
      <c r="H137" s="228"/>
      <c r="I137" s="227"/>
      <c r="J137" s="227"/>
      <c r="K137" s="227"/>
      <c r="L137" s="227"/>
      <c r="M137" s="227"/>
      <c r="N137" s="227"/>
      <c r="O137" s="227"/>
      <c r="P137" s="227"/>
      <c r="Q137" s="227"/>
      <c r="R137" s="227"/>
      <c r="S137" s="227"/>
      <c r="T137" s="227"/>
      <c r="U137" s="227"/>
      <c r="V137" s="228"/>
      <c r="W137" s="228"/>
      <c r="X137" s="228"/>
      <c r="Y137" s="228"/>
      <c r="Z137" s="228"/>
    </row>
    <row r="138" spans="1:26" ht="15.75" customHeight="1">
      <c r="A138" s="228"/>
      <c r="B138" s="262"/>
      <c r="C138" s="228"/>
      <c r="D138" s="263"/>
      <c r="E138" s="263"/>
      <c r="F138" s="263"/>
      <c r="G138" s="264"/>
      <c r="H138" s="228"/>
      <c r="I138" s="227"/>
      <c r="J138" s="227"/>
      <c r="K138" s="227"/>
      <c r="L138" s="227"/>
      <c r="M138" s="227"/>
      <c r="N138" s="227"/>
      <c r="O138" s="227"/>
      <c r="P138" s="227"/>
      <c r="Q138" s="227"/>
      <c r="R138" s="227"/>
      <c r="S138" s="227"/>
      <c r="T138" s="227"/>
      <c r="U138" s="227"/>
      <c r="V138" s="228"/>
      <c r="W138" s="228"/>
      <c r="X138" s="228"/>
      <c r="Y138" s="228"/>
      <c r="Z138" s="228"/>
    </row>
    <row r="139" spans="1:26" ht="15.75" customHeight="1">
      <c r="A139" s="228"/>
      <c r="B139" s="262"/>
      <c r="C139" s="228"/>
      <c r="D139" s="263"/>
      <c r="E139" s="263"/>
      <c r="F139" s="263"/>
      <c r="G139" s="264"/>
      <c r="H139" s="228"/>
      <c r="I139" s="227"/>
      <c r="J139" s="227"/>
      <c r="K139" s="227"/>
      <c r="L139" s="227"/>
      <c r="M139" s="227"/>
      <c r="N139" s="227"/>
      <c r="O139" s="227"/>
      <c r="P139" s="227"/>
      <c r="Q139" s="227"/>
      <c r="R139" s="227"/>
      <c r="S139" s="227"/>
      <c r="T139" s="227"/>
      <c r="U139" s="227"/>
      <c r="V139" s="228"/>
      <c r="W139" s="228"/>
      <c r="X139" s="228"/>
      <c r="Y139" s="228"/>
      <c r="Z139" s="228"/>
    </row>
    <row r="140" spans="1:26" ht="15.75" customHeight="1">
      <c r="A140" s="228"/>
      <c r="B140" s="262"/>
      <c r="C140" s="228"/>
      <c r="D140" s="263"/>
      <c r="E140" s="263"/>
      <c r="F140" s="263"/>
      <c r="G140" s="264"/>
      <c r="H140" s="228"/>
      <c r="I140" s="227"/>
      <c r="J140" s="227"/>
      <c r="K140" s="227"/>
      <c r="L140" s="227"/>
      <c r="M140" s="227"/>
      <c r="N140" s="227"/>
      <c r="O140" s="227"/>
      <c r="P140" s="227"/>
      <c r="Q140" s="227"/>
      <c r="R140" s="227"/>
      <c r="S140" s="227"/>
      <c r="T140" s="227"/>
      <c r="U140" s="227"/>
      <c r="V140" s="228"/>
      <c r="W140" s="228"/>
      <c r="X140" s="228"/>
      <c r="Y140" s="228"/>
      <c r="Z140" s="228"/>
    </row>
    <row r="141" spans="1:26" ht="15.75" customHeight="1">
      <c r="A141" s="228"/>
      <c r="B141" s="262"/>
      <c r="C141" s="228"/>
      <c r="D141" s="263"/>
      <c r="E141" s="263"/>
      <c r="F141" s="263"/>
      <c r="G141" s="264"/>
      <c r="H141" s="228"/>
      <c r="I141" s="227"/>
      <c r="J141" s="227"/>
      <c r="K141" s="227"/>
      <c r="L141" s="227"/>
      <c r="M141" s="227"/>
      <c r="N141" s="227"/>
      <c r="O141" s="227"/>
      <c r="P141" s="227"/>
      <c r="Q141" s="227"/>
      <c r="R141" s="227"/>
      <c r="S141" s="227"/>
      <c r="T141" s="227"/>
      <c r="U141" s="227"/>
      <c r="V141" s="228"/>
      <c r="W141" s="228"/>
      <c r="X141" s="228"/>
      <c r="Y141" s="228"/>
      <c r="Z141" s="228"/>
    </row>
    <row r="142" spans="1:26" ht="15.75" customHeight="1">
      <c r="A142" s="228"/>
      <c r="B142" s="262"/>
      <c r="C142" s="228"/>
      <c r="D142" s="263"/>
      <c r="E142" s="263"/>
      <c r="F142" s="263"/>
      <c r="G142" s="264"/>
      <c r="H142" s="228"/>
      <c r="I142" s="227"/>
      <c r="J142" s="227"/>
      <c r="K142" s="227"/>
      <c r="L142" s="227"/>
      <c r="M142" s="227"/>
      <c r="N142" s="227"/>
      <c r="O142" s="227"/>
      <c r="P142" s="227"/>
      <c r="Q142" s="227"/>
      <c r="R142" s="227"/>
      <c r="S142" s="227"/>
      <c r="T142" s="227"/>
      <c r="U142" s="227"/>
      <c r="V142" s="228"/>
      <c r="W142" s="228"/>
      <c r="X142" s="228"/>
      <c r="Y142" s="228"/>
      <c r="Z142" s="228"/>
    </row>
    <row r="143" spans="1:26" ht="15.75" customHeight="1">
      <c r="A143" s="228"/>
      <c r="B143" s="262"/>
      <c r="C143" s="228"/>
      <c r="D143" s="263"/>
      <c r="E143" s="263"/>
      <c r="F143" s="263"/>
      <c r="G143" s="264"/>
      <c r="H143" s="228"/>
      <c r="I143" s="227"/>
      <c r="J143" s="227"/>
      <c r="K143" s="227"/>
      <c r="L143" s="227"/>
      <c r="M143" s="227"/>
      <c r="N143" s="227"/>
      <c r="O143" s="227"/>
      <c r="P143" s="227"/>
      <c r="Q143" s="227"/>
      <c r="R143" s="227"/>
      <c r="S143" s="227"/>
      <c r="T143" s="227"/>
      <c r="U143" s="227"/>
      <c r="V143" s="228"/>
      <c r="W143" s="228"/>
      <c r="X143" s="228"/>
      <c r="Y143" s="228"/>
      <c r="Z143" s="228"/>
    </row>
    <row r="144" spans="1:26" ht="15.75" customHeight="1">
      <c r="A144" s="228"/>
      <c r="B144" s="262"/>
      <c r="C144" s="228"/>
      <c r="D144" s="263"/>
      <c r="E144" s="263"/>
      <c r="F144" s="263"/>
      <c r="G144" s="264"/>
      <c r="H144" s="228"/>
      <c r="I144" s="227"/>
      <c r="J144" s="227"/>
      <c r="K144" s="227"/>
      <c r="L144" s="227"/>
      <c r="M144" s="227"/>
      <c r="N144" s="227"/>
      <c r="O144" s="227"/>
      <c r="P144" s="227"/>
      <c r="Q144" s="227"/>
      <c r="R144" s="227"/>
      <c r="S144" s="227"/>
      <c r="T144" s="227"/>
      <c r="U144" s="227"/>
      <c r="V144" s="228"/>
      <c r="W144" s="228"/>
      <c r="X144" s="228"/>
      <c r="Y144" s="228"/>
      <c r="Z144" s="228"/>
    </row>
    <row r="145" spans="1:26" ht="15.75" customHeight="1">
      <c r="A145" s="228"/>
      <c r="B145" s="262"/>
      <c r="C145" s="228"/>
      <c r="D145" s="263"/>
      <c r="E145" s="263"/>
      <c r="F145" s="263"/>
      <c r="G145" s="264"/>
      <c r="H145" s="228"/>
      <c r="I145" s="227"/>
      <c r="J145" s="227"/>
      <c r="K145" s="227"/>
      <c r="L145" s="227"/>
      <c r="M145" s="227"/>
      <c r="N145" s="227"/>
      <c r="O145" s="227"/>
      <c r="P145" s="227"/>
      <c r="Q145" s="227"/>
      <c r="R145" s="227"/>
      <c r="S145" s="227"/>
      <c r="T145" s="227"/>
      <c r="U145" s="227"/>
      <c r="V145" s="228"/>
      <c r="W145" s="228"/>
      <c r="X145" s="228"/>
      <c r="Y145" s="228"/>
      <c r="Z145" s="228"/>
    </row>
    <row r="146" spans="1:26" ht="15.75" customHeight="1">
      <c r="A146" s="228"/>
      <c r="B146" s="262"/>
      <c r="C146" s="228"/>
      <c r="D146" s="263"/>
      <c r="E146" s="263"/>
      <c r="F146" s="263"/>
      <c r="G146" s="264"/>
      <c r="H146" s="228"/>
      <c r="I146" s="227"/>
      <c r="J146" s="227"/>
      <c r="K146" s="227"/>
      <c r="L146" s="227"/>
      <c r="M146" s="227"/>
      <c r="N146" s="227"/>
      <c r="O146" s="227"/>
      <c r="P146" s="227"/>
      <c r="Q146" s="227"/>
      <c r="R146" s="227"/>
      <c r="S146" s="227"/>
      <c r="T146" s="227"/>
      <c r="U146" s="227"/>
      <c r="V146" s="228"/>
      <c r="W146" s="228"/>
      <c r="X146" s="228"/>
      <c r="Y146" s="228"/>
      <c r="Z146" s="228"/>
    </row>
    <row r="147" spans="1:26" ht="15.75" customHeight="1">
      <c r="A147" s="228"/>
      <c r="B147" s="262"/>
      <c r="C147" s="228"/>
      <c r="D147" s="263"/>
      <c r="E147" s="263"/>
      <c r="F147" s="263"/>
      <c r="G147" s="264"/>
      <c r="H147" s="228"/>
      <c r="I147" s="227"/>
      <c r="J147" s="227"/>
      <c r="K147" s="227"/>
      <c r="L147" s="227"/>
      <c r="M147" s="227"/>
      <c r="N147" s="227"/>
      <c r="O147" s="227"/>
      <c r="P147" s="227"/>
      <c r="Q147" s="227"/>
      <c r="R147" s="227"/>
      <c r="S147" s="227"/>
      <c r="T147" s="227"/>
      <c r="U147" s="227"/>
      <c r="V147" s="228"/>
      <c r="W147" s="228"/>
      <c r="X147" s="228"/>
      <c r="Y147" s="228"/>
      <c r="Z147" s="228"/>
    </row>
    <row r="148" spans="1:26" ht="15.75" customHeight="1">
      <c r="A148" s="228"/>
      <c r="B148" s="262"/>
      <c r="C148" s="228"/>
      <c r="D148" s="263"/>
      <c r="E148" s="263"/>
      <c r="F148" s="263"/>
      <c r="G148" s="264"/>
      <c r="H148" s="228"/>
      <c r="I148" s="227"/>
      <c r="J148" s="227"/>
      <c r="K148" s="227"/>
      <c r="L148" s="227"/>
      <c r="M148" s="227"/>
      <c r="N148" s="227"/>
      <c r="O148" s="227"/>
      <c r="P148" s="227"/>
      <c r="Q148" s="227"/>
      <c r="R148" s="227"/>
      <c r="S148" s="227"/>
      <c r="T148" s="227"/>
      <c r="U148" s="227"/>
      <c r="V148" s="228"/>
      <c r="W148" s="228"/>
      <c r="X148" s="228"/>
      <c r="Y148" s="228"/>
      <c r="Z148" s="228"/>
    </row>
    <row r="149" spans="1:26" ht="15.75" customHeight="1">
      <c r="A149" s="228"/>
      <c r="B149" s="262"/>
      <c r="C149" s="228"/>
      <c r="D149" s="263"/>
      <c r="E149" s="263"/>
      <c r="F149" s="263"/>
      <c r="G149" s="264"/>
      <c r="H149" s="228"/>
      <c r="I149" s="227"/>
      <c r="J149" s="227"/>
      <c r="K149" s="227"/>
      <c r="L149" s="227"/>
      <c r="M149" s="227"/>
      <c r="N149" s="227"/>
      <c r="O149" s="227"/>
      <c r="P149" s="227"/>
      <c r="Q149" s="227"/>
      <c r="R149" s="227"/>
      <c r="S149" s="227"/>
      <c r="T149" s="227"/>
      <c r="U149" s="227"/>
      <c r="V149" s="228"/>
      <c r="W149" s="228"/>
      <c r="X149" s="228"/>
      <c r="Y149" s="228"/>
      <c r="Z149" s="228"/>
    </row>
    <row r="150" spans="1:26" ht="15.75" customHeight="1">
      <c r="A150" s="228"/>
      <c r="B150" s="262"/>
      <c r="C150" s="228"/>
      <c r="D150" s="263"/>
      <c r="E150" s="263"/>
      <c r="F150" s="263"/>
      <c r="G150" s="264"/>
      <c r="H150" s="228"/>
      <c r="I150" s="227"/>
      <c r="J150" s="227"/>
      <c r="K150" s="227"/>
      <c r="L150" s="227"/>
      <c r="M150" s="227"/>
      <c r="N150" s="227"/>
      <c r="O150" s="227"/>
      <c r="P150" s="227"/>
      <c r="Q150" s="227"/>
      <c r="R150" s="227"/>
      <c r="S150" s="227"/>
      <c r="T150" s="227"/>
      <c r="U150" s="227"/>
      <c r="V150" s="228"/>
      <c r="W150" s="228"/>
      <c r="X150" s="228"/>
      <c r="Y150" s="228"/>
      <c r="Z150" s="228"/>
    </row>
    <row r="151" spans="1:26" ht="15.75" customHeight="1">
      <c r="A151" s="228"/>
      <c r="B151" s="262"/>
      <c r="C151" s="228"/>
      <c r="D151" s="263"/>
      <c r="E151" s="263"/>
      <c r="F151" s="263"/>
      <c r="G151" s="264"/>
      <c r="H151" s="228"/>
      <c r="I151" s="227"/>
      <c r="J151" s="227"/>
      <c r="K151" s="227"/>
      <c r="L151" s="227"/>
      <c r="M151" s="227"/>
      <c r="N151" s="227"/>
      <c r="O151" s="227"/>
      <c r="P151" s="227"/>
      <c r="Q151" s="227"/>
      <c r="R151" s="227"/>
      <c r="S151" s="227"/>
      <c r="T151" s="227"/>
      <c r="U151" s="227"/>
      <c r="V151" s="228"/>
      <c r="W151" s="228"/>
      <c r="X151" s="228"/>
      <c r="Y151" s="228"/>
      <c r="Z151" s="228"/>
    </row>
    <row r="152" spans="1:26" ht="15.75" customHeight="1">
      <c r="A152" s="228"/>
      <c r="B152" s="262"/>
      <c r="C152" s="228"/>
      <c r="D152" s="263"/>
      <c r="E152" s="263"/>
      <c r="F152" s="263"/>
      <c r="G152" s="264"/>
      <c r="H152" s="228"/>
      <c r="I152" s="227"/>
      <c r="J152" s="227"/>
      <c r="K152" s="227"/>
      <c r="L152" s="227"/>
      <c r="M152" s="227"/>
      <c r="N152" s="227"/>
      <c r="O152" s="227"/>
      <c r="P152" s="227"/>
      <c r="Q152" s="227"/>
      <c r="R152" s="227"/>
      <c r="S152" s="227"/>
      <c r="T152" s="227"/>
      <c r="U152" s="227"/>
      <c r="V152" s="228"/>
      <c r="W152" s="228"/>
      <c r="X152" s="228"/>
      <c r="Y152" s="228"/>
      <c r="Z152" s="228"/>
    </row>
    <row r="153" spans="1:26" ht="15.75" customHeight="1">
      <c r="A153" s="228"/>
      <c r="B153" s="262"/>
      <c r="C153" s="228"/>
      <c r="D153" s="263"/>
      <c r="E153" s="263"/>
      <c r="F153" s="263"/>
      <c r="G153" s="264"/>
      <c r="H153" s="228"/>
      <c r="I153" s="227"/>
      <c r="J153" s="227"/>
      <c r="K153" s="227"/>
      <c r="L153" s="227"/>
      <c r="M153" s="227"/>
      <c r="N153" s="227"/>
      <c r="O153" s="227"/>
      <c r="P153" s="227"/>
      <c r="Q153" s="227"/>
      <c r="R153" s="227"/>
      <c r="S153" s="227"/>
      <c r="T153" s="227"/>
      <c r="U153" s="227"/>
      <c r="V153" s="228"/>
      <c r="W153" s="228"/>
      <c r="X153" s="228"/>
      <c r="Y153" s="228"/>
      <c r="Z153" s="228"/>
    </row>
    <row r="154" spans="1:26" ht="15.75" customHeight="1">
      <c r="A154" s="228"/>
      <c r="B154" s="262"/>
      <c r="C154" s="228"/>
      <c r="D154" s="263"/>
      <c r="E154" s="263"/>
      <c r="F154" s="263"/>
      <c r="G154" s="264"/>
      <c r="H154" s="228"/>
      <c r="I154" s="227"/>
      <c r="J154" s="227"/>
      <c r="K154" s="227"/>
      <c r="L154" s="227"/>
      <c r="M154" s="227"/>
      <c r="N154" s="227"/>
      <c r="O154" s="227"/>
      <c r="P154" s="227"/>
      <c r="Q154" s="227"/>
      <c r="R154" s="227"/>
      <c r="S154" s="227"/>
      <c r="T154" s="227"/>
      <c r="U154" s="227"/>
      <c r="V154" s="228"/>
      <c r="W154" s="228"/>
      <c r="X154" s="228"/>
      <c r="Y154" s="228"/>
      <c r="Z154" s="228"/>
    </row>
    <row r="155" spans="1:26" ht="15.75" customHeight="1">
      <c r="A155" s="228"/>
      <c r="B155" s="262"/>
      <c r="C155" s="228"/>
      <c r="D155" s="263"/>
      <c r="E155" s="263"/>
      <c r="F155" s="263"/>
      <c r="G155" s="264"/>
      <c r="H155" s="228"/>
      <c r="I155" s="227"/>
      <c r="J155" s="227"/>
      <c r="K155" s="227"/>
      <c r="L155" s="227"/>
      <c r="M155" s="227"/>
      <c r="N155" s="227"/>
      <c r="O155" s="227"/>
      <c r="P155" s="227"/>
      <c r="Q155" s="227"/>
      <c r="R155" s="227"/>
      <c r="S155" s="227"/>
      <c r="T155" s="227"/>
      <c r="U155" s="227"/>
      <c r="V155" s="228"/>
      <c r="W155" s="228"/>
      <c r="X155" s="228"/>
      <c r="Y155" s="228"/>
      <c r="Z155" s="228"/>
    </row>
    <row r="156" spans="1:26" ht="15.75" customHeight="1">
      <c r="A156" s="228"/>
      <c r="B156" s="262"/>
      <c r="C156" s="228"/>
      <c r="D156" s="263"/>
      <c r="E156" s="263"/>
      <c r="F156" s="263"/>
      <c r="G156" s="264"/>
      <c r="H156" s="228"/>
      <c r="I156" s="227"/>
      <c r="J156" s="227"/>
      <c r="K156" s="227"/>
      <c r="L156" s="227"/>
      <c r="M156" s="227"/>
      <c r="N156" s="227"/>
      <c r="O156" s="227"/>
      <c r="P156" s="227"/>
      <c r="Q156" s="227"/>
      <c r="R156" s="227"/>
      <c r="S156" s="227"/>
      <c r="T156" s="227"/>
      <c r="U156" s="227"/>
      <c r="V156" s="228"/>
      <c r="W156" s="228"/>
      <c r="X156" s="228"/>
      <c r="Y156" s="228"/>
      <c r="Z156" s="228"/>
    </row>
    <row r="157" spans="1:26" ht="15.75" customHeight="1">
      <c r="A157" s="228"/>
      <c r="B157" s="262"/>
      <c r="C157" s="228"/>
      <c r="D157" s="263"/>
      <c r="E157" s="263"/>
      <c r="F157" s="263"/>
      <c r="G157" s="264"/>
      <c r="H157" s="228"/>
      <c r="I157" s="227"/>
      <c r="J157" s="227"/>
      <c r="K157" s="227"/>
      <c r="L157" s="227"/>
      <c r="M157" s="227"/>
      <c r="N157" s="227"/>
      <c r="O157" s="227"/>
      <c r="P157" s="227"/>
      <c r="Q157" s="227"/>
      <c r="R157" s="227"/>
      <c r="S157" s="227"/>
      <c r="T157" s="227"/>
      <c r="U157" s="227"/>
      <c r="V157" s="228"/>
      <c r="W157" s="228"/>
      <c r="X157" s="228"/>
      <c r="Y157" s="228"/>
      <c r="Z157" s="228"/>
    </row>
    <row r="158" spans="1:26" ht="15.75" customHeight="1">
      <c r="A158" s="228"/>
      <c r="B158" s="262"/>
      <c r="C158" s="228"/>
      <c r="D158" s="263"/>
      <c r="E158" s="263"/>
      <c r="F158" s="263"/>
      <c r="G158" s="264"/>
      <c r="H158" s="228"/>
      <c r="I158" s="227"/>
      <c r="J158" s="227"/>
      <c r="K158" s="227"/>
      <c r="L158" s="227"/>
      <c r="M158" s="227"/>
      <c r="N158" s="227"/>
      <c r="O158" s="227"/>
      <c r="P158" s="227"/>
      <c r="Q158" s="227"/>
      <c r="R158" s="227"/>
      <c r="S158" s="227"/>
      <c r="T158" s="227"/>
      <c r="U158" s="227"/>
      <c r="V158" s="228"/>
      <c r="W158" s="228"/>
      <c r="X158" s="228"/>
      <c r="Y158" s="228"/>
      <c r="Z158" s="228"/>
    </row>
    <row r="159" spans="1:26" ht="15.75" customHeight="1">
      <c r="A159" s="228"/>
      <c r="B159" s="262"/>
      <c r="C159" s="228"/>
      <c r="D159" s="263"/>
      <c r="E159" s="263"/>
      <c r="F159" s="263"/>
      <c r="G159" s="264"/>
      <c r="H159" s="228"/>
      <c r="I159" s="227"/>
      <c r="J159" s="227"/>
      <c r="K159" s="227"/>
      <c r="L159" s="227"/>
      <c r="M159" s="227"/>
      <c r="N159" s="227"/>
      <c r="O159" s="227"/>
      <c r="P159" s="227"/>
      <c r="Q159" s="227"/>
      <c r="R159" s="227"/>
      <c r="S159" s="227"/>
      <c r="T159" s="227"/>
      <c r="U159" s="227"/>
      <c r="V159" s="228"/>
      <c r="W159" s="228"/>
      <c r="X159" s="228"/>
      <c r="Y159" s="228"/>
      <c r="Z159" s="228"/>
    </row>
    <row r="160" spans="1:26" ht="15.75" customHeight="1">
      <c r="A160" s="228"/>
      <c r="B160" s="262"/>
      <c r="C160" s="228"/>
      <c r="D160" s="263"/>
      <c r="E160" s="263"/>
      <c r="F160" s="263"/>
      <c r="G160" s="264"/>
      <c r="H160" s="228"/>
      <c r="I160" s="227"/>
      <c r="J160" s="227"/>
      <c r="K160" s="227"/>
      <c r="L160" s="227"/>
      <c r="M160" s="227"/>
      <c r="N160" s="227"/>
      <c r="O160" s="227"/>
      <c r="P160" s="227"/>
      <c r="Q160" s="227"/>
      <c r="R160" s="227"/>
      <c r="S160" s="227"/>
      <c r="T160" s="227"/>
      <c r="U160" s="227"/>
      <c r="V160" s="228"/>
      <c r="W160" s="228"/>
      <c r="X160" s="228"/>
      <c r="Y160" s="228"/>
      <c r="Z160" s="228"/>
    </row>
    <row r="161" spans="1:26" ht="15.75" customHeight="1">
      <c r="A161" s="228"/>
      <c r="B161" s="262"/>
      <c r="C161" s="228"/>
      <c r="D161" s="263"/>
      <c r="E161" s="263"/>
      <c r="F161" s="263"/>
      <c r="G161" s="264"/>
      <c r="H161" s="228"/>
      <c r="I161" s="227"/>
      <c r="J161" s="227"/>
      <c r="K161" s="227"/>
      <c r="L161" s="227"/>
      <c r="M161" s="227"/>
      <c r="N161" s="227"/>
      <c r="O161" s="227"/>
      <c r="P161" s="227"/>
      <c r="Q161" s="227"/>
      <c r="R161" s="227"/>
      <c r="S161" s="227"/>
      <c r="T161" s="227"/>
      <c r="U161" s="227"/>
      <c r="V161" s="228"/>
      <c r="W161" s="228"/>
      <c r="X161" s="228"/>
      <c r="Y161" s="228"/>
      <c r="Z161" s="228"/>
    </row>
    <row r="162" spans="1:26" ht="15.75" customHeight="1">
      <c r="A162" s="228"/>
      <c r="B162" s="262"/>
      <c r="C162" s="228"/>
      <c r="D162" s="263"/>
      <c r="E162" s="263"/>
      <c r="F162" s="263"/>
      <c r="G162" s="264"/>
      <c r="H162" s="228"/>
      <c r="I162" s="227"/>
      <c r="J162" s="227"/>
      <c r="K162" s="227"/>
      <c r="L162" s="227"/>
      <c r="M162" s="227"/>
      <c r="N162" s="227"/>
      <c r="O162" s="227"/>
      <c r="P162" s="227"/>
      <c r="Q162" s="227"/>
      <c r="R162" s="227"/>
      <c r="S162" s="227"/>
      <c r="T162" s="227"/>
      <c r="U162" s="227"/>
      <c r="V162" s="228"/>
      <c r="W162" s="228"/>
      <c r="X162" s="228"/>
      <c r="Y162" s="228"/>
      <c r="Z162" s="228"/>
    </row>
    <row r="163" spans="1:26" ht="15.75" customHeight="1">
      <c r="A163" s="228"/>
      <c r="B163" s="262"/>
      <c r="C163" s="228"/>
      <c r="D163" s="263"/>
      <c r="E163" s="263"/>
      <c r="F163" s="263"/>
      <c r="G163" s="264"/>
      <c r="H163" s="228"/>
      <c r="I163" s="227"/>
      <c r="J163" s="227"/>
      <c r="K163" s="227"/>
      <c r="L163" s="227"/>
      <c r="M163" s="227"/>
      <c r="N163" s="227"/>
      <c r="O163" s="227"/>
      <c r="P163" s="227"/>
      <c r="Q163" s="227"/>
      <c r="R163" s="227"/>
      <c r="S163" s="227"/>
      <c r="T163" s="227"/>
      <c r="U163" s="227"/>
      <c r="V163" s="228"/>
      <c r="W163" s="228"/>
      <c r="X163" s="228"/>
      <c r="Y163" s="228"/>
      <c r="Z163" s="228"/>
    </row>
    <row r="164" spans="1:26" ht="15.75" customHeight="1">
      <c r="A164" s="228"/>
      <c r="B164" s="262"/>
      <c r="C164" s="228"/>
      <c r="D164" s="263"/>
      <c r="E164" s="263"/>
      <c r="F164" s="263"/>
      <c r="G164" s="264"/>
      <c r="H164" s="228"/>
      <c r="I164" s="227"/>
      <c r="J164" s="227"/>
      <c r="K164" s="227"/>
      <c r="L164" s="227"/>
      <c r="M164" s="227"/>
      <c r="N164" s="227"/>
      <c r="O164" s="227"/>
      <c r="P164" s="227"/>
      <c r="Q164" s="227"/>
      <c r="R164" s="227"/>
      <c r="S164" s="227"/>
      <c r="T164" s="227"/>
      <c r="U164" s="227"/>
      <c r="V164" s="228"/>
      <c r="W164" s="228"/>
      <c r="X164" s="228"/>
      <c r="Y164" s="228"/>
      <c r="Z164" s="228"/>
    </row>
    <row r="165" spans="1:26" ht="15.75" customHeight="1">
      <c r="A165" s="228"/>
      <c r="B165" s="262"/>
      <c r="C165" s="228"/>
      <c r="D165" s="263"/>
      <c r="E165" s="263"/>
      <c r="F165" s="263"/>
      <c r="G165" s="264"/>
      <c r="H165" s="228"/>
      <c r="I165" s="227"/>
      <c r="J165" s="227"/>
      <c r="K165" s="227"/>
      <c r="L165" s="227"/>
      <c r="M165" s="227"/>
      <c r="N165" s="227"/>
      <c r="O165" s="227"/>
      <c r="P165" s="227"/>
      <c r="Q165" s="227"/>
      <c r="R165" s="227"/>
      <c r="S165" s="227"/>
      <c r="T165" s="227"/>
      <c r="U165" s="227"/>
      <c r="V165" s="228"/>
      <c r="W165" s="228"/>
      <c r="X165" s="228"/>
      <c r="Y165" s="228"/>
      <c r="Z165" s="228"/>
    </row>
    <row r="166" spans="1:26" ht="15.75" customHeight="1">
      <c r="A166" s="228"/>
      <c r="B166" s="262"/>
      <c r="C166" s="228"/>
      <c r="D166" s="263"/>
      <c r="E166" s="263"/>
      <c r="F166" s="263"/>
      <c r="G166" s="264"/>
      <c r="H166" s="228"/>
      <c r="I166" s="227"/>
      <c r="J166" s="227"/>
      <c r="K166" s="227"/>
      <c r="L166" s="227"/>
      <c r="M166" s="227"/>
      <c r="N166" s="227"/>
      <c r="O166" s="227"/>
      <c r="P166" s="227"/>
      <c r="Q166" s="227"/>
      <c r="R166" s="227"/>
      <c r="S166" s="227"/>
      <c r="T166" s="227"/>
      <c r="U166" s="227"/>
      <c r="V166" s="228"/>
      <c r="W166" s="228"/>
      <c r="X166" s="228"/>
      <c r="Y166" s="228"/>
      <c r="Z166" s="228"/>
    </row>
    <row r="167" spans="1:26" ht="15.75" customHeight="1">
      <c r="A167" s="228"/>
      <c r="B167" s="262"/>
      <c r="C167" s="228"/>
      <c r="D167" s="263"/>
      <c r="E167" s="263"/>
      <c r="F167" s="263"/>
      <c r="G167" s="264"/>
      <c r="H167" s="228"/>
      <c r="I167" s="227"/>
      <c r="J167" s="227"/>
      <c r="K167" s="227"/>
      <c r="L167" s="227"/>
      <c r="M167" s="227"/>
      <c r="N167" s="227"/>
      <c r="O167" s="227"/>
      <c r="P167" s="227"/>
      <c r="Q167" s="227"/>
      <c r="R167" s="227"/>
      <c r="S167" s="227"/>
      <c r="T167" s="227"/>
      <c r="U167" s="227"/>
      <c r="V167" s="228"/>
      <c r="W167" s="228"/>
      <c r="X167" s="228"/>
      <c r="Y167" s="228"/>
      <c r="Z167" s="228"/>
    </row>
    <row r="168" spans="1:26" ht="15.75" customHeight="1">
      <c r="A168" s="228"/>
      <c r="B168" s="262"/>
      <c r="C168" s="228"/>
      <c r="D168" s="263"/>
      <c r="E168" s="263"/>
      <c r="F168" s="263"/>
      <c r="G168" s="264"/>
      <c r="H168" s="228"/>
      <c r="I168" s="227"/>
      <c r="J168" s="227"/>
      <c r="K168" s="227"/>
      <c r="L168" s="227"/>
      <c r="M168" s="227"/>
      <c r="N168" s="227"/>
      <c r="O168" s="227"/>
      <c r="P168" s="227"/>
      <c r="Q168" s="227"/>
      <c r="R168" s="227"/>
      <c r="S168" s="227"/>
      <c r="T168" s="227"/>
      <c r="U168" s="227"/>
      <c r="V168" s="228"/>
      <c r="W168" s="228"/>
      <c r="X168" s="228"/>
      <c r="Y168" s="228"/>
      <c r="Z168" s="228"/>
    </row>
    <row r="169" spans="1:26" ht="15.75" customHeight="1">
      <c r="A169" s="228"/>
      <c r="B169" s="262"/>
      <c r="C169" s="228"/>
      <c r="D169" s="263"/>
      <c r="E169" s="263"/>
      <c r="F169" s="263"/>
      <c r="G169" s="264"/>
      <c r="H169" s="228"/>
      <c r="I169" s="227"/>
      <c r="J169" s="227"/>
      <c r="K169" s="227"/>
      <c r="L169" s="227"/>
      <c r="M169" s="227"/>
      <c r="N169" s="227"/>
      <c r="O169" s="227"/>
      <c r="P169" s="227"/>
      <c r="Q169" s="227"/>
      <c r="R169" s="227"/>
      <c r="S169" s="227"/>
      <c r="T169" s="227"/>
      <c r="U169" s="227"/>
      <c r="V169" s="228"/>
      <c r="W169" s="228"/>
      <c r="X169" s="228"/>
      <c r="Y169" s="228"/>
      <c r="Z169" s="228"/>
    </row>
    <row r="170" spans="1:26" ht="15.75" customHeight="1">
      <c r="A170" s="228"/>
      <c r="B170" s="262"/>
      <c r="C170" s="228"/>
      <c r="D170" s="263"/>
      <c r="E170" s="263"/>
      <c r="F170" s="263"/>
      <c r="G170" s="264"/>
      <c r="H170" s="228"/>
      <c r="I170" s="227"/>
      <c r="J170" s="227"/>
      <c r="K170" s="227"/>
      <c r="L170" s="227"/>
      <c r="M170" s="227"/>
      <c r="N170" s="227"/>
      <c r="O170" s="227"/>
      <c r="P170" s="227"/>
      <c r="Q170" s="227"/>
      <c r="R170" s="227"/>
      <c r="S170" s="227"/>
      <c r="T170" s="227"/>
      <c r="U170" s="227"/>
      <c r="V170" s="228"/>
      <c r="W170" s="228"/>
      <c r="X170" s="228"/>
      <c r="Y170" s="228"/>
      <c r="Z170" s="228"/>
    </row>
    <row r="171" spans="1:26" ht="15.75" customHeight="1">
      <c r="A171" s="228"/>
      <c r="B171" s="262"/>
      <c r="C171" s="228"/>
      <c r="D171" s="263"/>
      <c r="E171" s="263"/>
      <c r="F171" s="263"/>
      <c r="G171" s="264"/>
      <c r="H171" s="228"/>
      <c r="I171" s="227"/>
      <c r="J171" s="227"/>
      <c r="K171" s="227"/>
      <c r="L171" s="227"/>
      <c r="M171" s="227"/>
      <c r="N171" s="227"/>
      <c r="O171" s="227"/>
      <c r="P171" s="227"/>
      <c r="Q171" s="227"/>
      <c r="R171" s="227"/>
      <c r="S171" s="227"/>
      <c r="T171" s="227"/>
      <c r="U171" s="227"/>
      <c r="V171" s="228"/>
      <c r="W171" s="228"/>
      <c r="X171" s="228"/>
      <c r="Y171" s="228"/>
      <c r="Z171" s="228"/>
    </row>
    <row r="172" spans="1:26" ht="15.75" customHeight="1">
      <c r="A172" s="228"/>
      <c r="B172" s="262"/>
      <c r="C172" s="228"/>
      <c r="D172" s="263"/>
      <c r="E172" s="263"/>
      <c r="F172" s="263"/>
      <c r="G172" s="264"/>
      <c r="H172" s="228"/>
      <c r="I172" s="227"/>
      <c r="J172" s="227"/>
      <c r="K172" s="227"/>
      <c r="L172" s="227"/>
      <c r="M172" s="227"/>
      <c r="N172" s="227"/>
      <c r="O172" s="227"/>
      <c r="P172" s="227"/>
      <c r="Q172" s="227"/>
      <c r="R172" s="227"/>
      <c r="S172" s="227"/>
      <c r="T172" s="227"/>
      <c r="U172" s="227"/>
      <c r="V172" s="228"/>
      <c r="W172" s="228"/>
      <c r="X172" s="228"/>
      <c r="Y172" s="228"/>
      <c r="Z172" s="228"/>
    </row>
    <row r="173" spans="1:26" ht="15.75" customHeight="1">
      <c r="A173" s="228"/>
      <c r="B173" s="262"/>
      <c r="C173" s="228"/>
      <c r="D173" s="263"/>
      <c r="E173" s="263"/>
      <c r="F173" s="263"/>
      <c r="G173" s="264"/>
      <c r="H173" s="228"/>
      <c r="I173" s="227"/>
      <c r="J173" s="227"/>
      <c r="K173" s="227"/>
      <c r="L173" s="227"/>
      <c r="M173" s="227"/>
      <c r="N173" s="227"/>
      <c r="O173" s="227"/>
      <c r="P173" s="227"/>
      <c r="Q173" s="227"/>
      <c r="R173" s="227"/>
      <c r="S173" s="227"/>
      <c r="T173" s="227"/>
      <c r="U173" s="227"/>
      <c r="V173" s="228"/>
      <c r="W173" s="228"/>
      <c r="X173" s="228"/>
      <c r="Y173" s="228"/>
      <c r="Z173" s="228"/>
    </row>
    <row r="174" spans="1:26" ht="15.75" customHeight="1">
      <c r="A174" s="228"/>
      <c r="B174" s="262"/>
      <c r="C174" s="228"/>
      <c r="D174" s="263"/>
      <c r="E174" s="263"/>
      <c r="F174" s="263"/>
      <c r="G174" s="264"/>
      <c r="H174" s="228"/>
      <c r="I174" s="227"/>
      <c r="J174" s="227"/>
      <c r="K174" s="227"/>
      <c r="L174" s="227"/>
      <c r="M174" s="227"/>
      <c r="N174" s="227"/>
      <c r="O174" s="227"/>
      <c r="P174" s="227"/>
      <c r="Q174" s="227"/>
      <c r="R174" s="227"/>
      <c r="S174" s="227"/>
      <c r="T174" s="227"/>
      <c r="U174" s="227"/>
      <c r="V174" s="228"/>
      <c r="W174" s="228"/>
      <c r="X174" s="228"/>
      <c r="Y174" s="228"/>
      <c r="Z174" s="228"/>
    </row>
    <row r="175" spans="1:26" ht="15.75" customHeight="1">
      <c r="A175" s="228"/>
      <c r="B175" s="262"/>
      <c r="C175" s="228"/>
      <c r="D175" s="263"/>
      <c r="E175" s="263"/>
      <c r="F175" s="263"/>
      <c r="G175" s="264"/>
      <c r="H175" s="228"/>
      <c r="I175" s="227"/>
      <c r="J175" s="227"/>
      <c r="K175" s="227"/>
      <c r="L175" s="227"/>
      <c r="M175" s="227"/>
      <c r="N175" s="227"/>
      <c r="O175" s="227"/>
      <c r="P175" s="227"/>
      <c r="Q175" s="227"/>
      <c r="R175" s="227"/>
      <c r="S175" s="227"/>
      <c r="T175" s="227"/>
      <c r="U175" s="227"/>
      <c r="V175" s="228"/>
      <c r="W175" s="228"/>
      <c r="X175" s="228"/>
      <c r="Y175" s="228"/>
      <c r="Z175" s="228"/>
    </row>
    <row r="176" spans="1:26" ht="15.75" customHeight="1">
      <c r="A176" s="228"/>
      <c r="B176" s="262"/>
      <c r="C176" s="228"/>
      <c r="D176" s="263"/>
      <c r="E176" s="263"/>
      <c r="F176" s="263"/>
      <c r="G176" s="264"/>
      <c r="H176" s="228"/>
      <c r="I176" s="227"/>
      <c r="J176" s="227"/>
      <c r="K176" s="227"/>
      <c r="L176" s="227"/>
      <c r="M176" s="227"/>
      <c r="N176" s="227"/>
      <c r="O176" s="227"/>
      <c r="P176" s="227"/>
      <c r="Q176" s="227"/>
      <c r="R176" s="227"/>
      <c r="S176" s="227"/>
      <c r="T176" s="227"/>
      <c r="U176" s="227"/>
      <c r="V176" s="228"/>
      <c r="W176" s="228"/>
      <c r="X176" s="228"/>
      <c r="Y176" s="228"/>
      <c r="Z176" s="228"/>
    </row>
    <row r="177" spans="1:26" ht="15.75" customHeight="1">
      <c r="A177" s="228"/>
      <c r="B177" s="262"/>
      <c r="C177" s="228"/>
      <c r="D177" s="263"/>
      <c r="E177" s="263"/>
      <c r="F177" s="263"/>
      <c r="G177" s="264"/>
      <c r="H177" s="228"/>
      <c r="I177" s="227"/>
      <c r="J177" s="227"/>
      <c r="K177" s="227"/>
      <c r="L177" s="227"/>
      <c r="M177" s="227"/>
      <c r="N177" s="227"/>
      <c r="O177" s="227"/>
      <c r="P177" s="227"/>
      <c r="Q177" s="227"/>
      <c r="R177" s="227"/>
      <c r="S177" s="227"/>
      <c r="T177" s="227"/>
      <c r="U177" s="227"/>
      <c r="V177" s="228"/>
      <c r="W177" s="228"/>
      <c r="X177" s="228"/>
      <c r="Y177" s="228"/>
      <c r="Z177" s="228"/>
    </row>
    <row r="178" spans="1:26" ht="15.75" customHeight="1">
      <c r="A178" s="228"/>
      <c r="B178" s="262"/>
      <c r="C178" s="228"/>
      <c r="D178" s="263"/>
      <c r="E178" s="263"/>
      <c r="F178" s="263"/>
      <c r="G178" s="264"/>
      <c r="H178" s="228"/>
      <c r="I178" s="227"/>
      <c r="J178" s="227"/>
      <c r="K178" s="227"/>
      <c r="L178" s="227"/>
      <c r="M178" s="227"/>
      <c r="N178" s="227"/>
      <c r="O178" s="227"/>
      <c r="P178" s="227"/>
      <c r="Q178" s="227"/>
      <c r="R178" s="227"/>
      <c r="S178" s="227"/>
      <c r="T178" s="227"/>
      <c r="U178" s="227"/>
      <c r="V178" s="228"/>
      <c r="W178" s="228"/>
      <c r="X178" s="228"/>
      <c r="Y178" s="228"/>
      <c r="Z178" s="228"/>
    </row>
    <row r="179" spans="1:26" ht="15.75" customHeight="1">
      <c r="A179" s="228"/>
      <c r="B179" s="262"/>
      <c r="C179" s="228"/>
      <c r="D179" s="263"/>
      <c r="E179" s="263"/>
      <c r="F179" s="263"/>
      <c r="G179" s="264"/>
      <c r="H179" s="228"/>
      <c r="I179" s="227"/>
      <c r="J179" s="227"/>
      <c r="K179" s="227"/>
      <c r="L179" s="227"/>
      <c r="M179" s="227"/>
      <c r="N179" s="227"/>
      <c r="O179" s="227"/>
      <c r="P179" s="227"/>
      <c r="Q179" s="227"/>
      <c r="R179" s="227"/>
      <c r="S179" s="227"/>
      <c r="T179" s="227"/>
      <c r="U179" s="227"/>
      <c r="V179" s="228"/>
      <c r="W179" s="228"/>
      <c r="X179" s="228"/>
      <c r="Y179" s="228"/>
      <c r="Z179" s="228"/>
    </row>
    <row r="180" spans="1:26" ht="15.75" customHeight="1">
      <c r="A180" s="228"/>
      <c r="B180" s="262"/>
      <c r="C180" s="228"/>
      <c r="D180" s="263"/>
      <c r="E180" s="263"/>
      <c r="F180" s="263"/>
      <c r="G180" s="264"/>
      <c r="H180" s="228"/>
      <c r="I180" s="227"/>
      <c r="J180" s="227"/>
      <c r="K180" s="227"/>
      <c r="L180" s="227"/>
      <c r="M180" s="227"/>
      <c r="N180" s="227"/>
      <c r="O180" s="227"/>
      <c r="P180" s="227"/>
      <c r="Q180" s="227"/>
      <c r="R180" s="227"/>
      <c r="S180" s="227"/>
      <c r="T180" s="227"/>
      <c r="U180" s="227"/>
      <c r="V180" s="228"/>
      <c r="W180" s="228"/>
      <c r="X180" s="228"/>
      <c r="Y180" s="228"/>
      <c r="Z180" s="228"/>
    </row>
    <row r="181" spans="1:26" ht="15.75" customHeight="1">
      <c r="A181" s="228"/>
      <c r="B181" s="262"/>
      <c r="C181" s="228"/>
      <c r="D181" s="263"/>
      <c r="E181" s="263"/>
      <c r="F181" s="263"/>
      <c r="G181" s="264"/>
      <c r="H181" s="228"/>
      <c r="I181" s="227"/>
      <c r="J181" s="227"/>
      <c r="K181" s="227"/>
      <c r="L181" s="227"/>
      <c r="M181" s="227"/>
      <c r="N181" s="227"/>
      <c r="O181" s="227"/>
      <c r="P181" s="227"/>
      <c r="Q181" s="227"/>
      <c r="R181" s="227"/>
      <c r="S181" s="227"/>
      <c r="T181" s="227"/>
      <c r="U181" s="227"/>
      <c r="V181" s="228"/>
      <c r="W181" s="228"/>
      <c r="X181" s="228"/>
      <c r="Y181" s="228"/>
      <c r="Z181" s="228"/>
    </row>
    <row r="182" spans="1:26" ht="15.75" customHeight="1">
      <c r="A182" s="228"/>
      <c r="B182" s="262"/>
      <c r="C182" s="228"/>
      <c r="D182" s="263"/>
      <c r="E182" s="263"/>
      <c r="F182" s="263"/>
      <c r="G182" s="264"/>
      <c r="H182" s="228"/>
      <c r="I182" s="227"/>
      <c r="J182" s="227"/>
      <c r="K182" s="227"/>
      <c r="L182" s="227"/>
      <c r="M182" s="227"/>
      <c r="N182" s="227"/>
      <c r="O182" s="227"/>
      <c r="P182" s="227"/>
      <c r="Q182" s="227"/>
      <c r="R182" s="227"/>
      <c r="S182" s="227"/>
      <c r="T182" s="227"/>
      <c r="U182" s="227"/>
      <c r="V182" s="228"/>
      <c r="W182" s="228"/>
      <c r="X182" s="228"/>
      <c r="Y182" s="228"/>
      <c r="Z182" s="228"/>
    </row>
    <row r="183" spans="1:26" ht="15.75" customHeight="1">
      <c r="A183" s="228"/>
      <c r="B183" s="262"/>
      <c r="C183" s="228"/>
      <c r="D183" s="263"/>
      <c r="E183" s="263"/>
      <c r="F183" s="263"/>
      <c r="G183" s="264"/>
      <c r="H183" s="228"/>
      <c r="I183" s="227"/>
      <c r="J183" s="227"/>
      <c r="K183" s="227"/>
      <c r="L183" s="227"/>
      <c r="M183" s="227"/>
      <c r="N183" s="227"/>
      <c r="O183" s="227"/>
      <c r="P183" s="227"/>
      <c r="Q183" s="227"/>
      <c r="R183" s="227"/>
      <c r="S183" s="227"/>
      <c r="T183" s="227"/>
      <c r="U183" s="227"/>
      <c r="V183" s="228"/>
      <c r="W183" s="228"/>
      <c r="X183" s="228"/>
      <c r="Y183" s="228"/>
      <c r="Z183" s="228"/>
    </row>
    <row r="184" spans="1:26" ht="15.75" customHeight="1">
      <c r="A184" s="228"/>
      <c r="B184" s="262"/>
      <c r="C184" s="228"/>
      <c r="D184" s="263"/>
      <c r="E184" s="263"/>
      <c r="F184" s="263"/>
      <c r="G184" s="264"/>
      <c r="H184" s="228"/>
      <c r="I184" s="227"/>
      <c r="J184" s="227"/>
      <c r="K184" s="227"/>
      <c r="L184" s="227"/>
      <c r="M184" s="227"/>
      <c r="N184" s="227"/>
      <c r="O184" s="227"/>
      <c r="P184" s="227"/>
      <c r="Q184" s="227"/>
      <c r="R184" s="227"/>
      <c r="S184" s="227"/>
      <c r="T184" s="227"/>
      <c r="U184" s="227"/>
      <c r="V184" s="228"/>
      <c r="W184" s="228"/>
      <c r="X184" s="228"/>
      <c r="Y184" s="228"/>
      <c r="Z184" s="228"/>
    </row>
    <row r="185" spans="1:26" ht="15.75" customHeight="1">
      <c r="A185" s="228"/>
      <c r="B185" s="262"/>
      <c r="C185" s="228"/>
      <c r="D185" s="263"/>
      <c r="E185" s="263"/>
      <c r="F185" s="263"/>
      <c r="G185" s="264"/>
      <c r="H185" s="228"/>
      <c r="I185" s="227"/>
      <c r="J185" s="227"/>
      <c r="K185" s="227"/>
      <c r="L185" s="227"/>
      <c r="M185" s="227"/>
      <c r="N185" s="227"/>
      <c r="O185" s="227"/>
      <c r="P185" s="227"/>
      <c r="Q185" s="227"/>
      <c r="R185" s="227"/>
      <c r="S185" s="227"/>
      <c r="T185" s="227"/>
      <c r="U185" s="227"/>
      <c r="V185" s="228"/>
      <c r="W185" s="228"/>
      <c r="X185" s="228"/>
      <c r="Y185" s="228"/>
      <c r="Z185" s="228"/>
    </row>
    <row r="186" spans="1:26" ht="15.75" customHeight="1">
      <c r="A186" s="228"/>
      <c r="B186" s="262"/>
      <c r="C186" s="228"/>
      <c r="D186" s="263"/>
      <c r="E186" s="263"/>
      <c r="F186" s="263"/>
      <c r="G186" s="264"/>
      <c r="H186" s="228"/>
      <c r="I186" s="227"/>
      <c r="J186" s="227"/>
      <c r="K186" s="227"/>
      <c r="L186" s="227"/>
      <c r="M186" s="227"/>
      <c r="N186" s="227"/>
      <c r="O186" s="227"/>
      <c r="P186" s="227"/>
      <c r="Q186" s="227"/>
      <c r="R186" s="227"/>
      <c r="S186" s="227"/>
      <c r="T186" s="227"/>
      <c r="U186" s="227"/>
      <c r="V186" s="228"/>
      <c r="W186" s="228"/>
      <c r="X186" s="228"/>
      <c r="Y186" s="228"/>
      <c r="Z186" s="228"/>
    </row>
    <row r="187" spans="1:26" ht="15.75" customHeight="1">
      <c r="A187" s="228"/>
      <c r="B187" s="262"/>
      <c r="C187" s="228"/>
      <c r="D187" s="263"/>
      <c r="E187" s="263"/>
      <c r="F187" s="263"/>
      <c r="G187" s="264"/>
      <c r="H187" s="228"/>
      <c r="I187" s="227"/>
      <c r="J187" s="227"/>
      <c r="K187" s="227"/>
      <c r="L187" s="227"/>
      <c r="M187" s="227"/>
      <c r="N187" s="227"/>
      <c r="O187" s="227"/>
      <c r="P187" s="227"/>
      <c r="Q187" s="227"/>
      <c r="R187" s="227"/>
      <c r="S187" s="227"/>
      <c r="T187" s="227"/>
      <c r="U187" s="227"/>
      <c r="V187" s="228"/>
      <c r="W187" s="228"/>
      <c r="X187" s="228"/>
      <c r="Y187" s="228"/>
      <c r="Z187" s="228"/>
    </row>
    <row r="188" spans="1:26" ht="15.75" customHeight="1">
      <c r="A188" s="228"/>
      <c r="B188" s="262"/>
      <c r="C188" s="228"/>
      <c r="D188" s="263"/>
      <c r="E188" s="263"/>
      <c r="F188" s="263"/>
      <c r="G188" s="264"/>
      <c r="H188" s="228"/>
      <c r="I188" s="227"/>
      <c r="J188" s="227"/>
      <c r="K188" s="227"/>
      <c r="L188" s="227"/>
      <c r="M188" s="227"/>
      <c r="N188" s="227"/>
      <c r="O188" s="227"/>
      <c r="P188" s="227"/>
      <c r="Q188" s="227"/>
      <c r="R188" s="227"/>
      <c r="S188" s="227"/>
      <c r="T188" s="227"/>
      <c r="U188" s="227"/>
      <c r="V188" s="228"/>
      <c r="W188" s="228"/>
      <c r="X188" s="228"/>
      <c r="Y188" s="228"/>
      <c r="Z188" s="228"/>
    </row>
    <row r="189" spans="1:26" ht="15.75" customHeight="1">
      <c r="A189" s="228"/>
      <c r="B189" s="262"/>
      <c r="C189" s="228"/>
      <c r="D189" s="263"/>
      <c r="E189" s="263"/>
      <c r="F189" s="263"/>
      <c r="G189" s="264"/>
      <c r="H189" s="228"/>
      <c r="I189" s="227"/>
      <c r="J189" s="227"/>
      <c r="K189" s="227"/>
      <c r="L189" s="227"/>
      <c r="M189" s="227"/>
      <c r="N189" s="227"/>
      <c r="O189" s="227"/>
      <c r="P189" s="227"/>
      <c r="Q189" s="227"/>
      <c r="R189" s="227"/>
      <c r="S189" s="227"/>
      <c r="T189" s="227"/>
      <c r="U189" s="227"/>
      <c r="V189" s="228"/>
      <c r="W189" s="228"/>
      <c r="X189" s="228"/>
      <c r="Y189" s="228"/>
      <c r="Z189" s="228"/>
    </row>
    <row r="190" spans="1:26" ht="15.75" customHeight="1">
      <c r="A190" s="228"/>
      <c r="B190" s="262"/>
      <c r="C190" s="228"/>
      <c r="D190" s="263"/>
      <c r="E190" s="263"/>
      <c r="F190" s="263"/>
      <c r="G190" s="264"/>
      <c r="H190" s="228"/>
      <c r="I190" s="227"/>
      <c r="J190" s="227"/>
      <c r="K190" s="227"/>
      <c r="L190" s="227"/>
      <c r="M190" s="227"/>
      <c r="N190" s="227"/>
      <c r="O190" s="227"/>
      <c r="P190" s="227"/>
      <c r="Q190" s="227"/>
      <c r="R190" s="227"/>
      <c r="S190" s="227"/>
      <c r="T190" s="227"/>
      <c r="U190" s="227"/>
      <c r="V190" s="228"/>
      <c r="W190" s="228"/>
      <c r="X190" s="228"/>
      <c r="Y190" s="228"/>
      <c r="Z190" s="228"/>
    </row>
    <row r="191" spans="1:26" ht="15.75" customHeight="1">
      <c r="A191" s="228"/>
      <c r="B191" s="262"/>
      <c r="C191" s="228"/>
      <c r="D191" s="263"/>
      <c r="E191" s="263"/>
      <c r="F191" s="263"/>
      <c r="G191" s="264"/>
      <c r="H191" s="228"/>
      <c r="I191" s="227"/>
      <c r="J191" s="227"/>
      <c r="K191" s="227"/>
      <c r="L191" s="227"/>
      <c r="M191" s="227"/>
      <c r="N191" s="227"/>
      <c r="O191" s="227"/>
      <c r="P191" s="227"/>
      <c r="Q191" s="227"/>
      <c r="R191" s="227"/>
      <c r="S191" s="227"/>
      <c r="T191" s="227"/>
      <c r="U191" s="227"/>
      <c r="V191" s="228"/>
      <c r="W191" s="228"/>
      <c r="X191" s="228"/>
      <c r="Y191" s="228"/>
      <c r="Z191" s="228"/>
    </row>
    <row r="192" spans="1:26" ht="15.75" customHeight="1">
      <c r="A192" s="228"/>
      <c r="B192" s="262"/>
      <c r="C192" s="228"/>
      <c r="D192" s="263"/>
      <c r="E192" s="263"/>
      <c r="F192" s="263"/>
      <c r="G192" s="264"/>
      <c r="H192" s="228"/>
      <c r="I192" s="227"/>
      <c r="J192" s="227"/>
      <c r="K192" s="227"/>
      <c r="L192" s="227"/>
      <c r="M192" s="227"/>
      <c r="N192" s="227"/>
      <c r="O192" s="227"/>
      <c r="P192" s="227"/>
      <c r="Q192" s="227"/>
      <c r="R192" s="227"/>
      <c r="S192" s="227"/>
      <c r="T192" s="227"/>
      <c r="U192" s="227"/>
      <c r="V192" s="228"/>
      <c r="W192" s="228"/>
      <c r="X192" s="228"/>
      <c r="Y192" s="228"/>
      <c r="Z192" s="228"/>
    </row>
    <row r="193" spans="1:26" ht="15.75" customHeight="1">
      <c r="A193" s="228"/>
      <c r="B193" s="262"/>
      <c r="C193" s="228"/>
      <c r="D193" s="263"/>
      <c r="E193" s="263"/>
      <c r="F193" s="263"/>
      <c r="G193" s="264"/>
      <c r="H193" s="228"/>
      <c r="I193" s="227"/>
      <c r="J193" s="227"/>
      <c r="K193" s="227"/>
      <c r="L193" s="227"/>
      <c r="M193" s="227"/>
      <c r="N193" s="227"/>
      <c r="O193" s="227"/>
      <c r="P193" s="227"/>
      <c r="Q193" s="227"/>
      <c r="R193" s="227"/>
      <c r="S193" s="227"/>
      <c r="T193" s="227"/>
      <c r="U193" s="227"/>
      <c r="V193" s="228"/>
      <c r="W193" s="228"/>
      <c r="X193" s="228"/>
      <c r="Y193" s="228"/>
      <c r="Z193" s="228"/>
    </row>
    <row r="194" spans="1:26" ht="15.75" customHeight="1">
      <c r="A194" s="228"/>
      <c r="B194" s="262"/>
      <c r="C194" s="228"/>
      <c r="D194" s="263"/>
      <c r="E194" s="263"/>
      <c r="F194" s="263"/>
      <c r="G194" s="264"/>
      <c r="H194" s="228"/>
      <c r="I194" s="227"/>
      <c r="J194" s="227"/>
      <c r="K194" s="227"/>
      <c r="L194" s="227"/>
      <c r="M194" s="227"/>
      <c r="N194" s="227"/>
      <c r="O194" s="227"/>
      <c r="P194" s="227"/>
      <c r="Q194" s="227"/>
      <c r="R194" s="227"/>
      <c r="S194" s="227"/>
      <c r="T194" s="227"/>
      <c r="U194" s="227"/>
      <c r="V194" s="228"/>
      <c r="W194" s="228"/>
      <c r="X194" s="228"/>
      <c r="Y194" s="228"/>
      <c r="Z194" s="228"/>
    </row>
    <row r="195" spans="1:26" ht="15.75" customHeight="1">
      <c r="A195" s="228"/>
      <c r="B195" s="262"/>
      <c r="C195" s="228"/>
      <c r="D195" s="263"/>
      <c r="E195" s="263"/>
      <c r="F195" s="263"/>
      <c r="G195" s="264"/>
      <c r="H195" s="228"/>
      <c r="I195" s="227"/>
      <c r="J195" s="227"/>
      <c r="K195" s="227"/>
      <c r="L195" s="227"/>
      <c r="M195" s="227"/>
      <c r="N195" s="227"/>
      <c r="O195" s="227"/>
      <c r="P195" s="227"/>
      <c r="Q195" s="227"/>
      <c r="R195" s="227"/>
      <c r="S195" s="227"/>
      <c r="T195" s="227"/>
      <c r="U195" s="227"/>
      <c r="V195" s="228"/>
      <c r="W195" s="228"/>
      <c r="X195" s="228"/>
      <c r="Y195" s="228"/>
      <c r="Z195" s="228"/>
    </row>
    <row r="196" spans="1:26" ht="15.75" customHeight="1">
      <c r="A196" s="228"/>
      <c r="B196" s="262"/>
      <c r="C196" s="228"/>
      <c r="D196" s="263"/>
      <c r="E196" s="263"/>
      <c r="F196" s="263"/>
      <c r="G196" s="264"/>
      <c r="H196" s="228"/>
      <c r="I196" s="227"/>
      <c r="J196" s="227"/>
      <c r="K196" s="227"/>
      <c r="L196" s="227"/>
      <c r="M196" s="227"/>
      <c r="N196" s="227"/>
      <c r="O196" s="227"/>
      <c r="P196" s="227"/>
      <c r="Q196" s="227"/>
      <c r="R196" s="227"/>
      <c r="S196" s="227"/>
      <c r="T196" s="227"/>
      <c r="U196" s="227"/>
      <c r="V196" s="228"/>
      <c r="W196" s="228"/>
      <c r="X196" s="228"/>
      <c r="Y196" s="228"/>
      <c r="Z196" s="228"/>
    </row>
    <row r="197" spans="1:26" ht="15.75" customHeight="1">
      <c r="A197" s="228"/>
      <c r="B197" s="262"/>
      <c r="C197" s="228"/>
      <c r="D197" s="263"/>
      <c r="E197" s="263"/>
      <c r="F197" s="263"/>
      <c r="G197" s="264"/>
      <c r="H197" s="228"/>
      <c r="I197" s="227"/>
      <c r="J197" s="227"/>
      <c r="K197" s="227"/>
      <c r="L197" s="227"/>
      <c r="M197" s="227"/>
      <c r="N197" s="227"/>
      <c r="O197" s="227"/>
      <c r="P197" s="227"/>
      <c r="Q197" s="227"/>
      <c r="R197" s="227"/>
      <c r="S197" s="227"/>
      <c r="T197" s="227"/>
      <c r="U197" s="227"/>
      <c r="V197" s="228"/>
      <c r="W197" s="228"/>
      <c r="X197" s="228"/>
      <c r="Y197" s="228"/>
      <c r="Z197" s="228"/>
    </row>
    <row r="198" spans="1:26" ht="15.75" customHeight="1">
      <c r="A198" s="228"/>
      <c r="B198" s="262"/>
      <c r="C198" s="228"/>
      <c r="D198" s="263"/>
      <c r="E198" s="263"/>
      <c r="F198" s="263"/>
      <c r="G198" s="264"/>
      <c r="H198" s="228"/>
      <c r="I198" s="227"/>
      <c r="J198" s="227"/>
      <c r="K198" s="227"/>
      <c r="L198" s="227"/>
      <c r="M198" s="227"/>
      <c r="N198" s="227"/>
      <c r="O198" s="227"/>
      <c r="P198" s="227"/>
      <c r="Q198" s="227"/>
      <c r="R198" s="227"/>
      <c r="S198" s="227"/>
      <c r="T198" s="227"/>
      <c r="U198" s="227"/>
      <c r="V198" s="228"/>
      <c r="W198" s="228"/>
      <c r="X198" s="228"/>
      <c r="Y198" s="228"/>
      <c r="Z198" s="228"/>
    </row>
    <row r="199" spans="1:26" ht="15.75" customHeight="1">
      <c r="A199" s="228"/>
      <c r="B199" s="262"/>
      <c r="C199" s="228"/>
      <c r="D199" s="263"/>
      <c r="E199" s="263"/>
      <c r="F199" s="263"/>
      <c r="G199" s="264"/>
      <c r="H199" s="228"/>
      <c r="I199" s="227"/>
      <c r="J199" s="227"/>
      <c r="K199" s="227"/>
      <c r="L199" s="227"/>
      <c r="M199" s="227"/>
      <c r="N199" s="227"/>
      <c r="O199" s="227"/>
      <c r="P199" s="227"/>
      <c r="Q199" s="227"/>
      <c r="R199" s="227"/>
      <c r="S199" s="227"/>
      <c r="T199" s="227"/>
      <c r="U199" s="227"/>
      <c r="V199" s="228"/>
      <c r="W199" s="228"/>
      <c r="X199" s="228"/>
      <c r="Y199" s="228"/>
      <c r="Z199" s="228"/>
    </row>
    <row r="200" spans="1:26" ht="15.75" customHeight="1">
      <c r="A200" s="228"/>
      <c r="B200" s="262"/>
      <c r="C200" s="228"/>
      <c r="D200" s="263"/>
      <c r="E200" s="263"/>
      <c r="F200" s="263"/>
      <c r="G200" s="264"/>
      <c r="H200" s="228"/>
      <c r="I200" s="227"/>
      <c r="J200" s="227"/>
      <c r="K200" s="227"/>
      <c r="L200" s="227"/>
      <c r="M200" s="227"/>
      <c r="N200" s="227"/>
      <c r="O200" s="227"/>
      <c r="P200" s="227"/>
      <c r="Q200" s="227"/>
      <c r="R200" s="227"/>
      <c r="S200" s="227"/>
      <c r="T200" s="227"/>
      <c r="U200" s="227"/>
      <c r="V200" s="228"/>
      <c r="W200" s="228"/>
      <c r="X200" s="228"/>
      <c r="Y200" s="228"/>
      <c r="Z200" s="228"/>
    </row>
    <row r="201" spans="1:26" ht="15.75" customHeight="1">
      <c r="A201" s="228"/>
      <c r="B201" s="262"/>
      <c r="C201" s="228"/>
      <c r="D201" s="263"/>
      <c r="E201" s="263"/>
      <c r="F201" s="263"/>
      <c r="G201" s="264"/>
      <c r="H201" s="228"/>
      <c r="I201" s="227"/>
      <c r="J201" s="227"/>
      <c r="K201" s="227"/>
      <c r="L201" s="227"/>
      <c r="M201" s="227"/>
      <c r="N201" s="227"/>
      <c r="O201" s="227"/>
      <c r="P201" s="227"/>
      <c r="Q201" s="227"/>
      <c r="R201" s="227"/>
      <c r="S201" s="227"/>
      <c r="T201" s="227"/>
      <c r="U201" s="227"/>
      <c r="V201" s="228"/>
      <c r="W201" s="228"/>
      <c r="X201" s="228"/>
      <c r="Y201" s="228"/>
      <c r="Z201" s="228"/>
    </row>
    <row r="202" spans="1:26" ht="15.75" customHeight="1">
      <c r="A202" s="228"/>
      <c r="B202" s="262"/>
      <c r="C202" s="228"/>
      <c r="D202" s="263"/>
      <c r="E202" s="263"/>
      <c r="F202" s="263"/>
      <c r="G202" s="264"/>
      <c r="H202" s="228"/>
      <c r="I202" s="227"/>
      <c r="J202" s="227"/>
      <c r="K202" s="227"/>
      <c r="L202" s="227"/>
      <c r="M202" s="227"/>
      <c r="N202" s="227"/>
      <c r="O202" s="227"/>
      <c r="P202" s="227"/>
      <c r="Q202" s="227"/>
      <c r="R202" s="227"/>
      <c r="S202" s="227"/>
      <c r="T202" s="227"/>
      <c r="U202" s="227"/>
      <c r="V202" s="228"/>
      <c r="W202" s="228"/>
      <c r="X202" s="228"/>
      <c r="Y202" s="228"/>
      <c r="Z202" s="228"/>
    </row>
    <row r="203" spans="1:26" ht="15.75" customHeight="1">
      <c r="A203" s="228"/>
      <c r="B203" s="262"/>
      <c r="C203" s="228"/>
      <c r="D203" s="263"/>
      <c r="E203" s="263"/>
      <c r="F203" s="263"/>
      <c r="G203" s="264"/>
      <c r="H203" s="228"/>
      <c r="I203" s="227"/>
      <c r="J203" s="227"/>
      <c r="K203" s="227"/>
      <c r="L203" s="227"/>
      <c r="M203" s="227"/>
      <c r="N203" s="227"/>
      <c r="O203" s="227"/>
      <c r="P203" s="227"/>
      <c r="Q203" s="227"/>
      <c r="R203" s="227"/>
      <c r="S203" s="227"/>
      <c r="T203" s="227"/>
      <c r="U203" s="227"/>
      <c r="V203" s="228"/>
      <c r="W203" s="228"/>
      <c r="X203" s="228"/>
      <c r="Y203" s="228"/>
      <c r="Z203" s="228"/>
    </row>
    <row r="204" spans="1:26" ht="15.75" customHeight="1">
      <c r="A204" s="228"/>
      <c r="B204" s="262"/>
      <c r="C204" s="228"/>
      <c r="D204" s="263"/>
      <c r="E204" s="263"/>
      <c r="F204" s="263"/>
      <c r="G204" s="264"/>
      <c r="H204" s="228"/>
      <c r="I204" s="227"/>
      <c r="J204" s="227"/>
      <c r="K204" s="227"/>
      <c r="L204" s="227"/>
      <c r="M204" s="227"/>
      <c r="N204" s="227"/>
      <c r="O204" s="227"/>
      <c r="P204" s="227"/>
      <c r="Q204" s="227"/>
      <c r="R204" s="227"/>
      <c r="S204" s="227"/>
      <c r="T204" s="227"/>
      <c r="U204" s="227"/>
      <c r="V204" s="228"/>
      <c r="W204" s="228"/>
      <c r="X204" s="228"/>
      <c r="Y204" s="228"/>
      <c r="Z204" s="228"/>
    </row>
    <row r="205" spans="1:26" ht="15.75" customHeight="1">
      <c r="A205" s="228"/>
      <c r="B205" s="262"/>
      <c r="C205" s="228"/>
      <c r="D205" s="263"/>
      <c r="E205" s="263"/>
      <c r="F205" s="263"/>
      <c r="G205" s="264"/>
      <c r="H205" s="228"/>
      <c r="I205" s="227"/>
      <c r="J205" s="227"/>
      <c r="K205" s="227"/>
      <c r="L205" s="227"/>
      <c r="M205" s="227"/>
      <c r="N205" s="227"/>
      <c r="O205" s="227"/>
      <c r="P205" s="227"/>
      <c r="Q205" s="227"/>
      <c r="R205" s="227"/>
      <c r="S205" s="227"/>
      <c r="T205" s="227"/>
      <c r="U205" s="227"/>
      <c r="V205" s="228"/>
      <c r="W205" s="228"/>
      <c r="X205" s="228"/>
      <c r="Y205" s="228"/>
      <c r="Z205" s="228"/>
    </row>
    <row r="206" spans="1:26" ht="15.75" customHeight="1">
      <c r="A206" s="228"/>
      <c r="B206" s="262"/>
      <c r="C206" s="228"/>
      <c r="D206" s="263"/>
      <c r="E206" s="263"/>
      <c r="F206" s="263"/>
      <c r="G206" s="264"/>
      <c r="H206" s="228"/>
      <c r="I206" s="227"/>
      <c r="J206" s="227"/>
      <c r="K206" s="227"/>
      <c r="L206" s="227"/>
      <c r="M206" s="227"/>
      <c r="N206" s="227"/>
      <c r="O206" s="227"/>
      <c r="P206" s="227"/>
      <c r="Q206" s="227"/>
      <c r="R206" s="227"/>
      <c r="S206" s="227"/>
      <c r="T206" s="227"/>
      <c r="U206" s="227"/>
      <c r="V206" s="228"/>
      <c r="W206" s="228"/>
      <c r="X206" s="228"/>
      <c r="Y206" s="228"/>
      <c r="Z206" s="228"/>
    </row>
    <row r="207" spans="1:26" ht="15.75" customHeight="1">
      <c r="A207" s="228"/>
      <c r="B207" s="262"/>
      <c r="C207" s="228"/>
      <c r="D207" s="263"/>
      <c r="E207" s="263"/>
      <c r="F207" s="263"/>
      <c r="G207" s="264"/>
      <c r="H207" s="228"/>
      <c r="I207" s="227"/>
      <c r="J207" s="227"/>
      <c r="K207" s="227"/>
      <c r="L207" s="227"/>
      <c r="M207" s="227"/>
      <c r="N207" s="227"/>
      <c r="O207" s="227"/>
      <c r="P207" s="227"/>
      <c r="Q207" s="227"/>
      <c r="R207" s="227"/>
      <c r="S207" s="227"/>
      <c r="T207" s="227"/>
      <c r="U207" s="227"/>
      <c r="V207" s="228"/>
      <c r="W207" s="228"/>
      <c r="X207" s="228"/>
      <c r="Y207" s="228"/>
      <c r="Z207" s="228"/>
    </row>
    <row r="208" spans="1:26" ht="15.75" customHeight="1">
      <c r="A208" s="228"/>
      <c r="B208" s="262"/>
      <c r="C208" s="228"/>
      <c r="D208" s="263"/>
      <c r="E208" s="263"/>
      <c r="F208" s="263"/>
      <c r="G208" s="264"/>
      <c r="H208" s="228"/>
      <c r="I208" s="227"/>
      <c r="J208" s="227"/>
      <c r="K208" s="227"/>
      <c r="L208" s="227"/>
      <c r="M208" s="227"/>
      <c r="N208" s="227"/>
      <c r="O208" s="227"/>
      <c r="P208" s="227"/>
      <c r="Q208" s="227"/>
      <c r="R208" s="227"/>
      <c r="S208" s="227"/>
      <c r="T208" s="227"/>
      <c r="U208" s="227"/>
      <c r="V208" s="228"/>
      <c r="W208" s="228"/>
      <c r="X208" s="228"/>
      <c r="Y208" s="228"/>
      <c r="Z208" s="228"/>
    </row>
    <row r="209" spans="1:26" ht="15.75" customHeight="1">
      <c r="A209" s="228"/>
      <c r="B209" s="262"/>
      <c r="C209" s="228"/>
      <c r="D209" s="263"/>
      <c r="E209" s="263"/>
      <c r="F209" s="263"/>
      <c r="G209" s="264"/>
      <c r="H209" s="228"/>
      <c r="I209" s="227"/>
      <c r="J209" s="227"/>
      <c r="K209" s="227"/>
      <c r="L209" s="227"/>
      <c r="M209" s="227"/>
      <c r="N209" s="227"/>
      <c r="O209" s="227"/>
      <c r="P209" s="227"/>
      <c r="Q209" s="227"/>
      <c r="R209" s="227"/>
      <c r="S209" s="227"/>
      <c r="T209" s="227"/>
      <c r="U209" s="227"/>
      <c r="V209" s="228"/>
      <c r="W209" s="228"/>
      <c r="X209" s="228"/>
      <c r="Y209" s="228"/>
      <c r="Z209" s="228"/>
    </row>
    <row r="210" spans="1:26" ht="15.75" customHeight="1">
      <c r="A210" s="228"/>
      <c r="B210" s="262"/>
      <c r="C210" s="228"/>
      <c r="D210" s="263"/>
      <c r="E210" s="263"/>
      <c r="F210" s="263"/>
      <c r="G210" s="264"/>
      <c r="H210" s="228"/>
      <c r="I210" s="227"/>
      <c r="J210" s="227"/>
      <c r="K210" s="227"/>
      <c r="L210" s="227"/>
      <c r="M210" s="227"/>
      <c r="N210" s="227"/>
      <c r="O210" s="227"/>
      <c r="P210" s="227"/>
      <c r="Q210" s="227"/>
      <c r="R210" s="227"/>
      <c r="S210" s="227"/>
      <c r="T210" s="227"/>
      <c r="U210" s="227"/>
      <c r="V210" s="228"/>
      <c r="W210" s="228"/>
      <c r="X210" s="228"/>
      <c r="Y210" s="228"/>
      <c r="Z210" s="228"/>
    </row>
    <row r="211" spans="1:26" ht="15.75" customHeight="1">
      <c r="A211" s="228"/>
      <c r="B211" s="262"/>
      <c r="C211" s="228"/>
      <c r="D211" s="263"/>
      <c r="E211" s="263"/>
      <c r="F211" s="263"/>
      <c r="G211" s="264"/>
      <c r="H211" s="228"/>
      <c r="I211" s="227"/>
      <c r="J211" s="227"/>
      <c r="K211" s="227"/>
      <c r="L211" s="227"/>
      <c r="M211" s="227"/>
      <c r="N211" s="227"/>
      <c r="O211" s="227"/>
      <c r="P211" s="227"/>
      <c r="Q211" s="227"/>
      <c r="R211" s="227"/>
      <c r="S211" s="227"/>
      <c r="T211" s="227"/>
      <c r="U211" s="227"/>
      <c r="V211" s="228"/>
      <c r="W211" s="228"/>
      <c r="X211" s="228"/>
      <c r="Y211" s="228"/>
      <c r="Z211" s="228"/>
    </row>
    <row r="212" spans="1:26" ht="15.75" customHeight="1">
      <c r="A212" s="228"/>
      <c r="B212" s="262"/>
      <c r="C212" s="228"/>
      <c r="D212" s="263"/>
      <c r="E212" s="263"/>
      <c r="F212" s="263"/>
      <c r="G212" s="264"/>
      <c r="H212" s="228"/>
      <c r="I212" s="227"/>
      <c r="J212" s="227"/>
      <c r="K212" s="227"/>
      <c r="L212" s="227"/>
      <c r="M212" s="227"/>
      <c r="N212" s="227"/>
      <c r="O212" s="227"/>
      <c r="P212" s="227"/>
      <c r="Q212" s="227"/>
      <c r="R212" s="227"/>
      <c r="S212" s="227"/>
      <c r="T212" s="227"/>
      <c r="U212" s="227"/>
      <c r="V212" s="228"/>
      <c r="W212" s="228"/>
      <c r="X212" s="228"/>
      <c r="Y212" s="228"/>
      <c r="Z212" s="228"/>
    </row>
    <row r="213" spans="1:26" ht="15.75" customHeight="1">
      <c r="A213" s="228"/>
      <c r="B213" s="262"/>
      <c r="C213" s="228"/>
      <c r="D213" s="263"/>
      <c r="E213" s="263"/>
      <c r="F213" s="263"/>
      <c r="G213" s="264"/>
      <c r="H213" s="228"/>
      <c r="I213" s="227"/>
      <c r="J213" s="227"/>
      <c r="K213" s="227"/>
      <c r="L213" s="227"/>
      <c r="M213" s="227"/>
      <c r="N213" s="227"/>
      <c r="O213" s="227"/>
      <c r="P213" s="227"/>
      <c r="Q213" s="227"/>
      <c r="R213" s="227"/>
      <c r="S213" s="227"/>
      <c r="T213" s="227"/>
      <c r="U213" s="227"/>
      <c r="V213" s="228"/>
      <c r="W213" s="228"/>
      <c r="X213" s="228"/>
      <c r="Y213" s="228"/>
      <c r="Z213" s="228"/>
    </row>
    <row r="214" spans="1:26" ht="15.75" customHeight="1">
      <c r="A214" s="228"/>
      <c r="B214" s="262"/>
      <c r="C214" s="228"/>
      <c r="D214" s="263"/>
      <c r="E214" s="263"/>
      <c r="F214" s="263"/>
      <c r="G214" s="264"/>
      <c r="H214" s="228"/>
      <c r="I214" s="227"/>
      <c r="J214" s="227"/>
      <c r="K214" s="227"/>
      <c r="L214" s="227"/>
      <c r="M214" s="227"/>
      <c r="N214" s="227"/>
      <c r="O214" s="227"/>
      <c r="P214" s="227"/>
      <c r="Q214" s="227"/>
      <c r="R214" s="227"/>
      <c r="S214" s="227"/>
      <c r="T214" s="227"/>
      <c r="U214" s="227"/>
      <c r="V214" s="228"/>
      <c r="W214" s="228"/>
      <c r="X214" s="228"/>
      <c r="Y214" s="228"/>
      <c r="Z214" s="228"/>
    </row>
    <row r="215" spans="1:26" ht="15.75" customHeight="1">
      <c r="A215" s="228"/>
      <c r="B215" s="262"/>
      <c r="C215" s="228"/>
      <c r="D215" s="263"/>
      <c r="E215" s="263"/>
      <c r="F215" s="263"/>
      <c r="G215" s="264"/>
      <c r="H215" s="228"/>
      <c r="I215" s="227"/>
      <c r="J215" s="227"/>
      <c r="K215" s="227"/>
      <c r="L215" s="227"/>
      <c r="M215" s="227"/>
      <c r="N215" s="227"/>
      <c r="O215" s="227"/>
      <c r="P215" s="227"/>
      <c r="Q215" s="227"/>
      <c r="R215" s="227"/>
      <c r="S215" s="227"/>
      <c r="T215" s="227"/>
      <c r="U215" s="227"/>
      <c r="V215" s="228"/>
      <c r="W215" s="228"/>
      <c r="X215" s="228"/>
      <c r="Y215" s="228"/>
      <c r="Z215" s="228"/>
    </row>
    <row r="216" spans="1:26" ht="15.75" customHeight="1">
      <c r="A216" s="228"/>
      <c r="B216" s="262"/>
      <c r="C216" s="228"/>
      <c r="D216" s="263"/>
      <c r="E216" s="263"/>
      <c r="F216" s="263"/>
      <c r="G216" s="264"/>
      <c r="H216" s="228"/>
      <c r="I216" s="227"/>
      <c r="J216" s="227"/>
      <c r="K216" s="227"/>
      <c r="L216" s="227"/>
      <c r="M216" s="227"/>
      <c r="N216" s="227"/>
      <c r="O216" s="227"/>
      <c r="P216" s="227"/>
      <c r="Q216" s="227"/>
      <c r="R216" s="227"/>
      <c r="S216" s="227"/>
      <c r="T216" s="227"/>
      <c r="U216" s="227"/>
      <c r="V216" s="228"/>
      <c r="W216" s="228"/>
      <c r="X216" s="228"/>
      <c r="Y216" s="228"/>
      <c r="Z216" s="228"/>
    </row>
    <row r="217" spans="1:26" ht="15.75" customHeight="1">
      <c r="A217" s="228"/>
      <c r="B217" s="262"/>
      <c r="C217" s="228"/>
      <c r="D217" s="263"/>
      <c r="E217" s="263"/>
      <c r="F217" s="263"/>
      <c r="G217" s="264"/>
      <c r="H217" s="228"/>
      <c r="I217" s="227"/>
      <c r="J217" s="227"/>
      <c r="K217" s="227"/>
      <c r="L217" s="227"/>
      <c r="M217" s="227"/>
      <c r="N217" s="227"/>
      <c r="O217" s="227"/>
      <c r="P217" s="227"/>
      <c r="Q217" s="227"/>
      <c r="R217" s="227"/>
      <c r="S217" s="227"/>
      <c r="T217" s="227"/>
      <c r="U217" s="227"/>
      <c r="V217" s="228"/>
      <c r="W217" s="228"/>
      <c r="X217" s="228"/>
      <c r="Y217" s="228"/>
      <c r="Z217" s="228"/>
    </row>
    <row r="218" spans="1:26" ht="15.75" customHeight="1">
      <c r="A218" s="228"/>
      <c r="B218" s="262"/>
      <c r="C218" s="228"/>
      <c r="D218" s="263"/>
      <c r="E218" s="263"/>
      <c r="F218" s="263"/>
      <c r="G218" s="264"/>
      <c r="H218" s="228"/>
      <c r="I218" s="227"/>
      <c r="J218" s="227"/>
      <c r="K218" s="227"/>
      <c r="L218" s="227"/>
      <c r="M218" s="227"/>
      <c r="N218" s="227"/>
      <c r="O218" s="227"/>
      <c r="P218" s="227"/>
      <c r="Q218" s="227"/>
      <c r="R218" s="227"/>
      <c r="S218" s="227"/>
      <c r="T218" s="227"/>
      <c r="U218" s="227"/>
      <c r="V218" s="228"/>
      <c r="W218" s="228"/>
      <c r="X218" s="228"/>
      <c r="Y218" s="228"/>
      <c r="Z218" s="228"/>
    </row>
    <row r="219" spans="1:26" ht="15.75" customHeight="1">
      <c r="A219" s="228"/>
      <c r="B219" s="262"/>
      <c r="C219" s="228"/>
      <c r="D219" s="263"/>
      <c r="E219" s="263"/>
      <c r="F219" s="263"/>
      <c r="G219" s="264"/>
      <c r="H219" s="228"/>
      <c r="I219" s="227"/>
      <c r="J219" s="227"/>
      <c r="K219" s="227"/>
      <c r="L219" s="227"/>
      <c r="M219" s="227"/>
      <c r="N219" s="227"/>
      <c r="O219" s="227"/>
      <c r="P219" s="227"/>
      <c r="Q219" s="227"/>
      <c r="R219" s="227"/>
      <c r="S219" s="227"/>
      <c r="T219" s="227"/>
      <c r="U219" s="227"/>
      <c r="V219" s="228"/>
      <c r="W219" s="228"/>
      <c r="X219" s="228"/>
      <c r="Y219" s="228"/>
      <c r="Z219" s="228"/>
    </row>
    <row r="220" spans="1:26" ht="15.75" customHeight="1">
      <c r="A220" s="228"/>
      <c r="B220" s="262"/>
      <c r="C220" s="228"/>
      <c r="D220" s="263"/>
      <c r="E220" s="263"/>
      <c r="F220" s="263"/>
      <c r="G220" s="264"/>
      <c r="H220" s="228"/>
      <c r="I220" s="227"/>
      <c r="J220" s="227"/>
      <c r="K220" s="227"/>
      <c r="L220" s="227"/>
      <c r="M220" s="227"/>
      <c r="N220" s="227"/>
      <c r="O220" s="227"/>
      <c r="P220" s="227"/>
      <c r="Q220" s="227"/>
      <c r="R220" s="227"/>
      <c r="S220" s="227"/>
      <c r="T220" s="227"/>
      <c r="U220" s="227"/>
      <c r="V220" s="228"/>
      <c r="W220" s="228"/>
      <c r="X220" s="228"/>
      <c r="Y220" s="228"/>
      <c r="Z220" s="228"/>
    </row>
    <row r="221" spans="1:26" ht="15.75" customHeight="1">
      <c r="A221" s="228"/>
      <c r="B221" s="262"/>
      <c r="C221" s="228"/>
      <c r="D221" s="263"/>
      <c r="E221" s="263"/>
      <c r="F221" s="263"/>
      <c r="G221" s="264"/>
      <c r="H221" s="228"/>
      <c r="I221" s="227"/>
      <c r="J221" s="227"/>
      <c r="K221" s="227"/>
      <c r="L221" s="227"/>
      <c r="M221" s="227"/>
      <c r="N221" s="227"/>
      <c r="O221" s="227"/>
      <c r="P221" s="227"/>
      <c r="Q221" s="227"/>
      <c r="R221" s="227"/>
      <c r="S221" s="227"/>
      <c r="T221" s="227"/>
      <c r="U221" s="227"/>
      <c r="V221" s="228"/>
      <c r="W221" s="228"/>
      <c r="X221" s="228"/>
      <c r="Y221" s="228"/>
      <c r="Z221" s="228"/>
    </row>
    <row r="222" spans="1:26" ht="15.75" customHeight="1">
      <c r="A222" s="228"/>
      <c r="B222" s="262"/>
      <c r="C222" s="228"/>
      <c r="D222" s="263"/>
      <c r="E222" s="263"/>
      <c r="F222" s="263"/>
      <c r="G222" s="264"/>
      <c r="H222" s="228"/>
      <c r="I222" s="227"/>
      <c r="J222" s="227"/>
      <c r="K222" s="227"/>
      <c r="L222" s="227"/>
      <c r="M222" s="227"/>
      <c r="N222" s="227"/>
      <c r="O222" s="227"/>
      <c r="P222" s="227"/>
      <c r="Q222" s="227"/>
      <c r="R222" s="227"/>
      <c r="S222" s="227"/>
      <c r="T222" s="227"/>
      <c r="U222" s="227"/>
      <c r="V222" s="228"/>
      <c r="W222" s="228"/>
      <c r="X222" s="228"/>
      <c r="Y222" s="228"/>
      <c r="Z222" s="228"/>
    </row>
    <row r="223" spans="1:26" ht="15.75" customHeight="1">
      <c r="A223" s="228"/>
      <c r="B223" s="262"/>
      <c r="C223" s="228"/>
      <c r="D223" s="263"/>
      <c r="E223" s="263"/>
      <c r="F223" s="263"/>
      <c r="G223" s="264"/>
      <c r="H223" s="228"/>
      <c r="I223" s="227"/>
      <c r="J223" s="227"/>
      <c r="K223" s="227"/>
      <c r="L223" s="227"/>
      <c r="M223" s="227"/>
      <c r="N223" s="227"/>
      <c r="O223" s="227"/>
      <c r="P223" s="227"/>
      <c r="Q223" s="227"/>
      <c r="R223" s="227"/>
      <c r="S223" s="227"/>
      <c r="T223" s="227"/>
      <c r="U223" s="227"/>
      <c r="V223" s="228"/>
      <c r="W223" s="228"/>
      <c r="X223" s="228"/>
      <c r="Y223" s="228"/>
      <c r="Z223" s="228"/>
    </row>
    <row r="224" spans="1:26" ht="15.75" customHeight="1">
      <c r="A224" s="228"/>
      <c r="B224" s="262"/>
      <c r="C224" s="228"/>
      <c r="D224" s="263"/>
      <c r="E224" s="263"/>
      <c r="F224" s="263"/>
      <c r="G224" s="264"/>
      <c r="H224" s="228"/>
      <c r="I224" s="227"/>
      <c r="J224" s="227"/>
      <c r="K224" s="227"/>
      <c r="L224" s="227"/>
      <c r="M224" s="227"/>
      <c r="N224" s="227"/>
      <c r="O224" s="227"/>
      <c r="P224" s="227"/>
      <c r="Q224" s="227"/>
      <c r="R224" s="227"/>
      <c r="S224" s="227"/>
      <c r="T224" s="227"/>
      <c r="U224" s="227"/>
      <c r="V224" s="228"/>
      <c r="W224" s="228"/>
      <c r="X224" s="228"/>
      <c r="Y224" s="228"/>
      <c r="Z224" s="228"/>
    </row>
    <row r="225" spans="1:26" ht="15.75" customHeight="1">
      <c r="A225" s="228"/>
      <c r="B225" s="262"/>
      <c r="C225" s="228"/>
      <c r="D225" s="263"/>
      <c r="E225" s="263"/>
      <c r="F225" s="263"/>
      <c r="G225" s="264"/>
      <c r="H225" s="228"/>
      <c r="I225" s="227"/>
      <c r="J225" s="227"/>
      <c r="K225" s="227"/>
      <c r="L225" s="227"/>
      <c r="M225" s="227"/>
      <c r="N225" s="227"/>
      <c r="O225" s="227"/>
      <c r="P225" s="227"/>
      <c r="Q225" s="227"/>
      <c r="R225" s="227"/>
      <c r="S225" s="227"/>
      <c r="T225" s="227"/>
      <c r="U225" s="227"/>
      <c r="V225" s="228"/>
      <c r="W225" s="228"/>
      <c r="X225" s="228"/>
      <c r="Y225" s="228"/>
      <c r="Z225" s="228"/>
    </row>
    <row r="226" spans="1:26" ht="15.75" customHeight="1">
      <c r="A226" s="228"/>
      <c r="B226" s="262"/>
      <c r="C226" s="228"/>
      <c r="D226" s="263"/>
      <c r="E226" s="263"/>
      <c r="F226" s="263"/>
      <c r="G226" s="264"/>
      <c r="H226" s="228"/>
      <c r="I226" s="227"/>
      <c r="J226" s="227"/>
      <c r="K226" s="227"/>
      <c r="L226" s="227"/>
      <c r="M226" s="227"/>
      <c r="N226" s="227"/>
      <c r="O226" s="227"/>
      <c r="P226" s="227"/>
      <c r="Q226" s="227"/>
      <c r="R226" s="227"/>
      <c r="S226" s="227"/>
      <c r="T226" s="227"/>
      <c r="U226" s="227"/>
      <c r="V226" s="228"/>
      <c r="W226" s="228"/>
      <c r="X226" s="228"/>
      <c r="Y226" s="228"/>
      <c r="Z226" s="228"/>
    </row>
    <row r="227" spans="1:26" ht="15.75" customHeight="1">
      <c r="A227" s="228"/>
      <c r="B227" s="262"/>
      <c r="C227" s="228"/>
      <c r="D227" s="263"/>
      <c r="E227" s="263"/>
      <c r="F227" s="263"/>
      <c r="G227" s="264"/>
      <c r="H227" s="228"/>
      <c r="I227" s="227"/>
      <c r="J227" s="227"/>
      <c r="K227" s="227"/>
      <c r="L227" s="227"/>
      <c r="M227" s="227"/>
      <c r="N227" s="227"/>
      <c r="O227" s="227"/>
      <c r="P227" s="227"/>
      <c r="Q227" s="227"/>
      <c r="R227" s="227"/>
      <c r="S227" s="227"/>
      <c r="T227" s="227"/>
      <c r="U227" s="227"/>
      <c r="V227" s="228"/>
      <c r="W227" s="228"/>
      <c r="X227" s="228"/>
      <c r="Y227" s="228"/>
      <c r="Z227" s="228"/>
    </row>
    <row r="228" spans="1:26" ht="15.75" customHeight="1">
      <c r="A228" s="228"/>
      <c r="B228" s="262"/>
      <c r="C228" s="228"/>
      <c r="D228" s="263"/>
      <c r="E228" s="263"/>
      <c r="F228" s="263"/>
      <c r="G228" s="264"/>
      <c r="H228" s="228"/>
      <c r="I228" s="227"/>
      <c r="J228" s="227"/>
      <c r="K228" s="227"/>
      <c r="L228" s="227"/>
      <c r="M228" s="227"/>
      <c r="N228" s="227"/>
      <c r="O228" s="227"/>
      <c r="P228" s="227"/>
      <c r="Q228" s="227"/>
      <c r="R228" s="227"/>
      <c r="S228" s="227"/>
      <c r="T228" s="227"/>
      <c r="U228" s="227"/>
      <c r="V228" s="228"/>
      <c r="W228" s="228"/>
      <c r="X228" s="228"/>
      <c r="Y228" s="228"/>
      <c r="Z228" s="228"/>
    </row>
    <row r="229" spans="1:26" ht="15.75" customHeight="1">
      <c r="A229" s="228"/>
      <c r="B229" s="262"/>
      <c r="C229" s="228"/>
      <c r="D229" s="263"/>
      <c r="E229" s="263"/>
      <c r="F229" s="263"/>
      <c r="G229" s="264"/>
      <c r="H229" s="228"/>
      <c r="I229" s="227"/>
      <c r="J229" s="227"/>
      <c r="K229" s="227"/>
      <c r="L229" s="227"/>
      <c r="M229" s="227"/>
      <c r="N229" s="227"/>
      <c r="O229" s="227"/>
      <c r="P229" s="227"/>
      <c r="Q229" s="227"/>
      <c r="R229" s="227"/>
      <c r="S229" s="227"/>
      <c r="T229" s="227"/>
      <c r="U229" s="227"/>
      <c r="V229" s="228"/>
      <c r="W229" s="228"/>
      <c r="X229" s="228"/>
      <c r="Y229" s="228"/>
      <c r="Z229" s="228"/>
    </row>
    <row r="230" spans="1:26" ht="15.75" customHeight="1">
      <c r="A230" s="228"/>
      <c r="B230" s="262"/>
      <c r="C230" s="228"/>
      <c r="D230" s="263"/>
      <c r="E230" s="263"/>
      <c r="F230" s="263"/>
      <c r="G230" s="264"/>
      <c r="H230" s="228"/>
      <c r="I230" s="227"/>
      <c r="J230" s="227"/>
      <c r="K230" s="227"/>
      <c r="L230" s="227"/>
      <c r="M230" s="227"/>
      <c r="N230" s="227"/>
      <c r="O230" s="227"/>
      <c r="P230" s="227"/>
      <c r="Q230" s="227"/>
      <c r="R230" s="227"/>
      <c r="S230" s="227"/>
      <c r="T230" s="227"/>
      <c r="U230" s="227"/>
      <c r="V230" s="228"/>
      <c r="W230" s="228"/>
      <c r="X230" s="228"/>
      <c r="Y230" s="228"/>
      <c r="Z230" s="228"/>
    </row>
    <row r="231" spans="1:26" ht="15.75" customHeight="1">
      <c r="A231" s="228"/>
      <c r="B231" s="262"/>
      <c r="C231" s="228"/>
      <c r="D231" s="263"/>
      <c r="E231" s="263"/>
      <c r="F231" s="263"/>
      <c r="G231" s="264"/>
      <c r="H231" s="228"/>
      <c r="I231" s="227"/>
      <c r="J231" s="227"/>
      <c r="K231" s="227"/>
      <c r="L231" s="227"/>
      <c r="M231" s="227"/>
      <c r="N231" s="227"/>
      <c r="O231" s="227"/>
      <c r="P231" s="227"/>
      <c r="Q231" s="227"/>
      <c r="R231" s="227"/>
      <c r="S231" s="227"/>
      <c r="T231" s="227"/>
      <c r="U231" s="227"/>
      <c r="V231" s="228"/>
      <c r="W231" s="228"/>
      <c r="X231" s="228"/>
      <c r="Y231" s="228"/>
      <c r="Z231" s="228"/>
    </row>
    <row r="232" spans="1:26" ht="15.75" customHeight="1">
      <c r="A232" s="228"/>
      <c r="B232" s="262"/>
      <c r="C232" s="228"/>
      <c r="D232" s="263"/>
      <c r="E232" s="263"/>
      <c r="F232" s="263"/>
      <c r="G232" s="264"/>
      <c r="H232" s="228"/>
      <c r="I232" s="227"/>
      <c r="J232" s="227"/>
      <c r="K232" s="227"/>
      <c r="L232" s="227"/>
      <c r="M232" s="227"/>
      <c r="N232" s="227"/>
      <c r="O232" s="227"/>
      <c r="P232" s="227"/>
      <c r="Q232" s="227"/>
      <c r="R232" s="227"/>
      <c r="S232" s="227"/>
      <c r="T232" s="227"/>
      <c r="U232" s="227"/>
      <c r="V232" s="228"/>
      <c r="W232" s="228"/>
      <c r="X232" s="228"/>
      <c r="Y232" s="228"/>
      <c r="Z232" s="228"/>
    </row>
    <row r="233" spans="1:26" ht="15.75" customHeight="1">
      <c r="A233" s="228"/>
      <c r="B233" s="262"/>
      <c r="C233" s="228"/>
      <c r="D233" s="263"/>
      <c r="E233" s="263"/>
      <c r="F233" s="263"/>
      <c r="G233" s="264"/>
      <c r="H233" s="228"/>
      <c r="I233" s="227"/>
      <c r="J233" s="227"/>
      <c r="K233" s="227"/>
      <c r="L233" s="227"/>
      <c r="M233" s="227"/>
      <c r="N233" s="227"/>
      <c r="O233" s="227"/>
      <c r="P233" s="227"/>
      <c r="Q233" s="227"/>
      <c r="R233" s="227"/>
      <c r="S233" s="227"/>
      <c r="T233" s="227"/>
      <c r="U233" s="227"/>
      <c r="V233" s="228"/>
      <c r="W233" s="228"/>
      <c r="X233" s="228"/>
      <c r="Y233" s="228"/>
      <c r="Z233" s="228"/>
    </row>
    <row r="234" spans="1:26" ht="15.75" customHeight="1">
      <c r="A234" s="228"/>
      <c r="B234" s="262"/>
      <c r="C234" s="228"/>
      <c r="D234" s="263"/>
      <c r="E234" s="263"/>
      <c r="F234" s="263"/>
      <c r="G234" s="264"/>
      <c r="H234" s="228"/>
      <c r="I234" s="227"/>
      <c r="J234" s="227"/>
      <c r="K234" s="227"/>
      <c r="L234" s="227"/>
      <c r="M234" s="227"/>
      <c r="N234" s="227"/>
      <c r="O234" s="227"/>
      <c r="P234" s="227"/>
      <c r="Q234" s="227"/>
      <c r="R234" s="227"/>
      <c r="S234" s="227"/>
      <c r="T234" s="227"/>
      <c r="U234" s="227"/>
      <c r="V234" s="228"/>
      <c r="W234" s="228"/>
      <c r="X234" s="228"/>
      <c r="Y234" s="228"/>
      <c r="Z234" s="228"/>
    </row>
    <row r="235" spans="1:26" ht="15.75" customHeight="1">
      <c r="A235" s="228"/>
      <c r="B235" s="262"/>
      <c r="C235" s="228"/>
      <c r="D235" s="263"/>
      <c r="E235" s="263"/>
      <c r="F235" s="263"/>
      <c r="G235" s="264"/>
      <c r="H235" s="228"/>
      <c r="I235" s="227"/>
      <c r="J235" s="227"/>
      <c r="K235" s="227"/>
      <c r="L235" s="227"/>
      <c r="M235" s="227"/>
      <c r="N235" s="227"/>
      <c r="O235" s="227"/>
      <c r="P235" s="227"/>
      <c r="Q235" s="227"/>
      <c r="R235" s="227"/>
      <c r="S235" s="227"/>
      <c r="T235" s="227"/>
      <c r="U235" s="227"/>
      <c r="V235" s="228"/>
      <c r="W235" s="228"/>
      <c r="X235" s="228"/>
      <c r="Y235" s="228"/>
      <c r="Z235" s="228"/>
    </row>
    <row r="236" spans="1:26" ht="15.75" customHeight="1">
      <c r="A236" s="228"/>
      <c r="B236" s="262"/>
      <c r="C236" s="228"/>
      <c r="D236" s="263"/>
      <c r="E236" s="263"/>
      <c r="F236" s="263"/>
      <c r="G236" s="264"/>
      <c r="H236" s="228"/>
      <c r="I236" s="227"/>
      <c r="J236" s="227"/>
      <c r="K236" s="227"/>
      <c r="L236" s="227"/>
      <c r="M236" s="227"/>
      <c r="N236" s="227"/>
      <c r="O236" s="227"/>
      <c r="P236" s="227"/>
      <c r="Q236" s="227"/>
      <c r="R236" s="227"/>
      <c r="S236" s="227"/>
      <c r="T236" s="227"/>
      <c r="U236" s="227"/>
      <c r="V236" s="228"/>
      <c r="W236" s="228"/>
      <c r="X236" s="228"/>
      <c r="Y236" s="228"/>
      <c r="Z236" s="228"/>
    </row>
    <row r="237" spans="1:26" ht="15.75" customHeight="1">
      <c r="A237" s="228"/>
      <c r="B237" s="262"/>
      <c r="C237" s="228"/>
      <c r="D237" s="263"/>
      <c r="E237" s="263"/>
      <c r="F237" s="263"/>
      <c r="G237" s="264"/>
      <c r="H237" s="228"/>
      <c r="I237" s="227"/>
      <c r="J237" s="227"/>
      <c r="K237" s="227"/>
      <c r="L237" s="227"/>
      <c r="M237" s="227"/>
      <c r="N237" s="227"/>
      <c r="O237" s="227"/>
      <c r="P237" s="227"/>
      <c r="Q237" s="227"/>
      <c r="R237" s="227"/>
      <c r="S237" s="227"/>
      <c r="T237" s="227"/>
      <c r="U237" s="227"/>
      <c r="V237" s="228"/>
      <c r="W237" s="228"/>
      <c r="X237" s="228"/>
      <c r="Y237" s="228"/>
      <c r="Z237" s="228"/>
    </row>
    <row r="238" spans="1:26" ht="15.75" customHeight="1">
      <c r="A238" s="228"/>
      <c r="B238" s="262"/>
      <c r="C238" s="228"/>
      <c r="D238" s="263"/>
      <c r="E238" s="263"/>
      <c r="F238" s="263"/>
      <c r="G238" s="264"/>
      <c r="H238" s="228"/>
      <c r="I238" s="227"/>
      <c r="J238" s="227"/>
      <c r="K238" s="227"/>
      <c r="L238" s="227"/>
      <c r="M238" s="227"/>
      <c r="N238" s="227"/>
      <c r="O238" s="227"/>
      <c r="P238" s="227"/>
      <c r="Q238" s="227"/>
      <c r="R238" s="227"/>
      <c r="S238" s="227"/>
      <c r="T238" s="227"/>
      <c r="U238" s="227"/>
      <c r="V238" s="228"/>
      <c r="W238" s="228"/>
      <c r="X238" s="228"/>
      <c r="Y238" s="228"/>
      <c r="Z238" s="228"/>
    </row>
    <row r="239" spans="1:26" ht="15.75" customHeight="1">
      <c r="A239" s="228"/>
      <c r="B239" s="262"/>
      <c r="C239" s="228"/>
      <c r="D239" s="263"/>
      <c r="E239" s="263"/>
      <c r="F239" s="263"/>
      <c r="G239" s="264"/>
      <c r="H239" s="228"/>
      <c r="I239" s="227"/>
      <c r="J239" s="227"/>
      <c r="K239" s="227"/>
      <c r="L239" s="227"/>
      <c r="M239" s="227"/>
      <c r="N239" s="227"/>
      <c r="O239" s="227"/>
      <c r="P239" s="227"/>
      <c r="Q239" s="227"/>
      <c r="R239" s="227"/>
      <c r="S239" s="227"/>
      <c r="T239" s="227"/>
      <c r="U239" s="227"/>
      <c r="V239" s="228"/>
      <c r="W239" s="228"/>
      <c r="X239" s="228"/>
      <c r="Y239" s="228"/>
      <c r="Z239" s="228"/>
    </row>
    <row r="240" spans="1:26" ht="15.75" customHeight="1">
      <c r="A240" s="228"/>
      <c r="B240" s="262"/>
      <c r="C240" s="228"/>
      <c r="D240" s="263"/>
      <c r="E240" s="263"/>
      <c r="F240" s="263"/>
      <c r="G240" s="264"/>
      <c r="H240" s="228"/>
      <c r="I240" s="227"/>
      <c r="J240" s="227"/>
      <c r="K240" s="227"/>
      <c r="L240" s="227"/>
      <c r="M240" s="227"/>
      <c r="N240" s="227"/>
      <c r="O240" s="227"/>
      <c r="P240" s="227"/>
      <c r="Q240" s="227"/>
      <c r="R240" s="227"/>
      <c r="S240" s="227"/>
      <c r="T240" s="227"/>
      <c r="U240" s="227"/>
      <c r="V240" s="228"/>
      <c r="W240" s="228"/>
      <c r="X240" s="228"/>
      <c r="Y240" s="228"/>
      <c r="Z240" s="228"/>
    </row>
    <row r="241" spans="1:26" ht="15.75" customHeight="1">
      <c r="A241" s="228"/>
      <c r="B241" s="262"/>
      <c r="C241" s="228"/>
      <c r="D241" s="263"/>
      <c r="E241" s="263"/>
      <c r="F241" s="263"/>
      <c r="G241" s="264"/>
      <c r="H241" s="228"/>
      <c r="I241" s="227"/>
      <c r="J241" s="227"/>
      <c r="K241" s="227"/>
      <c r="L241" s="227"/>
      <c r="M241" s="227"/>
      <c r="N241" s="227"/>
      <c r="O241" s="227"/>
      <c r="P241" s="227"/>
      <c r="Q241" s="227"/>
      <c r="R241" s="227"/>
      <c r="S241" s="227"/>
      <c r="T241" s="227"/>
      <c r="U241" s="227"/>
      <c r="V241" s="228"/>
      <c r="W241" s="228"/>
      <c r="X241" s="228"/>
      <c r="Y241" s="228"/>
      <c r="Z241" s="228"/>
    </row>
    <row r="242" spans="1:26" ht="15.75" customHeight="1">
      <c r="A242" s="228"/>
      <c r="B242" s="262"/>
      <c r="C242" s="228"/>
      <c r="D242" s="263"/>
      <c r="E242" s="263"/>
      <c r="F242" s="263"/>
      <c r="G242" s="264"/>
      <c r="H242" s="228"/>
      <c r="I242" s="227"/>
      <c r="J242" s="227"/>
      <c r="K242" s="227"/>
      <c r="L242" s="227"/>
      <c r="M242" s="227"/>
      <c r="N242" s="227"/>
      <c r="O242" s="227"/>
      <c r="P242" s="227"/>
      <c r="Q242" s="227"/>
      <c r="R242" s="227"/>
      <c r="S242" s="227"/>
      <c r="T242" s="227"/>
      <c r="U242" s="227"/>
      <c r="V242" s="228"/>
      <c r="W242" s="228"/>
      <c r="X242" s="228"/>
      <c r="Y242" s="228"/>
      <c r="Z242" s="228"/>
    </row>
    <row r="243" spans="1:26" ht="15.75" customHeight="1">
      <c r="A243" s="228"/>
      <c r="B243" s="262"/>
      <c r="C243" s="228"/>
      <c r="D243" s="263"/>
      <c r="E243" s="263"/>
      <c r="F243" s="263"/>
      <c r="G243" s="264"/>
      <c r="H243" s="228"/>
      <c r="I243" s="227"/>
      <c r="J243" s="227"/>
      <c r="K243" s="227"/>
      <c r="L243" s="227"/>
      <c r="M243" s="227"/>
      <c r="N243" s="227"/>
      <c r="O243" s="227"/>
      <c r="P243" s="227"/>
      <c r="Q243" s="227"/>
      <c r="R243" s="227"/>
      <c r="S243" s="227"/>
      <c r="T243" s="227"/>
      <c r="U243" s="227"/>
      <c r="V243" s="228"/>
      <c r="W243" s="228"/>
      <c r="X243" s="228"/>
      <c r="Y243" s="228"/>
      <c r="Z243" s="228"/>
    </row>
    <row r="244" spans="1:26" ht="15.75" customHeight="1">
      <c r="A244" s="228"/>
      <c r="B244" s="262"/>
      <c r="C244" s="228"/>
      <c r="D244" s="263"/>
      <c r="E244" s="263"/>
      <c r="F244" s="263"/>
      <c r="G244" s="264"/>
      <c r="H244" s="228"/>
      <c r="I244" s="227"/>
      <c r="J244" s="227"/>
      <c r="K244" s="227"/>
      <c r="L244" s="227"/>
      <c r="M244" s="227"/>
      <c r="N244" s="227"/>
      <c r="O244" s="227"/>
      <c r="P244" s="227"/>
      <c r="Q244" s="227"/>
      <c r="R244" s="227"/>
      <c r="S244" s="227"/>
      <c r="T244" s="227"/>
      <c r="U244" s="227"/>
      <c r="V244" s="228"/>
      <c r="W244" s="228"/>
      <c r="X244" s="228"/>
      <c r="Y244" s="228"/>
      <c r="Z244" s="228"/>
    </row>
    <row r="245" spans="1:26" ht="15.75" customHeight="1">
      <c r="A245" s="228"/>
      <c r="B245" s="262"/>
      <c r="C245" s="228"/>
      <c r="D245" s="263"/>
      <c r="E245" s="263"/>
      <c r="F245" s="263"/>
      <c r="G245" s="264"/>
      <c r="H245" s="228"/>
      <c r="I245" s="227"/>
      <c r="J245" s="227"/>
      <c r="K245" s="227"/>
      <c r="L245" s="227"/>
      <c r="M245" s="227"/>
      <c r="N245" s="227"/>
      <c r="O245" s="227"/>
      <c r="P245" s="227"/>
      <c r="Q245" s="227"/>
      <c r="R245" s="227"/>
      <c r="S245" s="227"/>
      <c r="T245" s="227"/>
      <c r="U245" s="227"/>
      <c r="V245" s="228"/>
      <c r="W245" s="228"/>
      <c r="X245" s="228"/>
      <c r="Y245" s="228"/>
      <c r="Z245" s="228"/>
    </row>
    <row r="246" spans="1:26" ht="15.75" customHeight="1">
      <c r="A246" s="228"/>
      <c r="B246" s="262"/>
      <c r="C246" s="228"/>
      <c r="D246" s="263"/>
      <c r="E246" s="263"/>
      <c r="F246" s="263"/>
      <c r="G246" s="264"/>
      <c r="H246" s="228"/>
      <c r="I246" s="227"/>
      <c r="J246" s="227"/>
      <c r="K246" s="227"/>
      <c r="L246" s="227"/>
      <c r="M246" s="227"/>
      <c r="N246" s="227"/>
      <c r="O246" s="227"/>
      <c r="P246" s="227"/>
      <c r="Q246" s="227"/>
      <c r="R246" s="227"/>
      <c r="S246" s="227"/>
      <c r="T246" s="227"/>
      <c r="U246" s="227"/>
      <c r="V246" s="228"/>
      <c r="W246" s="228"/>
      <c r="X246" s="228"/>
      <c r="Y246" s="228"/>
      <c r="Z246" s="228"/>
    </row>
    <row r="247" spans="1:26" ht="15.75" customHeight="1">
      <c r="A247" s="228"/>
      <c r="B247" s="262"/>
      <c r="C247" s="228"/>
      <c r="D247" s="263"/>
      <c r="E247" s="263"/>
      <c r="F247" s="263"/>
      <c r="G247" s="264"/>
      <c r="H247" s="228"/>
      <c r="I247" s="227"/>
      <c r="J247" s="227"/>
      <c r="K247" s="227"/>
      <c r="L247" s="227"/>
      <c r="M247" s="227"/>
      <c r="N247" s="227"/>
      <c r="O247" s="227"/>
      <c r="P247" s="227"/>
      <c r="Q247" s="227"/>
      <c r="R247" s="227"/>
      <c r="S247" s="227"/>
      <c r="T247" s="227"/>
      <c r="U247" s="227"/>
      <c r="V247" s="228"/>
      <c r="W247" s="228"/>
      <c r="X247" s="228"/>
      <c r="Y247" s="228"/>
      <c r="Z247" s="228"/>
    </row>
    <row r="248" spans="1:26" ht="15.75" customHeight="1">
      <c r="A248" s="228"/>
      <c r="B248" s="262"/>
      <c r="C248" s="228"/>
      <c r="D248" s="263"/>
      <c r="E248" s="263"/>
      <c r="F248" s="263"/>
      <c r="G248" s="264"/>
      <c r="H248" s="228"/>
      <c r="I248" s="227"/>
      <c r="J248" s="227"/>
      <c r="K248" s="227"/>
      <c r="L248" s="227"/>
      <c r="M248" s="227"/>
      <c r="N248" s="227"/>
      <c r="O248" s="227"/>
      <c r="P248" s="227"/>
      <c r="Q248" s="227"/>
      <c r="R248" s="227"/>
      <c r="S248" s="227"/>
      <c r="T248" s="227"/>
      <c r="U248" s="227"/>
      <c r="V248" s="228"/>
      <c r="W248" s="228"/>
      <c r="X248" s="228"/>
      <c r="Y248" s="228"/>
      <c r="Z248" s="228"/>
    </row>
    <row r="249" spans="1:26" ht="15.75" customHeight="1">
      <c r="A249" s="228"/>
      <c r="B249" s="262"/>
      <c r="C249" s="228"/>
      <c r="D249" s="263"/>
      <c r="E249" s="263"/>
      <c r="F249" s="263"/>
      <c r="G249" s="264"/>
      <c r="H249" s="228"/>
      <c r="I249" s="227"/>
      <c r="J249" s="227"/>
      <c r="K249" s="227"/>
      <c r="L249" s="227"/>
      <c r="M249" s="227"/>
      <c r="N249" s="227"/>
      <c r="O249" s="227"/>
      <c r="P249" s="227"/>
      <c r="Q249" s="227"/>
      <c r="R249" s="227"/>
      <c r="S249" s="227"/>
      <c r="T249" s="227"/>
      <c r="U249" s="227"/>
      <c r="V249" s="228"/>
      <c r="W249" s="228"/>
      <c r="X249" s="228"/>
      <c r="Y249" s="228"/>
      <c r="Z249" s="228"/>
    </row>
    <row r="250" spans="1:26" ht="15.75" customHeight="1">
      <c r="A250" s="228"/>
      <c r="B250" s="262"/>
      <c r="C250" s="228"/>
      <c r="D250" s="263"/>
      <c r="E250" s="263"/>
      <c r="F250" s="263"/>
      <c r="G250" s="264"/>
      <c r="H250" s="228"/>
      <c r="I250" s="227"/>
      <c r="J250" s="227"/>
      <c r="K250" s="227"/>
      <c r="L250" s="227"/>
      <c r="M250" s="227"/>
      <c r="N250" s="227"/>
      <c r="O250" s="227"/>
      <c r="P250" s="227"/>
      <c r="Q250" s="227"/>
      <c r="R250" s="227"/>
      <c r="S250" s="227"/>
      <c r="T250" s="227"/>
      <c r="U250" s="227"/>
      <c r="V250" s="228"/>
      <c r="W250" s="228"/>
      <c r="X250" s="228"/>
      <c r="Y250" s="228"/>
      <c r="Z250" s="228"/>
    </row>
    <row r="251" spans="1:26" ht="15.75" customHeight="1">
      <c r="A251" s="228"/>
      <c r="B251" s="262"/>
      <c r="C251" s="228"/>
      <c r="D251" s="263"/>
      <c r="E251" s="263"/>
      <c r="F251" s="263"/>
      <c r="G251" s="264"/>
      <c r="H251" s="228"/>
      <c r="I251" s="227"/>
      <c r="J251" s="227"/>
      <c r="K251" s="227"/>
      <c r="L251" s="227"/>
      <c r="M251" s="227"/>
      <c r="N251" s="227"/>
      <c r="O251" s="227"/>
      <c r="P251" s="227"/>
      <c r="Q251" s="227"/>
      <c r="R251" s="227"/>
      <c r="S251" s="227"/>
      <c r="T251" s="227"/>
      <c r="U251" s="227"/>
      <c r="V251" s="228"/>
      <c r="W251" s="228"/>
      <c r="X251" s="228"/>
      <c r="Y251" s="228"/>
      <c r="Z251" s="228"/>
    </row>
    <row r="252" spans="1:26" ht="15.75" customHeight="1">
      <c r="A252" s="228"/>
      <c r="B252" s="262"/>
      <c r="C252" s="228"/>
      <c r="D252" s="263"/>
      <c r="E252" s="263"/>
      <c r="F252" s="263"/>
      <c r="G252" s="264"/>
      <c r="H252" s="228"/>
      <c r="I252" s="227"/>
      <c r="J252" s="227"/>
      <c r="K252" s="227"/>
      <c r="L252" s="227"/>
      <c r="M252" s="227"/>
      <c r="N252" s="227"/>
      <c r="O252" s="227"/>
      <c r="P252" s="227"/>
      <c r="Q252" s="227"/>
      <c r="R252" s="227"/>
      <c r="S252" s="227"/>
      <c r="T252" s="227"/>
      <c r="U252" s="227"/>
      <c r="V252" s="228"/>
      <c r="W252" s="228"/>
      <c r="X252" s="228"/>
      <c r="Y252" s="228"/>
      <c r="Z252" s="228"/>
    </row>
    <row r="253" spans="1:26" ht="15.75" customHeight="1">
      <c r="A253" s="228"/>
      <c r="B253" s="262"/>
      <c r="C253" s="228"/>
      <c r="D253" s="263"/>
      <c r="E253" s="263"/>
      <c r="F253" s="263"/>
      <c r="G253" s="264"/>
      <c r="H253" s="228"/>
      <c r="I253" s="227"/>
      <c r="J253" s="227"/>
      <c r="K253" s="227"/>
      <c r="L253" s="227"/>
      <c r="M253" s="227"/>
      <c r="N253" s="227"/>
      <c r="O253" s="227"/>
      <c r="P253" s="227"/>
      <c r="Q253" s="227"/>
      <c r="R253" s="227"/>
      <c r="S253" s="227"/>
      <c r="T253" s="227"/>
      <c r="U253" s="227"/>
      <c r="V253" s="228"/>
      <c r="W253" s="228"/>
      <c r="X253" s="228"/>
      <c r="Y253" s="228"/>
      <c r="Z253" s="228"/>
    </row>
    <row r="254" spans="1:26" ht="15.75" customHeight="1">
      <c r="A254" s="228"/>
      <c r="B254" s="262"/>
      <c r="C254" s="228"/>
      <c r="D254" s="263"/>
      <c r="E254" s="263"/>
      <c r="F254" s="263"/>
      <c r="G254" s="264"/>
      <c r="H254" s="228"/>
      <c r="I254" s="227"/>
      <c r="J254" s="227"/>
      <c r="K254" s="227"/>
      <c r="L254" s="227"/>
      <c r="M254" s="227"/>
      <c r="N254" s="227"/>
      <c r="O254" s="227"/>
      <c r="P254" s="227"/>
      <c r="Q254" s="227"/>
      <c r="R254" s="227"/>
      <c r="S254" s="227"/>
      <c r="T254" s="227"/>
      <c r="U254" s="227"/>
      <c r="V254" s="228"/>
      <c r="W254" s="228"/>
      <c r="X254" s="228"/>
      <c r="Y254" s="228"/>
      <c r="Z254" s="228"/>
    </row>
    <row r="255" spans="1:26" ht="15.75" customHeight="1">
      <c r="A255" s="228"/>
      <c r="B255" s="262"/>
      <c r="C255" s="228"/>
      <c r="D255" s="263"/>
      <c r="E255" s="263"/>
      <c r="F255" s="263"/>
      <c r="G255" s="264"/>
      <c r="H255" s="228"/>
      <c r="I255" s="227"/>
      <c r="J255" s="227"/>
      <c r="K255" s="227"/>
      <c r="L255" s="227"/>
      <c r="M255" s="227"/>
      <c r="N255" s="227"/>
      <c r="O255" s="227"/>
      <c r="P255" s="227"/>
      <c r="Q255" s="227"/>
      <c r="R255" s="227"/>
      <c r="S255" s="227"/>
      <c r="T255" s="227"/>
      <c r="U255" s="227"/>
      <c r="V255" s="228"/>
      <c r="W255" s="228"/>
      <c r="X255" s="228"/>
      <c r="Y255" s="228"/>
      <c r="Z255" s="228"/>
    </row>
    <row r="256" spans="1:26" ht="15.75" customHeight="1">
      <c r="A256" s="228"/>
      <c r="B256" s="262"/>
      <c r="C256" s="228"/>
      <c r="D256" s="263"/>
      <c r="E256" s="263"/>
      <c r="F256" s="263"/>
      <c r="G256" s="264"/>
      <c r="H256" s="228"/>
      <c r="I256" s="227"/>
      <c r="J256" s="227"/>
      <c r="K256" s="227"/>
      <c r="L256" s="227"/>
      <c r="M256" s="227"/>
      <c r="N256" s="227"/>
      <c r="O256" s="227"/>
      <c r="P256" s="227"/>
      <c r="Q256" s="227"/>
      <c r="R256" s="227"/>
      <c r="S256" s="227"/>
      <c r="T256" s="227"/>
      <c r="U256" s="227"/>
      <c r="V256" s="228"/>
      <c r="W256" s="228"/>
      <c r="X256" s="228"/>
      <c r="Y256" s="228"/>
      <c r="Z256" s="228"/>
    </row>
    <row r="257" spans="1:26" ht="15.75" customHeight="1">
      <c r="A257" s="228"/>
      <c r="B257" s="262"/>
      <c r="C257" s="228"/>
      <c r="D257" s="263"/>
      <c r="E257" s="263"/>
      <c r="F257" s="263"/>
      <c r="G257" s="264"/>
      <c r="H257" s="228"/>
      <c r="I257" s="227"/>
      <c r="J257" s="227"/>
      <c r="K257" s="227"/>
      <c r="L257" s="227"/>
      <c r="M257" s="227"/>
      <c r="N257" s="227"/>
      <c r="O257" s="227"/>
      <c r="P257" s="227"/>
      <c r="Q257" s="227"/>
      <c r="R257" s="227"/>
      <c r="S257" s="227"/>
      <c r="T257" s="227"/>
      <c r="U257" s="227"/>
      <c r="V257" s="228"/>
      <c r="W257" s="228"/>
      <c r="X257" s="228"/>
      <c r="Y257" s="228"/>
      <c r="Z257" s="228"/>
    </row>
    <row r="258" spans="1:26" ht="15.75" customHeight="1">
      <c r="A258" s="228"/>
      <c r="B258" s="262"/>
      <c r="C258" s="228"/>
      <c r="D258" s="263"/>
      <c r="E258" s="263"/>
      <c r="F258" s="263"/>
      <c r="G258" s="264"/>
      <c r="H258" s="228"/>
      <c r="I258" s="227"/>
      <c r="J258" s="227"/>
      <c r="K258" s="227"/>
      <c r="L258" s="227"/>
      <c r="M258" s="227"/>
      <c r="N258" s="227"/>
      <c r="O258" s="227"/>
      <c r="P258" s="227"/>
      <c r="Q258" s="227"/>
      <c r="R258" s="227"/>
      <c r="S258" s="227"/>
      <c r="T258" s="227"/>
      <c r="U258" s="227"/>
      <c r="V258" s="228"/>
      <c r="W258" s="228"/>
      <c r="X258" s="228"/>
      <c r="Y258" s="228"/>
      <c r="Z258" s="228"/>
    </row>
    <row r="259" spans="1:26" ht="15.75" customHeight="1">
      <c r="A259" s="228"/>
      <c r="B259" s="262"/>
      <c r="C259" s="228"/>
      <c r="D259" s="263"/>
      <c r="E259" s="263"/>
      <c r="F259" s="263"/>
      <c r="G259" s="264"/>
      <c r="H259" s="228"/>
      <c r="I259" s="227"/>
      <c r="J259" s="227"/>
      <c r="K259" s="227"/>
      <c r="L259" s="227"/>
      <c r="M259" s="227"/>
      <c r="N259" s="227"/>
      <c r="O259" s="227"/>
      <c r="P259" s="227"/>
      <c r="Q259" s="227"/>
      <c r="R259" s="227"/>
      <c r="S259" s="227"/>
      <c r="T259" s="227"/>
      <c r="U259" s="227"/>
      <c r="V259" s="228"/>
      <c r="W259" s="228"/>
      <c r="X259" s="228"/>
      <c r="Y259" s="228"/>
      <c r="Z259" s="228"/>
    </row>
    <row r="260" spans="1:26" ht="15.75" customHeight="1">
      <c r="A260" s="228"/>
      <c r="B260" s="262"/>
      <c r="C260" s="228"/>
      <c r="D260" s="263"/>
      <c r="E260" s="263"/>
      <c r="F260" s="263"/>
      <c r="G260" s="264"/>
      <c r="H260" s="228"/>
      <c r="I260" s="227"/>
      <c r="J260" s="227"/>
      <c r="K260" s="227"/>
      <c r="L260" s="227"/>
      <c r="M260" s="227"/>
      <c r="N260" s="227"/>
      <c r="O260" s="227"/>
      <c r="P260" s="227"/>
      <c r="Q260" s="227"/>
      <c r="R260" s="227"/>
      <c r="S260" s="227"/>
      <c r="T260" s="227"/>
      <c r="U260" s="227"/>
      <c r="V260" s="228"/>
      <c r="W260" s="228"/>
      <c r="X260" s="228"/>
      <c r="Y260" s="228"/>
      <c r="Z260" s="228"/>
    </row>
    <row r="261" spans="1:26" ht="15.75" customHeight="1">
      <c r="A261" s="228"/>
      <c r="B261" s="262"/>
      <c r="C261" s="228"/>
      <c r="D261" s="263"/>
      <c r="E261" s="263"/>
      <c r="F261" s="263"/>
      <c r="G261" s="264"/>
      <c r="H261" s="228"/>
      <c r="I261" s="227"/>
      <c r="J261" s="227"/>
      <c r="K261" s="227"/>
      <c r="L261" s="227"/>
      <c r="M261" s="227"/>
      <c r="N261" s="227"/>
      <c r="O261" s="227"/>
      <c r="P261" s="227"/>
      <c r="Q261" s="227"/>
      <c r="R261" s="227"/>
      <c r="S261" s="227"/>
      <c r="T261" s="227"/>
      <c r="U261" s="227"/>
      <c r="V261" s="228"/>
      <c r="W261" s="228"/>
      <c r="X261" s="228"/>
      <c r="Y261" s="228"/>
      <c r="Z261" s="228"/>
    </row>
    <row r="262" spans="1:26" ht="15.75" customHeight="1">
      <c r="A262" s="228"/>
      <c r="B262" s="262"/>
      <c r="C262" s="228"/>
      <c r="D262" s="263"/>
      <c r="E262" s="263"/>
      <c r="F262" s="263"/>
      <c r="G262" s="264"/>
      <c r="H262" s="228"/>
      <c r="I262" s="227"/>
      <c r="J262" s="227"/>
      <c r="K262" s="227"/>
      <c r="L262" s="227"/>
      <c r="M262" s="227"/>
      <c r="N262" s="227"/>
      <c r="O262" s="227"/>
      <c r="P262" s="227"/>
      <c r="Q262" s="227"/>
      <c r="R262" s="227"/>
      <c r="S262" s="227"/>
      <c r="T262" s="227"/>
      <c r="U262" s="227"/>
      <c r="V262" s="228"/>
      <c r="W262" s="228"/>
      <c r="X262" s="228"/>
      <c r="Y262" s="228"/>
      <c r="Z262" s="228"/>
    </row>
    <row r="263" spans="1:26" ht="15.75" customHeight="1">
      <c r="A263" s="228"/>
      <c r="B263" s="262"/>
      <c r="C263" s="228"/>
      <c r="D263" s="263"/>
      <c r="E263" s="263"/>
      <c r="F263" s="263"/>
      <c r="G263" s="264"/>
      <c r="H263" s="228"/>
      <c r="I263" s="227"/>
      <c r="J263" s="227"/>
      <c r="K263" s="227"/>
      <c r="L263" s="227"/>
      <c r="M263" s="227"/>
      <c r="N263" s="227"/>
      <c r="O263" s="227"/>
      <c r="P263" s="227"/>
      <c r="Q263" s="227"/>
      <c r="R263" s="227"/>
      <c r="S263" s="227"/>
      <c r="T263" s="227"/>
      <c r="U263" s="227"/>
      <c r="V263" s="228"/>
      <c r="W263" s="228"/>
      <c r="X263" s="228"/>
      <c r="Y263" s="228"/>
      <c r="Z263" s="228"/>
    </row>
    <row r="264" spans="1:26" ht="15.75" customHeight="1">
      <c r="A264" s="228"/>
      <c r="B264" s="262"/>
      <c r="C264" s="228"/>
      <c r="D264" s="263"/>
      <c r="E264" s="263"/>
      <c r="F264" s="263"/>
      <c r="G264" s="264"/>
      <c r="H264" s="228"/>
      <c r="I264" s="227"/>
      <c r="J264" s="227"/>
      <c r="K264" s="227"/>
      <c r="L264" s="227"/>
      <c r="M264" s="227"/>
      <c r="N264" s="227"/>
      <c r="O264" s="227"/>
      <c r="P264" s="227"/>
      <c r="Q264" s="227"/>
      <c r="R264" s="227"/>
      <c r="S264" s="227"/>
      <c r="T264" s="227"/>
      <c r="U264" s="227"/>
      <c r="V264" s="228"/>
      <c r="W264" s="228"/>
      <c r="X264" s="228"/>
      <c r="Y264" s="228"/>
      <c r="Z264" s="228"/>
    </row>
    <row r="265" spans="1:26" ht="15.75" customHeight="1">
      <c r="A265" s="228"/>
      <c r="B265" s="262"/>
      <c r="C265" s="228"/>
      <c r="D265" s="263"/>
      <c r="E265" s="263"/>
      <c r="F265" s="263"/>
      <c r="G265" s="264"/>
      <c r="H265" s="228"/>
      <c r="I265" s="227"/>
      <c r="J265" s="227"/>
      <c r="K265" s="227"/>
      <c r="L265" s="227"/>
      <c r="M265" s="227"/>
      <c r="N265" s="227"/>
      <c r="O265" s="227"/>
      <c r="P265" s="227"/>
      <c r="Q265" s="227"/>
      <c r="R265" s="227"/>
      <c r="S265" s="227"/>
      <c r="T265" s="227"/>
      <c r="U265" s="227"/>
      <c r="V265" s="228"/>
      <c r="W265" s="228"/>
      <c r="X265" s="228"/>
      <c r="Y265" s="228"/>
      <c r="Z265" s="228"/>
    </row>
    <row r="266" spans="1:26" ht="15.75" customHeight="1">
      <c r="A266" s="228"/>
      <c r="B266" s="262"/>
      <c r="C266" s="228"/>
      <c r="D266" s="263"/>
      <c r="E266" s="263"/>
      <c r="F266" s="263"/>
      <c r="G266" s="264"/>
      <c r="H266" s="228"/>
      <c r="I266" s="227"/>
      <c r="J266" s="227"/>
      <c r="K266" s="227"/>
      <c r="L266" s="227"/>
      <c r="M266" s="227"/>
      <c r="N266" s="227"/>
      <c r="O266" s="227"/>
      <c r="P266" s="227"/>
      <c r="Q266" s="227"/>
      <c r="R266" s="227"/>
      <c r="S266" s="227"/>
      <c r="T266" s="227"/>
      <c r="U266" s="227"/>
      <c r="V266" s="228"/>
      <c r="W266" s="228"/>
      <c r="X266" s="228"/>
      <c r="Y266" s="228"/>
      <c r="Z266" s="228"/>
    </row>
    <row r="267" spans="1:26" ht="15.75" customHeight="1">
      <c r="A267" s="228"/>
      <c r="B267" s="262"/>
      <c r="C267" s="228"/>
      <c r="D267" s="263"/>
      <c r="E267" s="263"/>
      <c r="F267" s="263"/>
      <c r="G267" s="264"/>
      <c r="H267" s="228"/>
      <c r="I267" s="227"/>
      <c r="J267" s="227"/>
      <c r="K267" s="227"/>
      <c r="L267" s="227"/>
      <c r="M267" s="227"/>
      <c r="N267" s="227"/>
      <c r="O267" s="227"/>
      <c r="P267" s="227"/>
      <c r="Q267" s="227"/>
      <c r="R267" s="227"/>
      <c r="S267" s="227"/>
      <c r="T267" s="227"/>
      <c r="U267" s="227"/>
      <c r="V267" s="228"/>
      <c r="W267" s="228"/>
      <c r="X267" s="228"/>
      <c r="Y267" s="228"/>
      <c r="Z267" s="228"/>
    </row>
    <row r="268" spans="1:26" ht="15.75" customHeight="1">
      <c r="A268" s="228"/>
      <c r="B268" s="262"/>
      <c r="C268" s="228"/>
      <c r="D268" s="263"/>
      <c r="E268" s="263"/>
      <c r="F268" s="263"/>
      <c r="G268" s="264"/>
      <c r="H268" s="228"/>
      <c r="I268" s="227"/>
      <c r="J268" s="227"/>
      <c r="K268" s="227"/>
      <c r="L268" s="227"/>
      <c r="M268" s="227"/>
      <c r="N268" s="227"/>
      <c r="O268" s="227"/>
      <c r="P268" s="227"/>
      <c r="Q268" s="227"/>
      <c r="R268" s="227"/>
      <c r="S268" s="227"/>
      <c r="T268" s="227"/>
      <c r="U268" s="227"/>
      <c r="V268" s="228"/>
      <c r="W268" s="228"/>
      <c r="X268" s="228"/>
      <c r="Y268" s="228"/>
      <c r="Z268" s="228"/>
    </row>
    <row r="269" spans="1:26" ht="15.75" customHeight="1">
      <c r="A269" s="228"/>
      <c r="B269" s="262"/>
      <c r="C269" s="228"/>
      <c r="D269" s="263"/>
      <c r="E269" s="263"/>
      <c r="F269" s="263"/>
      <c r="G269" s="264"/>
      <c r="H269" s="228"/>
      <c r="I269" s="227"/>
      <c r="J269" s="227"/>
      <c r="K269" s="227"/>
      <c r="L269" s="227"/>
      <c r="M269" s="227"/>
      <c r="N269" s="227"/>
      <c r="O269" s="227"/>
      <c r="P269" s="227"/>
      <c r="Q269" s="227"/>
      <c r="R269" s="227"/>
      <c r="S269" s="227"/>
      <c r="T269" s="227"/>
      <c r="U269" s="227"/>
      <c r="V269" s="228"/>
      <c r="W269" s="228"/>
      <c r="X269" s="228"/>
      <c r="Y269" s="228"/>
      <c r="Z269" s="228"/>
    </row>
    <row r="270" spans="1:26" ht="15.75" customHeight="1">
      <c r="A270" s="228"/>
      <c r="B270" s="262"/>
      <c r="C270" s="228"/>
      <c r="D270" s="263"/>
      <c r="E270" s="263"/>
      <c r="F270" s="263"/>
      <c r="G270" s="264"/>
      <c r="H270" s="228"/>
      <c r="I270" s="227"/>
      <c r="J270" s="227"/>
      <c r="K270" s="227"/>
      <c r="L270" s="227"/>
      <c r="M270" s="227"/>
      <c r="N270" s="227"/>
      <c r="O270" s="227"/>
      <c r="P270" s="227"/>
      <c r="Q270" s="227"/>
      <c r="R270" s="227"/>
      <c r="S270" s="227"/>
      <c r="T270" s="227"/>
      <c r="U270" s="227"/>
      <c r="V270" s="228"/>
      <c r="W270" s="228"/>
      <c r="X270" s="228"/>
      <c r="Y270" s="228"/>
      <c r="Z270" s="228"/>
    </row>
    <row r="271" spans="1:26" ht="15.75" customHeight="1">
      <c r="A271" s="228"/>
      <c r="B271" s="262"/>
      <c r="C271" s="228"/>
      <c r="D271" s="263"/>
      <c r="E271" s="263"/>
      <c r="F271" s="263"/>
      <c r="G271" s="264"/>
      <c r="H271" s="228"/>
      <c r="I271" s="227"/>
      <c r="J271" s="227"/>
      <c r="K271" s="227"/>
      <c r="L271" s="227"/>
      <c r="M271" s="227"/>
      <c r="N271" s="227"/>
      <c r="O271" s="227"/>
      <c r="P271" s="227"/>
      <c r="Q271" s="227"/>
      <c r="R271" s="227"/>
      <c r="S271" s="227"/>
      <c r="T271" s="227"/>
      <c r="U271" s="227"/>
      <c r="V271" s="228"/>
      <c r="W271" s="228"/>
      <c r="X271" s="228"/>
      <c r="Y271" s="228"/>
      <c r="Z271" s="228"/>
    </row>
    <row r="272" spans="1:26" ht="15.75" customHeight="1">
      <c r="A272" s="228"/>
      <c r="B272" s="262"/>
      <c r="C272" s="228"/>
      <c r="D272" s="263"/>
      <c r="E272" s="263"/>
      <c r="F272" s="263"/>
      <c r="G272" s="264"/>
      <c r="H272" s="228"/>
      <c r="I272" s="227"/>
      <c r="J272" s="227"/>
      <c r="K272" s="227"/>
      <c r="L272" s="227"/>
      <c r="M272" s="227"/>
      <c r="N272" s="227"/>
      <c r="O272" s="227"/>
      <c r="P272" s="227"/>
      <c r="Q272" s="227"/>
      <c r="R272" s="227"/>
      <c r="S272" s="227"/>
      <c r="T272" s="227"/>
      <c r="U272" s="227"/>
      <c r="V272" s="228"/>
      <c r="W272" s="228"/>
      <c r="X272" s="228"/>
      <c r="Y272" s="228"/>
      <c r="Z272" s="228"/>
    </row>
    <row r="273" spans="1:26" ht="15.75" customHeight="1">
      <c r="A273" s="228"/>
      <c r="B273" s="262"/>
      <c r="C273" s="228"/>
      <c r="D273" s="263"/>
      <c r="E273" s="263"/>
      <c r="F273" s="263"/>
      <c r="G273" s="264"/>
      <c r="H273" s="228"/>
      <c r="I273" s="227"/>
      <c r="J273" s="227"/>
      <c r="K273" s="227"/>
      <c r="L273" s="227"/>
      <c r="M273" s="227"/>
      <c r="N273" s="227"/>
      <c r="O273" s="227"/>
      <c r="P273" s="227"/>
      <c r="Q273" s="227"/>
      <c r="R273" s="227"/>
      <c r="S273" s="227"/>
      <c r="T273" s="227"/>
      <c r="U273" s="227"/>
      <c r="V273" s="228"/>
      <c r="W273" s="228"/>
      <c r="X273" s="228"/>
      <c r="Y273" s="228"/>
      <c r="Z273" s="228"/>
    </row>
    <row r="274" spans="1:26" ht="15.75" customHeight="1">
      <c r="A274" s="228"/>
      <c r="B274" s="262"/>
      <c r="C274" s="228"/>
      <c r="D274" s="263"/>
      <c r="E274" s="263"/>
      <c r="F274" s="263"/>
      <c r="G274" s="264"/>
      <c r="H274" s="228"/>
      <c r="I274" s="227"/>
      <c r="J274" s="227"/>
      <c r="K274" s="227"/>
      <c r="L274" s="227"/>
      <c r="M274" s="227"/>
      <c r="N274" s="227"/>
      <c r="O274" s="227"/>
      <c r="P274" s="227"/>
      <c r="Q274" s="227"/>
      <c r="R274" s="227"/>
      <c r="S274" s="227"/>
      <c r="T274" s="227"/>
      <c r="U274" s="227"/>
      <c r="V274" s="228"/>
      <c r="W274" s="228"/>
      <c r="X274" s="228"/>
      <c r="Y274" s="228"/>
      <c r="Z274" s="228"/>
    </row>
    <row r="275" spans="1:26" ht="15.75" customHeight="1">
      <c r="A275" s="228"/>
      <c r="B275" s="262"/>
      <c r="C275" s="228"/>
      <c r="D275" s="263"/>
      <c r="E275" s="263"/>
      <c r="F275" s="263"/>
      <c r="G275" s="264"/>
      <c r="H275" s="228"/>
      <c r="I275" s="227"/>
      <c r="J275" s="227"/>
      <c r="K275" s="227"/>
      <c r="L275" s="227"/>
      <c r="M275" s="227"/>
      <c r="N275" s="227"/>
      <c r="O275" s="227"/>
      <c r="P275" s="227"/>
      <c r="Q275" s="227"/>
      <c r="R275" s="227"/>
      <c r="S275" s="227"/>
      <c r="T275" s="227"/>
      <c r="U275" s="227"/>
      <c r="V275" s="228"/>
      <c r="W275" s="228"/>
      <c r="X275" s="228"/>
      <c r="Y275" s="228"/>
      <c r="Z275" s="228"/>
    </row>
    <row r="276" spans="1:26" ht="15.75" customHeight="1">
      <c r="A276" s="228"/>
      <c r="B276" s="262"/>
      <c r="C276" s="228"/>
      <c r="D276" s="263"/>
      <c r="E276" s="263"/>
      <c r="F276" s="263"/>
      <c r="G276" s="264"/>
      <c r="H276" s="228"/>
      <c r="I276" s="227"/>
      <c r="J276" s="227"/>
      <c r="K276" s="227"/>
      <c r="L276" s="227"/>
      <c r="M276" s="227"/>
      <c r="N276" s="227"/>
      <c r="O276" s="227"/>
      <c r="P276" s="227"/>
      <c r="Q276" s="227"/>
      <c r="R276" s="227"/>
      <c r="S276" s="227"/>
      <c r="T276" s="227"/>
      <c r="U276" s="227"/>
      <c r="V276" s="228"/>
      <c r="W276" s="228"/>
      <c r="X276" s="228"/>
      <c r="Y276" s="228"/>
      <c r="Z276" s="228"/>
    </row>
    <row r="277" spans="1:26" ht="15.75" customHeight="1">
      <c r="A277" s="228"/>
      <c r="B277" s="262"/>
      <c r="C277" s="228"/>
      <c r="D277" s="263"/>
      <c r="E277" s="263"/>
      <c r="F277" s="263"/>
      <c r="G277" s="264"/>
      <c r="H277" s="228"/>
      <c r="I277" s="227"/>
      <c r="J277" s="227"/>
      <c r="K277" s="227"/>
      <c r="L277" s="227"/>
      <c r="M277" s="227"/>
      <c r="N277" s="227"/>
      <c r="O277" s="227"/>
      <c r="P277" s="227"/>
      <c r="Q277" s="227"/>
      <c r="R277" s="227"/>
      <c r="S277" s="227"/>
      <c r="T277" s="227"/>
      <c r="U277" s="227"/>
      <c r="V277" s="228"/>
      <c r="W277" s="228"/>
      <c r="X277" s="228"/>
      <c r="Y277" s="228"/>
      <c r="Z277" s="228"/>
    </row>
    <row r="278" spans="1:26" ht="15.75" customHeight="1">
      <c r="A278" s="228"/>
      <c r="B278" s="262"/>
      <c r="C278" s="228"/>
      <c r="D278" s="263"/>
      <c r="E278" s="263"/>
      <c r="F278" s="263"/>
      <c r="G278" s="264"/>
      <c r="H278" s="228"/>
      <c r="I278" s="227"/>
      <c r="J278" s="227"/>
      <c r="K278" s="227"/>
      <c r="L278" s="227"/>
      <c r="M278" s="227"/>
      <c r="N278" s="227"/>
      <c r="O278" s="227"/>
      <c r="P278" s="227"/>
      <c r="Q278" s="227"/>
      <c r="R278" s="227"/>
      <c r="S278" s="227"/>
      <c r="T278" s="227"/>
      <c r="U278" s="227"/>
      <c r="V278" s="228"/>
      <c r="W278" s="228"/>
      <c r="X278" s="228"/>
      <c r="Y278" s="228"/>
      <c r="Z278" s="228"/>
    </row>
    <row r="279" spans="1:26" ht="15.75" customHeight="1">
      <c r="A279" s="228"/>
      <c r="B279" s="262"/>
      <c r="C279" s="228"/>
      <c r="D279" s="263"/>
      <c r="E279" s="263"/>
      <c r="F279" s="263"/>
      <c r="G279" s="264"/>
      <c r="H279" s="228"/>
      <c r="I279" s="227"/>
      <c r="J279" s="227"/>
      <c r="K279" s="227"/>
      <c r="L279" s="227"/>
      <c r="M279" s="227"/>
      <c r="N279" s="227"/>
      <c r="O279" s="227"/>
      <c r="P279" s="227"/>
      <c r="Q279" s="227"/>
      <c r="R279" s="227"/>
      <c r="S279" s="227"/>
      <c r="T279" s="227"/>
      <c r="U279" s="227"/>
      <c r="V279" s="228"/>
      <c r="W279" s="228"/>
      <c r="X279" s="228"/>
      <c r="Y279" s="228"/>
      <c r="Z279" s="228"/>
    </row>
    <row r="280" spans="1:26" ht="15.75" customHeight="1">
      <c r="A280" s="228"/>
      <c r="B280" s="262"/>
      <c r="C280" s="228"/>
      <c r="D280" s="263"/>
      <c r="E280" s="263"/>
      <c r="F280" s="263"/>
      <c r="G280" s="264"/>
      <c r="H280" s="228"/>
      <c r="I280" s="227"/>
      <c r="J280" s="227"/>
      <c r="K280" s="227"/>
      <c r="L280" s="227"/>
      <c r="M280" s="227"/>
      <c r="N280" s="227"/>
      <c r="O280" s="227"/>
      <c r="P280" s="227"/>
      <c r="Q280" s="227"/>
      <c r="R280" s="227"/>
      <c r="S280" s="227"/>
      <c r="T280" s="227"/>
      <c r="U280" s="227"/>
      <c r="V280" s="228"/>
      <c r="W280" s="228"/>
      <c r="X280" s="228"/>
      <c r="Y280" s="228"/>
      <c r="Z280" s="228"/>
    </row>
    <row r="281" spans="1:26" ht="15.75" customHeight="1">
      <c r="A281" s="228"/>
      <c r="B281" s="262"/>
      <c r="C281" s="228"/>
      <c r="D281" s="263"/>
      <c r="E281" s="263"/>
      <c r="F281" s="263"/>
      <c r="G281" s="264"/>
      <c r="H281" s="228"/>
      <c r="I281" s="227"/>
      <c r="J281" s="227"/>
      <c r="K281" s="227"/>
      <c r="L281" s="227"/>
      <c r="M281" s="227"/>
      <c r="N281" s="227"/>
      <c r="O281" s="227"/>
      <c r="P281" s="227"/>
      <c r="Q281" s="227"/>
      <c r="R281" s="227"/>
      <c r="S281" s="227"/>
      <c r="T281" s="227"/>
      <c r="U281" s="227"/>
      <c r="V281" s="228"/>
      <c r="W281" s="228"/>
      <c r="X281" s="228"/>
      <c r="Y281" s="228"/>
      <c r="Z281" s="228"/>
    </row>
    <row r="282" spans="1:26" ht="15.75" customHeight="1">
      <c r="A282" s="228"/>
      <c r="B282" s="262"/>
      <c r="C282" s="228"/>
      <c r="D282" s="263"/>
      <c r="E282" s="263"/>
      <c r="F282" s="263"/>
      <c r="G282" s="264"/>
      <c r="H282" s="228"/>
      <c r="I282" s="227"/>
      <c r="J282" s="227"/>
      <c r="K282" s="227"/>
      <c r="L282" s="227"/>
      <c r="M282" s="227"/>
      <c r="N282" s="227"/>
      <c r="O282" s="227"/>
      <c r="P282" s="227"/>
      <c r="Q282" s="227"/>
      <c r="R282" s="227"/>
      <c r="S282" s="227"/>
      <c r="T282" s="227"/>
      <c r="U282" s="227"/>
      <c r="V282" s="228"/>
      <c r="W282" s="228"/>
      <c r="X282" s="228"/>
      <c r="Y282" s="228"/>
      <c r="Z282" s="228"/>
    </row>
    <row r="283" spans="1:26" ht="15.75" customHeight="1">
      <c r="A283" s="228"/>
      <c r="B283" s="262"/>
      <c r="C283" s="228"/>
      <c r="D283" s="263"/>
      <c r="E283" s="263"/>
      <c r="F283" s="263"/>
      <c r="G283" s="264"/>
      <c r="H283" s="228"/>
      <c r="I283" s="227"/>
      <c r="J283" s="227"/>
      <c r="K283" s="227"/>
      <c r="L283" s="227"/>
      <c r="M283" s="227"/>
      <c r="N283" s="227"/>
      <c r="O283" s="227"/>
      <c r="P283" s="227"/>
      <c r="Q283" s="227"/>
      <c r="R283" s="227"/>
      <c r="S283" s="227"/>
      <c r="T283" s="227"/>
      <c r="U283" s="227"/>
      <c r="V283" s="228"/>
      <c r="W283" s="228"/>
      <c r="X283" s="228"/>
      <c r="Y283" s="228"/>
      <c r="Z283" s="228"/>
    </row>
    <row r="284" spans="1:26" ht="15.75" customHeight="1">
      <c r="A284" s="228"/>
      <c r="B284" s="262"/>
      <c r="C284" s="228"/>
      <c r="D284" s="263"/>
      <c r="E284" s="263"/>
      <c r="F284" s="263"/>
      <c r="G284" s="264"/>
      <c r="H284" s="228"/>
      <c r="I284" s="227"/>
      <c r="J284" s="227"/>
      <c r="K284" s="227"/>
      <c r="L284" s="227"/>
      <c r="M284" s="227"/>
      <c r="N284" s="227"/>
      <c r="O284" s="227"/>
      <c r="P284" s="227"/>
      <c r="Q284" s="227"/>
      <c r="R284" s="227"/>
      <c r="S284" s="227"/>
      <c r="T284" s="227"/>
      <c r="U284" s="227"/>
      <c r="V284" s="228"/>
      <c r="W284" s="228"/>
      <c r="X284" s="228"/>
      <c r="Y284" s="228"/>
      <c r="Z284" s="228"/>
    </row>
    <row r="285" spans="1:26" ht="15.75" customHeight="1">
      <c r="A285" s="228"/>
      <c r="B285" s="262"/>
      <c r="C285" s="228"/>
      <c r="D285" s="263"/>
      <c r="E285" s="263"/>
      <c r="F285" s="263"/>
      <c r="G285" s="264"/>
      <c r="H285" s="228"/>
      <c r="I285" s="227"/>
      <c r="J285" s="227"/>
      <c r="K285" s="227"/>
      <c r="L285" s="227"/>
      <c r="M285" s="227"/>
      <c r="N285" s="227"/>
      <c r="O285" s="227"/>
      <c r="P285" s="227"/>
      <c r="Q285" s="227"/>
      <c r="R285" s="227"/>
      <c r="S285" s="227"/>
      <c r="T285" s="227"/>
      <c r="U285" s="227"/>
      <c r="V285" s="228"/>
      <c r="W285" s="228"/>
      <c r="X285" s="228"/>
      <c r="Y285" s="228"/>
      <c r="Z285" s="228"/>
    </row>
    <row r="286" spans="1:26" ht="15.75" customHeight="1">
      <c r="A286" s="228"/>
      <c r="B286" s="262"/>
      <c r="C286" s="228"/>
      <c r="D286" s="263"/>
      <c r="E286" s="263"/>
      <c r="F286" s="263"/>
      <c r="G286" s="264"/>
      <c r="H286" s="228"/>
      <c r="I286" s="227"/>
      <c r="J286" s="227"/>
      <c r="K286" s="227"/>
      <c r="L286" s="227"/>
      <c r="M286" s="227"/>
      <c r="N286" s="227"/>
      <c r="O286" s="227"/>
      <c r="P286" s="227"/>
      <c r="Q286" s="227"/>
      <c r="R286" s="227"/>
      <c r="S286" s="227"/>
      <c r="T286" s="227"/>
      <c r="U286" s="227"/>
      <c r="V286" s="228"/>
      <c r="W286" s="228"/>
      <c r="X286" s="228"/>
      <c r="Y286" s="228"/>
      <c r="Z286" s="228"/>
    </row>
    <row r="287" spans="1:26" ht="15.75" customHeight="1">
      <c r="A287" s="228"/>
      <c r="B287" s="262"/>
      <c r="C287" s="228"/>
      <c r="D287" s="263"/>
      <c r="E287" s="263"/>
      <c r="F287" s="263"/>
      <c r="G287" s="264"/>
      <c r="H287" s="228"/>
      <c r="I287" s="227"/>
      <c r="J287" s="227"/>
      <c r="K287" s="227"/>
      <c r="L287" s="227"/>
      <c r="M287" s="227"/>
      <c r="N287" s="227"/>
      <c r="O287" s="227"/>
      <c r="P287" s="227"/>
      <c r="Q287" s="227"/>
      <c r="R287" s="227"/>
      <c r="S287" s="227"/>
      <c r="T287" s="227"/>
      <c r="U287" s="227"/>
      <c r="V287" s="228"/>
      <c r="W287" s="228"/>
      <c r="X287" s="228"/>
      <c r="Y287" s="228"/>
      <c r="Z287" s="228"/>
    </row>
    <row r="288" spans="1:26" ht="15.75" customHeight="1">
      <c r="A288" s="228"/>
      <c r="B288" s="262"/>
      <c r="C288" s="228"/>
      <c r="D288" s="263"/>
      <c r="E288" s="263"/>
      <c r="F288" s="263"/>
      <c r="G288" s="264"/>
      <c r="H288" s="228"/>
      <c r="I288" s="227"/>
      <c r="J288" s="227"/>
      <c r="K288" s="227"/>
      <c r="L288" s="227"/>
      <c r="M288" s="227"/>
      <c r="N288" s="227"/>
      <c r="O288" s="227"/>
      <c r="P288" s="227"/>
      <c r="Q288" s="227"/>
      <c r="R288" s="227"/>
      <c r="S288" s="227"/>
      <c r="T288" s="227"/>
      <c r="U288" s="227"/>
      <c r="V288" s="228"/>
      <c r="W288" s="228"/>
      <c r="X288" s="228"/>
      <c r="Y288" s="228"/>
      <c r="Z288" s="228"/>
    </row>
    <row r="289" spans="1:26" ht="15.75" customHeight="1">
      <c r="A289" s="228"/>
      <c r="B289" s="262"/>
      <c r="C289" s="228"/>
      <c r="D289" s="263"/>
      <c r="E289" s="263"/>
      <c r="F289" s="263"/>
      <c r="G289" s="264"/>
      <c r="H289" s="228"/>
      <c r="I289" s="227"/>
      <c r="J289" s="227"/>
      <c r="K289" s="227"/>
      <c r="L289" s="227"/>
      <c r="M289" s="227"/>
      <c r="N289" s="227"/>
      <c r="O289" s="227"/>
      <c r="P289" s="227"/>
      <c r="Q289" s="227"/>
      <c r="R289" s="227"/>
      <c r="S289" s="227"/>
      <c r="T289" s="227"/>
      <c r="U289" s="227"/>
      <c r="V289" s="228"/>
      <c r="W289" s="228"/>
      <c r="X289" s="228"/>
      <c r="Y289" s="228"/>
      <c r="Z289" s="228"/>
    </row>
    <row r="290" spans="1:26" ht="15.75" customHeight="1">
      <c r="A290" s="228"/>
      <c r="B290" s="262"/>
      <c r="C290" s="228"/>
      <c r="D290" s="263"/>
      <c r="E290" s="263"/>
      <c r="F290" s="263"/>
      <c r="G290" s="264"/>
      <c r="H290" s="228"/>
      <c r="I290" s="227"/>
      <c r="J290" s="227"/>
      <c r="K290" s="227"/>
      <c r="L290" s="227"/>
      <c r="M290" s="227"/>
      <c r="N290" s="227"/>
      <c r="O290" s="227"/>
      <c r="P290" s="227"/>
      <c r="Q290" s="227"/>
      <c r="R290" s="227"/>
      <c r="S290" s="227"/>
      <c r="T290" s="227"/>
      <c r="U290" s="227"/>
      <c r="V290" s="228"/>
      <c r="W290" s="228"/>
      <c r="X290" s="228"/>
      <c r="Y290" s="228"/>
      <c r="Z290" s="228"/>
    </row>
    <row r="291" spans="1:26" ht="15.75" customHeight="1">
      <c r="A291" s="228"/>
      <c r="B291" s="262"/>
      <c r="C291" s="228"/>
      <c r="D291" s="263"/>
      <c r="E291" s="263"/>
      <c r="F291" s="263"/>
      <c r="G291" s="264"/>
      <c r="H291" s="228"/>
      <c r="I291" s="227"/>
      <c r="J291" s="227"/>
      <c r="K291" s="227"/>
      <c r="L291" s="227"/>
      <c r="M291" s="227"/>
      <c r="N291" s="227"/>
      <c r="O291" s="227"/>
      <c r="P291" s="227"/>
      <c r="Q291" s="227"/>
      <c r="R291" s="227"/>
      <c r="S291" s="227"/>
      <c r="T291" s="227"/>
      <c r="U291" s="227"/>
      <c r="V291" s="228"/>
      <c r="W291" s="228"/>
      <c r="X291" s="228"/>
      <c r="Y291" s="228"/>
      <c r="Z291" s="228"/>
    </row>
    <row r="292" spans="1:26" ht="15.75" customHeight="1">
      <c r="A292" s="228"/>
      <c r="B292" s="262"/>
      <c r="C292" s="228"/>
      <c r="D292" s="263"/>
      <c r="E292" s="263"/>
      <c r="F292" s="263"/>
      <c r="G292" s="264"/>
      <c r="H292" s="228"/>
      <c r="I292" s="227"/>
      <c r="J292" s="227"/>
      <c r="K292" s="227"/>
      <c r="L292" s="227"/>
      <c r="M292" s="227"/>
      <c r="N292" s="227"/>
      <c r="O292" s="227"/>
      <c r="P292" s="227"/>
      <c r="Q292" s="227"/>
      <c r="R292" s="227"/>
      <c r="S292" s="227"/>
      <c r="T292" s="227"/>
      <c r="U292" s="227"/>
      <c r="V292" s="228"/>
      <c r="W292" s="228"/>
      <c r="X292" s="228"/>
      <c r="Y292" s="228"/>
      <c r="Z292" s="228"/>
    </row>
    <row r="293" spans="1:26" ht="15.75" customHeight="1">
      <c r="A293" s="228"/>
      <c r="B293" s="262"/>
      <c r="C293" s="228"/>
      <c r="D293" s="263"/>
      <c r="E293" s="263"/>
      <c r="F293" s="263"/>
      <c r="G293" s="264"/>
      <c r="H293" s="228"/>
      <c r="I293" s="227"/>
      <c r="J293" s="227"/>
      <c r="K293" s="227"/>
      <c r="L293" s="227"/>
      <c r="M293" s="227"/>
      <c r="N293" s="227"/>
      <c r="O293" s="227"/>
      <c r="P293" s="227"/>
      <c r="Q293" s="227"/>
      <c r="R293" s="227"/>
      <c r="S293" s="227"/>
      <c r="T293" s="227"/>
      <c r="U293" s="227"/>
      <c r="V293" s="228"/>
      <c r="W293" s="228"/>
      <c r="X293" s="228"/>
      <c r="Y293" s="228"/>
      <c r="Z293" s="228"/>
    </row>
    <row r="294" spans="1:26" ht="15.75" customHeight="1">
      <c r="A294" s="228"/>
      <c r="B294" s="262"/>
      <c r="C294" s="228"/>
      <c r="D294" s="263"/>
      <c r="E294" s="263"/>
      <c r="F294" s="263"/>
      <c r="G294" s="264"/>
      <c r="H294" s="228"/>
      <c r="I294" s="227"/>
      <c r="J294" s="227"/>
      <c r="K294" s="227"/>
      <c r="L294" s="227"/>
      <c r="M294" s="227"/>
      <c r="N294" s="227"/>
      <c r="O294" s="227"/>
      <c r="P294" s="227"/>
      <c r="Q294" s="227"/>
      <c r="R294" s="227"/>
      <c r="S294" s="227"/>
      <c r="T294" s="227"/>
      <c r="U294" s="227"/>
      <c r="V294" s="228"/>
      <c r="W294" s="228"/>
      <c r="X294" s="228"/>
      <c r="Y294" s="228"/>
      <c r="Z294" s="228"/>
    </row>
    <row r="295" spans="1:26" ht="15.75" customHeight="1">
      <c r="A295" s="228"/>
      <c r="B295" s="262"/>
      <c r="C295" s="228"/>
      <c r="D295" s="263"/>
      <c r="E295" s="263"/>
      <c r="F295" s="263"/>
      <c r="G295" s="264"/>
      <c r="H295" s="228"/>
      <c r="I295" s="227"/>
      <c r="J295" s="227"/>
      <c r="K295" s="227"/>
      <c r="L295" s="227"/>
      <c r="M295" s="227"/>
      <c r="N295" s="227"/>
      <c r="O295" s="227"/>
      <c r="P295" s="227"/>
      <c r="Q295" s="227"/>
      <c r="R295" s="227"/>
      <c r="S295" s="227"/>
      <c r="T295" s="227"/>
      <c r="U295" s="227"/>
      <c r="V295" s="228"/>
      <c r="W295" s="228"/>
      <c r="X295" s="228"/>
      <c r="Y295" s="228"/>
      <c r="Z295" s="228"/>
    </row>
    <row r="296" spans="1:26" ht="15.75" customHeight="1">
      <c r="A296" s="228"/>
      <c r="B296" s="262"/>
      <c r="C296" s="228"/>
      <c r="D296" s="263"/>
      <c r="E296" s="263"/>
      <c r="F296" s="263"/>
      <c r="G296" s="264"/>
      <c r="H296" s="228"/>
      <c r="I296" s="227"/>
      <c r="J296" s="227"/>
      <c r="K296" s="227"/>
      <c r="L296" s="227"/>
      <c r="M296" s="227"/>
      <c r="N296" s="227"/>
      <c r="O296" s="227"/>
      <c r="P296" s="227"/>
      <c r="Q296" s="227"/>
      <c r="R296" s="227"/>
      <c r="S296" s="227"/>
      <c r="T296" s="227"/>
      <c r="U296" s="227"/>
      <c r="V296" s="228"/>
      <c r="W296" s="228"/>
      <c r="X296" s="228"/>
      <c r="Y296" s="228"/>
      <c r="Z296" s="228"/>
    </row>
    <row r="297" spans="1:26" ht="15.75" customHeight="1">
      <c r="A297" s="228"/>
      <c r="B297" s="262"/>
      <c r="C297" s="228"/>
      <c r="D297" s="263"/>
      <c r="E297" s="263"/>
      <c r="F297" s="263"/>
      <c r="G297" s="264"/>
      <c r="H297" s="228"/>
      <c r="I297" s="227"/>
      <c r="J297" s="227"/>
      <c r="K297" s="227"/>
      <c r="L297" s="227"/>
      <c r="M297" s="227"/>
      <c r="N297" s="227"/>
      <c r="O297" s="227"/>
      <c r="P297" s="227"/>
      <c r="Q297" s="227"/>
      <c r="R297" s="227"/>
      <c r="S297" s="227"/>
      <c r="T297" s="227"/>
      <c r="U297" s="227"/>
      <c r="V297" s="228"/>
      <c r="W297" s="228"/>
      <c r="X297" s="228"/>
      <c r="Y297" s="228"/>
      <c r="Z297" s="228"/>
    </row>
    <row r="298" spans="1:26" ht="15.75" customHeight="1">
      <c r="A298" s="228"/>
      <c r="B298" s="262"/>
      <c r="C298" s="228"/>
      <c r="D298" s="263"/>
      <c r="E298" s="263"/>
      <c r="F298" s="263"/>
      <c r="G298" s="264"/>
      <c r="H298" s="228"/>
      <c r="I298" s="227"/>
      <c r="J298" s="227"/>
      <c r="K298" s="227"/>
      <c r="L298" s="227"/>
      <c r="M298" s="227"/>
      <c r="N298" s="227"/>
      <c r="O298" s="227"/>
      <c r="P298" s="227"/>
      <c r="Q298" s="227"/>
      <c r="R298" s="227"/>
      <c r="S298" s="227"/>
      <c r="T298" s="227"/>
      <c r="U298" s="227"/>
      <c r="V298" s="228"/>
      <c r="W298" s="228"/>
      <c r="X298" s="228"/>
      <c r="Y298" s="228"/>
      <c r="Z298" s="228"/>
    </row>
    <row r="299" spans="1:26" ht="15.75" customHeight="1">
      <c r="A299" s="228"/>
      <c r="B299" s="262"/>
      <c r="C299" s="228"/>
      <c r="D299" s="263"/>
      <c r="E299" s="263"/>
      <c r="F299" s="263"/>
      <c r="G299" s="264"/>
      <c r="H299" s="228"/>
      <c r="I299" s="227"/>
      <c r="J299" s="227"/>
      <c r="K299" s="227"/>
      <c r="L299" s="227"/>
      <c r="M299" s="227"/>
      <c r="N299" s="227"/>
      <c r="O299" s="227"/>
      <c r="P299" s="227"/>
      <c r="Q299" s="227"/>
      <c r="R299" s="227"/>
      <c r="S299" s="227"/>
      <c r="T299" s="227"/>
      <c r="U299" s="227"/>
      <c r="V299" s="228"/>
      <c r="W299" s="228"/>
      <c r="X299" s="228"/>
      <c r="Y299" s="228"/>
      <c r="Z299" s="228"/>
    </row>
    <row r="300" spans="1:26" ht="15.75" customHeight="1">
      <c r="A300" s="228"/>
      <c r="B300" s="262"/>
      <c r="C300" s="228"/>
      <c r="D300" s="263"/>
      <c r="E300" s="263"/>
      <c r="F300" s="263"/>
      <c r="G300" s="264"/>
      <c r="H300" s="228"/>
      <c r="I300" s="227"/>
      <c r="J300" s="227"/>
      <c r="K300" s="227"/>
      <c r="L300" s="227"/>
      <c r="M300" s="227"/>
      <c r="N300" s="227"/>
      <c r="O300" s="227"/>
      <c r="P300" s="227"/>
      <c r="Q300" s="227"/>
      <c r="R300" s="227"/>
      <c r="S300" s="227"/>
      <c r="T300" s="227"/>
      <c r="U300" s="227"/>
      <c r="V300" s="228"/>
      <c r="W300" s="228"/>
      <c r="X300" s="228"/>
      <c r="Y300" s="228"/>
      <c r="Z300" s="228"/>
    </row>
    <row r="301" spans="1:26" ht="15.75" customHeight="1">
      <c r="A301" s="228"/>
      <c r="B301" s="262"/>
      <c r="C301" s="228"/>
      <c r="D301" s="263"/>
      <c r="E301" s="263"/>
      <c r="F301" s="263"/>
      <c r="G301" s="264"/>
      <c r="H301" s="228"/>
      <c r="I301" s="227"/>
      <c r="J301" s="227"/>
      <c r="K301" s="227"/>
      <c r="L301" s="227"/>
      <c r="M301" s="227"/>
      <c r="N301" s="227"/>
      <c r="O301" s="227"/>
      <c r="P301" s="227"/>
      <c r="Q301" s="227"/>
      <c r="R301" s="227"/>
      <c r="S301" s="227"/>
      <c r="T301" s="227"/>
      <c r="U301" s="227"/>
      <c r="V301" s="228"/>
      <c r="W301" s="228"/>
      <c r="X301" s="228"/>
      <c r="Y301" s="228"/>
      <c r="Z301" s="228"/>
    </row>
    <row r="302" spans="1:26" ht="15.75" customHeight="1">
      <c r="A302" s="228"/>
      <c r="B302" s="262"/>
      <c r="C302" s="228"/>
      <c r="D302" s="263"/>
      <c r="E302" s="263"/>
      <c r="F302" s="263"/>
      <c r="G302" s="264"/>
      <c r="H302" s="228"/>
      <c r="I302" s="227"/>
      <c r="J302" s="227"/>
      <c r="K302" s="227"/>
      <c r="L302" s="227"/>
      <c r="M302" s="227"/>
      <c r="N302" s="227"/>
      <c r="O302" s="227"/>
      <c r="P302" s="227"/>
      <c r="Q302" s="227"/>
      <c r="R302" s="227"/>
      <c r="S302" s="227"/>
      <c r="T302" s="227"/>
      <c r="U302" s="227"/>
      <c r="V302" s="228"/>
      <c r="W302" s="228"/>
      <c r="X302" s="228"/>
      <c r="Y302" s="228"/>
      <c r="Z302" s="228"/>
    </row>
    <row r="303" spans="1:26" ht="15.75" customHeight="1">
      <c r="A303" s="228"/>
      <c r="B303" s="262"/>
      <c r="C303" s="228"/>
      <c r="D303" s="263"/>
      <c r="E303" s="263"/>
      <c r="F303" s="263"/>
      <c r="G303" s="264"/>
      <c r="H303" s="228"/>
      <c r="I303" s="227"/>
      <c r="J303" s="227"/>
      <c r="K303" s="227"/>
      <c r="L303" s="227"/>
      <c r="M303" s="227"/>
      <c r="N303" s="227"/>
      <c r="O303" s="227"/>
      <c r="P303" s="227"/>
      <c r="Q303" s="227"/>
      <c r="R303" s="227"/>
      <c r="S303" s="227"/>
      <c r="T303" s="227"/>
      <c r="U303" s="227"/>
      <c r="V303" s="228"/>
      <c r="W303" s="228"/>
      <c r="X303" s="228"/>
      <c r="Y303" s="228"/>
      <c r="Z303" s="228"/>
    </row>
    <row r="304" spans="1:26" ht="15.75" customHeight="1">
      <c r="A304" s="228"/>
      <c r="B304" s="262"/>
      <c r="C304" s="228"/>
      <c r="D304" s="263"/>
      <c r="E304" s="263"/>
      <c r="F304" s="263"/>
      <c r="G304" s="264"/>
      <c r="H304" s="228"/>
      <c r="I304" s="227"/>
      <c r="J304" s="227"/>
      <c r="K304" s="227"/>
      <c r="L304" s="227"/>
      <c r="M304" s="227"/>
      <c r="N304" s="227"/>
      <c r="O304" s="227"/>
      <c r="P304" s="227"/>
      <c r="Q304" s="227"/>
      <c r="R304" s="227"/>
      <c r="S304" s="227"/>
      <c r="T304" s="227"/>
      <c r="U304" s="227"/>
      <c r="V304" s="228"/>
      <c r="W304" s="228"/>
      <c r="X304" s="228"/>
      <c r="Y304" s="228"/>
      <c r="Z304" s="228"/>
    </row>
    <row r="305" spans="1:26" ht="15.75" customHeight="1">
      <c r="A305" s="228"/>
      <c r="B305" s="262"/>
      <c r="C305" s="228"/>
      <c r="D305" s="263"/>
      <c r="E305" s="263"/>
      <c r="F305" s="263"/>
      <c r="G305" s="264"/>
      <c r="H305" s="228"/>
      <c r="I305" s="227"/>
      <c r="J305" s="227"/>
      <c r="K305" s="227"/>
      <c r="L305" s="227"/>
      <c r="M305" s="227"/>
      <c r="N305" s="227"/>
      <c r="O305" s="227"/>
      <c r="P305" s="227"/>
      <c r="Q305" s="227"/>
      <c r="R305" s="227"/>
      <c r="S305" s="227"/>
      <c r="T305" s="227"/>
      <c r="U305" s="227"/>
      <c r="V305" s="228"/>
      <c r="W305" s="228"/>
      <c r="X305" s="228"/>
      <c r="Y305" s="228"/>
      <c r="Z305" s="228"/>
    </row>
    <row r="306" spans="1:26" ht="15.75" customHeight="1">
      <c r="A306" s="228"/>
      <c r="B306" s="262"/>
      <c r="C306" s="228"/>
      <c r="D306" s="263"/>
      <c r="E306" s="263"/>
      <c r="F306" s="263"/>
      <c r="G306" s="264"/>
      <c r="H306" s="228"/>
      <c r="I306" s="227"/>
      <c r="J306" s="227"/>
      <c r="K306" s="227"/>
      <c r="L306" s="227"/>
      <c r="M306" s="227"/>
      <c r="N306" s="227"/>
      <c r="O306" s="227"/>
      <c r="P306" s="227"/>
      <c r="Q306" s="227"/>
      <c r="R306" s="227"/>
      <c r="S306" s="227"/>
      <c r="T306" s="227"/>
      <c r="U306" s="227"/>
      <c r="V306" s="228"/>
      <c r="W306" s="228"/>
      <c r="X306" s="228"/>
      <c r="Y306" s="228"/>
      <c r="Z306" s="228"/>
    </row>
    <row r="307" spans="1:26" ht="15.75" customHeight="1">
      <c r="A307" s="228"/>
      <c r="B307" s="262"/>
      <c r="C307" s="228"/>
      <c r="D307" s="263"/>
      <c r="E307" s="263"/>
      <c r="F307" s="263"/>
      <c r="G307" s="264"/>
      <c r="H307" s="228"/>
      <c r="I307" s="227"/>
      <c r="J307" s="227"/>
      <c r="K307" s="227"/>
      <c r="L307" s="227"/>
      <c r="M307" s="227"/>
      <c r="N307" s="227"/>
      <c r="O307" s="227"/>
      <c r="P307" s="227"/>
      <c r="Q307" s="227"/>
      <c r="R307" s="227"/>
      <c r="S307" s="227"/>
      <c r="T307" s="227"/>
      <c r="U307" s="227"/>
      <c r="V307" s="228"/>
      <c r="W307" s="228"/>
      <c r="X307" s="228"/>
      <c r="Y307" s="228"/>
      <c r="Z307" s="228"/>
    </row>
    <row r="308" spans="1:26" ht="15.75" customHeight="1">
      <c r="A308" s="228"/>
      <c r="B308" s="262"/>
      <c r="C308" s="228"/>
      <c r="D308" s="263"/>
      <c r="E308" s="263"/>
      <c r="F308" s="263"/>
      <c r="G308" s="264"/>
      <c r="H308" s="228"/>
      <c r="I308" s="227"/>
      <c r="J308" s="227"/>
      <c r="K308" s="227"/>
      <c r="L308" s="227"/>
      <c r="M308" s="227"/>
      <c r="N308" s="227"/>
      <c r="O308" s="227"/>
      <c r="P308" s="227"/>
      <c r="Q308" s="227"/>
      <c r="R308" s="227"/>
      <c r="S308" s="227"/>
      <c r="T308" s="227"/>
      <c r="U308" s="227"/>
      <c r="V308" s="228"/>
      <c r="W308" s="228"/>
      <c r="X308" s="228"/>
      <c r="Y308" s="228"/>
      <c r="Z308" s="228"/>
    </row>
    <row r="309" spans="1:26" ht="15.75" customHeight="1">
      <c r="A309" s="228"/>
      <c r="B309" s="262"/>
      <c r="C309" s="228"/>
      <c r="D309" s="263"/>
      <c r="E309" s="263"/>
      <c r="F309" s="263"/>
      <c r="G309" s="264"/>
      <c r="H309" s="228"/>
      <c r="I309" s="227"/>
      <c r="J309" s="227"/>
      <c r="K309" s="227"/>
      <c r="L309" s="227"/>
      <c r="M309" s="227"/>
      <c r="N309" s="227"/>
      <c r="O309" s="227"/>
      <c r="P309" s="227"/>
      <c r="Q309" s="227"/>
      <c r="R309" s="227"/>
      <c r="S309" s="227"/>
      <c r="T309" s="227"/>
      <c r="U309" s="227"/>
      <c r="V309" s="228"/>
      <c r="W309" s="228"/>
      <c r="X309" s="228"/>
      <c r="Y309" s="228"/>
      <c r="Z309" s="228"/>
    </row>
    <row r="310" spans="1:26" ht="15.75" customHeight="1">
      <c r="A310" s="228"/>
      <c r="B310" s="262"/>
      <c r="C310" s="228"/>
      <c r="D310" s="263"/>
      <c r="E310" s="263"/>
      <c r="F310" s="263"/>
      <c r="G310" s="264"/>
      <c r="H310" s="228"/>
      <c r="I310" s="227"/>
      <c r="J310" s="227"/>
      <c r="K310" s="227"/>
      <c r="L310" s="227"/>
      <c r="M310" s="227"/>
      <c r="N310" s="227"/>
      <c r="O310" s="227"/>
      <c r="P310" s="227"/>
      <c r="Q310" s="227"/>
      <c r="R310" s="227"/>
      <c r="S310" s="227"/>
      <c r="T310" s="227"/>
      <c r="U310" s="227"/>
      <c r="V310" s="228"/>
      <c r="W310" s="228"/>
      <c r="X310" s="228"/>
      <c r="Y310" s="228"/>
      <c r="Z310" s="228"/>
    </row>
    <row r="311" spans="1:26" ht="15.75" customHeight="1">
      <c r="A311" s="228"/>
      <c r="B311" s="262"/>
      <c r="C311" s="228"/>
      <c r="D311" s="263"/>
      <c r="E311" s="263"/>
      <c r="F311" s="263"/>
      <c r="G311" s="264"/>
      <c r="H311" s="228"/>
      <c r="I311" s="227"/>
      <c r="J311" s="227"/>
      <c r="K311" s="227"/>
      <c r="L311" s="227"/>
      <c r="M311" s="227"/>
      <c r="N311" s="227"/>
      <c r="O311" s="227"/>
      <c r="P311" s="227"/>
      <c r="Q311" s="227"/>
      <c r="R311" s="227"/>
      <c r="S311" s="227"/>
      <c r="T311" s="227"/>
      <c r="U311" s="227"/>
      <c r="V311" s="228"/>
      <c r="W311" s="228"/>
      <c r="X311" s="228"/>
      <c r="Y311" s="228"/>
      <c r="Z311" s="228"/>
    </row>
    <row r="312" spans="1:26" ht="15.75" customHeight="1">
      <c r="A312" s="228"/>
      <c r="B312" s="262"/>
      <c r="C312" s="228"/>
      <c r="D312" s="263"/>
      <c r="E312" s="263"/>
      <c r="F312" s="263"/>
      <c r="G312" s="264"/>
      <c r="H312" s="228"/>
      <c r="I312" s="227"/>
      <c r="J312" s="227"/>
      <c r="K312" s="227"/>
      <c r="L312" s="227"/>
      <c r="M312" s="227"/>
      <c r="N312" s="227"/>
      <c r="O312" s="227"/>
      <c r="P312" s="227"/>
      <c r="Q312" s="227"/>
      <c r="R312" s="227"/>
      <c r="S312" s="227"/>
      <c r="T312" s="227"/>
      <c r="U312" s="227"/>
      <c r="V312" s="228"/>
      <c r="W312" s="228"/>
      <c r="X312" s="228"/>
      <c r="Y312" s="228"/>
      <c r="Z312" s="228"/>
    </row>
    <row r="313" spans="1:26" ht="15.75" customHeight="1">
      <c r="A313" s="228"/>
      <c r="B313" s="262"/>
      <c r="C313" s="228"/>
      <c r="D313" s="263"/>
      <c r="E313" s="263"/>
      <c r="F313" s="263"/>
      <c r="G313" s="264"/>
      <c r="H313" s="228"/>
      <c r="I313" s="227"/>
      <c r="J313" s="227"/>
      <c r="K313" s="227"/>
      <c r="L313" s="227"/>
      <c r="M313" s="227"/>
      <c r="N313" s="227"/>
      <c r="O313" s="227"/>
      <c r="P313" s="227"/>
      <c r="Q313" s="227"/>
      <c r="R313" s="227"/>
      <c r="S313" s="227"/>
      <c r="T313" s="227"/>
      <c r="U313" s="227"/>
      <c r="V313" s="228"/>
      <c r="W313" s="228"/>
      <c r="X313" s="228"/>
      <c r="Y313" s="228"/>
      <c r="Z313" s="228"/>
    </row>
    <row r="314" spans="1:26" ht="15.75" customHeight="1">
      <c r="A314" s="228"/>
      <c r="B314" s="262"/>
      <c r="C314" s="228"/>
      <c r="D314" s="263"/>
      <c r="E314" s="263"/>
      <c r="F314" s="263"/>
      <c r="G314" s="264"/>
      <c r="H314" s="228"/>
      <c r="I314" s="227"/>
      <c r="J314" s="227"/>
      <c r="K314" s="227"/>
      <c r="L314" s="227"/>
      <c r="M314" s="227"/>
      <c r="N314" s="227"/>
      <c r="O314" s="227"/>
      <c r="P314" s="227"/>
      <c r="Q314" s="227"/>
      <c r="R314" s="227"/>
      <c r="S314" s="227"/>
      <c r="T314" s="227"/>
      <c r="U314" s="227"/>
      <c r="V314" s="228"/>
      <c r="W314" s="228"/>
      <c r="X314" s="228"/>
      <c r="Y314" s="228"/>
      <c r="Z314" s="228"/>
    </row>
    <row r="315" spans="1:26" ht="15.75" customHeight="1">
      <c r="A315" s="228"/>
      <c r="B315" s="262"/>
      <c r="C315" s="228"/>
      <c r="D315" s="263"/>
      <c r="E315" s="263"/>
      <c r="F315" s="263"/>
      <c r="G315" s="264"/>
      <c r="H315" s="228"/>
      <c r="I315" s="227"/>
      <c r="J315" s="227"/>
      <c r="K315" s="227"/>
      <c r="L315" s="227"/>
      <c r="M315" s="227"/>
      <c r="N315" s="227"/>
      <c r="O315" s="227"/>
      <c r="P315" s="227"/>
      <c r="Q315" s="227"/>
      <c r="R315" s="227"/>
      <c r="S315" s="227"/>
      <c r="T315" s="227"/>
      <c r="U315" s="227"/>
      <c r="V315" s="228"/>
      <c r="W315" s="228"/>
      <c r="X315" s="228"/>
      <c r="Y315" s="228"/>
      <c r="Z315" s="228"/>
    </row>
    <row r="316" spans="1:26" ht="15.75" customHeight="1">
      <c r="A316" s="228"/>
      <c r="B316" s="262"/>
      <c r="C316" s="228"/>
      <c r="D316" s="263"/>
      <c r="E316" s="263"/>
      <c r="F316" s="263"/>
      <c r="G316" s="264"/>
      <c r="H316" s="228"/>
      <c r="I316" s="227"/>
      <c r="J316" s="227"/>
      <c r="K316" s="227"/>
      <c r="L316" s="227"/>
      <c r="M316" s="227"/>
      <c r="N316" s="227"/>
      <c r="O316" s="227"/>
      <c r="P316" s="227"/>
      <c r="Q316" s="227"/>
      <c r="R316" s="227"/>
      <c r="S316" s="227"/>
      <c r="T316" s="227"/>
      <c r="U316" s="227"/>
      <c r="V316" s="228"/>
      <c r="W316" s="228"/>
      <c r="X316" s="228"/>
      <c r="Y316" s="228"/>
      <c r="Z316" s="228"/>
    </row>
    <row r="317" spans="1:26" ht="15.75" customHeight="1">
      <c r="A317" s="228"/>
      <c r="B317" s="262"/>
      <c r="C317" s="228"/>
      <c r="D317" s="263"/>
      <c r="E317" s="263"/>
      <c r="F317" s="263"/>
      <c r="G317" s="264"/>
      <c r="H317" s="228"/>
      <c r="I317" s="227"/>
      <c r="J317" s="227"/>
      <c r="K317" s="227"/>
      <c r="L317" s="227"/>
      <c r="M317" s="227"/>
      <c r="N317" s="227"/>
      <c r="O317" s="227"/>
      <c r="P317" s="227"/>
      <c r="Q317" s="227"/>
      <c r="R317" s="227"/>
      <c r="S317" s="227"/>
      <c r="T317" s="227"/>
      <c r="U317" s="227"/>
      <c r="V317" s="228"/>
      <c r="W317" s="228"/>
      <c r="X317" s="228"/>
      <c r="Y317" s="228"/>
      <c r="Z317" s="228"/>
    </row>
    <row r="318" spans="1:26" ht="15.75" customHeight="1">
      <c r="A318" s="228"/>
      <c r="B318" s="262"/>
      <c r="C318" s="228"/>
      <c r="D318" s="263"/>
      <c r="E318" s="263"/>
      <c r="F318" s="263"/>
      <c r="G318" s="264"/>
      <c r="H318" s="228"/>
      <c r="I318" s="227"/>
      <c r="J318" s="227"/>
      <c r="K318" s="227"/>
      <c r="L318" s="227"/>
      <c r="M318" s="227"/>
      <c r="N318" s="227"/>
      <c r="O318" s="227"/>
      <c r="P318" s="227"/>
      <c r="Q318" s="227"/>
      <c r="R318" s="227"/>
      <c r="S318" s="227"/>
      <c r="T318" s="227"/>
      <c r="U318" s="227"/>
      <c r="V318" s="228"/>
      <c r="W318" s="228"/>
      <c r="X318" s="228"/>
      <c r="Y318" s="228"/>
      <c r="Z318" s="228"/>
    </row>
    <row r="319" spans="1:26" ht="15.75" customHeight="1">
      <c r="A319" s="228"/>
      <c r="B319" s="262"/>
      <c r="C319" s="228"/>
      <c r="D319" s="263"/>
      <c r="E319" s="263"/>
      <c r="F319" s="263"/>
      <c r="G319" s="264"/>
      <c r="H319" s="228"/>
      <c r="I319" s="227"/>
      <c r="J319" s="227"/>
      <c r="K319" s="227"/>
      <c r="L319" s="227"/>
      <c r="M319" s="227"/>
      <c r="N319" s="227"/>
      <c r="O319" s="227"/>
      <c r="P319" s="227"/>
      <c r="Q319" s="227"/>
      <c r="R319" s="227"/>
      <c r="S319" s="227"/>
      <c r="T319" s="227"/>
      <c r="U319" s="227"/>
      <c r="V319" s="228"/>
      <c r="W319" s="228"/>
      <c r="X319" s="228"/>
      <c r="Y319" s="228"/>
      <c r="Z319" s="228"/>
    </row>
    <row r="320" spans="1:26" ht="15.75" customHeight="1">
      <c r="A320" s="228"/>
      <c r="B320" s="262"/>
      <c r="C320" s="228"/>
      <c r="D320" s="263"/>
      <c r="E320" s="263"/>
      <c r="F320" s="263"/>
      <c r="G320" s="264"/>
      <c r="H320" s="228"/>
      <c r="I320" s="227"/>
      <c r="J320" s="227"/>
      <c r="K320" s="227"/>
      <c r="L320" s="227"/>
      <c r="M320" s="227"/>
      <c r="N320" s="227"/>
      <c r="O320" s="227"/>
      <c r="P320" s="227"/>
      <c r="Q320" s="227"/>
      <c r="R320" s="227"/>
      <c r="S320" s="227"/>
      <c r="T320" s="227"/>
      <c r="U320" s="227"/>
      <c r="V320" s="228"/>
      <c r="W320" s="228"/>
      <c r="X320" s="228"/>
      <c r="Y320" s="228"/>
      <c r="Z320" s="228"/>
    </row>
    <row r="321" spans="1:26" ht="15.75" customHeight="1">
      <c r="A321" s="228"/>
      <c r="B321" s="262"/>
      <c r="C321" s="228"/>
      <c r="D321" s="263"/>
      <c r="E321" s="263"/>
      <c r="F321" s="263"/>
      <c r="G321" s="264"/>
      <c r="H321" s="228"/>
      <c r="I321" s="227"/>
      <c r="J321" s="227"/>
      <c r="K321" s="227"/>
      <c r="L321" s="227"/>
      <c r="M321" s="227"/>
      <c r="N321" s="227"/>
      <c r="O321" s="227"/>
      <c r="P321" s="227"/>
      <c r="Q321" s="227"/>
      <c r="R321" s="227"/>
      <c r="S321" s="227"/>
      <c r="T321" s="227"/>
      <c r="U321" s="227"/>
      <c r="V321" s="228"/>
      <c r="W321" s="228"/>
      <c r="X321" s="228"/>
      <c r="Y321" s="228"/>
      <c r="Z321" s="228"/>
    </row>
    <row r="322" spans="1:26" ht="15.75" customHeight="1">
      <c r="A322" s="228"/>
      <c r="B322" s="262"/>
      <c r="C322" s="228"/>
      <c r="D322" s="263"/>
      <c r="E322" s="263"/>
      <c r="F322" s="263"/>
      <c r="G322" s="264"/>
      <c r="H322" s="228"/>
      <c r="I322" s="227"/>
      <c r="J322" s="227"/>
      <c r="K322" s="227"/>
      <c r="L322" s="227"/>
      <c r="M322" s="227"/>
      <c r="N322" s="227"/>
      <c r="O322" s="227"/>
      <c r="P322" s="227"/>
      <c r="Q322" s="227"/>
      <c r="R322" s="227"/>
      <c r="S322" s="227"/>
      <c r="T322" s="227"/>
      <c r="U322" s="227"/>
      <c r="V322" s="228"/>
      <c r="W322" s="228"/>
      <c r="X322" s="228"/>
      <c r="Y322" s="228"/>
      <c r="Z322" s="228"/>
    </row>
    <row r="323" spans="1:26" ht="15.75" customHeight="1">
      <c r="A323" s="228"/>
      <c r="B323" s="262"/>
      <c r="C323" s="228"/>
      <c r="D323" s="263"/>
      <c r="E323" s="263"/>
      <c r="F323" s="263"/>
      <c r="G323" s="264"/>
      <c r="H323" s="228"/>
      <c r="I323" s="227"/>
      <c r="J323" s="227"/>
      <c r="K323" s="227"/>
      <c r="L323" s="227"/>
      <c r="M323" s="227"/>
      <c r="N323" s="227"/>
      <c r="O323" s="227"/>
      <c r="P323" s="227"/>
      <c r="Q323" s="227"/>
      <c r="R323" s="227"/>
      <c r="S323" s="227"/>
      <c r="T323" s="227"/>
      <c r="U323" s="227"/>
      <c r="V323" s="228"/>
      <c r="W323" s="228"/>
      <c r="X323" s="228"/>
      <c r="Y323" s="228"/>
      <c r="Z323" s="228"/>
    </row>
    <row r="324" spans="1:26" ht="15.75" customHeight="1">
      <c r="A324" s="228"/>
      <c r="B324" s="262"/>
      <c r="C324" s="228"/>
      <c r="D324" s="263"/>
      <c r="E324" s="263"/>
      <c r="F324" s="263"/>
      <c r="G324" s="264"/>
      <c r="H324" s="228"/>
      <c r="I324" s="227"/>
      <c r="J324" s="227"/>
      <c r="K324" s="227"/>
      <c r="L324" s="227"/>
      <c r="M324" s="227"/>
      <c r="N324" s="227"/>
      <c r="O324" s="227"/>
      <c r="P324" s="227"/>
      <c r="Q324" s="227"/>
      <c r="R324" s="227"/>
      <c r="S324" s="227"/>
      <c r="T324" s="227"/>
      <c r="U324" s="227"/>
      <c r="V324" s="228"/>
      <c r="W324" s="228"/>
      <c r="X324" s="228"/>
      <c r="Y324" s="228"/>
      <c r="Z324" s="228"/>
    </row>
    <row r="325" spans="1:26" ht="15.75" customHeight="1">
      <c r="A325" s="228"/>
      <c r="B325" s="262"/>
      <c r="C325" s="228"/>
      <c r="D325" s="263"/>
      <c r="E325" s="263"/>
      <c r="F325" s="263"/>
      <c r="G325" s="264"/>
      <c r="H325" s="228"/>
      <c r="I325" s="227"/>
      <c r="J325" s="227"/>
      <c r="K325" s="227"/>
      <c r="L325" s="227"/>
      <c r="M325" s="227"/>
      <c r="N325" s="227"/>
      <c r="O325" s="227"/>
      <c r="P325" s="227"/>
      <c r="Q325" s="227"/>
      <c r="R325" s="227"/>
      <c r="S325" s="227"/>
      <c r="T325" s="227"/>
      <c r="U325" s="227"/>
      <c r="V325" s="228"/>
      <c r="W325" s="228"/>
      <c r="X325" s="228"/>
      <c r="Y325" s="228"/>
      <c r="Z325" s="228"/>
    </row>
    <row r="326" spans="1:26" ht="15.75" customHeight="1">
      <c r="A326" s="228"/>
      <c r="B326" s="262"/>
      <c r="C326" s="228"/>
      <c r="D326" s="263"/>
      <c r="E326" s="263"/>
      <c r="F326" s="263"/>
      <c r="G326" s="264"/>
      <c r="H326" s="228"/>
      <c r="I326" s="227"/>
      <c r="J326" s="227"/>
      <c r="K326" s="227"/>
      <c r="L326" s="227"/>
      <c r="M326" s="227"/>
      <c r="N326" s="227"/>
      <c r="O326" s="227"/>
      <c r="P326" s="227"/>
      <c r="Q326" s="227"/>
      <c r="R326" s="227"/>
      <c r="S326" s="227"/>
      <c r="T326" s="227"/>
      <c r="U326" s="227"/>
      <c r="V326" s="228"/>
      <c r="W326" s="228"/>
      <c r="X326" s="228"/>
      <c r="Y326" s="228"/>
      <c r="Z326" s="228"/>
    </row>
    <row r="327" spans="1:26" ht="15.75" customHeight="1">
      <c r="A327" s="228"/>
      <c r="B327" s="262"/>
      <c r="C327" s="228"/>
      <c r="D327" s="263"/>
      <c r="E327" s="263"/>
      <c r="F327" s="263"/>
      <c r="G327" s="264"/>
      <c r="H327" s="228"/>
      <c r="I327" s="227"/>
      <c r="J327" s="227"/>
      <c r="K327" s="227"/>
      <c r="L327" s="227"/>
      <c r="M327" s="227"/>
      <c r="N327" s="227"/>
      <c r="O327" s="227"/>
      <c r="P327" s="227"/>
      <c r="Q327" s="227"/>
      <c r="R327" s="227"/>
      <c r="S327" s="227"/>
      <c r="T327" s="227"/>
      <c r="U327" s="227"/>
      <c r="V327" s="228"/>
      <c r="W327" s="228"/>
      <c r="X327" s="228"/>
      <c r="Y327" s="228"/>
      <c r="Z327" s="228"/>
    </row>
    <row r="328" spans="1:26" ht="15.75" customHeight="1">
      <c r="A328" s="228"/>
      <c r="B328" s="262"/>
      <c r="C328" s="228"/>
      <c r="D328" s="263"/>
      <c r="E328" s="263"/>
      <c r="F328" s="263"/>
      <c r="G328" s="264"/>
      <c r="H328" s="228"/>
      <c r="I328" s="227"/>
      <c r="J328" s="227"/>
      <c r="K328" s="227"/>
      <c r="L328" s="227"/>
      <c r="M328" s="227"/>
      <c r="N328" s="227"/>
      <c r="O328" s="227"/>
      <c r="P328" s="227"/>
      <c r="Q328" s="227"/>
      <c r="R328" s="227"/>
      <c r="S328" s="227"/>
      <c r="T328" s="227"/>
      <c r="U328" s="227"/>
      <c r="V328" s="228"/>
      <c r="W328" s="228"/>
      <c r="X328" s="228"/>
      <c r="Y328" s="228"/>
      <c r="Z328" s="228"/>
    </row>
    <row r="329" spans="1:26" ht="15.75" customHeight="1">
      <c r="A329" s="228"/>
      <c r="B329" s="262"/>
      <c r="C329" s="228"/>
      <c r="D329" s="263"/>
      <c r="E329" s="263"/>
      <c r="F329" s="263"/>
      <c r="G329" s="264"/>
      <c r="H329" s="228"/>
      <c r="I329" s="227"/>
      <c r="J329" s="227"/>
      <c r="K329" s="227"/>
      <c r="L329" s="227"/>
      <c r="M329" s="227"/>
      <c r="N329" s="227"/>
      <c r="O329" s="227"/>
      <c r="P329" s="227"/>
      <c r="Q329" s="227"/>
      <c r="R329" s="227"/>
      <c r="S329" s="227"/>
      <c r="T329" s="227"/>
      <c r="U329" s="227"/>
      <c r="V329" s="228"/>
      <c r="W329" s="228"/>
      <c r="X329" s="228"/>
      <c r="Y329" s="228"/>
      <c r="Z329" s="228"/>
    </row>
    <row r="330" spans="1:26" ht="15.75" customHeight="1">
      <c r="A330" s="228"/>
      <c r="B330" s="262"/>
      <c r="C330" s="228"/>
      <c r="D330" s="263"/>
      <c r="E330" s="263"/>
      <c r="F330" s="263"/>
      <c r="G330" s="264"/>
      <c r="H330" s="228"/>
      <c r="I330" s="227"/>
      <c r="J330" s="227"/>
      <c r="K330" s="227"/>
      <c r="L330" s="227"/>
      <c r="M330" s="227"/>
      <c r="N330" s="227"/>
      <c r="O330" s="227"/>
      <c r="P330" s="227"/>
      <c r="Q330" s="227"/>
      <c r="R330" s="227"/>
      <c r="S330" s="227"/>
      <c r="T330" s="227"/>
      <c r="U330" s="227"/>
      <c r="V330" s="228"/>
      <c r="W330" s="228"/>
      <c r="X330" s="228"/>
      <c r="Y330" s="228"/>
      <c r="Z330" s="228"/>
    </row>
    <row r="331" spans="1:26" ht="15.75" customHeight="1">
      <c r="A331" s="228"/>
      <c r="B331" s="262"/>
      <c r="C331" s="228"/>
      <c r="D331" s="263"/>
      <c r="E331" s="263"/>
      <c r="F331" s="263"/>
      <c r="G331" s="264"/>
      <c r="H331" s="228"/>
      <c r="I331" s="227"/>
      <c r="J331" s="227"/>
      <c r="K331" s="227"/>
      <c r="L331" s="227"/>
      <c r="M331" s="227"/>
      <c r="N331" s="227"/>
      <c r="O331" s="227"/>
      <c r="P331" s="227"/>
      <c r="Q331" s="227"/>
      <c r="R331" s="227"/>
      <c r="S331" s="227"/>
      <c r="T331" s="227"/>
      <c r="U331" s="227"/>
      <c r="V331" s="228"/>
      <c r="W331" s="228"/>
      <c r="X331" s="228"/>
      <c r="Y331" s="228"/>
      <c r="Z331" s="228"/>
    </row>
    <row r="332" spans="1:26" ht="15.75" customHeight="1">
      <c r="A332" s="228"/>
      <c r="B332" s="262"/>
      <c r="C332" s="228"/>
      <c r="D332" s="263"/>
      <c r="E332" s="263"/>
      <c r="F332" s="263"/>
      <c r="G332" s="264"/>
      <c r="H332" s="228"/>
      <c r="I332" s="227"/>
      <c r="J332" s="227"/>
      <c r="K332" s="227"/>
      <c r="L332" s="227"/>
      <c r="M332" s="227"/>
      <c r="N332" s="227"/>
      <c r="O332" s="227"/>
      <c r="P332" s="227"/>
      <c r="Q332" s="227"/>
      <c r="R332" s="227"/>
      <c r="S332" s="227"/>
      <c r="T332" s="227"/>
      <c r="U332" s="227"/>
      <c r="V332" s="228"/>
      <c r="W332" s="228"/>
      <c r="X332" s="228"/>
      <c r="Y332" s="228"/>
      <c r="Z332" s="228"/>
    </row>
    <row r="333" spans="1:26" ht="15.75" customHeight="1">
      <c r="A333" s="228"/>
      <c r="B333" s="262"/>
      <c r="C333" s="228"/>
      <c r="D333" s="263"/>
      <c r="E333" s="263"/>
      <c r="F333" s="263"/>
      <c r="G333" s="264"/>
      <c r="H333" s="228"/>
      <c r="I333" s="227"/>
      <c r="J333" s="227"/>
      <c r="K333" s="227"/>
      <c r="L333" s="227"/>
      <c r="M333" s="227"/>
      <c r="N333" s="227"/>
      <c r="O333" s="227"/>
      <c r="P333" s="227"/>
      <c r="Q333" s="227"/>
      <c r="R333" s="227"/>
      <c r="S333" s="227"/>
      <c r="T333" s="227"/>
      <c r="U333" s="227"/>
      <c r="V333" s="228"/>
      <c r="W333" s="228"/>
      <c r="X333" s="228"/>
      <c r="Y333" s="228"/>
      <c r="Z333" s="228"/>
    </row>
    <row r="334" spans="1:26" ht="15.75" customHeight="1">
      <c r="A334" s="228"/>
      <c r="B334" s="262"/>
      <c r="C334" s="228"/>
      <c r="D334" s="263"/>
      <c r="E334" s="263"/>
      <c r="F334" s="263"/>
      <c r="G334" s="264"/>
      <c r="H334" s="228"/>
      <c r="I334" s="227"/>
      <c r="J334" s="227"/>
      <c r="K334" s="227"/>
      <c r="L334" s="227"/>
      <c r="M334" s="227"/>
      <c r="N334" s="227"/>
      <c r="O334" s="227"/>
      <c r="P334" s="227"/>
      <c r="Q334" s="227"/>
      <c r="R334" s="227"/>
      <c r="S334" s="227"/>
      <c r="T334" s="227"/>
      <c r="U334" s="227"/>
      <c r="V334" s="228"/>
      <c r="W334" s="228"/>
      <c r="X334" s="228"/>
      <c r="Y334" s="228"/>
      <c r="Z334" s="228"/>
    </row>
    <row r="335" spans="1:26" ht="15.75" customHeight="1">
      <c r="A335" s="228"/>
      <c r="B335" s="262"/>
      <c r="C335" s="228"/>
      <c r="D335" s="263"/>
      <c r="E335" s="263"/>
      <c r="F335" s="263"/>
      <c r="G335" s="264"/>
      <c r="H335" s="228"/>
      <c r="I335" s="227"/>
      <c r="J335" s="227"/>
      <c r="K335" s="227"/>
      <c r="L335" s="227"/>
      <c r="M335" s="227"/>
      <c r="N335" s="227"/>
      <c r="O335" s="227"/>
      <c r="P335" s="227"/>
      <c r="Q335" s="227"/>
      <c r="R335" s="227"/>
      <c r="S335" s="227"/>
      <c r="T335" s="227"/>
      <c r="U335" s="227"/>
      <c r="V335" s="228"/>
      <c r="W335" s="228"/>
      <c r="X335" s="228"/>
      <c r="Y335" s="228"/>
      <c r="Z335" s="228"/>
    </row>
    <row r="336" spans="1:26" ht="15.75" customHeight="1">
      <c r="A336" s="228"/>
      <c r="B336" s="262"/>
      <c r="C336" s="228"/>
      <c r="D336" s="263"/>
      <c r="E336" s="263"/>
      <c r="F336" s="263"/>
      <c r="G336" s="264"/>
      <c r="H336" s="228"/>
      <c r="I336" s="227"/>
      <c r="J336" s="227"/>
      <c r="K336" s="227"/>
      <c r="L336" s="227"/>
      <c r="M336" s="227"/>
      <c r="N336" s="227"/>
      <c r="O336" s="227"/>
      <c r="P336" s="227"/>
      <c r="Q336" s="227"/>
      <c r="R336" s="227"/>
      <c r="S336" s="227"/>
      <c r="T336" s="227"/>
      <c r="U336" s="227"/>
      <c r="V336" s="228"/>
      <c r="W336" s="228"/>
      <c r="X336" s="228"/>
      <c r="Y336" s="228"/>
      <c r="Z336" s="228"/>
    </row>
    <row r="337" spans="1:26" ht="15.75" customHeight="1">
      <c r="A337" s="228"/>
      <c r="B337" s="262"/>
      <c r="C337" s="228"/>
      <c r="D337" s="263"/>
      <c r="E337" s="263"/>
      <c r="F337" s="263"/>
      <c r="G337" s="264"/>
      <c r="H337" s="228"/>
      <c r="I337" s="227"/>
      <c r="J337" s="227"/>
      <c r="K337" s="227"/>
      <c r="L337" s="227"/>
      <c r="M337" s="227"/>
      <c r="N337" s="227"/>
      <c r="O337" s="227"/>
      <c r="P337" s="227"/>
      <c r="Q337" s="227"/>
      <c r="R337" s="227"/>
      <c r="S337" s="227"/>
      <c r="T337" s="227"/>
      <c r="U337" s="227"/>
      <c r="V337" s="228"/>
      <c r="W337" s="228"/>
      <c r="X337" s="228"/>
      <c r="Y337" s="228"/>
      <c r="Z337" s="228"/>
    </row>
    <row r="338" spans="1:26" ht="15.75" customHeight="1">
      <c r="A338" s="228"/>
      <c r="B338" s="262"/>
      <c r="C338" s="228"/>
      <c r="D338" s="263"/>
      <c r="E338" s="263"/>
      <c r="F338" s="263"/>
      <c r="G338" s="264"/>
      <c r="H338" s="228"/>
      <c r="I338" s="227"/>
      <c r="J338" s="227"/>
      <c r="K338" s="227"/>
      <c r="L338" s="227"/>
      <c r="M338" s="227"/>
      <c r="N338" s="227"/>
      <c r="O338" s="227"/>
      <c r="P338" s="227"/>
      <c r="Q338" s="227"/>
      <c r="R338" s="227"/>
      <c r="S338" s="227"/>
      <c r="T338" s="227"/>
      <c r="U338" s="227"/>
      <c r="V338" s="228"/>
      <c r="W338" s="228"/>
      <c r="X338" s="228"/>
      <c r="Y338" s="228"/>
      <c r="Z338" s="228"/>
    </row>
    <row r="339" spans="1:26" ht="15.75" customHeight="1">
      <c r="A339" s="228"/>
      <c r="B339" s="262"/>
      <c r="C339" s="228"/>
      <c r="D339" s="263"/>
      <c r="E339" s="263"/>
      <c r="F339" s="263"/>
      <c r="G339" s="264"/>
      <c r="H339" s="228"/>
      <c r="I339" s="227"/>
      <c r="J339" s="227"/>
      <c r="K339" s="227"/>
      <c r="L339" s="227"/>
      <c r="M339" s="227"/>
      <c r="N339" s="227"/>
      <c r="O339" s="227"/>
      <c r="P339" s="227"/>
      <c r="Q339" s="227"/>
      <c r="R339" s="227"/>
      <c r="S339" s="227"/>
      <c r="T339" s="227"/>
      <c r="U339" s="227"/>
      <c r="V339" s="228"/>
      <c r="W339" s="228"/>
      <c r="X339" s="228"/>
      <c r="Y339" s="228"/>
      <c r="Z339" s="228"/>
    </row>
    <row r="340" spans="1:26" ht="15.75" customHeight="1">
      <c r="A340" s="228"/>
      <c r="B340" s="262"/>
      <c r="C340" s="228"/>
      <c r="D340" s="263"/>
      <c r="E340" s="263"/>
      <c r="F340" s="263"/>
      <c r="G340" s="264"/>
      <c r="H340" s="228"/>
      <c r="I340" s="227"/>
      <c r="J340" s="227"/>
      <c r="K340" s="227"/>
      <c r="L340" s="227"/>
      <c r="M340" s="227"/>
      <c r="N340" s="227"/>
      <c r="O340" s="227"/>
      <c r="P340" s="227"/>
      <c r="Q340" s="227"/>
      <c r="R340" s="227"/>
      <c r="S340" s="227"/>
      <c r="T340" s="227"/>
      <c r="U340" s="227"/>
      <c r="V340" s="228"/>
      <c r="W340" s="228"/>
      <c r="X340" s="228"/>
      <c r="Y340" s="228"/>
      <c r="Z340" s="228"/>
    </row>
    <row r="341" spans="1:26" ht="15.75" customHeight="1">
      <c r="A341" s="228"/>
      <c r="B341" s="262"/>
      <c r="C341" s="228"/>
      <c r="D341" s="263"/>
      <c r="E341" s="263"/>
      <c r="F341" s="263"/>
      <c r="G341" s="264"/>
      <c r="H341" s="228"/>
      <c r="I341" s="227"/>
      <c r="J341" s="227"/>
      <c r="K341" s="227"/>
      <c r="L341" s="227"/>
      <c r="M341" s="227"/>
      <c r="N341" s="227"/>
      <c r="O341" s="227"/>
      <c r="P341" s="227"/>
      <c r="Q341" s="227"/>
      <c r="R341" s="227"/>
      <c r="S341" s="227"/>
      <c r="T341" s="227"/>
      <c r="U341" s="227"/>
      <c r="V341" s="228"/>
      <c r="W341" s="228"/>
      <c r="X341" s="228"/>
      <c r="Y341" s="228"/>
      <c r="Z341" s="228"/>
    </row>
    <row r="342" spans="1:26" ht="15.75" customHeight="1">
      <c r="A342" s="228"/>
      <c r="B342" s="262"/>
      <c r="C342" s="228"/>
      <c r="D342" s="263"/>
      <c r="E342" s="263"/>
      <c r="F342" s="263"/>
      <c r="G342" s="264"/>
      <c r="H342" s="228"/>
      <c r="I342" s="227"/>
      <c r="J342" s="227"/>
      <c r="K342" s="227"/>
      <c r="L342" s="227"/>
      <c r="M342" s="227"/>
      <c r="N342" s="227"/>
      <c r="O342" s="227"/>
      <c r="P342" s="227"/>
      <c r="Q342" s="227"/>
      <c r="R342" s="227"/>
      <c r="S342" s="227"/>
      <c r="T342" s="227"/>
      <c r="U342" s="227"/>
      <c r="V342" s="228"/>
      <c r="W342" s="228"/>
      <c r="X342" s="228"/>
      <c r="Y342" s="228"/>
      <c r="Z342" s="228"/>
    </row>
    <row r="343" spans="1:26" ht="15.75" customHeight="1">
      <c r="A343" s="228"/>
      <c r="B343" s="262"/>
      <c r="C343" s="228"/>
      <c r="D343" s="263"/>
      <c r="E343" s="263"/>
      <c r="F343" s="263"/>
      <c r="G343" s="264"/>
      <c r="H343" s="228"/>
      <c r="I343" s="227"/>
      <c r="J343" s="227"/>
      <c r="K343" s="227"/>
      <c r="L343" s="227"/>
      <c r="M343" s="227"/>
      <c r="N343" s="227"/>
      <c r="O343" s="227"/>
      <c r="P343" s="227"/>
      <c r="Q343" s="227"/>
      <c r="R343" s="227"/>
      <c r="S343" s="227"/>
      <c r="T343" s="227"/>
      <c r="U343" s="227"/>
      <c r="V343" s="228"/>
      <c r="W343" s="228"/>
      <c r="X343" s="228"/>
      <c r="Y343" s="228"/>
      <c r="Z343" s="228"/>
    </row>
    <row r="344" spans="1:26" ht="15.75" customHeight="1">
      <c r="A344" s="228"/>
      <c r="B344" s="262"/>
      <c r="C344" s="228"/>
      <c r="D344" s="263"/>
      <c r="E344" s="263"/>
      <c r="F344" s="263"/>
      <c r="G344" s="264"/>
      <c r="H344" s="228"/>
      <c r="I344" s="227"/>
      <c r="J344" s="227"/>
      <c r="K344" s="227"/>
      <c r="L344" s="227"/>
      <c r="M344" s="227"/>
      <c r="N344" s="227"/>
      <c r="O344" s="227"/>
      <c r="P344" s="227"/>
      <c r="Q344" s="227"/>
      <c r="R344" s="227"/>
      <c r="S344" s="227"/>
      <c r="T344" s="227"/>
      <c r="U344" s="227"/>
      <c r="V344" s="228"/>
      <c r="W344" s="228"/>
      <c r="X344" s="228"/>
      <c r="Y344" s="228"/>
      <c r="Z344" s="228"/>
    </row>
    <row r="345" spans="1:26" ht="15.75" customHeight="1">
      <c r="A345" s="228"/>
      <c r="B345" s="262"/>
      <c r="C345" s="228"/>
      <c r="D345" s="263"/>
      <c r="E345" s="263"/>
      <c r="F345" s="263"/>
      <c r="G345" s="264"/>
      <c r="H345" s="228"/>
      <c r="I345" s="227"/>
      <c r="J345" s="227"/>
      <c r="K345" s="227"/>
      <c r="L345" s="227"/>
      <c r="M345" s="227"/>
      <c r="N345" s="227"/>
      <c r="O345" s="227"/>
      <c r="P345" s="227"/>
      <c r="Q345" s="227"/>
      <c r="R345" s="227"/>
      <c r="S345" s="227"/>
      <c r="T345" s="227"/>
      <c r="U345" s="227"/>
      <c r="V345" s="228"/>
      <c r="W345" s="228"/>
      <c r="X345" s="228"/>
      <c r="Y345" s="228"/>
      <c r="Z345" s="228"/>
    </row>
    <row r="346" spans="1:26" ht="15.75" customHeight="1">
      <c r="A346" s="228"/>
      <c r="B346" s="262"/>
      <c r="C346" s="228"/>
      <c r="D346" s="263"/>
      <c r="E346" s="263"/>
      <c r="F346" s="263"/>
      <c r="G346" s="264"/>
      <c r="H346" s="228"/>
      <c r="I346" s="227"/>
      <c r="J346" s="227"/>
      <c r="K346" s="227"/>
      <c r="L346" s="227"/>
      <c r="M346" s="227"/>
      <c r="N346" s="227"/>
      <c r="O346" s="227"/>
      <c r="P346" s="227"/>
      <c r="Q346" s="227"/>
      <c r="R346" s="227"/>
      <c r="S346" s="227"/>
      <c r="T346" s="227"/>
      <c r="U346" s="227"/>
      <c r="V346" s="228"/>
      <c r="W346" s="228"/>
      <c r="X346" s="228"/>
      <c r="Y346" s="228"/>
      <c r="Z346" s="228"/>
    </row>
    <row r="347" spans="1:26" ht="15.75" customHeight="1">
      <c r="A347" s="228"/>
      <c r="B347" s="262"/>
      <c r="C347" s="228"/>
      <c r="D347" s="263"/>
      <c r="E347" s="263"/>
      <c r="F347" s="263"/>
      <c r="G347" s="264"/>
      <c r="H347" s="228"/>
      <c r="I347" s="227"/>
      <c r="J347" s="227"/>
      <c r="K347" s="227"/>
      <c r="L347" s="227"/>
      <c r="M347" s="227"/>
      <c r="N347" s="227"/>
      <c r="O347" s="227"/>
      <c r="P347" s="227"/>
      <c r="Q347" s="227"/>
      <c r="R347" s="227"/>
      <c r="S347" s="227"/>
      <c r="T347" s="227"/>
      <c r="U347" s="227"/>
      <c r="V347" s="228"/>
      <c r="W347" s="228"/>
      <c r="X347" s="228"/>
      <c r="Y347" s="228"/>
      <c r="Z347" s="228"/>
    </row>
    <row r="348" spans="1:26" ht="15.75" customHeight="1">
      <c r="A348" s="228"/>
      <c r="B348" s="262"/>
      <c r="C348" s="228"/>
      <c r="D348" s="263"/>
      <c r="E348" s="263"/>
      <c r="F348" s="263"/>
      <c r="G348" s="264"/>
      <c r="H348" s="228"/>
      <c r="I348" s="227"/>
      <c r="J348" s="227"/>
      <c r="K348" s="227"/>
      <c r="L348" s="227"/>
      <c r="M348" s="227"/>
      <c r="N348" s="227"/>
      <c r="O348" s="227"/>
      <c r="P348" s="227"/>
      <c r="Q348" s="227"/>
      <c r="R348" s="227"/>
      <c r="S348" s="227"/>
      <c r="T348" s="227"/>
      <c r="U348" s="227"/>
      <c r="V348" s="228"/>
      <c r="W348" s="228"/>
      <c r="X348" s="228"/>
      <c r="Y348" s="228"/>
      <c r="Z348" s="228"/>
    </row>
    <row r="349" spans="1:26" ht="15.75" customHeight="1">
      <c r="A349" s="228"/>
      <c r="B349" s="262"/>
      <c r="C349" s="228"/>
      <c r="D349" s="263"/>
      <c r="E349" s="263"/>
      <c r="F349" s="263"/>
      <c r="G349" s="264"/>
      <c r="H349" s="228"/>
      <c r="I349" s="227"/>
      <c r="J349" s="227"/>
      <c r="K349" s="227"/>
      <c r="L349" s="227"/>
      <c r="M349" s="227"/>
      <c r="N349" s="227"/>
      <c r="O349" s="227"/>
      <c r="P349" s="227"/>
      <c r="Q349" s="227"/>
      <c r="R349" s="227"/>
      <c r="S349" s="227"/>
      <c r="T349" s="227"/>
      <c r="U349" s="227"/>
      <c r="V349" s="228"/>
      <c r="W349" s="228"/>
      <c r="X349" s="228"/>
      <c r="Y349" s="228"/>
      <c r="Z349" s="228"/>
    </row>
    <row r="350" spans="1:26" ht="15.75" customHeight="1">
      <c r="A350" s="228"/>
      <c r="B350" s="262"/>
      <c r="C350" s="228"/>
      <c r="D350" s="263"/>
      <c r="E350" s="263"/>
      <c r="F350" s="263"/>
      <c r="G350" s="264"/>
      <c r="H350" s="228"/>
      <c r="I350" s="227"/>
      <c r="J350" s="227"/>
      <c r="K350" s="227"/>
      <c r="L350" s="227"/>
      <c r="M350" s="227"/>
      <c r="N350" s="227"/>
      <c r="O350" s="227"/>
      <c r="P350" s="227"/>
      <c r="Q350" s="227"/>
      <c r="R350" s="227"/>
      <c r="S350" s="227"/>
      <c r="T350" s="227"/>
      <c r="U350" s="227"/>
      <c r="V350" s="228"/>
      <c r="W350" s="228"/>
      <c r="X350" s="228"/>
      <c r="Y350" s="228"/>
      <c r="Z350" s="228"/>
    </row>
    <row r="351" spans="1:26" ht="15.75" customHeight="1">
      <c r="A351" s="228"/>
      <c r="B351" s="262"/>
      <c r="C351" s="228"/>
      <c r="D351" s="263"/>
      <c r="E351" s="263"/>
      <c r="F351" s="263"/>
      <c r="G351" s="264"/>
      <c r="H351" s="228"/>
      <c r="I351" s="227"/>
      <c r="J351" s="227"/>
      <c r="K351" s="227"/>
      <c r="L351" s="227"/>
      <c r="M351" s="227"/>
      <c r="N351" s="227"/>
      <c r="O351" s="227"/>
      <c r="P351" s="227"/>
      <c r="Q351" s="227"/>
      <c r="R351" s="227"/>
      <c r="S351" s="227"/>
      <c r="T351" s="227"/>
      <c r="U351" s="227"/>
      <c r="V351" s="228"/>
      <c r="W351" s="228"/>
      <c r="X351" s="228"/>
      <c r="Y351" s="228"/>
      <c r="Z351" s="228"/>
    </row>
    <row r="352" spans="1:26" ht="15.75" customHeight="1">
      <c r="A352" s="228"/>
      <c r="B352" s="262"/>
      <c r="C352" s="228"/>
      <c r="D352" s="263"/>
      <c r="E352" s="263"/>
      <c r="F352" s="263"/>
      <c r="G352" s="264"/>
      <c r="H352" s="228"/>
      <c r="I352" s="227"/>
      <c r="J352" s="227"/>
      <c r="K352" s="227"/>
      <c r="L352" s="227"/>
      <c r="M352" s="227"/>
      <c r="N352" s="227"/>
      <c r="O352" s="227"/>
      <c r="P352" s="227"/>
      <c r="Q352" s="227"/>
      <c r="R352" s="227"/>
      <c r="S352" s="227"/>
      <c r="T352" s="227"/>
      <c r="U352" s="227"/>
      <c r="V352" s="228"/>
      <c r="W352" s="228"/>
      <c r="X352" s="228"/>
      <c r="Y352" s="228"/>
      <c r="Z352" s="228"/>
    </row>
    <row r="353" spans="1:26" ht="15.75" customHeight="1">
      <c r="A353" s="228"/>
      <c r="B353" s="262"/>
      <c r="C353" s="228"/>
      <c r="D353" s="263"/>
      <c r="E353" s="263"/>
      <c r="F353" s="263"/>
      <c r="G353" s="264"/>
      <c r="H353" s="228"/>
      <c r="I353" s="227"/>
      <c r="J353" s="227"/>
      <c r="K353" s="227"/>
      <c r="L353" s="227"/>
      <c r="M353" s="227"/>
      <c r="N353" s="227"/>
      <c r="O353" s="227"/>
      <c r="P353" s="227"/>
      <c r="Q353" s="227"/>
      <c r="R353" s="227"/>
      <c r="S353" s="227"/>
      <c r="T353" s="227"/>
      <c r="U353" s="227"/>
      <c r="V353" s="228"/>
      <c r="W353" s="228"/>
      <c r="X353" s="228"/>
      <c r="Y353" s="228"/>
      <c r="Z353" s="228"/>
    </row>
    <row r="354" spans="1:26" ht="15.75" customHeight="1">
      <c r="A354" s="228"/>
      <c r="B354" s="262"/>
      <c r="C354" s="228"/>
      <c r="D354" s="263"/>
      <c r="E354" s="263"/>
      <c r="F354" s="263"/>
      <c r="G354" s="264"/>
      <c r="H354" s="228"/>
      <c r="I354" s="227"/>
      <c r="J354" s="227"/>
      <c r="K354" s="227"/>
      <c r="L354" s="227"/>
      <c r="M354" s="227"/>
      <c r="N354" s="227"/>
      <c r="O354" s="227"/>
      <c r="P354" s="227"/>
      <c r="Q354" s="227"/>
      <c r="R354" s="227"/>
      <c r="S354" s="227"/>
      <c r="T354" s="227"/>
      <c r="U354" s="227"/>
      <c r="V354" s="228"/>
      <c r="W354" s="228"/>
      <c r="X354" s="228"/>
      <c r="Y354" s="228"/>
      <c r="Z354" s="228"/>
    </row>
    <row r="355" spans="1:26" ht="15.75" customHeight="1">
      <c r="A355" s="228"/>
      <c r="B355" s="262"/>
      <c r="C355" s="228"/>
      <c r="D355" s="263"/>
      <c r="E355" s="263"/>
      <c r="F355" s="263"/>
      <c r="G355" s="264"/>
      <c r="H355" s="228"/>
      <c r="I355" s="227"/>
      <c r="J355" s="227"/>
      <c r="K355" s="227"/>
      <c r="L355" s="227"/>
      <c r="M355" s="227"/>
      <c r="N355" s="227"/>
      <c r="O355" s="227"/>
      <c r="P355" s="227"/>
      <c r="Q355" s="227"/>
      <c r="R355" s="227"/>
      <c r="S355" s="227"/>
      <c r="T355" s="227"/>
      <c r="U355" s="227"/>
      <c r="V355" s="228"/>
      <c r="W355" s="228"/>
      <c r="X355" s="228"/>
      <c r="Y355" s="228"/>
      <c r="Z355" s="228"/>
    </row>
    <row r="356" spans="1:26" ht="15.75" customHeight="1">
      <c r="A356" s="228"/>
      <c r="B356" s="262"/>
      <c r="C356" s="228"/>
      <c r="D356" s="263"/>
      <c r="E356" s="263"/>
      <c r="F356" s="263"/>
      <c r="G356" s="264"/>
      <c r="H356" s="228"/>
      <c r="I356" s="227"/>
      <c r="J356" s="227"/>
      <c r="K356" s="227"/>
      <c r="L356" s="227"/>
      <c r="M356" s="227"/>
      <c r="N356" s="227"/>
      <c r="O356" s="227"/>
      <c r="P356" s="227"/>
      <c r="Q356" s="227"/>
      <c r="R356" s="227"/>
      <c r="S356" s="227"/>
      <c r="T356" s="227"/>
      <c r="U356" s="227"/>
      <c r="V356" s="228"/>
      <c r="W356" s="228"/>
      <c r="X356" s="228"/>
      <c r="Y356" s="228"/>
      <c r="Z356" s="228"/>
    </row>
    <row r="357" spans="1:26" ht="15.75" customHeight="1">
      <c r="A357" s="228"/>
      <c r="B357" s="262"/>
      <c r="C357" s="228"/>
      <c r="D357" s="263"/>
      <c r="E357" s="263"/>
      <c r="F357" s="263"/>
      <c r="G357" s="264"/>
      <c r="H357" s="228"/>
      <c r="I357" s="227"/>
      <c r="J357" s="227"/>
      <c r="K357" s="227"/>
      <c r="L357" s="227"/>
      <c r="M357" s="227"/>
      <c r="N357" s="227"/>
      <c r="O357" s="227"/>
      <c r="P357" s="227"/>
      <c r="Q357" s="227"/>
      <c r="R357" s="227"/>
      <c r="S357" s="227"/>
      <c r="T357" s="227"/>
      <c r="U357" s="227"/>
      <c r="V357" s="228"/>
      <c r="W357" s="228"/>
      <c r="X357" s="228"/>
      <c r="Y357" s="228"/>
      <c r="Z357" s="228"/>
    </row>
    <row r="358" spans="1:26" ht="15.75" customHeight="1">
      <c r="A358" s="228"/>
      <c r="B358" s="262"/>
      <c r="C358" s="228"/>
      <c r="D358" s="263"/>
      <c r="E358" s="263"/>
      <c r="F358" s="263"/>
      <c r="G358" s="264"/>
      <c r="H358" s="228"/>
      <c r="I358" s="227"/>
      <c r="J358" s="227"/>
      <c r="K358" s="227"/>
      <c r="L358" s="227"/>
      <c r="M358" s="227"/>
      <c r="N358" s="227"/>
      <c r="O358" s="227"/>
      <c r="P358" s="227"/>
      <c r="Q358" s="227"/>
      <c r="R358" s="227"/>
      <c r="S358" s="227"/>
      <c r="T358" s="227"/>
      <c r="U358" s="227"/>
      <c r="V358" s="228"/>
      <c r="W358" s="228"/>
      <c r="X358" s="228"/>
      <c r="Y358" s="228"/>
      <c r="Z358" s="228"/>
    </row>
    <row r="359" spans="1:26" ht="15.75" customHeight="1">
      <c r="A359" s="228"/>
      <c r="B359" s="262"/>
      <c r="C359" s="228"/>
      <c r="D359" s="263"/>
      <c r="E359" s="263"/>
      <c r="F359" s="263"/>
      <c r="G359" s="264"/>
      <c r="H359" s="228"/>
      <c r="I359" s="227"/>
      <c r="J359" s="227"/>
      <c r="K359" s="227"/>
      <c r="L359" s="227"/>
      <c r="M359" s="227"/>
      <c r="N359" s="227"/>
      <c r="O359" s="227"/>
      <c r="P359" s="227"/>
      <c r="Q359" s="227"/>
      <c r="R359" s="227"/>
      <c r="S359" s="227"/>
      <c r="T359" s="227"/>
      <c r="U359" s="227"/>
      <c r="V359" s="228"/>
      <c r="W359" s="228"/>
      <c r="X359" s="228"/>
      <c r="Y359" s="228"/>
      <c r="Z359" s="228"/>
    </row>
    <row r="360" spans="1:26" ht="15.75" customHeight="1">
      <c r="A360" s="228"/>
      <c r="B360" s="262"/>
      <c r="C360" s="228"/>
      <c r="D360" s="263"/>
      <c r="E360" s="263"/>
      <c r="F360" s="263"/>
      <c r="G360" s="264"/>
      <c r="H360" s="228"/>
      <c r="I360" s="227"/>
      <c r="J360" s="227"/>
      <c r="K360" s="227"/>
      <c r="L360" s="227"/>
      <c r="M360" s="227"/>
      <c r="N360" s="227"/>
      <c r="O360" s="227"/>
      <c r="P360" s="227"/>
      <c r="Q360" s="227"/>
      <c r="R360" s="227"/>
      <c r="S360" s="227"/>
      <c r="T360" s="227"/>
      <c r="U360" s="227"/>
      <c r="V360" s="228"/>
      <c r="W360" s="228"/>
      <c r="X360" s="228"/>
      <c r="Y360" s="228"/>
      <c r="Z360" s="228"/>
    </row>
    <row r="361" spans="1:26" ht="15.75" customHeight="1">
      <c r="A361" s="228"/>
      <c r="B361" s="262"/>
      <c r="C361" s="228"/>
      <c r="D361" s="263"/>
      <c r="E361" s="263"/>
      <c r="F361" s="263"/>
      <c r="G361" s="264"/>
      <c r="H361" s="228"/>
      <c r="I361" s="227"/>
      <c r="J361" s="227"/>
      <c r="K361" s="227"/>
      <c r="L361" s="227"/>
      <c r="M361" s="227"/>
      <c r="N361" s="227"/>
      <c r="O361" s="227"/>
      <c r="P361" s="227"/>
      <c r="Q361" s="227"/>
      <c r="R361" s="227"/>
      <c r="S361" s="227"/>
      <c r="T361" s="227"/>
      <c r="U361" s="227"/>
      <c r="V361" s="228"/>
      <c r="W361" s="228"/>
      <c r="X361" s="228"/>
      <c r="Y361" s="228"/>
      <c r="Z361" s="228"/>
    </row>
    <row r="362" spans="1:26" ht="15.75" customHeight="1">
      <c r="A362" s="228"/>
      <c r="B362" s="262"/>
      <c r="C362" s="228"/>
      <c r="D362" s="263"/>
      <c r="E362" s="263"/>
      <c r="F362" s="263"/>
      <c r="G362" s="264"/>
      <c r="H362" s="228"/>
      <c r="I362" s="227"/>
      <c r="J362" s="227"/>
      <c r="K362" s="227"/>
      <c r="L362" s="227"/>
      <c r="M362" s="227"/>
      <c r="N362" s="227"/>
      <c r="O362" s="227"/>
      <c r="P362" s="227"/>
      <c r="Q362" s="227"/>
      <c r="R362" s="227"/>
      <c r="S362" s="227"/>
      <c r="T362" s="227"/>
      <c r="U362" s="227"/>
      <c r="V362" s="228"/>
      <c r="W362" s="228"/>
      <c r="X362" s="228"/>
      <c r="Y362" s="228"/>
      <c r="Z362" s="228"/>
    </row>
    <row r="363" spans="1:26" ht="15.75" customHeight="1">
      <c r="A363" s="228"/>
      <c r="B363" s="262"/>
      <c r="C363" s="228"/>
      <c r="D363" s="263"/>
      <c r="E363" s="263"/>
      <c r="F363" s="263"/>
      <c r="G363" s="264"/>
      <c r="H363" s="228"/>
      <c r="I363" s="227"/>
      <c r="J363" s="227"/>
      <c r="K363" s="227"/>
      <c r="L363" s="227"/>
      <c r="M363" s="227"/>
      <c r="N363" s="227"/>
      <c r="O363" s="227"/>
      <c r="P363" s="227"/>
      <c r="Q363" s="227"/>
      <c r="R363" s="227"/>
      <c r="S363" s="227"/>
      <c r="T363" s="227"/>
      <c r="U363" s="227"/>
      <c r="V363" s="228"/>
      <c r="W363" s="228"/>
      <c r="X363" s="228"/>
      <c r="Y363" s="228"/>
      <c r="Z363" s="228"/>
    </row>
    <row r="364" spans="1:26" ht="15.75" customHeight="1">
      <c r="A364" s="228"/>
      <c r="B364" s="262"/>
      <c r="C364" s="228"/>
      <c r="D364" s="263"/>
      <c r="E364" s="263"/>
      <c r="F364" s="263"/>
      <c r="G364" s="264"/>
      <c r="H364" s="228"/>
      <c r="I364" s="227"/>
      <c r="J364" s="227"/>
      <c r="K364" s="227"/>
      <c r="L364" s="227"/>
      <c r="M364" s="227"/>
      <c r="N364" s="227"/>
      <c r="O364" s="227"/>
      <c r="P364" s="227"/>
      <c r="Q364" s="227"/>
      <c r="R364" s="227"/>
      <c r="S364" s="227"/>
      <c r="T364" s="227"/>
      <c r="U364" s="227"/>
      <c r="V364" s="228"/>
      <c r="W364" s="228"/>
      <c r="X364" s="228"/>
      <c r="Y364" s="228"/>
      <c r="Z364" s="228"/>
    </row>
    <row r="365" spans="1:26" ht="15.75" customHeight="1">
      <c r="A365" s="228"/>
      <c r="B365" s="262"/>
      <c r="C365" s="228"/>
      <c r="D365" s="263"/>
      <c r="E365" s="263"/>
      <c r="F365" s="263"/>
      <c r="G365" s="264"/>
      <c r="H365" s="228"/>
      <c r="I365" s="227"/>
      <c r="J365" s="227"/>
      <c r="K365" s="227"/>
      <c r="L365" s="227"/>
      <c r="M365" s="227"/>
      <c r="N365" s="227"/>
      <c r="O365" s="227"/>
      <c r="P365" s="227"/>
      <c r="Q365" s="227"/>
      <c r="R365" s="227"/>
      <c r="S365" s="227"/>
      <c r="T365" s="227"/>
      <c r="U365" s="227"/>
      <c r="V365" s="228"/>
      <c r="W365" s="228"/>
      <c r="X365" s="228"/>
      <c r="Y365" s="228"/>
      <c r="Z365" s="228"/>
    </row>
    <row r="366" spans="1:26" ht="15.75" customHeight="1">
      <c r="A366" s="228"/>
      <c r="B366" s="262"/>
      <c r="C366" s="228"/>
      <c r="D366" s="263"/>
      <c r="E366" s="263"/>
      <c r="F366" s="263"/>
      <c r="G366" s="264"/>
      <c r="H366" s="228"/>
      <c r="I366" s="227"/>
      <c r="J366" s="227"/>
      <c r="K366" s="227"/>
      <c r="L366" s="227"/>
      <c r="M366" s="227"/>
      <c r="N366" s="227"/>
      <c r="O366" s="227"/>
      <c r="P366" s="227"/>
      <c r="Q366" s="227"/>
      <c r="R366" s="227"/>
      <c r="S366" s="227"/>
      <c r="T366" s="227"/>
      <c r="U366" s="227"/>
      <c r="V366" s="228"/>
      <c r="W366" s="228"/>
      <c r="X366" s="228"/>
      <c r="Y366" s="228"/>
      <c r="Z366" s="228"/>
    </row>
    <row r="367" spans="1:26" ht="15.75" customHeight="1">
      <c r="A367" s="228"/>
      <c r="B367" s="262"/>
      <c r="C367" s="228"/>
      <c r="D367" s="263"/>
      <c r="E367" s="263"/>
      <c r="F367" s="263"/>
      <c r="G367" s="264"/>
      <c r="H367" s="228"/>
      <c r="I367" s="227"/>
      <c r="J367" s="227"/>
      <c r="K367" s="227"/>
      <c r="L367" s="227"/>
      <c r="M367" s="227"/>
      <c r="N367" s="227"/>
      <c r="O367" s="227"/>
      <c r="P367" s="227"/>
      <c r="Q367" s="227"/>
      <c r="R367" s="227"/>
      <c r="S367" s="227"/>
      <c r="T367" s="227"/>
      <c r="U367" s="227"/>
      <c r="V367" s="228"/>
      <c r="W367" s="228"/>
      <c r="X367" s="228"/>
      <c r="Y367" s="228"/>
      <c r="Z367" s="228"/>
    </row>
    <row r="368" spans="1:26" ht="15.75" customHeight="1">
      <c r="A368" s="228"/>
      <c r="B368" s="262"/>
      <c r="C368" s="228"/>
      <c r="D368" s="263"/>
      <c r="E368" s="263"/>
      <c r="F368" s="263"/>
      <c r="G368" s="264"/>
      <c r="H368" s="228"/>
      <c r="I368" s="227"/>
      <c r="J368" s="227"/>
      <c r="K368" s="227"/>
      <c r="L368" s="227"/>
      <c r="M368" s="227"/>
      <c r="N368" s="227"/>
      <c r="O368" s="227"/>
      <c r="P368" s="227"/>
      <c r="Q368" s="227"/>
      <c r="R368" s="227"/>
      <c r="S368" s="227"/>
      <c r="T368" s="227"/>
      <c r="U368" s="227"/>
      <c r="V368" s="228"/>
      <c r="W368" s="228"/>
      <c r="X368" s="228"/>
      <c r="Y368" s="228"/>
      <c r="Z368" s="228"/>
    </row>
    <row r="369" spans="1:26" ht="15.75" customHeight="1">
      <c r="A369" s="228"/>
      <c r="B369" s="262"/>
      <c r="C369" s="228"/>
      <c r="D369" s="263"/>
      <c r="E369" s="263"/>
      <c r="F369" s="263"/>
      <c r="G369" s="264"/>
      <c r="H369" s="228"/>
      <c r="I369" s="227"/>
      <c r="J369" s="227"/>
      <c r="K369" s="227"/>
      <c r="L369" s="227"/>
      <c r="M369" s="227"/>
      <c r="N369" s="227"/>
      <c r="O369" s="227"/>
      <c r="P369" s="227"/>
      <c r="Q369" s="227"/>
      <c r="R369" s="227"/>
      <c r="S369" s="227"/>
      <c r="T369" s="227"/>
      <c r="U369" s="227"/>
      <c r="V369" s="228"/>
      <c r="W369" s="228"/>
      <c r="X369" s="228"/>
      <c r="Y369" s="228"/>
      <c r="Z369" s="228"/>
    </row>
    <row r="370" spans="1:26" ht="15.75" customHeight="1">
      <c r="A370" s="228"/>
      <c r="B370" s="262"/>
      <c r="C370" s="228"/>
      <c r="D370" s="263"/>
      <c r="E370" s="263"/>
      <c r="F370" s="263"/>
      <c r="G370" s="264"/>
      <c r="H370" s="228"/>
      <c r="I370" s="227"/>
      <c r="J370" s="227"/>
      <c r="K370" s="227"/>
      <c r="L370" s="227"/>
      <c r="M370" s="227"/>
      <c r="N370" s="227"/>
      <c r="O370" s="227"/>
      <c r="P370" s="227"/>
      <c r="Q370" s="227"/>
      <c r="R370" s="227"/>
      <c r="S370" s="227"/>
      <c r="T370" s="227"/>
      <c r="U370" s="227"/>
      <c r="V370" s="228"/>
      <c r="W370" s="228"/>
      <c r="X370" s="228"/>
      <c r="Y370" s="228"/>
      <c r="Z370" s="228"/>
    </row>
    <row r="371" spans="1:26" ht="15.75" customHeight="1">
      <c r="A371" s="228"/>
      <c r="B371" s="262"/>
      <c r="C371" s="228"/>
      <c r="D371" s="263"/>
      <c r="E371" s="263"/>
      <c r="F371" s="263"/>
      <c r="G371" s="264"/>
      <c r="H371" s="228"/>
      <c r="I371" s="227"/>
      <c r="J371" s="227"/>
      <c r="K371" s="227"/>
      <c r="L371" s="227"/>
      <c r="M371" s="227"/>
      <c r="N371" s="227"/>
      <c r="O371" s="227"/>
      <c r="P371" s="227"/>
      <c r="Q371" s="227"/>
      <c r="R371" s="227"/>
      <c r="S371" s="227"/>
      <c r="T371" s="227"/>
      <c r="U371" s="227"/>
      <c r="V371" s="228"/>
      <c r="W371" s="228"/>
      <c r="X371" s="228"/>
      <c r="Y371" s="228"/>
      <c r="Z371" s="228"/>
    </row>
    <row r="372" spans="1:26" ht="15.75" customHeight="1">
      <c r="A372" s="228"/>
      <c r="B372" s="262"/>
      <c r="C372" s="228"/>
      <c r="D372" s="263"/>
      <c r="E372" s="263"/>
      <c r="F372" s="263"/>
      <c r="G372" s="264"/>
      <c r="H372" s="228"/>
      <c r="I372" s="227"/>
      <c r="J372" s="227"/>
      <c r="K372" s="227"/>
      <c r="L372" s="227"/>
      <c r="M372" s="227"/>
      <c r="N372" s="227"/>
      <c r="O372" s="227"/>
      <c r="P372" s="227"/>
      <c r="Q372" s="227"/>
      <c r="R372" s="227"/>
      <c r="S372" s="227"/>
      <c r="T372" s="227"/>
      <c r="U372" s="227"/>
      <c r="V372" s="228"/>
      <c r="W372" s="228"/>
      <c r="X372" s="228"/>
      <c r="Y372" s="228"/>
      <c r="Z372" s="228"/>
    </row>
    <row r="373" spans="1:26" ht="15.75" customHeight="1">
      <c r="A373" s="228"/>
      <c r="B373" s="262"/>
      <c r="C373" s="228"/>
      <c r="D373" s="263"/>
      <c r="E373" s="263"/>
      <c r="F373" s="263"/>
      <c r="G373" s="264"/>
      <c r="H373" s="228"/>
      <c r="I373" s="227"/>
      <c r="J373" s="227"/>
      <c r="K373" s="227"/>
      <c r="L373" s="227"/>
      <c r="M373" s="227"/>
      <c r="N373" s="227"/>
      <c r="O373" s="227"/>
      <c r="P373" s="227"/>
      <c r="Q373" s="227"/>
      <c r="R373" s="227"/>
      <c r="S373" s="227"/>
      <c r="T373" s="227"/>
      <c r="U373" s="227"/>
      <c r="V373" s="228"/>
      <c r="W373" s="228"/>
      <c r="X373" s="228"/>
      <c r="Y373" s="228"/>
      <c r="Z373" s="228"/>
    </row>
    <row r="374" spans="1:26" ht="15.75" customHeight="1">
      <c r="A374" s="228"/>
      <c r="B374" s="262"/>
      <c r="C374" s="228"/>
      <c r="D374" s="263"/>
      <c r="E374" s="263"/>
      <c r="F374" s="263"/>
      <c r="G374" s="264"/>
      <c r="H374" s="228"/>
      <c r="I374" s="227"/>
      <c r="J374" s="227"/>
      <c r="K374" s="227"/>
      <c r="L374" s="227"/>
      <c r="M374" s="227"/>
      <c r="N374" s="227"/>
      <c r="O374" s="227"/>
      <c r="P374" s="227"/>
      <c r="Q374" s="227"/>
      <c r="R374" s="227"/>
      <c r="S374" s="227"/>
      <c r="T374" s="227"/>
      <c r="U374" s="227"/>
      <c r="V374" s="228"/>
      <c r="W374" s="228"/>
      <c r="X374" s="228"/>
      <c r="Y374" s="228"/>
      <c r="Z374" s="228"/>
    </row>
    <row r="375" spans="1:26" ht="15.75" customHeight="1">
      <c r="A375" s="228"/>
      <c r="B375" s="262"/>
      <c r="C375" s="228"/>
      <c r="D375" s="263"/>
      <c r="E375" s="263"/>
      <c r="F375" s="263"/>
      <c r="G375" s="264"/>
      <c r="H375" s="228"/>
      <c r="I375" s="227"/>
      <c r="J375" s="227"/>
      <c r="K375" s="227"/>
      <c r="L375" s="227"/>
      <c r="M375" s="227"/>
      <c r="N375" s="227"/>
      <c r="O375" s="227"/>
      <c r="P375" s="227"/>
      <c r="Q375" s="227"/>
      <c r="R375" s="227"/>
      <c r="S375" s="227"/>
      <c r="T375" s="227"/>
      <c r="U375" s="227"/>
      <c r="V375" s="228"/>
      <c r="W375" s="228"/>
      <c r="X375" s="228"/>
      <c r="Y375" s="228"/>
      <c r="Z375" s="228"/>
    </row>
    <row r="376" spans="1:26" ht="15.75" customHeight="1">
      <c r="A376" s="228"/>
      <c r="B376" s="262"/>
      <c r="C376" s="228"/>
      <c r="D376" s="263"/>
      <c r="E376" s="263"/>
      <c r="F376" s="263"/>
      <c r="G376" s="264"/>
      <c r="H376" s="228"/>
      <c r="I376" s="227"/>
      <c r="J376" s="227"/>
      <c r="K376" s="227"/>
      <c r="L376" s="227"/>
      <c r="M376" s="227"/>
      <c r="N376" s="227"/>
      <c r="O376" s="227"/>
      <c r="P376" s="227"/>
      <c r="Q376" s="227"/>
      <c r="R376" s="227"/>
      <c r="S376" s="227"/>
      <c r="T376" s="227"/>
      <c r="U376" s="227"/>
      <c r="V376" s="228"/>
      <c r="W376" s="228"/>
      <c r="X376" s="228"/>
      <c r="Y376" s="228"/>
      <c r="Z376" s="228"/>
    </row>
    <row r="377" spans="1:26" ht="15.75" customHeight="1">
      <c r="A377" s="228"/>
      <c r="B377" s="262"/>
      <c r="C377" s="228"/>
      <c r="D377" s="263"/>
      <c r="E377" s="263"/>
      <c r="F377" s="263"/>
      <c r="G377" s="264"/>
      <c r="H377" s="228"/>
      <c r="I377" s="227"/>
      <c r="J377" s="227"/>
      <c r="K377" s="227"/>
      <c r="L377" s="227"/>
      <c r="M377" s="227"/>
      <c r="N377" s="227"/>
      <c r="O377" s="227"/>
      <c r="P377" s="227"/>
      <c r="Q377" s="227"/>
      <c r="R377" s="227"/>
      <c r="S377" s="227"/>
      <c r="T377" s="227"/>
      <c r="U377" s="227"/>
      <c r="V377" s="228"/>
      <c r="W377" s="228"/>
      <c r="X377" s="228"/>
      <c r="Y377" s="228"/>
      <c r="Z377" s="228"/>
    </row>
    <row r="378" spans="1:26" ht="15.75" customHeight="1">
      <c r="A378" s="228"/>
      <c r="B378" s="262"/>
      <c r="C378" s="228"/>
      <c r="D378" s="263"/>
      <c r="E378" s="263"/>
      <c r="F378" s="263"/>
      <c r="G378" s="264"/>
      <c r="H378" s="228"/>
      <c r="I378" s="227"/>
      <c r="J378" s="227"/>
      <c r="K378" s="227"/>
      <c r="L378" s="227"/>
      <c r="M378" s="227"/>
      <c r="N378" s="227"/>
      <c r="O378" s="227"/>
      <c r="P378" s="227"/>
      <c r="Q378" s="227"/>
      <c r="R378" s="227"/>
      <c r="S378" s="227"/>
      <c r="T378" s="227"/>
      <c r="U378" s="227"/>
      <c r="V378" s="228"/>
      <c r="W378" s="228"/>
      <c r="X378" s="228"/>
      <c r="Y378" s="228"/>
      <c r="Z378" s="228"/>
    </row>
    <row r="379" spans="1:26" ht="15.75" customHeight="1">
      <c r="A379" s="228"/>
      <c r="B379" s="262"/>
      <c r="C379" s="228"/>
      <c r="D379" s="263"/>
      <c r="E379" s="263"/>
      <c r="F379" s="263"/>
      <c r="G379" s="264"/>
      <c r="H379" s="228"/>
      <c r="I379" s="227"/>
      <c r="J379" s="227"/>
      <c r="K379" s="227"/>
      <c r="L379" s="227"/>
      <c r="M379" s="227"/>
      <c r="N379" s="227"/>
      <c r="O379" s="227"/>
      <c r="P379" s="227"/>
      <c r="Q379" s="227"/>
      <c r="R379" s="227"/>
      <c r="S379" s="227"/>
      <c r="T379" s="227"/>
      <c r="U379" s="227"/>
      <c r="V379" s="228"/>
      <c r="W379" s="228"/>
      <c r="X379" s="228"/>
      <c r="Y379" s="228"/>
      <c r="Z379" s="228"/>
    </row>
    <row r="380" spans="1:26" ht="15.75" customHeight="1">
      <c r="A380" s="228"/>
      <c r="B380" s="262"/>
      <c r="C380" s="228"/>
      <c r="D380" s="263"/>
      <c r="E380" s="263"/>
      <c r="F380" s="263"/>
      <c r="G380" s="264"/>
      <c r="H380" s="228"/>
      <c r="I380" s="227"/>
      <c r="J380" s="227"/>
      <c r="K380" s="227"/>
      <c r="L380" s="227"/>
      <c r="M380" s="227"/>
      <c r="N380" s="227"/>
      <c r="O380" s="227"/>
      <c r="P380" s="227"/>
      <c r="Q380" s="227"/>
      <c r="R380" s="227"/>
      <c r="S380" s="227"/>
      <c r="T380" s="227"/>
      <c r="U380" s="227"/>
      <c r="V380" s="228"/>
      <c r="W380" s="228"/>
      <c r="X380" s="228"/>
      <c r="Y380" s="228"/>
      <c r="Z380" s="228"/>
    </row>
    <row r="381" spans="1:26" ht="15.75" customHeight="1">
      <c r="A381" s="228"/>
      <c r="B381" s="262"/>
      <c r="C381" s="228"/>
      <c r="D381" s="263"/>
      <c r="E381" s="263"/>
      <c r="F381" s="263"/>
      <c r="G381" s="264"/>
      <c r="H381" s="228"/>
      <c r="I381" s="227"/>
      <c r="J381" s="227"/>
      <c r="K381" s="227"/>
      <c r="L381" s="227"/>
      <c r="M381" s="227"/>
      <c r="N381" s="227"/>
      <c r="O381" s="227"/>
      <c r="P381" s="227"/>
      <c r="Q381" s="227"/>
      <c r="R381" s="227"/>
      <c r="S381" s="227"/>
      <c r="T381" s="227"/>
      <c r="U381" s="227"/>
      <c r="V381" s="228"/>
      <c r="W381" s="228"/>
      <c r="X381" s="228"/>
      <c r="Y381" s="228"/>
      <c r="Z381" s="228"/>
    </row>
    <row r="382" spans="1:26" ht="15.75" customHeight="1">
      <c r="A382" s="228"/>
      <c r="B382" s="262"/>
      <c r="C382" s="228"/>
      <c r="D382" s="263"/>
      <c r="E382" s="263"/>
      <c r="F382" s="263"/>
      <c r="G382" s="264"/>
      <c r="H382" s="228"/>
      <c r="I382" s="227"/>
      <c r="J382" s="227"/>
      <c r="K382" s="227"/>
      <c r="L382" s="227"/>
      <c r="M382" s="227"/>
      <c r="N382" s="227"/>
      <c r="O382" s="227"/>
      <c r="P382" s="227"/>
      <c r="Q382" s="227"/>
      <c r="R382" s="227"/>
      <c r="S382" s="227"/>
      <c r="T382" s="227"/>
      <c r="U382" s="227"/>
      <c r="V382" s="228"/>
      <c r="W382" s="228"/>
      <c r="X382" s="228"/>
      <c r="Y382" s="228"/>
      <c r="Z382" s="228"/>
    </row>
    <row r="383" spans="1:26" ht="15.75" customHeight="1">
      <c r="A383" s="228"/>
      <c r="B383" s="262"/>
      <c r="C383" s="228"/>
      <c r="D383" s="263"/>
      <c r="E383" s="263"/>
      <c r="F383" s="263"/>
      <c r="G383" s="264"/>
      <c r="H383" s="228"/>
      <c r="I383" s="227"/>
      <c r="J383" s="227"/>
      <c r="K383" s="227"/>
      <c r="L383" s="227"/>
      <c r="M383" s="227"/>
      <c r="N383" s="227"/>
      <c r="O383" s="227"/>
      <c r="P383" s="227"/>
      <c r="Q383" s="227"/>
      <c r="R383" s="227"/>
      <c r="S383" s="227"/>
      <c r="T383" s="227"/>
      <c r="U383" s="227"/>
      <c r="V383" s="228"/>
      <c r="W383" s="228"/>
      <c r="X383" s="228"/>
      <c r="Y383" s="228"/>
      <c r="Z383" s="228"/>
    </row>
    <row r="384" spans="1:26" ht="15.75" customHeight="1">
      <c r="A384" s="228"/>
      <c r="B384" s="262"/>
      <c r="C384" s="228"/>
      <c r="D384" s="263"/>
      <c r="E384" s="263"/>
      <c r="F384" s="263"/>
      <c r="G384" s="264"/>
      <c r="H384" s="228"/>
      <c r="I384" s="227"/>
      <c r="J384" s="227"/>
      <c r="K384" s="227"/>
      <c r="L384" s="227"/>
      <c r="M384" s="227"/>
      <c r="N384" s="227"/>
      <c r="O384" s="227"/>
      <c r="P384" s="227"/>
      <c r="Q384" s="227"/>
      <c r="R384" s="227"/>
      <c r="S384" s="227"/>
      <c r="T384" s="227"/>
      <c r="U384" s="227"/>
      <c r="V384" s="228"/>
      <c r="W384" s="228"/>
      <c r="X384" s="228"/>
      <c r="Y384" s="228"/>
      <c r="Z384" s="228"/>
    </row>
    <row r="385" spans="1:26" ht="15.75" customHeight="1">
      <c r="A385" s="228"/>
      <c r="B385" s="262"/>
      <c r="C385" s="228"/>
      <c r="D385" s="263"/>
      <c r="E385" s="263"/>
      <c r="F385" s="263"/>
      <c r="G385" s="264"/>
      <c r="H385" s="228"/>
      <c r="I385" s="227"/>
      <c r="J385" s="227"/>
      <c r="K385" s="227"/>
      <c r="L385" s="227"/>
      <c r="M385" s="227"/>
      <c r="N385" s="227"/>
      <c r="O385" s="227"/>
      <c r="P385" s="227"/>
      <c r="Q385" s="227"/>
      <c r="R385" s="227"/>
      <c r="S385" s="227"/>
      <c r="T385" s="227"/>
      <c r="U385" s="227"/>
      <c r="V385" s="228"/>
      <c r="W385" s="228"/>
      <c r="X385" s="228"/>
      <c r="Y385" s="228"/>
      <c r="Z385" s="228"/>
    </row>
    <row r="386" spans="1:26" ht="15.75" customHeight="1">
      <c r="A386" s="228"/>
      <c r="B386" s="262"/>
      <c r="C386" s="228"/>
      <c r="D386" s="263"/>
      <c r="E386" s="263"/>
      <c r="F386" s="263"/>
      <c r="G386" s="264"/>
      <c r="H386" s="228"/>
      <c r="I386" s="227"/>
      <c r="J386" s="227"/>
      <c r="K386" s="227"/>
      <c r="L386" s="227"/>
      <c r="M386" s="227"/>
      <c r="N386" s="227"/>
      <c r="O386" s="227"/>
      <c r="P386" s="227"/>
      <c r="Q386" s="227"/>
      <c r="R386" s="227"/>
      <c r="S386" s="227"/>
      <c r="T386" s="227"/>
      <c r="U386" s="227"/>
      <c r="V386" s="228"/>
      <c r="W386" s="228"/>
      <c r="X386" s="228"/>
      <c r="Y386" s="228"/>
      <c r="Z386" s="228"/>
    </row>
    <row r="387" spans="1:26" ht="15.75" customHeight="1">
      <c r="A387" s="228"/>
      <c r="B387" s="262"/>
      <c r="C387" s="228"/>
      <c r="D387" s="263"/>
      <c r="E387" s="263"/>
      <c r="F387" s="263"/>
      <c r="G387" s="264"/>
      <c r="H387" s="228"/>
      <c r="I387" s="227"/>
      <c r="J387" s="227"/>
      <c r="K387" s="227"/>
      <c r="L387" s="227"/>
      <c r="M387" s="227"/>
      <c r="N387" s="227"/>
      <c r="O387" s="227"/>
      <c r="P387" s="227"/>
      <c r="Q387" s="227"/>
      <c r="R387" s="227"/>
      <c r="S387" s="227"/>
      <c r="T387" s="227"/>
      <c r="U387" s="227"/>
      <c r="V387" s="228"/>
      <c r="W387" s="228"/>
      <c r="X387" s="228"/>
      <c r="Y387" s="228"/>
      <c r="Z387" s="228"/>
    </row>
    <row r="388" spans="1:26" ht="15.75" customHeight="1">
      <c r="A388" s="228"/>
      <c r="B388" s="262"/>
      <c r="C388" s="228"/>
      <c r="D388" s="263"/>
      <c r="E388" s="263"/>
      <c r="F388" s="263"/>
      <c r="G388" s="264"/>
      <c r="H388" s="228"/>
      <c r="I388" s="227"/>
      <c r="J388" s="227"/>
      <c r="K388" s="227"/>
      <c r="L388" s="227"/>
      <c r="M388" s="227"/>
      <c r="N388" s="227"/>
      <c r="O388" s="227"/>
      <c r="P388" s="227"/>
      <c r="Q388" s="227"/>
      <c r="R388" s="227"/>
      <c r="S388" s="227"/>
      <c r="T388" s="227"/>
      <c r="U388" s="227"/>
      <c r="V388" s="228"/>
      <c r="W388" s="228"/>
      <c r="X388" s="228"/>
      <c r="Y388" s="228"/>
      <c r="Z388" s="228"/>
    </row>
    <row r="389" spans="1:26" ht="15.75" customHeight="1">
      <c r="A389" s="228"/>
      <c r="B389" s="262"/>
      <c r="C389" s="228"/>
      <c r="D389" s="263"/>
      <c r="E389" s="263"/>
      <c r="F389" s="263"/>
      <c r="G389" s="264"/>
      <c r="H389" s="228"/>
      <c r="I389" s="227"/>
      <c r="J389" s="227"/>
      <c r="K389" s="227"/>
      <c r="L389" s="227"/>
      <c r="M389" s="227"/>
      <c r="N389" s="227"/>
      <c r="O389" s="227"/>
      <c r="P389" s="227"/>
      <c r="Q389" s="227"/>
      <c r="R389" s="227"/>
      <c r="S389" s="227"/>
      <c r="T389" s="227"/>
      <c r="U389" s="227"/>
      <c r="V389" s="228"/>
      <c r="W389" s="228"/>
      <c r="X389" s="228"/>
      <c r="Y389" s="228"/>
      <c r="Z389" s="228"/>
    </row>
    <row r="390" spans="1:26" ht="15.75" customHeight="1">
      <c r="A390" s="228"/>
      <c r="B390" s="262"/>
      <c r="C390" s="228"/>
      <c r="D390" s="263"/>
      <c r="E390" s="263"/>
      <c r="F390" s="263"/>
      <c r="G390" s="264"/>
      <c r="H390" s="228"/>
      <c r="I390" s="227"/>
      <c r="J390" s="227"/>
      <c r="K390" s="227"/>
      <c r="L390" s="227"/>
      <c r="M390" s="227"/>
      <c r="N390" s="227"/>
      <c r="O390" s="227"/>
      <c r="P390" s="227"/>
      <c r="Q390" s="227"/>
      <c r="R390" s="227"/>
      <c r="S390" s="227"/>
      <c r="T390" s="227"/>
      <c r="U390" s="227"/>
      <c r="V390" s="228"/>
      <c r="W390" s="228"/>
      <c r="X390" s="228"/>
      <c r="Y390" s="228"/>
      <c r="Z390" s="228"/>
    </row>
    <row r="391" spans="1:26" ht="15.75" customHeight="1">
      <c r="A391" s="228"/>
      <c r="B391" s="262"/>
      <c r="C391" s="228"/>
      <c r="D391" s="263"/>
      <c r="E391" s="263"/>
      <c r="F391" s="263"/>
      <c r="G391" s="264"/>
      <c r="H391" s="228"/>
      <c r="I391" s="227"/>
      <c r="J391" s="227"/>
      <c r="K391" s="227"/>
      <c r="L391" s="227"/>
      <c r="M391" s="227"/>
      <c r="N391" s="227"/>
      <c r="O391" s="227"/>
      <c r="P391" s="227"/>
      <c r="Q391" s="227"/>
      <c r="R391" s="227"/>
      <c r="S391" s="227"/>
      <c r="T391" s="227"/>
      <c r="U391" s="227"/>
      <c r="V391" s="228"/>
      <c r="W391" s="228"/>
      <c r="X391" s="228"/>
      <c r="Y391" s="228"/>
      <c r="Z391" s="228"/>
    </row>
    <row r="392" spans="1:26" ht="15.75" customHeight="1">
      <c r="A392" s="228"/>
      <c r="B392" s="262"/>
      <c r="C392" s="228"/>
      <c r="D392" s="263"/>
      <c r="E392" s="263"/>
      <c r="F392" s="263"/>
      <c r="G392" s="264"/>
      <c r="H392" s="228"/>
      <c r="I392" s="227"/>
      <c r="J392" s="227"/>
      <c r="K392" s="227"/>
      <c r="L392" s="227"/>
      <c r="M392" s="227"/>
      <c r="N392" s="227"/>
      <c r="O392" s="227"/>
      <c r="P392" s="227"/>
      <c r="Q392" s="227"/>
      <c r="R392" s="227"/>
      <c r="S392" s="227"/>
      <c r="T392" s="227"/>
      <c r="U392" s="227"/>
      <c r="V392" s="228"/>
      <c r="W392" s="228"/>
      <c r="X392" s="228"/>
      <c r="Y392" s="228"/>
      <c r="Z392" s="228"/>
    </row>
    <row r="393" spans="1:26" ht="15.75" customHeight="1">
      <c r="A393" s="228"/>
      <c r="B393" s="262"/>
      <c r="C393" s="228"/>
      <c r="D393" s="263"/>
      <c r="E393" s="263"/>
      <c r="F393" s="263"/>
      <c r="G393" s="264"/>
      <c r="H393" s="228"/>
      <c r="I393" s="227"/>
      <c r="J393" s="227"/>
      <c r="K393" s="227"/>
      <c r="L393" s="227"/>
      <c r="M393" s="227"/>
      <c r="N393" s="227"/>
      <c r="O393" s="227"/>
      <c r="P393" s="227"/>
      <c r="Q393" s="227"/>
      <c r="R393" s="227"/>
      <c r="S393" s="227"/>
      <c r="T393" s="227"/>
      <c r="U393" s="227"/>
      <c r="V393" s="228"/>
      <c r="W393" s="228"/>
      <c r="X393" s="228"/>
      <c r="Y393" s="228"/>
      <c r="Z393" s="228"/>
    </row>
    <row r="394" spans="1:26" ht="15.75" customHeight="1">
      <c r="A394" s="228"/>
      <c r="B394" s="262"/>
      <c r="C394" s="228"/>
      <c r="D394" s="263"/>
      <c r="E394" s="263"/>
      <c r="F394" s="263"/>
      <c r="G394" s="264"/>
      <c r="H394" s="228"/>
      <c r="I394" s="227"/>
      <c r="J394" s="227"/>
      <c r="K394" s="227"/>
      <c r="L394" s="227"/>
      <c r="M394" s="227"/>
      <c r="N394" s="227"/>
      <c r="O394" s="227"/>
      <c r="P394" s="227"/>
      <c r="Q394" s="227"/>
      <c r="R394" s="227"/>
      <c r="S394" s="227"/>
      <c r="T394" s="227"/>
      <c r="U394" s="227"/>
      <c r="V394" s="228"/>
      <c r="W394" s="228"/>
      <c r="X394" s="228"/>
      <c r="Y394" s="228"/>
      <c r="Z394" s="228"/>
    </row>
    <row r="395" spans="1:26" ht="15.75" customHeight="1">
      <c r="A395" s="228"/>
      <c r="B395" s="262"/>
      <c r="C395" s="228"/>
      <c r="D395" s="263"/>
      <c r="E395" s="263"/>
      <c r="F395" s="263"/>
      <c r="G395" s="264"/>
      <c r="H395" s="228"/>
      <c r="I395" s="227"/>
      <c r="J395" s="227"/>
      <c r="K395" s="227"/>
      <c r="L395" s="227"/>
      <c r="M395" s="227"/>
      <c r="N395" s="227"/>
      <c r="O395" s="227"/>
      <c r="P395" s="227"/>
      <c r="Q395" s="227"/>
      <c r="R395" s="227"/>
      <c r="S395" s="227"/>
      <c r="T395" s="227"/>
      <c r="U395" s="227"/>
      <c r="V395" s="228"/>
      <c r="W395" s="228"/>
      <c r="X395" s="228"/>
      <c r="Y395" s="228"/>
      <c r="Z395" s="228"/>
    </row>
    <row r="396" spans="1:26" ht="15.75" customHeight="1">
      <c r="A396" s="228"/>
      <c r="B396" s="262"/>
      <c r="C396" s="228"/>
      <c r="D396" s="263"/>
      <c r="E396" s="263"/>
      <c r="F396" s="263"/>
      <c r="G396" s="264"/>
      <c r="H396" s="228"/>
      <c r="I396" s="227"/>
      <c r="J396" s="227"/>
      <c r="K396" s="227"/>
      <c r="L396" s="227"/>
      <c r="M396" s="227"/>
      <c r="N396" s="227"/>
      <c r="O396" s="227"/>
      <c r="P396" s="227"/>
      <c r="Q396" s="227"/>
      <c r="R396" s="227"/>
      <c r="S396" s="227"/>
      <c r="T396" s="227"/>
      <c r="U396" s="227"/>
      <c r="V396" s="228"/>
      <c r="W396" s="228"/>
      <c r="X396" s="228"/>
      <c r="Y396" s="228"/>
      <c r="Z396" s="228"/>
    </row>
    <row r="397" spans="1:26" ht="15.75" customHeight="1">
      <c r="A397" s="228"/>
      <c r="B397" s="262"/>
      <c r="C397" s="228"/>
      <c r="D397" s="263"/>
      <c r="E397" s="263"/>
      <c r="F397" s="263"/>
      <c r="G397" s="264"/>
      <c r="H397" s="228"/>
      <c r="I397" s="227"/>
      <c r="J397" s="227"/>
      <c r="K397" s="227"/>
      <c r="L397" s="227"/>
      <c r="M397" s="227"/>
      <c r="N397" s="227"/>
      <c r="O397" s="227"/>
      <c r="P397" s="227"/>
      <c r="Q397" s="227"/>
      <c r="R397" s="227"/>
      <c r="S397" s="227"/>
      <c r="T397" s="227"/>
      <c r="U397" s="227"/>
      <c r="V397" s="228"/>
      <c r="W397" s="228"/>
      <c r="X397" s="228"/>
      <c r="Y397" s="228"/>
      <c r="Z397" s="228"/>
    </row>
    <row r="398" spans="1:26" ht="15.75" customHeight="1">
      <c r="A398" s="228"/>
      <c r="B398" s="262"/>
      <c r="C398" s="228"/>
      <c r="D398" s="263"/>
      <c r="E398" s="263"/>
      <c r="F398" s="263"/>
      <c r="G398" s="264"/>
      <c r="H398" s="228"/>
      <c r="I398" s="227"/>
      <c r="J398" s="227"/>
      <c r="K398" s="227"/>
      <c r="L398" s="227"/>
      <c r="M398" s="227"/>
      <c r="N398" s="227"/>
      <c r="O398" s="227"/>
      <c r="P398" s="227"/>
      <c r="Q398" s="227"/>
      <c r="R398" s="227"/>
      <c r="S398" s="227"/>
      <c r="T398" s="227"/>
      <c r="U398" s="227"/>
      <c r="V398" s="228"/>
      <c r="W398" s="228"/>
      <c r="X398" s="228"/>
      <c r="Y398" s="228"/>
      <c r="Z398" s="228"/>
    </row>
    <row r="399" spans="1:26" ht="15.75" customHeight="1">
      <c r="A399" s="228"/>
      <c r="B399" s="262"/>
      <c r="C399" s="228"/>
      <c r="D399" s="263"/>
      <c r="E399" s="263"/>
      <c r="F399" s="263"/>
      <c r="G399" s="264"/>
      <c r="H399" s="228"/>
      <c r="I399" s="227"/>
      <c r="J399" s="227"/>
      <c r="K399" s="227"/>
      <c r="L399" s="227"/>
      <c r="M399" s="227"/>
      <c r="N399" s="227"/>
      <c r="O399" s="227"/>
      <c r="P399" s="227"/>
      <c r="Q399" s="227"/>
      <c r="R399" s="227"/>
      <c r="S399" s="227"/>
      <c r="T399" s="227"/>
      <c r="U399" s="227"/>
      <c r="V399" s="228"/>
      <c r="W399" s="228"/>
      <c r="X399" s="228"/>
      <c r="Y399" s="228"/>
      <c r="Z399" s="228"/>
    </row>
    <row r="400" spans="1:26" ht="15.75" customHeight="1">
      <c r="A400" s="228"/>
      <c r="B400" s="262"/>
      <c r="C400" s="228"/>
      <c r="D400" s="263"/>
      <c r="E400" s="263"/>
      <c r="F400" s="263"/>
      <c r="G400" s="264"/>
      <c r="H400" s="228"/>
      <c r="I400" s="227"/>
      <c r="J400" s="227"/>
      <c r="K400" s="227"/>
      <c r="L400" s="227"/>
      <c r="M400" s="227"/>
      <c r="N400" s="227"/>
      <c r="O400" s="227"/>
      <c r="P400" s="227"/>
      <c r="Q400" s="227"/>
      <c r="R400" s="227"/>
      <c r="S400" s="227"/>
      <c r="T400" s="227"/>
      <c r="U400" s="227"/>
      <c r="V400" s="228"/>
      <c r="W400" s="228"/>
      <c r="X400" s="228"/>
      <c r="Y400" s="228"/>
      <c r="Z400" s="228"/>
    </row>
    <row r="401" spans="1:26" ht="15.75" customHeight="1">
      <c r="A401" s="228"/>
      <c r="B401" s="262"/>
      <c r="C401" s="228"/>
      <c r="D401" s="263"/>
      <c r="E401" s="263"/>
      <c r="F401" s="263"/>
      <c r="G401" s="264"/>
      <c r="H401" s="228"/>
      <c r="I401" s="227"/>
      <c r="J401" s="227"/>
      <c r="K401" s="227"/>
      <c r="L401" s="227"/>
      <c r="M401" s="227"/>
      <c r="N401" s="227"/>
      <c r="O401" s="227"/>
      <c r="P401" s="227"/>
      <c r="Q401" s="227"/>
      <c r="R401" s="227"/>
      <c r="S401" s="227"/>
      <c r="T401" s="227"/>
      <c r="U401" s="227"/>
      <c r="V401" s="228"/>
      <c r="W401" s="228"/>
      <c r="X401" s="228"/>
      <c r="Y401" s="228"/>
      <c r="Z401" s="228"/>
    </row>
    <row r="402" spans="1:26" ht="15.75" customHeight="1">
      <c r="A402" s="228"/>
      <c r="B402" s="262"/>
      <c r="C402" s="228"/>
      <c r="D402" s="263"/>
      <c r="E402" s="263"/>
      <c r="F402" s="263"/>
      <c r="G402" s="264"/>
      <c r="H402" s="228"/>
      <c r="I402" s="227"/>
      <c r="J402" s="227"/>
      <c r="K402" s="227"/>
      <c r="L402" s="227"/>
      <c r="M402" s="227"/>
      <c r="N402" s="227"/>
      <c r="O402" s="227"/>
      <c r="P402" s="227"/>
      <c r="Q402" s="227"/>
      <c r="R402" s="227"/>
      <c r="S402" s="227"/>
      <c r="T402" s="227"/>
      <c r="U402" s="227"/>
      <c r="V402" s="228"/>
      <c r="W402" s="228"/>
      <c r="X402" s="228"/>
      <c r="Y402" s="228"/>
      <c r="Z402" s="228"/>
    </row>
    <row r="403" spans="1:26" ht="15.75" customHeight="1">
      <c r="A403" s="228"/>
      <c r="B403" s="262"/>
      <c r="C403" s="228"/>
      <c r="D403" s="263"/>
      <c r="E403" s="263"/>
      <c r="F403" s="263"/>
      <c r="G403" s="264"/>
      <c r="H403" s="228"/>
      <c r="I403" s="227"/>
      <c r="J403" s="227"/>
      <c r="K403" s="227"/>
      <c r="L403" s="227"/>
      <c r="M403" s="227"/>
      <c r="N403" s="227"/>
      <c r="O403" s="227"/>
      <c r="P403" s="227"/>
      <c r="Q403" s="227"/>
      <c r="R403" s="227"/>
      <c r="S403" s="227"/>
      <c r="T403" s="227"/>
      <c r="U403" s="227"/>
      <c r="V403" s="228"/>
      <c r="W403" s="228"/>
      <c r="X403" s="228"/>
      <c r="Y403" s="228"/>
      <c r="Z403" s="228"/>
    </row>
    <row r="404" spans="1:26" ht="15.75" customHeight="1">
      <c r="A404" s="228"/>
      <c r="B404" s="262"/>
      <c r="C404" s="228"/>
      <c r="D404" s="263"/>
      <c r="E404" s="263"/>
      <c r="F404" s="263"/>
      <c r="G404" s="264"/>
      <c r="H404" s="228"/>
      <c r="I404" s="227"/>
      <c r="J404" s="227"/>
      <c r="K404" s="227"/>
      <c r="L404" s="227"/>
      <c r="M404" s="227"/>
      <c r="N404" s="227"/>
      <c r="O404" s="227"/>
      <c r="P404" s="227"/>
      <c r="Q404" s="227"/>
      <c r="R404" s="227"/>
      <c r="S404" s="227"/>
      <c r="T404" s="227"/>
      <c r="U404" s="227"/>
      <c r="V404" s="228"/>
      <c r="W404" s="228"/>
      <c r="X404" s="228"/>
      <c r="Y404" s="228"/>
      <c r="Z404" s="228"/>
    </row>
    <row r="405" spans="1:26" ht="15.75" customHeight="1">
      <c r="A405" s="228"/>
      <c r="B405" s="262"/>
      <c r="C405" s="228"/>
      <c r="D405" s="263"/>
      <c r="E405" s="263"/>
      <c r="F405" s="263"/>
      <c r="G405" s="264"/>
      <c r="H405" s="228"/>
      <c r="I405" s="227"/>
      <c r="J405" s="227"/>
      <c r="K405" s="227"/>
      <c r="L405" s="227"/>
      <c r="M405" s="227"/>
      <c r="N405" s="227"/>
      <c r="O405" s="227"/>
      <c r="P405" s="227"/>
      <c r="Q405" s="227"/>
      <c r="R405" s="227"/>
      <c r="S405" s="227"/>
      <c r="T405" s="227"/>
      <c r="U405" s="227"/>
      <c r="V405" s="228"/>
      <c r="W405" s="228"/>
      <c r="X405" s="228"/>
      <c r="Y405" s="228"/>
      <c r="Z405" s="228"/>
    </row>
    <row r="406" spans="1:26" ht="15.75" customHeight="1">
      <c r="A406" s="228"/>
      <c r="B406" s="262"/>
      <c r="C406" s="228"/>
      <c r="D406" s="263"/>
      <c r="E406" s="263"/>
      <c r="F406" s="263"/>
      <c r="G406" s="264"/>
      <c r="H406" s="228"/>
      <c r="I406" s="227"/>
      <c r="J406" s="227"/>
      <c r="K406" s="227"/>
      <c r="L406" s="227"/>
      <c r="M406" s="227"/>
      <c r="N406" s="227"/>
      <c r="O406" s="227"/>
      <c r="P406" s="227"/>
      <c r="Q406" s="227"/>
      <c r="R406" s="227"/>
      <c r="S406" s="227"/>
      <c r="T406" s="227"/>
      <c r="U406" s="227"/>
      <c r="V406" s="228"/>
      <c r="W406" s="228"/>
      <c r="X406" s="228"/>
      <c r="Y406" s="228"/>
      <c r="Z406" s="228"/>
    </row>
    <row r="407" spans="1:26" ht="15.75" customHeight="1">
      <c r="A407" s="228"/>
      <c r="B407" s="262"/>
      <c r="C407" s="228"/>
      <c r="D407" s="263"/>
      <c r="E407" s="263"/>
      <c r="F407" s="263"/>
      <c r="G407" s="264"/>
      <c r="H407" s="228"/>
      <c r="I407" s="227"/>
      <c r="J407" s="227"/>
      <c r="K407" s="227"/>
      <c r="L407" s="227"/>
      <c r="M407" s="227"/>
      <c r="N407" s="227"/>
      <c r="O407" s="227"/>
      <c r="P407" s="227"/>
      <c r="Q407" s="227"/>
      <c r="R407" s="227"/>
      <c r="S407" s="227"/>
      <c r="T407" s="227"/>
      <c r="U407" s="227"/>
      <c r="V407" s="228"/>
      <c r="W407" s="228"/>
      <c r="X407" s="228"/>
      <c r="Y407" s="228"/>
      <c r="Z407" s="228"/>
    </row>
    <row r="408" spans="1:26" ht="15.75" customHeight="1">
      <c r="A408" s="228"/>
      <c r="B408" s="262"/>
      <c r="C408" s="228"/>
      <c r="D408" s="263"/>
      <c r="E408" s="263"/>
      <c r="F408" s="263"/>
      <c r="G408" s="264"/>
      <c r="H408" s="228"/>
      <c r="I408" s="227"/>
      <c r="J408" s="227"/>
      <c r="K408" s="227"/>
      <c r="L408" s="227"/>
      <c r="M408" s="227"/>
      <c r="N408" s="227"/>
      <c r="O408" s="227"/>
      <c r="P408" s="227"/>
      <c r="Q408" s="227"/>
      <c r="R408" s="227"/>
      <c r="S408" s="227"/>
      <c r="T408" s="227"/>
      <c r="U408" s="227"/>
      <c r="V408" s="228"/>
      <c r="W408" s="228"/>
      <c r="X408" s="228"/>
      <c r="Y408" s="228"/>
      <c r="Z408" s="228"/>
    </row>
    <row r="409" spans="1:26" ht="15.75" customHeight="1">
      <c r="A409" s="228"/>
      <c r="B409" s="262"/>
      <c r="C409" s="228"/>
      <c r="D409" s="263"/>
      <c r="E409" s="263"/>
      <c r="F409" s="263"/>
      <c r="G409" s="264"/>
      <c r="H409" s="228"/>
      <c r="I409" s="227"/>
      <c r="J409" s="227"/>
      <c r="K409" s="227"/>
      <c r="L409" s="227"/>
      <c r="M409" s="227"/>
      <c r="N409" s="227"/>
      <c r="O409" s="227"/>
      <c r="P409" s="227"/>
      <c r="Q409" s="227"/>
      <c r="R409" s="227"/>
      <c r="S409" s="227"/>
      <c r="T409" s="227"/>
      <c r="U409" s="227"/>
      <c r="V409" s="228"/>
      <c r="W409" s="228"/>
      <c r="X409" s="228"/>
      <c r="Y409" s="228"/>
      <c r="Z409" s="228"/>
    </row>
    <row r="410" spans="1:26" ht="15.75" customHeight="1">
      <c r="A410" s="228"/>
      <c r="B410" s="262"/>
      <c r="C410" s="228"/>
      <c r="D410" s="263"/>
      <c r="E410" s="263"/>
      <c r="F410" s="263"/>
      <c r="G410" s="264"/>
      <c r="H410" s="228"/>
      <c r="I410" s="227"/>
      <c r="J410" s="227"/>
      <c r="K410" s="227"/>
      <c r="L410" s="227"/>
      <c r="M410" s="227"/>
      <c r="N410" s="227"/>
      <c r="O410" s="227"/>
      <c r="P410" s="227"/>
      <c r="Q410" s="227"/>
      <c r="R410" s="227"/>
      <c r="S410" s="227"/>
      <c r="T410" s="227"/>
      <c r="U410" s="227"/>
      <c r="V410" s="228"/>
      <c r="W410" s="228"/>
      <c r="X410" s="228"/>
      <c r="Y410" s="228"/>
      <c r="Z410" s="228"/>
    </row>
    <row r="411" spans="1:26" ht="15.75" customHeight="1">
      <c r="A411" s="228"/>
      <c r="B411" s="262"/>
      <c r="C411" s="228"/>
      <c r="D411" s="263"/>
      <c r="E411" s="263"/>
      <c r="F411" s="263"/>
      <c r="G411" s="264"/>
      <c r="H411" s="228"/>
      <c r="I411" s="227"/>
      <c r="J411" s="227"/>
      <c r="K411" s="227"/>
      <c r="L411" s="227"/>
      <c r="M411" s="227"/>
      <c r="N411" s="227"/>
      <c r="O411" s="227"/>
      <c r="P411" s="227"/>
      <c r="Q411" s="227"/>
      <c r="R411" s="227"/>
      <c r="S411" s="227"/>
      <c r="T411" s="227"/>
      <c r="U411" s="227"/>
      <c r="V411" s="228"/>
      <c r="W411" s="228"/>
      <c r="X411" s="228"/>
      <c r="Y411" s="228"/>
      <c r="Z411" s="228"/>
    </row>
    <row r="412" spans="1:26" ht="15.75" customHeight="1">
      <c r="A412" s="228"/>
      <c r="B412" s="262"/>
      <c r="C412" s="228"/>
      <c r="D412" s="263"/>
      <c r="E412" s="263"/>
      <c r="F412" s="263"/>
      <c r="G412" s="264"/>
      <c r="H412" s="228"/>
      <c r="I412" s="227"/>
      <c r="J412" s="227"/>
      <c r="K412" s="227"/>
      <c r="L412" s="227"/>
      <c r="M412" s="227"/>
      <c r="N412" s="227"/>
      <c r="O412" s="227"/>
      <c r="P412" s="227"/>
      <c r="Q412" s="227"/>
      <c r="R412" s="227"/>
      <c r="S412" s="227"/>
      <c r="T412" s="227"/>
      <c r="U412" s="227"/>
      <c r="V412" s="228"/>
      <c r="W412" s="228"/>
      <c r="X412" s="228"/>
      <c r="Y412" s="228"/>
      <c r="Z412" s="228"/>
    </row>
    <row r="413" spans="1:26" ht="15.75" customHeight="1">
      <c r="A413" s="228"/>
      <c r="B413" s="262"/>
      <c r="C413" s="228"/>
      <c r="D413" s="263"/>
      <c r="E413" s="263"/>
      <c r="F413" s="263"/>
      <c r="G413" s="264"/>
      <c r="H413" s="228"/>
      <c r="I413" s="227"/>
      <c r="J413" s="227"/>
      <c r="K413" s="227"/>
      <c r="L413" s="227"/>
      <c r="M413" s="227"/>
      <c r="N413" s="227"/>
      <c r="O413" s="227"/>
      <c r="P413" s="227"/>
      <c r="Q413" s="227"/>
      <c r="R413" s="227"/>
      <c r="S413" s="227"/>
      <c r="T413" s="227"/>
      <c r="U413" s="227"/>
      <c r="V413" s="228"/>
      <c r="W413" s="228"/>
      <c r="X413" s="228"/>
      <c r="Y413" s="228"/>
      <c r="Z413" s="228"/>
    </row>
    <row r="414" spans="1:26" ht="15.75" customHeight="1">
      <c r="A414" s="228"/>
      <c r="B414" s="262"/>
      <c r="C414" s="228"/>
      <c r="D414" s="263"/>
      <c r="E414" s="263"/>
      <c r="F414" s="263"/>
      <c r="G414" s="264"/>
      <c r="H414" s="228"/>
      <c r="I414" s="227"/>
      <c r="J414" s="227"/>
      <c r="K414" s="227"/>
      <c r="L414" s="227"/>
      <c r="M414" s="227"/>
      <c r="N414" s="227"/>
      <c r="O414" s="227"/>
      <c r="P414" s="227"/>
      <c r="Q414" s="227"/>
      <c r="R414" s="227"/>
      <c r="S414" s="227"/>
      <c r="T414" s="227"/>
      <c r="U414" s="227"/>
      <c r="V414" s="228"/>
      <c r="W414" s="228"/>
      <c r="X414" s="228"/>
      <c r="Y414" s="228"/>
      <c r="Z414" s="228"/>
    </row>
    <row r="415" spans="1:26" ht="15.75" customHeight="1">
      <c r="A415" s="228"/>
      <c r="B415" s="262"/>
      <c r="C415" s="228"/>
      <c r="D415" s="263"/>
      <c r="E415" s="263"/>
      <c r="F415" s="263"/>
      <c r="G415" s="264"/>
      <c r="H415" s="228"/>
      <c r="I415" s="227"/>
      <c r="J415" s="227"/>
      <c r="K415" s="227"/>
      <c r="L415" s="227"/>
      <c r="M415" s="227"/>
      <c r="N415" s="227"/>
      <c r="O415" s="227"/>
      <c r="P415" s="227"/>
      <c r="Q415" s="227"/>
      <c r="R415" s="227"/>
      <c r="S415" s="227"/>
      <c r="T415" s="227"/>
      <c r="U415" s="227"/>
      <c r="V415" s="228"/>
      <c r="W415" s="228"/>
      <c r="X415" s="228"/>
      <c r="Y415" s="228"/>
      <c r="Z415" s="228"/>
    </row>
    <row r="416" spans="1:26" ht="15.75" customHeight="1">
      <c r="A416" s="228"/>
      <c r="B416" s="262"/>
      <c r="C416" s="228"/>
      <c r="D416" s="263"/>
      <c r="E416" s="263"/>
      <c r="F416" s="263"/>
      <c r="G416" s="264"/>
      <c r="H416" s="228"/>
      <c r="I416" s="227"/>
      <c r="J416" s="227"/>
      <c r="K416" s="227"/>
      <c r="L416" s="227"/>
      <c r="M416" s="227"/>
      <c r="N416" s="227"/>
      <c r="O416" s="227"/>
      <c r="P416" s="227"/>
      <c r="Q416" s="227"/>
      <c r="R416" s="227"/>
      <c r="S416" s="227"/>
      <c r="T416" s="227"/>
      <c r="U416" s="227"/>
      <c r="V416" s="228"/>
      <c r="W416" s="228"/>
      <c r="X416" s="228"/>
      <c r="Y416" s="228"/>
      <c r="Z416" s="228"/>
    </row>
    <row r="417" spans="1:26" ht="15.75" customHeight="1">
      <c r="A417" s="228"/>
      <c r="B417" s="262"/>
      <c r="C417" s="228"/>
      <c r="D417" s="263"/>
      <c r="E417" s="263"/>
      <c r="F417" s="263"/>
      <c r="G417" s="264"/>
      <c r="H417" s="228"/>
      <c r="I417" s="227"/>
      <c r="J417" s="227"/>
      <c r="K417" s="227"/>
      <c r="L417" s="227"/>
      <c r="M417" s="227"/>
      <c r="N417" s="227"/>
      <c r="O417" s="227"/>
      <c r="P417" s="227"/>
      <c r="Q417" s="227"/>
      <c r="R417" s="227"/>
      <c r="S417" s="227"/>
      <c r="T417" s="227"/>
      <c r="U417" s="227"/>
      <c r="V417" s="228"/>
      <c r="W417" s="228"/>
      <c r="X417" s="228"/>
      <c r="Y417" s="228"/>
      <c r="Z417" s="228"/>
    </row>
    <row r="418" spans="1:26" ht="15.75" customHeight="1">
      <c r="A418" s="228"/>
      <c r="B418" s="262"/>
      <c r="C418" s="228"/>
      <c r="D418" s="263"/>
      <c r="E418" s="263"/>
      <c r="F418" s="263"/>
      <c r="G418" s="264"/>
      <c r="H418" s="228"/>
      <c r="I418" s="227"/>
      <c r="J418" s="227"/>
      <c r="K418" s="227"/>
      <c r="L418" s="227"/>
      <c r="M418" s="227"/>
      <c r="N418" s="227"/>
      <c r="O418" s="227"/>
      <c r="P418" s="227"/>
      <c r="Q418" s="227"/>
      <c r="R418" s="227"/>
      <c r="S418" s="227"/>
      <c r="T418" s="227"/>
      <c r="U418" s="227"/>
      <c r="V418" s="228"/>
      <c r="W418" s="228"/>
      <c r="X418" s="228"/>
      <c r="Y418" s="228"/>
      <c r="Z418" s="228"/>
    </row>
    <row r="419" spans="1:26" ht="15.75" customHeight="1">
      <c r="A419" s="228"/>
      <c r="B419" s="262"/>
      <c r="C419" s="228"/>
      <c r="D419" s="263"/>
      <c r="E419" s="263"/>
      <c r="F419" s="263"/>
      <c r="G419" s="264"/>
      <c r="H419" s="228"/>
      <c r="I419" s="227"/>
      <c r="J419" s="227"/>
      <c r="K419" s="227"/>
      <c r="L419" s="227"/>
      <c r="M419" s="227"/>
      <c r="N419" s="227"/>
      <c r="O419" s="227"/>
      <c r="P419" s="227"/>
      <c r="Q419" s="227"/>
      <c r="R419" s="227"/>
      <c r="S419" s="227"/>
      <c r="T419" s="227"/>
      <c r="U419" s="227"/>
      <c r="V419" s="228"/>
      <c r="W419" s="228"/>
      <c r="X419" s="228"/>
      <c r="Y419" s="228"/>
      <c r="Z419" s="228"/>
    </row>
    <row r="420" spans="1:26" ht="15.75" customHeight="1">
      <c r="A420" s="228"/>
      <c r="B420" s="262"/>
      <c r="C420" s="228"/>
      <c r="D420" s="263"/>
      <c r="E420" s="263"/>
      <c r="F420" s="263"/>
      <c r="G420" s="264"/>
      <c r="H420" s="228"/>
      <c r="I420" s="227"/>
      <c r="J420" s="227"/>
      <c r="K420" s="227"/>
      <c r="L420" s="227"/>
      <c r="M420" s="227"/>
      <c r="N420" s="227"/>
      <c r="O420" s="227"/>
      <c r="P420" s="227"/>
      <c r="Q420" s="227"/>
      <c r="R420" s="227"/>
      <c r="S420" s="227"/>
      <c r="T420" s="227"/>
      <c r="U420" s="227"/>
      <c r="V420" s="228"/>
      <c r="W420" s="228"/>
      <c r="X420" s="228"/>
      <c r="Y420" s="228"/>
      <c r="Z420" s="228"/>
    </row>
    <row r="421" spans="1:26" ht="15.75" customHeight="1">
      <c r="A421" s="228"/>
      <c r="B421" s="262"/>
      <c r="C421" s="228"/>
      <c r="D421" s="263"/>
      <c r="E421" s="263"/>
      <c r="F421" s="263"/>
      <c r="G421" s="264"/>
      <c r="H421" s="228"/>
      <c r="I421" s="227"/>
      <c r="J421" s="227"/>
      <c r="K421" s="227"/>
      <c r="L421" s="227"/>
      <c r="M421" s="227"/>
      <c r="N421" s="227"/>
      <c r="O421" s="227"/>
      <c r="P421" s="227"/>
      <c r="Q421" s="227"/>
      <c r="R421" s="227"/>
      <c r="S421" s="227"/>
      <c r="T421" s="227"/>
      <c r="U421" s="227"/>
      <c r="V421" s="228"/>
      <c r="W421" s="228"/>
      <c r="X421" s="228"/>
      <c r="Y421" s="228"/>
      <c r="Z421" s="228"/>
    </row>
    <row r="422" spans="1:26" ht="15.75" customHeight="1">
      <c r="A422" s="228"/>
      <c r="B422" s="262"/>
      <c r="C422" s="228"/>
      <c r="D422" s="263"/>
      <c r="E422" s="263"/>
      <c r="F422" s="263"/>
      <c r="G422" s="264"/>
      <c r="H422" s="228"/>
      <c r="I422" s="227"/>
      <c r="J422" s="227"/>
      <c r="K422" s="227"/>
      <c r="L422" s="227"/>
      <c r="M422" s="227"/>
      <c r="N422" s="227"/>
      <c r="O422" s="227"/>
      <c r="P422" s="227"/>
      <c r="Q422" s="227"/>
      <c r="R422" s="227"/>
      <c r="S422" s="227"/>
      <c r="T422" s="227"/>
      <c r="U422" s="227"/>
      <c r="V422" s="228"/>
      <c r="W422" s="228"/>
      <c r="X422" s="228"/>
      <c r="Y422" s="228"/>
      <c r="Z422" s="228"/>
    </row>
    <row r="423" spans="1:26" ht="15.75" customHeight="1">
      <c r="A423" s="228"/>
      <c r="B423" s="262"/>
      <c r="C423" s="228"/>
      <c r="D423" s="263"/>
      <c r="E423" s="263"/>
      <c r="F423" s="263"/>
      <c r="G423" s="264"/>
      <c r="H423" s="228"/>
      <c r="I423" s="227"/>
      <c r="J423" s="227"/>
      <c r="K423" s="227"/>
      <c r="L423" s="227"/>
      <c r="M423" s="227"/>
      <c r="N423" s="227"/>
      <c r="O423" s="227"/>
      <c r="P423" s="227"/>
      <c r="Q423" s="227"/>
      <c r="R423" s="227"/>
      <c r="S423" s="227"/>
      <c r="T423" s="227"/>
      <c r="U423" s="227"/>
      <c r="V423" s="228"/>
      <c r="W423" s="228"/>
      <c r="X423" s="228"/>
      <c r="Y423" s="228"/>
      <c r="Z423" s="228"/>
    </row>
    <row r="424" spans="1:26" ht="15.75" customHeight="1">
      <c r="A424" s="228"/>
      <c r="B424" s="262"/>
      <c r="C424" s="228"/>
      <c r="D424" s="263"/>
      <c r="E424" s="263"/>
      <c r="F424" s="263"/>
      <c r="G424" s="264"/>
      <c r="H424" s="228"/>
      <c r="I424" s="227"/>
      <c r="J424" s="227"/>
      <c r="K424" s="227"/>
      <c r="L424" s="227"/>
      <c r="M424" s="227"/>
      <c r="N424" s="227"/>
      <c r="O424" s="227"/>
      <c r="P424" s="227"/>
      <c r="Q424" s="227"/>
      <c r="R424" s="227"/>
      <c r="S424" s="227"/>
      <c r="T424" s="227"/>
      <c r="U424" s="227"/>
      <c r="V424" s="228"/>
      <c r="W424" s="228"/>
      <c r="X424" s="228"/>
      <c r="Y424" s="228"/>
      <c r="Z424" s="228"/>
    </row>
    <row r="425" spans="1:26" ht="15.75" customHeight="1">
      <c r="A425" s="228"/>
      <c r="B425" s="262"/>
      <c r="C425" s="228"/>
      <c r="D425" s="263"/>
      <c r="E425" s="263"/>
      <c r="F425" s="263"/>
      <c r="G425" s="264"/>
      <c r="H425" s="228"/>
      <c r="I425" s="227"/>
      <c r="J425" s="227"/>
      <c r="K425" s="227"/>
      <c r="L425" s="227"/>
      <c r="M425" s="227"/>
      <c r="N425" s="227"/>
      <c r="O425" s="227"/>
      <c r="P425" s="227"/>
      <c r="Q425" s="227"/>
      <c r="R425" s="227"/>
      <c r="S425" s="227"/>
      <c r="T425" s="227"/>
      <c r="U425" s="227"/>
      <c r="V425" s="228"/>
      <c r="W425" s="228"/>
      <c r="X425" s="228"/>
      <c r="Y425" s="228"/>
      <c r="Z425" s="228"/>
    </row>
    <row r="426" spans="1:26" ht="15.75" customHeight="1">
      <c r="A426" s="228"/>
      <c r="B426" s="262"/>
      <c r="C426" s="228"/>
      <c r="D426" s="263"/>
      <c r="E426" s="263"/>
      <c r="F426" s="263"/>
      <c r="G426" s="264"/>
      <c r="H426" s="228"/>
      <c r="I426" s="227"/>
      <c r="J426" s="227"/>
      <c r="K426" s="227"/>
      <c r="L426" s="227"/>
      <c r="M426" s="227"/>
      <c r="N426" s="227"/>
      <c r="O426" s="227"/>
      <c r="P426" s="227"/>
      <c r="Q426" s="227"/>
      <c r="R426" s="227"/>
      <c r="S426" s="227"/>
      <c r="T426" s="227"/>
      <c r="U426" s="227"/>
      <c r="V426" s="228"/>
      <c r="W426" s="228"/>
      <c r="X426" s="228"/>
      <c r="Y426" s="228"/>
      <c r="Z426" s="228"/>
    </row>
    <row r="427" spans="1:26" ht="15.75" customHeight="1">
      <c r="A427" s="228"/>
      <c r="B427" s="262"/>
      <c r="C427" s="228"/>
      <c r="D427" s="263"/>
      <c r="E427" s="263"/>
      <c r="F427" s="263"/>
      <c r="G427" s="264"/>
      <c r="H427" s="228"/>
      <c r="I427" s="227"/>
      <c r="J427" s="227"/>
      <c r="K427" s="227"/>
      <c r="L427" s="227"/>
      <c r="M427" s="227"/>
      <c r="N427" s="227"/>
      <c r="O427" s="227"/>
      <c r="P427" s="227"/>
      <c r="Q427" s="227"/>
      <c r="R427" s="227"/>
      <c r="S427" s="227"/>
      <c r="T427" s="227"/>
      <c r="U427" s="227"/>
      <c r="V427" s="228"/>
      <c r="W427" s="228"/>
      <c r="X427" s="228"/>
      <c r="Y427" s="228"/>
      <c r="Z427" s="228"/>
    </row>
    <row r="428" spans="1:26" ht="15.75" customHeight="1">
      <c r="A428" s="228"/>
      <c r="B428" s="262"/>
      <c r="C428" s="228"/>
      <c r="D428" s="263"/>
      <c r="E428" s="263"/>
      <c r="F428" s="263"/>
      <c r="G428" s="264"/>
      <c r="H428" s="228"/>
      <c r="I428" s="227"/>
      <c r="J428" s="227"/>
      <c r="K428" s="227"/>
      <c r="L428" s="227"/>
      <c r="M428" s="227"/>
      <c r="N428" s="227"/>
      <c r="O428" s="227"/>
      <c r="P428" s="227"/>
      <c r="Q428" s="227"/>
      <c r="R428" s="227"/>
      <c r="S428" s="227"/>
      <c r="T428" s="227"/>
      <c r="U428" s="227"/>
      <c r="V428" s="228"/>
      <c r="W428" s="228"/>
      <c r="X428" s="228"/>
      <c r="Y428" s="228"/>
      <c r="Z428" s="228"/>
    </row>
    <row r="429" spans="1:26" ht="15.75" customHeight="1">
      <c r="A429" s="228"/>
      <c r="B429" s="262"/>
      <c r="C429" s="228"/>
      <c r="D429" s="263"/>
      <c r="E429" s="263"/>
      <c r="F429" s="263"/>
      <c r="G429" s="264"/>
      <c r="H429" s="228"/>
      <c r="I429" s="227"/>
      <c r="J429" s="227"/>
      <c r="K429" s="227"/>
      <c r="L429" s="227"/>
      <c r="M429" s="227"/>
      <c r="N429" s="227"/>
      <c r="O429" s="227"/>
      <c r="P429" s="227"/>
      <c r="Q429" s="227"/>
      <c r="R429" s="227"/>
      <c r="S429" s="227"/>
      <c r="T429" s="227"/>
      <c r="U429" s="227"/>
      <c r="V429" s="228"/>
      <c r="W429" s="228"/>
      <c r="X429" s="228"/>
      <c r="Y429" s="228"/>
      <c r="Z429" s="228"/>
    </row>
    <row r="430" spans="1:26" ht="15.75" customHeight="1">
      <c r="A430" s="228"/>
      <c r="B430" s="262"/>
      <c r="C430" s="228"/>
      <c r="D430" s="263"/>
      <c r="E430" s="263"/>
      <c r="F430" s="263"/>
      <c r="G430" s="264"/>
      <c r="H430" s="228"/>
      <c r="I430" s="227"/>
      <c r="J430" s="227"/>
      <c r="K430" s="227"/>
      <c r="L430" s="227"/>
      <c r="M430" s="227"/>
      <c r="N430" s="227"/>
      <c r="O430" s="227"/>
      <c r="P430" s="227"/>
      <c r="Q430" s="227"/>
      <c r="R430" s="227"/>
      <c r="S430" s="227"/>
      <c r="T430" s="227"/>
      <c r="U430" s="227"/>
      <c r="V430" s="228"/>
      <c r="W430" s="228"/>
      <c r="X430" s="228"/>
      <c r="Y430" s="228"/>
      <c r="Z430" s="228"/>
    </row>
    <row r="431" spans="1:26" ht="15.75" customHeight="1">
      <c r="A431" s="228"/>
      <c r="B431" s="262"/>
      <c r="C431" s="228"/>
      <c r="D431" s="263"/>
      <c r="E431" s="263"/>
      <c r="F431" s="263"/>
      <c r="G431" s="264"/>
      <c r="H431" s="228"/>
      <c r="I431" s="227"/>
      <c r="J431" s="227"/>
      <c r="K431" s="227"/>
      <c r="L431" s="227"/>
      <c r="M431" s="227"/>
      <c r="N431" s="227"/>
      <c r="O431" s="227"/>
      <c r="P431" s="227"/>
      <c r="Q431" s="227"/>
      <c r="R431" s="227"/>
      <c r="S431" s="227"/>
      <c r="T431" s="227"/>
      <c r="U431" s="227"/>
      <c r="V431" s="228"/>
      <c r="W431" s="228"/>
      <c r="X431" s="228"/>
      <c r="Y431" s="228"/>
      <c r="Z431" s="228"/>
    </row>
    <row r="432" spans="1:26" ht="15.75" customHeight="1">
      <c r="A432" s="228"/>
      <c r="B432" s="262"/>
      <c r="C432" s="228"/>
      <c r="D432" s="263"/>
      <c r="E432" s="263"/>
      <c r="F432" s="263"/>
      <c r="G432" s="264"/>
      <c r="H432" s="228"/>
      <c r="I432" s="227"/>
      <c r="J432" s="227"/>
      <c r="K432" s="227"/>
      <c r="L432" s="227"/>
      <c r="M432" s="227"/>
      <c r="N432" s="227"/>
      <c r="O432" s="227"/>
      <c r="P432" s="227"/>
      <c r="Q432" s="227"/>
      <c r="R432" s="227"/>
      <c r="S432" s="227"/>
      <c r="T432" s="227"/>
      <c r="U432" s="227"/>
      <c r="V432" s="228"/>
      <c r="W432" s="228"/>
      <c r="X432" s="228"/>
      <c r="Y432" s="228"/>
      <c r="Z432" s="228"/>
    </row>
    <row r="433" spans="1:26" ht="15.75" customHeight="1">
      <c r="A433" s="228"/>
      <c r="B433" s="262"/>
      <c r="C433" s="228"/>
      <c r="D433" s="263"/>
      <c r="E433" s="263"/>
      <c r="F433" s="263"/>
      <c r="G433" s="264"/>
      <c r="H433" s="228"/>
      <c r="I433" s="227"/>
      <c r="J433" s="227"/>
      <c r="K433" s="227"/>
      <c r="L433" s="227"/>
      <c r="M433" s="227"/>
      <c r="N433" s="227"/>
      <c r="O433" s="227"/>
      <c r="P433" s="227"/>
      <c r="Q433" s="227"/>
      <c r="R433" s="227"/>
      <c r="S433" s="227"/>
      <c r="T433" s="227"/>
      <c r="U433" s="227"/>
      <c r="V433" s="228"/>
      <c r="W433" s="228"/>
      <c r="X433" s="228"/>
      <c r="Y433" s="228"/>
      <c r="Z433" s="228"/>
    </row>
    <row r="434" spans="1:26" ht="15.75" customHeight="1">
      <c r="A434" s="228"/>
      <c r="B434" s="262"/>
      <c r="C434" s="228"/>
      <c r="D434" s="263"/>
      <c r="E434" s="263"/>
      <c r="F434" s="263"/>
      <c r="G434" s="264"/>
      <c r="H434" s="228"/>
      <c r="I434" s="227"/>
      <c r="J434" s="227"/>
      <c r="K434" s="227"/>
      <c r="L434" s="227"/>
      <c r="M434" s="227"/>
      <c r="N434" s="227"/>
      <c r="O434" s="227"/>
      <c r="P434" s="227"/>
      <c r="Q434" s="227"/>
      <c r="R434" s="227"/>
      <c r="S434" s="227"/>
      <c r="T434" s="227"/>
      <c r="U434" s="227"/>
      <c r="V434" s="228"/>
      <c r="W434" s="228"/>
      <c r="X434" s="228"/>
      <c r="Y434" s="228"/>
      <c r="Z434" s="228"/>
    </row>
    <row r="435" spans="1:26" ht="15.75" customHeight="1">
      <c r="A435" s="228"/>
      <c r="B435" s="262"/>
      <c r="C435" s="228"/>
      <c r="D435" s="263"/>
      <c r="E435" s="263"/>
      <c r="F435" s="263"/>
      <c r="G435" s="264"/>
      <c r="H435" s="228"/>
      <c r="I435" s="227"/>
      <c r="J435" s="227"/>
      <c r="K435" s="227"/>
      <c r="L435" s="227"/>
      <c r="M435" s="227"/>
      <c r="N435" s="227"/>
      <c r="O435" s="227"/>
      <c r="P435" s="227"/>
      <c r="Q435" s="227"/>
      <c r="R435" s="227"/>
      <c r="S435" s="227"/>
      <c r="T435" s="227"/>
      <c r="U435" s="227"/>
      <c r="V435" s="228"/>
      <c r="W435" s="228"/>
      <c r="X435" s="228"/>
      <c r="Y435" s="228"/>
      <c r="Z435" s="228"/>
    </row>
    <row r="436" spans="1:26" ht="15.75" customHeight="1">
      <c r="A436" s="228"/>
      <c r="B436" s="262"/>
      <c r="C436" s="228"/>
      <c r="D436" s="263"/>
      <c r="E436" s="263"/>
      <c r="F436" s="263"/>
      <c r="G436" s="264"/>
      <c r="H436" s="228"/>
      <c r="I436" s="227"/>
      <c r="J436" s="227"/>
      <c r="K436" s="227"/>
      <c r="L436" s="227"/>
      <c r="M436" s="227"/>
      <c r="N436" s="227"/>
      <c r="O436" s="227"/>
      <c r="P436" s="227"/>
      <c r="Q436" s="227"/>
      <c r="R436" s="227"/>
      <c r="S436" s="227"/>
      <c r="T436" s="227"/>
      <c r="U436" s="227"/>
      <c r="V436" s="228"/>
      <c r="W436" s="228"/>
      <c r="X436" s="228"/>
      <c r="Y436" s="228"/>
      <c r="Z436" s="228"/>
    </row>
    <row r="437" spans="1:26" ht="15.75" customHeight="1">
      <c r="A437" s="228"/>
      <c r="B437" s="262"/>
      <c r="C437" s="228"/>
      <c r="D437" s="263"/>
      <c r="E437" s="263"/>
      <c r="F437" s="263"/>
      <c r="G437" s="264"/>
      <c r="H437" s="228"/>
      <c r="I437" s="227"/>
      <c r="J437" s="227"/>
      <c r="K437" s="227"/>
      <c r="L437" s="227"/>
      <c r="M437" s="227"/>
      <c r="N437" s="227"/>
      <c r="O437" s="227"/>
      <c r="P437" s="227"/>
      <c r="Q437" s="227"/>
      <c r="R437" s="227"/>
      <c r="S437" s="227"/>
      <c r="T437" s="227"/>
      <c r="U437" s="227"/>
      <c r="V437" s="228"/>
      <c r="W437" s="228"/>
      <c r="X437" s="228"/>
      <c r="Y437" s="228"/>
      <c r="Z437" s="228"/>
    </row>
    <row r="438" spans="1:26" ht="15.75" customHeight="1">
      <c r="A438" s="228"/>
      <c r="B438" s="262"/>
      <c r="C438" s="228"/>
      <c r="D438" s="263"/>
      <c r="E438" s="263"/>
      <c r="F438" s="263"/>
      <c r="G438" s="264"/>
      <c r="H438" s="228"/>
      <c r="I438" s="227"/>
      <c r="J438" s="227"/>
      <c r="K438" s="227"/>
      <c r="L438" s="227"/>
      <c r="M438" s="227"/>
      <c r="N438" s="227"/>
      <c r="O438" s="227"/>
      <c r="P438" s="227"/>
      <c r="Q438" s="227"/>
      <c r="R438" s="227"/>
      <c r="S438" s="227"/>
      <c r="T438" s="227"/>
      <c r="U438" s="227"/>
      <c r="V438" s="228"/>
      <c r="W438" s="228"/>
      <c r="X438" s="228"/>
      <c r="Y438" s="228"/>
      <c r="Z438" s="228"/>
    </row>
    <row r="439" spans="1:26" ht="15.75" customHeight="1">
      <c r="A439" s="228"/>
      <c r="B439" s="262"/>
      <c r="C439" s="228"/>
      <c r="D439" s="263"/>
      <c r="E439" s="263"/>
      <c r="F439" s="263"/>
      <c r="G439" s="264"/>
      <c r="H439" s="228"/>
      <c r="I439" s="227"/>
      <c r="J439" s="227"/>
      <c r="K439" s="227"/>
      <c r="L439" s="227"/>
      <c r="M439" s="227"/>
      <c r="N439" s="227"/>
      <c r="O439" s="227"/>
      <c r="P439" s="227"/>
      <c r="Q439" s="227"/>
      <c r="R439" s="227"/>
      <c r="S439" s="227"/>
      <c r="T439" s="227"/>
      <c r="U439" s="227"/>
      <c r="V439" s="228"/>
      <c r="W439" s="228"/>
      <c r="X439" s="228"/>
      <c r="Y439" s="228"/>
      <c r="Z439" s="228"/>
    </row>
    <row r="440" spans="1:26" ht="15.75" customHeight="1">
      <c r="A440" s="228"/>
      <c r="B440" s="262"/>
      <c r="C440" s="228"/>
      <c r="D440" s="263"/>
      <c r="E440" s="263"/>
      <c r="F440" s="263"/>
      <c r="G440" s="264"/>
      <c r="H440" s="228"/>
      <c r="I440" s="227"/>
      <c r="J440" s="227"/>
      <c r="K440" s="227"/>
      <c r="L440" s="227"/>
      <c r="M440" s="227"/>
      <c r="N440" s="227"/>
      <c r="O440" s="227"/>
      <c r="P440" s="227"/>
      <c r="Q440" s="227"/>
      <c r="R440" s="227"/>
      <c r="S440" s="227"/>
      <c r="T440" s="227"/>
      <c r="U440" s="227"/>
      <c r="V440" s="228"/>
      <c r="W440" s="228"/>
      <c r="X440" s="228"/>
      <c r="Y440" s="228"/>
      <c r="Z440" s="228"/>
    </row>
    <row r="441" spans="1:26" ht="15.75" customHeight="1">
      <c r="A441" s="228"/>
      <c r="B441" s="262"/>
      <c r="C441" s="228"/>
      <c r="D441" s="263"/>
      <c r="E441" s="263"/>
      <c r="F441" s="263"/>
      <c r="G441" s="264"/>
      <c r="H441" s="228"/>
      <c r="I441" s="227"/>
      <c r="J441" s="227"/>
      <c r="K441" s="227"/>
      <c r="L441" s="227"/>
      <c r="M441" s="227"/>
      <c r="N441" s="227"/>
      <c r="O441" s="227"/>
      <c r="P441" s="227"/>
      <c r="Q441" s="227"/>
      <c r="R441" s="227"/>
      <c r="S441" s="227"/>
      <c r="T441" s="227"/>
      <c r="U441" s="227"/>
      <c r="V441" s="228"/>
      <c r="W441" s="228"/>
      <c r="X441" s="228"/>
      <c r="Y441" s="228"/>
      <c r="Z441" s="228"/>
    </row>
    <row r="442" spans="1:26" ht="15.75" customHeight="1">
      <c r="A442" s="228"/>
      <c r="B442" s="262"/>
      <c r="C442" s="228"/>
      <c r="D442" s="263"/>
      <c r="E442" s="263"/>
      <c r="F442" s="263"/>
      <c r="G442" s="264"/>
      <c r="H442" s="228"/>
      <c r="I442" s="227"/>
      <c r="J442" s="227"/>
      <c r="K442" s="227"/>
      <c r="L442" s="227"/>
      <c r="M442" s="227"/>
      <c r="N442" s="227"/>
      <c r="O442" s="227"/>
      <c r="P442" s="227"/>
      <c r="Q442" s="227"/>
      <c r="R442" s="227"/>
      <c r="S442" s="227"/>
      <c r="T442" s="227"/>
      <c r="U442" s="227"/>
      <c r="V442" s="228"/>
      <c r="W442" s="228"/>
      <c r="X442" s="228"/>
      <c r="Y442" s="228"/>
      <c r="Z442" s="228"/>
    </row>
    <row r="443" spans="1:26" ht="15.75" customHeight="1">
      <c r="A443" s="228"/>
      <c r="B443" s="262"/>
      <c r="C443" s="228"/>
      <c r="D443" s="263"/>
      <c r="E443" s="263"/>
      <c r="F443" s="263"/>
      <c r="G443" s="264"/>
      <c r="H443" s="228"/>
      <c r="I443" s="227"/>
      <c r="J443" s="227"/>
      <c r="K443" s="227"/>
      <c r="L443" s="227"/>
      <c r="M443" s="227"/>
      <c r="N443" s="227"/>
      <c r="O443" s="227"/>
      <c r="P443" s="227"/>
      <c r="Q443" s="227"/>
      <c r="R443" s="227"/>
      <c r="S443" s="227"/>
      <c r="T443" s="227"/>
      <c r="U443" s="227"/>
      <c r="V443" s="228"/>
      <c r="W443" s="228"/>
      <c r="X443" s="228"/>
      <c r="Y443" s="228"/>
      <c r="Z443" s="228"/>
    </row>
    <row r="444" spans="1:26" ht="15.75" customHeight="1">
      <c r="A444" s="228"/>
      <c r="B444" s="262"/>
      <c r="C444" s="228"/>
      <c r="D444" s="263"/>
      <c r="E444" s="263"/>
      <c r="F444" s="263"/>
      <c r="G444" s="264"/>
      <c r="H444" s="228"/>
      <c r="I444" s="227"/>
      <c r="J444" s="227"/>
      <c r="K444" s="227"/>
      <c r="L444" s="227"/>
      <c r="M444" s="227"/>
      <c r="N444" s="227"/>
      <c r="O444" s="227"/>
      <c r="P444" s="227"/>
      <c r="Q444" s="227"/>
      <c r="R444" s="227"/>
      <c r="S444" s="227"/>
      <c r="T444" s="227"/>
      <c r="U444" s="227"/>
      <c r="V444" s="228"/>
      <c r="W444" s="228"/>
      <c r="X444" s="228"/>
      <c r="Y444" s="228"/>
      <c r="Z444" s="228"/>
    </row>
    <row r="445" spans="1:26" ht="15.75" customHeight="1">
      <c r="A445" s="228"/>
      <c r="B445" s="262"/>
      <c r="C445" s="228"/>
      <c r="D445" s="263"/>
      <c r="E445" s="263"/>
      <c r="F445" s="263"/>
      <c r="G445" s="264"/>
      <c r="H445" s="228"/>
      <c r="I445" s="227"/>
      <c r="J445" s="227"/>
      <c r="K445" s="227"/>
      <c r="L445" s="227"/>
      <c r="M445" s="227"/>
      <c r="N445" s="227"/>
      <c r="O445" s="227"/>
      <c r="P445" s="227"/>
      <c r="Q445" s="227"/>
      <c r="R445" s="227"/>
      <c r="S445" s="227"/>
      <c r="T445" s="227"/>
      <c r="U445" s="227"/>
      <c r="V445" s="228"/>
      <c r="W445" s="228"/>
      <c r="X445" s="228"/>
      <c r="Y445" s="228"/>
      <c r="Z445" s="228"/>
    </row>
    <row r="446" spans="1:26" ht="15.75" customHeight="1">
      <c r="A446" s="228"/>
      <c r="B446" s="262"/>
      <c r="C446" s="228"/>
      <c r="D446" s="263"/>
      <c r="E446" s="263"/>
      <c r="F446" s="263"/>
      <c r="G446" s="264"/>
      <c r="H446" s="228"/>
      <c r="I446" s="227"/>
      <c r="J446" s="227"/>
      <c r="K446" s="227"/>
      <c r="L446" s="227"/>
      <c r="M446" s="227"/>
      <c r="N446" s="227"/>
      <c r="O446" s="227"/>
      <c r="P446" s="227"/>
      <c r="Q446" s="227"/>
      <c r="R446" s="227"/>
      <c r="S446" s="227"/>
      <c r="T446" s="227"/>
      <c r="U446" s="227"/>
      <c r="V446" s="228"/>
      <c r="W446" s="228"/>
      <c r="X446" s="228"/>
      <c r="Y446" s="228"/>
      <c r="Z446" s="228"/>
    </row>
    <row r="447" spans="1:26" ht="15.75" customHeight="1">
      <c r="A447" s="228"/>
      <c r="B447" s="262"/>
      <c r="C447" s="228"/>
      <c r="D447" s="263"/>
      <c r="E447" s="263"/>
      <c r="F447" s="263"/>
      <c r="G447" s="264"/>
      <c r="H447" s="228"/>
      <c r="I447" s="227"/>
      <c r="J447" s="227"/>
      <c r="K447" s="227"/>
      <c r="L447" s="227"/>
      <c r="M447" s="227"/>
      <c r="N447" s="227"/>
      <c r="O447" s="227"/>
      <c r="P447" s="227"/>
      <c r="Q447" s="227"/>
      <c r="R447" s="227"/>
      <c r="S447" s="227"/>
      <c r="T447" s="227"/>
      <c r="U447" s="227"/>
      <c r="V447" s="228"/>
      <c r="W447" s="228"/>
      <c r="X447" s="228"/>
      <c r="Y447" s="228"/>
      <c r="Z447" s="228"/>
    </row>
    <row r="448" spans="1:26" ht="15.75" customHeight="1">
      <c r="A448" s="228"/>
      <c r="B448" s="262"/>
      <c r="C448" s="228"/>
      <c r="D448" s="263"/>
      <c r="E448" s="263"/>
      <c r="F448" s="263"/>
      <c r="G448" s="264"/>
      <c r="H448" s="228"/>
      <c r="I448" s="227"/>
      <c r="J448" s="227"/>
      <c r="K448" s="227"/>
      <c r="L448" s="227"/>
      <c r="M448" s="227"/>
      <c r="N448" s="227"/>
      <c r="O448" s="227"/>
      <c r="P448" s="227"/>
      <c r="Q448" s="227"/>
      <c r="R448" s="227"/>
      <c r="S448" s="227"/>
      <c r="T448" s="227"/>
      <c r="U448" s="227"/>
      <c r="V448" s="228"/>
      <c r="W448" s="228"/>
      <c r="X448" s="228"/>
      <c r="Y448" s="228"/>
      <c r="Z448" s="228"/>
    </row>
    <row r="449" spans="1:26" ht="15.75" customHeight="1">
      <c r="A449" s="228"/>
      <c r="B449" s="262"/>
      <c r="C449" s="228"/>
      <c r="D449" s="263"/>
      <c r="E449" s="263"/>
      <c r="F449" s="263"/>
      <c r="G449" s="264"/>
      <c r="H449" s="228"/>
      <c r="I449" s="227"/>
      <c r="J449" s="227"/>
      <c r="K449" s="227"/>
      <c r="L449" s="227"/>
      <c r="M449" s="227"/>
      <c r="N449" s="227"/>
      <c r="O449" s="227"/>
      <c r="P449" s="227"/>
      <c r="Q449" s="227"/>
      <c r="R449" s="227"/>
      <c r="S449" s="227"/>
      <c r="T449" s="227"/>
      <c r="U449" s="227"/>
      <c r="V449" s="228"/>
      <c r="W449" s="228"/>
      <c r="X449" s="228"/>
      <c r="Y449" s="228"/>
      <c r="Z449" s="228"/>
    </row>
    <row r="450" spans="1:26" ht="15.75" customHeight="1">
      <c r="A450" s="228"/>
      <c r="B450" s="262"/>
      <c r="C450" s="228"/>
      <c r="D450" s="263"/>
      <c r="E450" s="263"/>
      <c r="F450" s="263"/>
      <c r="G450" s="264"/>
      <c r="H450" s="228"/>
      <c r="I450" s="227"/>
      <c r="J450" s="227"/>
      <c r="K450" s="227"/>
      <c r="L450" s="227"/>
      <c r="M450" s="227"/>
      <c r="N450" s="227"/>
      <c r="O450" s="227"/>
      <c r="P450" s="227"/>
      <c r="Q450" s="227"/>
      <c r="R450" s="227"/>
      <c r="S450" s="227"/>
      <c r="T450" s="227"/>
      <c r="U450" s="227"/>
      <c r="V450" s="228"/>
      <c r="W450" s="228"/>
      <c r="X450" s="228"/>
      <c r="Y450" s="228"/>
      <c r="Z450" s="228"/>
    </row>
    <row r="451" spans="1:26" ht="15.75" customHeight="1">
      <c r="A451" s="228"/>
      <c r="B451" s="262"/>
      <c r="C451" s="228"/>
      <c r="D451" s="263"/>
      <c r="E451" s="263"/>
      <c r="F451" s="263"/>
      <c r="G451" s="264"/>
      <c r="H451" s="228"/>
      <c r="I451" s="227"/>
      <c r="J451" s="227"/>
      <c r="K451" s="227"/>
      <c r="L451" s="227"/>
      <c r="M451" s="227"/>
      <c r="N451" s="227"/>
      <c r="O451" s="227"/>
      <c r="P451" s="227"/>
      <c r="Q451" s="227"/>
      <c r="R451" s="227"/>
      <c r="S451" s="227"/>
      <c r="T451" s="227"/>
      <c r="U451" s="227"/>
      <c r="V451" s="228"/>
      <c r="W451" s="228"/>
      <c r="X451" s="228"/>
      <c r="Y451" s="228"/>
      <c r="Z451" s="228"/>
    </row>
    <row r="452" spans="1:26" ht="15.75" customHeight="1">
      <c r="A452" s="228"/>
      <c r="B452" s="262"/>
      <c r="C452" s="228"/>
      <c r="D452" s="263"/>
      <c r="E452" s="263"/>
      <c r="F452" s="263"/>
      <c r="G452" s="264"/>
      <c r="H452" s="228"/>
      <c r="I452" s="227"/>
      <c r="J452" s="227"/>
      <c r="K452" s="227"/>
      <c r="L452" s="227"/>
      <c r="M452" s="227"/>
      <c r="N452" s="227"/>
      <c r="O452" s="227"/>
      <c r="P452" s="227"/>
      <c r="Q452" s="227"/>
      <c r="R452" s="227"/>
      <c r="S452" s="227"/>
      <c r="T452" s="227"/>
      <c r="U452" s="227"/>
      <c r="V452" s="228"/>
      <c r="W452" s="228"/>
      <c r="X452" s="228"/>
      <c r="Y452" s="228"/>
      <c r="Z452" s="228"/>
    </row>
    <row r="453" spans="1:26" ht="15.75" customHeight="1">
      <c r="A453" s="228"/>
      <c r="B453" s="262"/>
      <c r="C453" s="228"/>
      <c r="D453" s="263"/>
      <c r="E453" s="263"/>
      <c r="F453" s="263"/>
      <c r="G453" s="264"/>
      <c r="H453" s="228"/>
      <c r="I453" s="227"/>
      <c r="J453" s="227"/>
      <c r="K453" s="227"/>
      <c r="L453" s="227"/>
      <c r="M453" s="227"/>
      <c r="N453" s="227"/>
      <c r="O453" s="227"/>
      <c r="P453" s="227"/>
      <c r="Q453" s="227"/>
      <c r="R453" s="227"/>
      <c r="S453" s="227"/>
      <c r="T453" s="227"/>
      <c r="U453" s="227"/>
      <c r="V453" s="228"/>
      <c r="W453" s="228"/>
      <c r="X453" s="228"/>
      <c r="Y453" s="228"/>
      <c r="Z453" s="228"/>
    </row>
    <row r="454" spans="1:26" ht="15.75" customHeight="1">
      <c r="A454" s="228"/>
      <c r="B454" s="262"/>
      <c r="C454" s="228"/>
      <c r="D454" s="263"/>
      <c r="E454" s="263"/>
      <c r="F454" s="263"/>
      <c r="G454" s="264"/>
      <c r="H454" s="228"/>
      <c r="I454" s="227"/>
      <c r="J454" s="227"/>
      <c r="K454" s="227"/>
      <c r="L454" s="227"/>
      <c r="M454" s="227"/>
      <c r="N454" s="227"/>
      <c r="O454" s="227"/>
      <c r="P454" s="227"/>
      <c r="Q454" s="227"/>
      <c r="R454" s="227"/>
      <c r="S454" s="227"/>
      <c r="T454" s="227"/>
      <c r="U454" s="227"/>
      <c r="V454" s="228"/>
      <c r="W454" s="228"/>
      <c r="X454" s="228"/>
      <c r="Y454" s="228"/>
      <c r="Z454" s="228"/>
    </row>
    <row r="455" spans="1:26" ht="15.75" customHeight="1">
      <c r="A455" s="228"/>
      <c r="B455" s="262"/>
      <c r="C455" s="228"/>
      <c r="D455" s="263"/>
      <c r="E455" s="263"/>
      <c r="F455" s="263"/>
      <c r="G455" s="264"/>
      <c r="H455" s="228"/>
      <c r="I455" s="227"/>
      <c r="J455" s="227"/>
      <c r="K455" s="227"/>
      <c r="L455" s="227"/>
      <c r="M455" s="227"/>
      <c r="N455" s="227"/>
      <c r="O455" s="227"/>
      <c r="P455" s="227"/>
      <c r="Q455" s="227"/>
      <c r="R455" s="227"/>
      <c r="S455" s="227"/>
      <c r="T455" s="227"/>
      <c r="U455" s="227"/>
      <c r="V455" s="228"/>
      <c r="W455" s="228"/>
      <c r="X455" s="228"/>
      <c r="Y455" s="228"/>
      <c r="Z455" s="228"/>
    </row>
    <row r="456" spans="1:26" ht="15.75" customHeight="1">
      <c r="A456" s="228"/>
      <c r="B456" s="262"/>
      <c r="C456" s="228"/>
      <c r="D456" s="263"/>
      <c r="E456" s="263"/>
      <c r="F456" s="263"/>
      <c r="G456" s="264"/>
      <c r="H456" s="228"/>
      <c r="I456" s="227"/>
      <c r="J456" s="227"/>
      <c r="K456" s="227"/>
      <c r="L456" s="227"/>
      <c r="M456" s="227"/>
      <c r="N456" s="227"/>
      <c r="O456" s="227"/>
      <c r="P456" s="227"/>
      <c r="Q456" s="227"/>
      <c r="R456" s="227"/>
      <c r="S456" s="227"/>
      <c r="T456" s="227"/>
      <c r="U456" s="227"/>
      <c r="V456" s="228"/>
      <c r="W456" s="228"/>
      <c r="X456" s="228"/>
      <c r="Y456" s="228"/>
      <c r="Z456" s="228"/>
    </row>
    <row r="457" spans="1:26" ht="15.75" customHeight="1">
      <c r="A457" s="228"/>
      <c r="B457" s="262"/>
      <c r="C457" s="228"/>
      <c r="D457" s="263"/>
      <c r="E457" s="263"/>
      <c r="F457" s="263"/>
      <c r="G457" s="264"/>
      <c r="H457" s="228"/>
      <c r="I457" s="227"/>
      <c r="J457" s="227"/>
      <c r="K457" s="227"/>
      <c r="L457" s="227"/>
      <c r="M457" s="227"/>
      <c r="N457" s="227"/>
      <c r="O457" s="227"/>
      <c r="P457" s="227"/>
      <c r="Q457" s="227"/>
      <c r="R457" s="227"/>
      <c r="S457" s="227"/>
      <c r="T457" s="227"/>
      <c r="U457" s="227"/>
      <c r="V457" s="228"/>
      <c r="W457" s="228"/>
      <c r="X457" s="228"/>
      <c r="Y457" s="228"/>
      <c r="Z457" s="228"/>
    </row>
    <row r="458" spans="1:26" ht="15.75" customHeight="1">
      <c r="A458" s="228"/>
      <c r="B458" s="262"/>
      <c r="C458" s="228"/>
      <c r="D458" s="263"/>
      <c r="E458" s="263"/>
      <c r="F458" s="263"/>
      <c r="G458" s="264"/>
      <c r="H458" s="228"/>
      <c r="I458" s="227"/>
      <c r="J458" s="227"/>
      <c r="K458" s="227"/>
      <c r="L458" s="227"/>
      <c r="M458" s="227"/>
      <c r="N458" s="227"/>
      <c r="O458" s="227"/>
      <c r="P458" s="227"/>
      <c r="Q458" s="227"/>
      <c r="R458" s="227"/>
      <c r="S458" s="227"/>
      <c r="T458" s="227"/>
      <c r="U458" s="227"/>
      <c r="V458" s="228"/>
      <c r="W458" s="228"/>
      <c r="X458" s="228"/>
      <c r="Y458" s="228"/>
      <c r="Z458" s="228"/>
    </row>
    <row r="459" spans="1:26" ht="15.75" customHeight="1">
      <c r="A459" s="228"/>
      <c r="B459" s="262"/>
      <c r="C459" s="228"/>
      <c r="D459" s="263"/>
      <c r="E459" s="263"/>
      <c r="F459" s="263"/>
      <c r="G459" s="264"/>
      <c r="H459" s="228"/>
      <c r="I459" s="227"/>
      <c r="J459" s="227"/>
      <c r="K459" s="227"/>
      <c r="L459" s="227"/>
      <c r="M459" s="227"/>
      <c r="N459" s="227"/>
      <c r="O459" s="227"/>
      <c r="P459" s="227"/>
      <c r="Q459" s="227"/>
      <c r="R459" s="227"/>
      <c r="S459" s="227"/>
      <c r="T459" s="227"/>
      <c r="U459" s="227"/>
      <c r="V459" s="228"/>
      <c r="W459" s="228"/>
      <c r="X459" s="228"/>
      <c r="Y459" s="228"/>
      <c r="Z459" s="228"/>
    </row>
    <row r="460" spans="1:26" ht="15.75" customHeight="1">
      <c r="A460" s="228"/>
      <c r="B460" s="262"/>
      <c r="C460" s="228"/>
      <c r="D460" s="263"/>
      <c r="E460" s="263"/>
      <c r="F460" s="263"/>
      <c r="G460" s="264"/>
      <c r="H460" s="228"/>
      <c r="I460" s="227"/>
      <c r="J460" s="227"/>
      <c r="K460" s="227"/>
      <c r="L460" s="227"/>
      <c r="M460" s="227"/>
      <c r="N460" s="227"/>
      <c r="O460" s="227"/>
      <c r="P460" s="227"/>
      <c r="Q460" s="227"/>
      <c r="R460" s="227"/>
      <c r="S460" s="227"/>
      <c r="T460" s="227"/>
      <c r="U460" s="227"/>
      <c r="V460" s="228"/>
      <c r="W460" s="228"/>
      <c r="X460" s="228"/>
      <c r="Y460" s="228"/>
      <c r="Z460" s="228"/>
    </row>
    <row r="461" spans="1:26" ht="15.75" customHeight="1">
      <c r="A461" s="228"/>
      <c r="B461" s="262"/>
      <c r="C461" s="228"/>
      <c r="D461" s="263"/>
      <c r="E461" s="263"/>
      <c r="F461" s="263"/>
      <c r="G461" s="264"/>
      <c r="H461" s="228"/>
      <c r="I461" s="227"/>
      <c r="J461" s="227"/>
      <c r="K461" s="227"/>
      <c r="L461" s="227"/>
      <c r="M461" s="227"/>
      <c r="N461" s="227"/>
      <c r="O461" s="227"/>
      <c r="P461" s="227"/>
      <c r="Q461" s="227"/>
      <c r="R461" s="227"/>
      <c r="S461" s="227"/>
      <c r="T461" s="227"/>
      <c r="U461" s="227"/>
      <c r="V461" s="228"/>
      <c r="W461" s="228"/>
      <c r="X461" s="228"/>
      <c r="Y461" s="228"/>
      <c r="Z461" s="228"/>
    </row>
    <row r="462" spans="1:26" ht="15.75" customHeight="1">
      <c r="A462" s="228"/>
      <c r="B462" s="262"/>
      <c r="C462" s="228"/>
      <c r="D462" s="263"/>
      <c r="E462" s="263"/>
      <c r="F462" s="263"/>
      <c r="G462" s="264"/>
      <c r="H462" s="228"/>
      <c r="I462" s="227"/>
      <c r="J462" s="227"/>
      <c r="K462" s="227"/>
      <c r="L462" s="227"/>
      <c r="M462" s="227"/>
      <c r="N462" s="227"/>
      <c r="O462" s="227"/>
      <c r="P462" s="227"/>
      <c r="Q462" s="227"/>
      <c r="R462" s="227"/>
      <c r="S462" s="227"/>
      <c r="T462" s="227"/>
      <c r="U462" s="227"/>
      <c r="V462" s="228"/>
      <c r="W462" s="228"/>
      <c r="X462" s="228"/>
      <c r="Y462" s="228"/>
      <c r="Z462" s="228"/>
    </row>
    <row r="463" spans="1:26" ht="15.75" customHeight="1">
      <c r="A463" s="228"/>
      <c r="B463" s="262"/>
      <c r="C463" s="228"/>
      <c r="D463" s="263"/>
      <c r="E463" s="263"/>
      <c r="F463" s="263"/>
      <c r="G463" s="264"/>
      <c r="H463" s="228"/>
      <c r="I463" s="227"/>
      <c r="J463" s="227"/>
      <c r="K463" s="227"/>
      <c r="L463" s="227"/>
      <c r="M463" s="227"/>
      <c r="N463" s="227"/>
      <c r="O463" s="227"/>
      <c r="P463" s="227"/>
      <c r="Q463" s="227"/>
      <c r="R463" s="227"/>
      <c r="S463" s="227"/>
      <c r="T463" s="227"/>
      <c r="U463" s="227"/>
      <c r="V463" s="228"/>
      <c r="W463" s="228"/>
      <c r="X463" s="228"/>
      <c r="Y463" s="228"/>
      <c r="Z463" s="228"/>
    </row>
    <row r="464" spans="1:26" ht="15.75" customHeight="1">
      <c r="A464" s="228"/>
      <c r="B464" s="262"/>
      <c r="C464" s="228"/>
      <c r="D464" s="263"/>
      <c r="E464" s="263"/>
      <c r="F464" s="263"/>
      <c r="G464" s="264"/>
      <c r="H464" s="228"/>
      <c r="I464" s="227"/>
      <c r="J464" s="227"/>
      <c r="K464" s="227"/>
      <c r="L464" s="227"/>
      <c r="M464" s="227"/>
      <c r="N464" s="227"/>
      <c r="O464" s="227"/>
      <c r="P464" s="227"/>
      <c r="Q464" s="227"/>
      <c r="R464" s="227"/>
      <c r="S464" s="227"/>
      <c r="T464" s="227"/>
      <c r="U464" s="227"/>
      <c r="V464" s="228"/>
      <c r="W464" s="228"/>
      <c r="X464" s="228"/>
      <c r="Y464" s="228"/>
      <c r="Z464" s="228"/>
    </row>
    <row r="465" spans="1:26" ht="15.75" customHeight="1">
      <c r="A465" s="228"/>
      <c r="B465" s="262"/>
      <c r="C465" s="228"/>
      <c r="D465" s="263"/>
      <c r="E465" s="263"/>
      <c r="F465" s="263"/>
      <c r="G465" s="264"/>
      <c r="H465" s="228"/>
      <c r="I465" s="227"/>
      <c r="J465" s="227"/>
      <c r="K465" s="227"/>
      <c r="L465" s="227"/>
      <c r="M465" s="227"/>
      <c r="N465" s="227"/>
      <c r="O465" s="227"/>
      <c r="P465" s="227"/>
      <c r="Q465" s="227"/>
      <c r="R465" s="227"/>
      <c r="S465" s="227"/>
      <c r="T465" s="227"/>
      <c r="U465" s="227"/>
      <c r="V465" s="228"/>
      <c r="W465" s="228"/>
      <c r="X465" s="228"/>
      <c r="Y465" s="228"/>
      <c r="Z465" s="228"/>
    </row>
    <row r="466" spans="1:26" ht="15.75" customHeight="1">
      <c r="A466" s="228"/>
      <c r="B466" s="262"/>
      <c r="C466" s="228"/>
      <c r="D466" s="263"/>
      <c r="E466" s="263"/>
      <c r="F466" s="263"/>
      <c r="G466" s="264"/>
      <c r="H466" s="228"/>
      <c r="I466" s="227"/>
      <c r="J466" s="227"/>
      <c r="K466" s="227"/>
      <c r="L466" s="227"/>
      <c r="M466" s="227"/>
      <c r="N466" s="227"/>
      <c r="O466" s="227"/>
      <c r="P466" s="227"/>
      <c r="Q466" s="227"/>
      <c r="R466" s="227"/>
      <c r="S466" s="227"/>
      <c r="T466" s="227"/>
      <c r="U466" s="227"/>
      <c r="V466" s="228"/>
      <c r="W466" s="228"/>
      <c r="X466" s="228"/>
      <c r="Y466" s="228"/>
      <c r="Z466" s="228"/>
    </row>
    <row r="467" spans="1:26" ht="15.75" customHeight="1">
      <c r="A467" s="228"/>
      <c r="B467" s="262"/>
      <c r="C467" s="228"/>
      <c r="D467" s="263"/>
      <c r="E467" s="263"/>
      <c r="F467" s="263"/>
      <c r="G467" s="264"/>
      <c r="H467" s="228"/>
      <c r="I467" s="227"/>
      <c r="J467" s="227"/>
      <c r="K467" s="227"/>
      <c r="L467" s="227"/>
      <c r="M467" s="227"/>
      <c r="N467" s="227"/>
      <c r="O467" s="227"/>
      <c r="P467" s="227"/>
      <c r="Q467" s="227"/>
      <c r="R467" s="227"/>
      <c r="S467" s="227"/>
      <c r="T467" s="227"/>
      <c r="U467" s="227"/>
      <c r="V467" s="228"/>
      <c r="W467" s="228"/>
      <c r="X467" s="228"/>
      <c r="Y467" s="228"/>
      <c r="Z467" s="228"/>
    </row>
    <row r="468" spans="1:26" ht="15.75" customHeight="1">
      <c r="A468" s="228"/>
      <c r="B468" s="262"/>
      <c r="C468" s="228"/>
      <c r="D468" s="263"/>
      <c r="E468" s="263"/>
      <c r="F468" s="263"/>
      <c r="G468" s="264"/>
      <c r="H468" s="228"/>
      <c r="I468" s="227"/>
      <c r="J468" s="227"/>
      <c r="K468" s="227"/>
      <c r="L468" s="227"/>
      <c r="M468" s="227"/>
      <c r="N468" s="227"/>
      <c r="O468" s="227"/>
      <c r="P468" s="227"/>
      <c r="Q468" s="227"/>
      <c r="R468" s="227"/>
      <c r="S468" s="227"/>
      <c r="T468" s="227"/>
      <c r="U468" s="227"/>
      <c r="V468" s="228"/>
      <c r="W468" s="228"/>
      <c r="X468" s="228"/>
      <c r="Y468" s="228"/>
      <c r="Z468" s="228"/>
    </row>
    <row r="469" spans="1:26" ht="15.75" customHeight="1">
      <c r="A469" s="228"/>
      <c r="B469" s="262"/>
      <c r="C469" s="228"/>
      <c r="D469" s="263"/>
      <c r="E469" s="263"/>
      <c r="F469" s="263"/>
      <c r="G469" s="264"/>
      <c r="H469" s="228"/>
      <c r="I469" s="227"/>
      <c r="J469" s="227"/>
      <c r="K469" s="227"/>
      <c r="L469" s="227"/>
      <c r="M469" s="227"/>
      <c r="N469" s="227"/>
      <c r="O469" s="227"/>
      <c r="P469" s="227"/>
      <c r="Q469" s="227"/>
      <c r="R469" s="227"/>
      <c r="S469" s="227"/>
      <c r="T469" s="227"/>
      <c r="U469" s="227"/>
      <c r="V469" s="228"/>
      <c r="W469" s="228"/>
      <c r="X469" s="228"/>
      <c r="Y469" s="228"/>
      <c r="Z469" s="228"/>
    </row>
    <row r="470" spans="1:26" ht="15.75" customHeight="1">
      <c r="A470" s="228"/>
      <c r="B470" s="262"/>
      <c r="C470" s="228"/>
      <c r="D470" s="263"/>
      <c r="E470" s="263"/>
      <c r="F470" s="263"/>
      <c r="G470" s="264"/>
      <c r="H470" s="228"/>
      <c r="I470" s="227"/>
      <c r="J470" s="227"/>
      <c r="K470" s="227"/>
      <c r="L470" s="227"/>
      <c r="M470" s="227"/>
      <c r="N470" s="227"/>
      <c r="O470" s="227"/>
      <c r="P470" s="227"/>
      <c r="Q470" s="227"/>
      <c r="R470" s="227"/>
      <c r="S470" s="227"/>
      <c r="T470" s="227"/>
      <c r="U470" s="227"/>
      <c r="V470" s="228"/>
      <c r="W470" s="228"/>
      <c r="X470" s="228"/>
      <c r="Y470" s="228"/>
      <c r="Z470" s="228"/>
    </row>
    <row r="471" spans="1:26" ht="15.75" customHeight="1">
      <c r="A471" s="228"/>
      <c r="B471" s="262"/>
      <c r="C471" s="228"/>
      <c r="D471" s="263"/>
      <c r="E471" s="263"/>
      <c r="F471" s="263"/>
      <c r="G471" s="264"/>
      <c r="H471" s="228"/>
      <c r="I471" s="227"/>
      <c r="J471" s="227"/>
      <c r="K471" s="227"/>
      <c r="L471" s="227"/>
      <c r="M471" s="227"/>
      <c r="N471" s="227"/>
      <c r="O471" s="227"/>
      <c r="P471" s="227"/>
      <c r="Q471" s="227"/>
      <c r="R471" s="227"/>
      <c r="S471" s="227"/>
      <c r="T471" s="227"/>
      <c r="U471" s="227"/>
      <c r="V471" s="228"/>
      <c r="W471" s="228"/>
      <c r="X471" s="228"/>
      <c r="Y471" s="228"/>
      <c r="Z471" s="228"/>
    </row>
    <row r="472" spans="1:26" ht="15.75" customHeight="1">
      <c r="A472" s="228"/>
      <c r="B472" s="262"/>
      <c r="C472" s="228"/>
      <c r="D472" s="263"/>
      <c r="E472" s="263"/>
      <c r="F472" s="263"/>
      <c r="G472" s="264"/>
      <c r="H472" s="228"/>
      <c r="I472" s="227"/>
      <c r="J472" s="227"/>
      <c r="K472" s="227"/>
      <c r="L472" s="227"/>
      <c r="M472" s="227"/>
      <c r="N472" s="227"/>
      <c r="O472" s="227"/>
      <c r="P472" s="227"/>
      <c r="Q472" s="227"/>
      <c r="R472" s="227"/>
      <c r="S472" s="227"/>
      <c r="T472" s="227"/>
      <c r="U472" s="227"/>
      <c r="V472" s="228"/>
      <c r="W472" s="228"/>
      <c r="X472" s="228"/>
      <c r="Y472" s="228"/>
      <c r="Z472" s="228"/>
    </row>
    <row r="473" spans="1:26" ht="15.75" customHeight="1">
      <c r="A473" s="228"/>
      <c r="B473" s="262"/>
      <c r="C473" s="228"/>
      <c r="D473" s="263"/>
      <c r="E473" s="263"/>
      <c r="F473" s="263"/>
      <c r="G473" s="264"/>
      <c r="H473" s="228"/>
      <c r="I473" s="227"/>
      <c r="J473" s="227"/>
      <c r="K473" s="227"/>
      <c r="L473" s="227"/>
      <c r="M473" s="227"/>
      <c r="N473" s="227"/>
      <c r="O473" s="227"/>
      <c r="P473" s="227"/>
      <c r="Q473" s="227"/>
      <c r="R473" s="227"/>
      <c r="S473" s="227"/>
      <c r="T473" s="227"/>
      <c r="U473" s="227"/>
      <c r="V473" s="228"/>
      <c r="W473" s="228"/>
      <c r="X473" s="228"/>
      <c r="Y473" s="228"/>
      <c r="Z473" s="228"/>
    </row>
    <row r="474" spans="1:26" ht="15.75" customHeight="1">
      <c r="A474" s="228"/>
      <c r="B474" s="262"/>
      <c r="C474" s="228"/>
      <c r="D474" s="263"/>
      <c r="E474" s="263"/>
      <c r="F474" s="263"/>
      <c r="G474" s="264"/>
      <c r="H474" s="228"/>
      <c r="I474" s="227"/>
      <c r="J474" s="227"/>
      <c r="K474" s="227"/>
      <c r="L474" s="227"/>
      <c r="M474" s="227"/>
      <c r="N474" s="227"/>
      <c r="O474" s="227"/>
      <c r="P474" s="227"/>
      <c r="Q474" s="227"/>
      <c r="R474" s="227"/>
      <c r="S474" s="227"/>
      <c r="T474" s="227"/>
      <c r="U474" s="227"/>
      <c r="V474" s="228"/>
      <c r="W474" s="228"/>
      <c r="X474" s="228"/>
      <c r="Y474" s="228"/>
      <c r="Z474" s="228"/>
    </row>
    <row r="475" spans="1:26" ht="15.75" customHeight="1">
      <c r="A475" s="228"/>
      <c r="B475" s="262"/>
      <c r="C475" s="228"/>
      <c r="D475" s="263"/>
      <c r="E475" s="263"/>
      <c r="F475" s="263"/>
      <c r="G475" s="264"/>
      <c r="H475" s="228"/>
      <c r="I475" s="227"/>
      <c r="J475" s="227"/>
      <c r="K475" s="227"/>
      <c r="L475" s="227"/>
      <c r="M475" s="227"/>
      <c r="N475" s="227"/>
      <c r="O475" s="227"/>
      <c r="P475" s="227"/>
      <c r="Q475" s="227"/>
      <c r="R475" s="227"/>
      <c r="S475" s="227"/>
      <c r="T475" s="227"/>
      <c r="U475" s="227"/>
      <c r="V475" s="228"/>
      <c r="W475" s="228"/>
      <c r="X475" s="228"/>
      <c r="Y475" s="228"/>
      <c r="Z475" s="228"/>
    </row>
    <row r="476" spans="1:26" ht="15.75" customHeight="1">
      <c r="A476" s="228"/>
      <c r="B476" s="262"/>
      <c r="C476" s="228"/>
      <c r="D476" s="263"/>
      <c r="E476" s="263"/>
      <c r="F476" s="263"/>
      <c r="G476" s="264"/>
      <c r="H476" s="228"/>
      <c r="I476" s="227"/>
      <c r="J476" s="227"/>
      <c r="K476" s="227"/>
      <c r="L476" s="227"/>
      <c r="M476" s="227"/>
      <c r="N476" s="227"/>
      <c r="O476" s="227"/>
      <c r="P476" s="227"/>
      <c r="Q476" s="227"/>
      <c r="R476" s="227"/>
      <c r="S476" s="227"/>
      <c r="T476" s="227"/>
      <c r="U476" s="227"/>
      <c r="V476" s="228"/>
      <c r="W476" s="228"/>
      <c r="X476" s="228"/>
      <c r="Y476" s="228"/>
      <c r="Z476" s="228"/>
    </row>
    <row r="477" spans="1:26" ht="15.75" customHeight="1">
      <c r="A477" s="228"/>
      <c r="B477" s="262"/>
      <c r="C477" s="228"/>
      <c r="D477" s="263"/>
      <c r="E477" s="263"/>
      <c r="F477" s="263"/>
      <c r="G477" s="264"/>
      <c r="H477" s="228"/>
      <c r="I477" s="227"/>
      <c r="J477" s="227"/>
      <c r="K477" s="227"/>
      <c r="L477" s="227"/>
      <c r="M477" s="227"/>
      <c r="N477" s="227"/>
      <c r="O477" s="227"/>
      <c r="P477" s="227"/>
      <c r="Q477" s="227"/>
      <c r="R477" s="227"/>
      <c r="S477" s="227"/>
      <c r="T477" s="227"/>
      <c r="U477" s="227"/>
      <c r="V477" s="228"/>
      <c r="W477" s="228"/>
      <c r="X477" s="228"/>
      <c r="Y477" s="228"/>
      <c r="Z477" s="228"/>
    </row>
    <row r="478" spans="1:26" ht="15.75" customHeight="1">
      <c r="A478" s="228"/>
      <c r="B478" s="262"/>
      <c r="C478" s="228"/>
      <c r="D478" s="263"/>
      <c r="E478" s="263"/>
      <c r="F478" s="263"/>
      <c r="G478" s="264"/>
      <c r="H478" s="228"/>
      <c r="I478" s="227"/>
      <c r="J478" s="227"/>
      <c r="K478" s="227"/>
      <c r="L478" s="227"/>
      <c r="M478" s="227"/>
      <c r="N478" s="227"/>
      <c r="O478" s="227"/>
      <c r="P478" s="227"/>
      <c r="Q478" s="227"/>
      <c r="R478" s="227"/>
      <c r="S478" s="227"/>
      <c r="T478" s="227"/>
      <c r="U478" s="227"/>
      <c r="V478" s="228"/>
      <c r="W478" s="228"/>
      <c r="X478" s="228"/>
      <c r="Y478" s="228"/>
      <c r="Z478" s="228"/>
    </row>
    <row r="479" spans="1:26" ht="15.75" customHeight="1">
      <c r="A479" s="228"/>
      <c r="B479" s="262"/>
      <c r="C479" s="228"/>
      <c r="D479" s="263"/>
      <c r="E479" s="263"/>
      <c r="F479" s="263"/>
      <c r="G479" s="264"/>
      <c r="H479" s="228"/>
      <c r="I479" s="227"/>
      <c r="J479" s="227"/>
      <c r="K479" s="227"/>
      <c r="L479" s="227"/>
      <c r="M479" s="227"/>
      <c r="N479" s="227"/>
      <c r="O479" s="227"/>
      <c r="P479" s="227"/>
      <c r="Q479" s="227"/>
      <c r="R479" s="227"/>
      <c r="S479" s="227"/>
      <c r="T479" s="227"/>
      <c r="U479" s="227"/>
      <c r="V479" s="228"/>
      <c r="W479" s="228"/>
      <c r="X479" s="228"/>
      <c r="Y479" s="228"/>
      <c r="Z479" s="228"/>
    </row>
    <row r="480" spans="1:26" ht="15.75" customHeight="1">
      <c r="A480" s="228"/>
      <c r="B480" s="262"/>
      <c r="C480" s="228"/>
      <c r="D480" s="263"/>
      <c r="E480" s="263"/>
      <c r="F480" s="263"/>
      <c r="G480" s="264"/>
      <c r="H480" s="228"/>
      <c r="I480" s="227"/>
      <c r="J480" s="227"/>
      <c r="K480" s="227"/>
      <c r="L480" s="227"/>
      <c r="M480" s="227"/>
      <c r="N480" s="227"/>
      <c r="O480" s="227"/>
      <c r="P480" s="227"/>
      <c r="Q480" s="227"/>
      <c r="R480" s="227"/>
      <c r="S480" s="227"/>
      <c r="T480" s="227"/>
      <c r="U480" s="227"/>
      <c r="V480" s="228"/>
      <c r="W480" s="228"/>
      <c r="X480" s="228"/>
      <c r="Y480" s="228"/>
      <c r="Z480" s="228"/>
    </row>
    <row r="481" spans="1:26" ht="15.75" customHeight="1">
      <c r="A481" s="228"/>
      <c r="B481" s="262"/>
      <c r="C481" s="228"/>
      <c r="D481" s="263"/>
      <c r="E481" s="263"/>
      <c r="F481" s="263"/>
      <c r="G481" s="264"/>
      <c r="H481" s="228"/>
      <c r="I481" s="227"/>
      <c r="J481" s="227"/>
      <c r="K481" s="227"/>
      <c r="L481" s="227"/>
      <c r="M481" s="227"/>
      <c r="N481" s="227"/>
      <c r="O481" s="227"/>
      <c r="P481" s="227"/>
      <c r="Q481" s="227"/>
      <c r="R481" s="227"/>
      <c r="S481" s="227"/>
      <c r="T481" s="227"/>
      <c r="U481" s="227"/>
      <c r="V481" s="228"/>
      <c r="W481" s="228"/>
      <c r="X481" s="228"/>
      <c r="Y481" s="228"/>
      <c r="Z481" s="228"/>
    </row>
    <row r="482" spans="1:26" ht="15.75" customHeight="1">
      <c r="A482" s="228"/>
      <c r="B482" s="262"/>
      <c r="C482" s="228"/>
      <c r="D482" s="263"/>
      <c r="E482" s="263"/>
      <c r="F482" s="263"/>
      <c r="G482" s="264"/>
      <c r="H482" s="228"/>
      <c r="I482" s="227"/>
      <c r="J482" s="227"/>
      <c r="K482" s="227"/>
      <c r="L482" s="227"/>
      <c r="M482" s="227"/>
      <c r="N482" s="227"/>
      <c r="O482" s="227"/>
      <c r="P482" s="227"/>
      <c r="Q482" s="227"/>
      <c r="R482" s="227"/>
      <c r="S482" s="227"/>
      <c r="T482" s="227"/>
      <c r="U482" s="227"/>
      <c r="V482" s="228"/>
      <c r="W482" s="228"/>
      <c r="X482" s="228"/>
      <c r="Y482" s="228"/>
      <c r="Z482" s="228"/>
    </row>
    <row r="483" spans="1:26" ht="15.75" customHeight="1">
      <c r="A483" s="228"/>
      <c r="B483" s="262"/>
      <c r="C483" s="228"/>
      <c r="D483" s="263"/>
      <c r="E483" s="263"/>
      <c r="F483" s="263"/>
      <c r="G483" s="264"/>
      <c r="H483" s="228"/>
      <c r="I483" s="227"/>
      <c r="J483" s="227"/>
      <c r="K483" s="227"/>
      <c r="L483" s="227"/>
      <c r="M483" s="227"/>
      <c r="N483" s="227"/>
      <c r="O483" s="227"/>
      <c r="P483" s="227"/>
      <c r="Q483" s="227"/>
      <c r="R483" s="227"/>
      <c r="S483" s="227"/>
      <c r="T483" s="227"/>
      <c r="U483" s="227"/>
      <c r="V483" s="228"/>
      <c r="W483" s="228"/>
      <c r="X483" s="228"/>
      <c r="Y483" s="228"/>
      <c r="Z483" s="228"/>
    </row>
    <row r="484" spans="1:26" ht="15.75" customHeight="1">
      <c r="A484" s="228"/>
      <c r="B484" s="262"/>
      <c r="C484" s="228"/>
      <c r="D484" s="263"/>
      <c r="E484" s="263"/>
      <c r="F484" s="263"/>
      <c r="G484" s="264"/>
      <c r="H484" s="228"/>
      <c r="I484" s="227"/>
      <c r="J484" s="227"/>
      <c r="K484" s="227"/>
      <c r="L484" s="227"/>
      <c r="M484" s="227"/>
      <c r="N484" s="227"/>
      <c r="O484" s="227"/>
      <c r="P484" s="227"/>
      <c r="Q484" s="227"/>
      <c r="R484" s="227"/>
      <c r="S484" s="227"/>
      <c r="T484" s="227"/>
      <c r="U484" s="227"/>
      <c r="V484" s="228"/>
      <c r="W484" s="228"/>
      <c r="X484" s="228"/>
      <c r="Y484" s="228"/>
      <c r="Z484" s="228"/>
    </row>
    <row r="485" spans="1:26" ht="15.75" customHeight="1">
      <c r="A485" s="228"/>
      <c r="B485" s="262"/>
      <c r="C485" s="228"/>
      <c r="D485" s="263"/>
      <c r="E485" s="263"/>
      <c r="F485" s="263"/>
      <c r="G485" s="264"/>
      <c r="H485" s="228"/>
      <c r="I485" s="227"/>
      <c r="J485" s="227"/>
      <c r="K485" s="227"/>
      <c r="L485" s="227"/>
      <c r="M485" s="227"/>
      <c r="N485" s="227"/>
      <c r="O485" s="227"/>
      <c r="P485" s="227"/>
      <c r="Q485" s="227"/>
      <c r="R485" s="227"/>
      <c r="S485" s="227"/>
      <c r="T485" s="227"/>
      <c r="U485" s="227"/>
      <c r="V485" s="228"/>
      <c r="W485" s="228"/>
      <c r="X485" s="228"/>
      <c r="Y485" s="228"/>
      <c r="Z485" s="228"/>
    </row>
    <row r="486" spans="1:26" ht="15.75" customHeight="1">
      <c r="A486" s="228"/>
      <c r="B486" s="262"/>
      <c r="C486" s="228"/>
      <c r="D486" s="263"/>
      <c r="E486" s="263"/>
      <c r="F486" s="263"/>
      <c r="G486" s="264"/>
      <c r="H486" s="228"/>
      <c r="I486" s="227"/>
      <c r="J486" s="227"/>
      <c r="K486" s="227"/>
      <c r="L486" s="227"/>
      <c r="M486" s="227"/>
      <c r="N486" s="227"/>
      <c r="O486" s="227"/>
      <c r="P486" s="227"/>
      <c r="Q486" s="227"/>
      <c r="R486" s="227"/>
      <c r="S486" s="227"/>
      <c r="T486" s="227"/>
      <c r="U486" s="227"/>
      <c r="V486" s="228"/>
      <c r="W486" s="228"/>
      <c r="X486" s="228"/>
      <c r="Y486" s="228"/>
      <c r="Z486" s="228"/>
    </row>
    <row r="487" spans="1:26" ht="15.75" customHeight="1">
      <c r="A487" s="228"/>
      <c r="B487" s="262"/>
      <c r="C487" s="228"/>
      <c r="D487" s="263"/>
      <c r="E487" s="263"/>
      <c r="F487" s="263"/>
      <c r="G487" s="264"/>
      <c r="H487" s="228"/>
      <c r="I487" s="227"/>
      <c r="J487" s="227"/>
      <c r="K487" s="227"/>
      <c r="L487" s="227"/>
      <c r="M487" s="227"/>
      <c r="N487" s="227"/>
      <c r="O487" s="227"/>
      <c r="P487" s="227"/>
      <c r="Q487" s="227"/>
      <c r="R487" s="227"/>
      <c r="S487" s="227"/>
      <c r="T487" s="227"/>
      <c r="U487" s="227"/>
      <c r="V487" s="228"/>
      <c r="W487" s="228"/>
      <c r="X487" s="228"/>
      <c r="Y487" s="228"/>
      <c r="Z487" s="228"/>
    </row>
    <row r="488" spans="1:26" ht="15.75" customHeight="1">
      <c r="A488" s="228"/>
      <c r="B488" s="262"/>
      <c r="C488" s="228"/>
      <c r="D488" s="263"/>
      <c r="E488" s="263"/>
      <c r="F488" s="263"/>
      <c r="G488" s="264"/>
      <c r="H488" s="228"/>
      <c r="I488" s="227"/>
      <c r="J488" s="227"/>
      <c r="K488" s="227"/>
      <c r="L488" s="227"/>
      <c r="M488" s="227"/>
      <c r="N488" s="227"/>
      <c r="O488" s="227"/>
      <c r="P488" s="227"/>
      <c r="Q488" s="227"/>
      <c r="R488" s="227"/>
      <c r="S488" s="227"/>
      <c r="T488" s="227"/>
      <c r="U488" s="227"/>
      <c r="V488" s="228"/>
      <c r="W488" s="228"/>
      <c r="X488" s="228"/>
      <c r="Y488" s="228"/>
      <c r="Z488" s="228"/>
    </row>
    <row r="489" spans="1:26" ht="15.75" customHeight="1">
      <c r="A489" s="228"/>
      <c r="B489" s="262"/>
      <c r="C489" s="228"/>
      <c r="D489" s="263"/>
      <c r="E489" s="263"/>
      <c r="F489" s="263"/>
      <c r="G489" s="264"/>
      <c r="H489" s="228"/>
      <c r="I489" s="227"/>
      <c r="J489" s="227"/>
      <c r="K489" s="227"/>
      <c r="L489" s="227"/>
      <c r="M489" s="227"/>
      <c r="N489" s="227"/>
      <c r="O489" s="227"/>
      <c r="P489" s="227"/>
      <c r="Q489" s="227"/>
      <c r="R489" s="227"/>
      <c r="S489" s="227"/>
      <c r="T489" s="227"/>
      <c r="U489" s="227"/>
      <c r="V489" s="228"/>
      <c r="W489" s="228"/>
      <c r="X489" s="228"/>
      <c r="Y489" s="228"/>
      <c r="Z489" s="228"/>
    </row>
    <row r="490" spans="1:26" ht="15.75" customHeight="1">
      <c r="A490" s="228"/>
      <c r="B490" s="262"/>
      <c r="C490" s="228"/>
      <c r="D490" s="263"/>
      <c r="E490" s="263"/>
      <c r="F490" s="263"/>
      <c r="G490" s="264"/>
      <c r="H490" s="228"/>
      <c r="I490" s="227"/>
      <c r="J490" s="227"/>
      <c r="K490" s="227"/>
      <c r="L490" s="227"/>
      <c r="M490" s="227"/>
      <c r="N490" s="227"/>
      <c r="O490" s="227"/>
      <c r="P490" s="227"/>
      <c r="Q490" s="227"/>
      <c r="R490" s="227"/>
      <c r="S490" s="227"/>
      <c r="T490" s="227"/>
      <c r="U490" s="227"/>
      <c r="V490" s="228"/>
      <c r="W490" s="228"/>
      <c r="X490" s="228"/>
      <c r="Y490" s="228"/>
      <c r="Z490" s="228"/>
    </row>
    <row r="491" spans="1:26" ht="15.75" customHeight="1">
      <c r="A491" s="228"/>
      <c r="B491" s="262"/>
      <c r="C491" s="228"/>
      <c r="D491" s="263"/>
      <c r="E491" s="263"/>
      <c r="F491" s="263"/>
      <c r="G491" s="264"/>
      <c r="H491" s="228"/>
      <c r="I491" s="227"/>
      <c r="J491" s="227"/>
      <c r="K491" s="227"/>
      <c r="L491" s="227"/>
      <c r="M491" s="227"/>
      <c r="N491" s="227"/>
      <c r="O491" s="227"/>
      <c r="P491" s="227"/>
      <c r="Q491" s="227"/>
      <c r="R491" s="227"/>
      <c r="S491" s="227"/>
      <c r="T491" s="227"/>
      <c r="U491" s="227"/>
      <c r="V491" s="228"/>
      <c r="W491" s="228"/>
      <c r="X491" s="228"/>
      <c r="Y491" s="228"/>
      <c r="Z491" s="228"/>
    </row>
    <row r="492" spans="1:26" ht="15.75" customHeight="1">
      <c r="A492" s="228"/>
      <c r="B492" s="262"/>
      <c r="C492" s="228"/>
      <c r="D492" s="263"/>
      <c r="E492" s="263"/>
      <c r="F492" s="263"/>
      <c r="G492" s="264"/>
      <c r="H492" s="228"/>
      <c r="I492" s="227"/>
      <c r="J492" s="227"/>
      <c r="K492" s="227"/>
      <c r="L492" s="227"/>
      <c r="M492" s="227"/>
      <c r="N492" s="227"/>
      <c r="O492" s="227"/>
      <c r="P492" s="227"/>
      <c r="Q492" s="227"/>
      <c r="R492" s="227"/>
      <c r="S492" s="227"/>
      <c r="T492" s="227"/>
      <c r="U492" s="227"/>
      <c r="V492" s="228"/>
      <c r="W492" s="228"/>
      <c r="X492" s="228"/>
      <c r="Y492" s="228"/>
      <c r="Z492" s="228"/>
    </row>
    <row r="493" spans="1:26" ht="15.75" customHeight="1">
      <c r="A493" s="228"/>
      <c r="B493" s="262"/>
      <c r="C493" s="228"/>
      <c r="D493" s="263"/>
      <c r="E493" s="263"/>
      <c r="F493" s="263"/>
      <c r="G493" s="264"/>
      <c r="H493" s="228"/>
      <c r="I493" s="227"/>
      <c r="J493" s="227"/>
      <c r="K493" s="227"/>
      <c r="L493" s="227"/>
      <c r="M493" s="227"/>
      <c r="N493" s="227"/>
      <c r="O493" s="227"/>
      <c r="P493" s="227"/>
      <c r="Q493" s="227"/>
      <c r="R493" s="227"/>
      <c r="S493" s="227"/>
      <c r="T493" s="227"/>
      <c r="U493" s="227"/>
      <c r="V493" s="228"/>
      <c r="W493" s="228"/>
      <c r="X493" s="228"/>
      <c r="Y493" s="228"/>
      <c r="Z493" s="228"/>
    </row>
    <row r="494" spans="1:26" ht="15.75" customHeight="1">
      <c r="A494" s="228"/>
      <c r="B494" s="262"/>
      <c r="C494" s="228"/>
      <c r="D494" s="263"/>
      <c r="E494" s="263"/>
      <c r="F494" s="263"/>
      <c r="G494" s="264"/>
      <c r="H494" s="228"/>
      <c r="I494" s="227"/>
      <c r="J494" s="227"/>
      <c r="K494" s="227"/>
      <c r="L494" s="227"/>
      <c r="M494" s="227"/>
      <c r="N494" s="227"/>
      <c r="O494" s="227"/>
      <c r="P494" s="227"/>
      <c r="Q494" s="227"/>
      <c r="R494" s="227"/>
      <c r="S494" s="227"/>
      <c r="T494" s="227"/>
      <c r="U494" s="227"/>
      <c r="V494" s="228"/>
      <c r="W494" s="228"/>
      <c r="X494" s="228"/>
      <c r="Y494" s="228"/>
      <c r="Z494" s="228"/>
    </row>
    <row r="495" spans="1:26" ht="15.75" customHeight="1">
      <c r="A495" s="228"/>
      <c r="B495" s="262"/>
      <c r="C495" s="228"/>
      <c r="D495" s="263"/>
      <c r="E495" s="263"/>
      <c r="F495" s="263"/>
      <c r="G495" s="264"/>
      <c r="H495" s="228"/>
      <c r="I495" s="227"/>
      <c r="J495" s="227"/>
      <c r="K495" s="227"/>
      <c r="L495" s="227"/>
      <c r="M495" s="227"/>
      <c r="N495" s="227"/>
      <c r="O495" s="227"/>
      <c r="P495" s="227"/>
      <c r="Q495" s="227"/>
      <c r="R495" s="227"/>
      <c r="S495" s="227"/>
      <c r="T495" s="227"/>
      <c r="U495" s="227"/>
      <c r="V495" s="228"/>
      <c r="W495" s="228"/>
      <c r="X495" s="228"/>
      <c r="Y495" s="228"/>
      <c r="Z495" s="228"/>
    </row>
    <row r="496" spans="1:26" ht="15.75" customHeight="1">
      <c r="A496" s="228"/>
      <c r="B496" s="262"/>
      <c r="C496" s="228"/>
      <c r="D496" s="263"/>
      <c r="E496" s="263"/>
      <c r="F496" s="263"/>
      <c r="G496" s="264"/>
      <c r="H496" s="228"/>
      <c r="I496" s="227"/>
      <c r="J496" s="227"/>
      <c r="K496" s="227"/>
      <c r="L496" s="227"/>
      <c r="M496" s="227"/>
      <c r="N496" s="227"/>
      <c r="O496" s="227"/>
      <c r="P496" s="227"/>
      <c r="Q496" s="227"/>
      <c r="R496" s="227"/>
      <c r="S496" s="227"/>
      <c r="T496" s="227"/>
      <c r="U496" s="227"/>
      <c r="V496" s="228"/>
      <c r="W496" s="228"/>
      <c r="X496" s="228"/>
      <c r="Y496" s="228"/>
      <c r="Z496" s="228"/>
    </row>
    <row r="497" spans="1:26" ht="15.75" customHeight="1">
      <c r="A497" s="228"/>
      <c r="B497" s="262"/>
      <c r="C497" s="228"/>
      <c r="D497" s="263"/>
      <c r="E497" s="263"/>
      <c r="F497" s="263"/>
      <c r="G497" s="264"/>
      <c r="H497" s="228"/>
      <c r="I497" s="227"/>
      <c r="J497" s="227"/>
      <c r="K497" s="227"/>
      <c r="L497" s="227"/>
      <c r="M497" s="227"/>
      <c r="N497" s="227"/>
      <c r="O497" s="227"/>
      <c r="P497" s="227"/>
      <c r="Q497" s="227"/>
      <c r="R497" s="227"/>
      <c r="S497" s="227"/>
      <c r="T497" s="227"/>
      <c r="U497" s="227"/>
      <c r="V497" s="228"/>
      <c r="W497" s="228"/>
      <c r="X497" s="228"/>
      <c r="Y497" s="228"/>
      <c r="Z497" s="228"/>
    </row>
    <row r="498" spans="1:26" ht="15.75" customHeight="1">
      <c r="A498" s="228"/>
      <c r="B498" s="262"/>
      <c r="C498" s="228"/>
      <c r="D498" s="263"/>
      <c r="E498" s="263"/>
      <c r="F498" s="263"/>
      <c r="G498" s="264"/>
      <c r="H498" s="228"/>
      <c r="I498" s="227"/>
      <c r="J498" s="227"/>
      <c r="K498" s="227"/>
      <c r="L498" s="227"/>
      <c r="M498" s="227"/>
      <c r="N498" s="227"/>
      <c r="O498" s="227"/>
      <c r="P498" s="227"/>
      <c r="Q498" s="227"/>
      <c r="R498" s="227"/>
      <c r="S498" s="227"/>
      <c r="T498" s="227"/>
      <c r="U498" s="227"/>
      <c r="V498" s="228"/>
      <c r="W498" s="228"/>
      <c r="X498" s="228"/>
      <c r="Y498" s="228"/>
      <c r="Z498" s="228"/>
    </row>
    <row r="499" spans="1:26" ht="15.75" customHeight="1">
      <c r="A499" s="228"/>
      <c r="B499" s="262"/>
      <c r="C499" s="228"/>
      <c r="D499" s="263"/>
      <c r="E499" s="263"/>
      <c r="F499" s="263"/>
      <c r="G499" s="264"/>
      <c r="H499" s="228"/>
      <c r="I499" s="227"/>
      <c r="J499" s="227"/>
      <c r="K499" s="227"/>
      <c r="L499" s="227"/>
      <c r="M499" s="227"/>
      <c r="N499" s="227"/>
      <c r="O499" s="227"/>
      <c r="P499" s="227"/>
      <c r="Q499" s="227"/>
      <c r="R499" s="227"/>
      <c r="S499" s="227"/>
      <c r="T499" s="227"/>
      <c r="U499" s="227"/>
      <c r="V499" s="228"/>
      <c r="W499" s="228"/>
      <c r="X499" s="228"/>
      <c r="Y499" s="228"/>
      <c r="Z499" s="228"/>
    </row>
    <row r="500" spans="1:26" ht="15.75" customHeight="1">
      <c r="A500" s="228"/>
      <c r="B500" s="262"/>
      <c r="C500" s="228"/>
      <c r="D500" s="263"/>
      <c r="E500" s="263"/>
      <c r="F500" s="263"/>
      <c r="G500" s="264"/>
      <c r="H500" s="228"/>
      <c r="I500" s="227"/>
      <c r="J500" s="227"/>
      <c r="K500" s="227"/>
      <c r="L500" s="227"/>
      <c r="M500" s="227"/>
      <c r="N500" s="227"/>
      <c r="O500" s="227"/>
      <c r="P500" s="227"/>
      <c r="Q500" s="227"/>
      <c r="R500" s="227"/>
      <c r="S500" s="227"/>
      <c r="T500" s="227"/>
      <c r="U500" s="227"/>
      <c r="V500" s="228"/>
      <c r="W500" s="228"/>
      <c r="X500" s="228"/>
      <c r="Y500" s="228"/>
      <c r="Z500" s="228"/>
    </row>
    <row r="501" spans="1:26" ht="15.75" customHeight="1">
      <c r="A501" s="228"/>
      <c r="B501" s="262"/>
      <c r="C501" s="228"/>
      <c r="D501" s="263"/>
      <c r="E501" s="263"/>
      <c r="F501" s="263"/>
      <c r="G501" s="264"/>
      <c r="H501" s="228"/>
      <c r="I501" s="227"/>
      <c r="J501" s="227"/>
      <c r="K501" s="227"/>
      <c r="L501" s="227"/>
      <c r="M501" s="227"/>
      <c r="N501" s="227"/>
      <c r="O501" s="227"/>
      <c r="P501" s="227"/>
      <c r="Q501" s="227"/>
      <c r="R501" s="227"/>
      <c r="S501" s="227"/>
      <c r="T501" s="227"/>
      <c r="U501" s="227"/>
      <c r="V501" s="228"/>
      <c r="W501" s="228"/>
      <c r="X501" s="228"/>
      <c r="Y501" s="228"/>
      <c r="Z501" s="228"/>
    </row>
    <row r="502" spans="1:26" ht="15.75" customHeight="1">
      <c r="A502" s="228"/>
      <c r="B502" s="262"/>
      <c r="C502" s="228"/>
      <c r="D502" s="263"/>
      <c r="E502" s="263"/>
      <c r="F502" s="263"/>
      <c r="G502" s="264"/>
      <c r="H502" s="228"/>
      <c r="I502" s="227"/>
      <c r="J502" s="227"/>
      <c r="K502" s="227"/>
      <c r="L502" s="227"/>
      <c r="M502" s="227"/>
      <c r="N502" s="227"/>
      <c r="O502" s="227"/>
      <c r="P502" s="227"/>
      <c r="Q502" s="227"/>
      <c r="R502" s="227"/>
      <c r="S502" s="227"/>
      <c r="T502" s="227"/>
      <c r="U502" s="227"/>
      <c r="V502" s="228"/>
      <c r="W502" s="228"/>
      <c r="X502" s="228"/>
      <c r="Y502" s="228"/>
      <c r="Z502" s="228"/>
    </row>
    <row r="503" spans="1:26" ht="15.75" customHeight="1">
      <c r="A503" s="228"/>
      <c r="B503" s="262"/>
      <c r="C503" s="228"/>
      <c r="D503" s="263"/>
      <c r="E503" s="263"/>
      <c r="F503" s="263"/>
      <c r="G503" s="264"/>
      <c r="H503" s="228"/>
      <c r="I503" s="227"/>
      <c r="J503" s="227"/>
      <c r="K503" s="227"/>
      <c r="L503" s="227"/>
      <c r="M503" s="227"/>
      <c r="N503" s="227"/>
      <c r="O503" s="227"/>
      <c r="P503" s="227"/>
      <c r="Q503" s="227"/>
      <c r="R503" s="227"/>
      <c r="S503" s="227"/>
      <c r="T503" s="227"/>
      <c r="U503" s="227"/>
      <c r="V503" s="228"/>
      <c r="W503" s="228"/>
      <c r="X503" s="228"/>
      <c r="Y503" s="228"/>
      <c r="Z503" s="228"/>
    </row>
    <row r="504" spans="1:26" ht="15.75" customHeight="1">
      <c r="A504" s="228"/>
      <c r="B504" s="262"/>
      <c r="C504" s="228"/>
      <c r="D504" s="263"/>
      <c r="E504" s="263"/>
      <c r="F504" s="263"/>
      <c r="G504" s="264"/>
      <c r="H504" s="228"/>
      <c r="I504" s="227"/>
      <c r="J504" s="227"/>
      <c r="K504" s="227"/>
      <c r="L504" s="227"/>
      <c r="M504" s="227"/>
      <c r="N504" s="227"/>
      <c r="O504" s="227"/>
      <c r="P504" s="227"/>
      <c r="Q504" s="227"/>
      <c r="R504" s="227"/>
      <c r="S504" s="227"/>
      <c r="T504" s="227"/>
      <c r="U504" s="227"/>
      <c r="V504" s="228"/>
      <c r="W504" s="228"/>
      <c r="X504" s="228"/>
      <c r="Y504" s="228"/>
      <c r="Z504" s="228"/>
    </row>
    <row r="505" spans="1:26" ht="15.75" customHeight="1">
      <c r="A505" s="228"/>
      <c r="B505" s="262"/>
      <c r="C505" s="228"/>
      <c r="D505" s="263"/>
      <c r="E505" s="263"/>
      <c r="F505" s="263"/>
      <c r="G505" s="264"/>
      <c r="H505" s="228"/>
      <c r="I505" s="227"/>
      <c r="J505" s="227"/>
      <c r="K505" s="227"/>
      <c r="L505" s="227"/>
      <c r="M505" s="227"/>
      <c r="N505" s="227"/>
      <c r="O505" s="227"/>
      <c r="P505" s="227"/>
      <c r="Q505" s="227"/>
      <c r="R505" s="227"/>
      <c r="S505" s="227"/>
      <c r="T505" s="227"/>
      <c r="U505" s="227"/>
      <c r="V505" s="228"/>
      <c r="W505" s="228"/>
      <c r="X505" s="228"/>
      <c r="Y505" s="228"/>
      <c r="Z505" s="228"/>
    </row>
    <row r="506" spans="1:26" ht="15.75" customHeight="1">
      <c r="A506" s="228"/>
      <c r="B506" s="262"/>
      <c r="C506" s="228"/>
      <c r="D506" s="263"/>
      <c r="E506" s="263"/>
      <c r="F506" s="263"/>
      <c r="G506" s="264"/>
      <c r="H506" s="228"/>
      <c r="I506" s="227"/>
      <c r="J506" s="227"/>
      <c r="K506" s="227"/>
      <c r="L506" s="227"/>
      <c r="M506" s="227"/>
      <c r="N506" s="227"/>
      <c r="O506" s="227"/>
      <c r="P506" s="227"/>
      <c r="Q506" s="227"/>
      <c r="R506" s="227"/>
      <c r="S506" s="227"/>
      <c r="T506" s="227"/>
      <c r="U506" s="227"/>
      <c r="V506" s="228"/>
      <c r="W506" s="228"/>
      <c r="X506" s="228"/>
      <c r="Y506" s="228"/>
      <c r="Z506" s="228"/>
    </row>
    <row r="507" spans="1:26" ht="15.75" customHeight="1">
      <c r="A507" s="228"/>
      <c r="B507" s="262"/>
      <c r="C507" s="228"/>
      <c r="D507" s="263"/>
      <c r="E507" s="263"/>
      <c r="F507" s="263"/>
      <c r="G507" s="264"/>
      <c r="H507" s="228"/>
      <c r="I507" s="227"/>
      <c r="J507" s="227"/>
      <c r="K507" s="227"/>
      <c r="L507" s="227"/>
      <c r="M507" s="227"/>
      <c r="N507" s="227"/>
      <c r="O507" s="227"/>
      <c r="P507" s="227"/>
      <c r="Q507" s="227"/>
      <c r="R507" s="227"/>
      <c r="S507" s="227"/>
      <c r="T507" s="227"/>
      <c r="U507" s="227"/>
      <c r="V507" s="228"/>
      <c r="W507" s="228"/>
      <c r="X507" s="228"/>
      <c r="Y507" s="228"/>
      <c r="Z507" s="228"/>
    </row>
    <row r="508" spans="1:26" ht="15.75" customHeight="1">
      <c r="A508" s="228"/>
      <c r="B508" s="262"/>
      <c r="C508" s="228"/>
      <c r="D508" s="263"/>
      <c r="E508" s="263"/>
      <c r="F508" s="263"/>
      <c r="G508" s="264"/>
      <c r="H508" s="228"/>
      <c r="I508" s="227"/>
      <c r="J508" s="227"/>
      <c r="K508" s="227"/>
      <c r="L508" s="227"/>
      <c r="M508" s="227"/>
      <c r="N508" s="227"/>
      <c r="O508" s="227"/>
      <c r="P508" s="227"/>
      <c r="Q508" s="227"/>
      <c r="R508" s="227"/>
      <c r="S508" s="227"/>
      <c r="T508" s="227"/>
      <c r="U508" s="227"/>
      <c r="V508" s="228"/>
      <c r="W508" s="228"/>
      <c r="X508" s="228"/>
      <c r="Y508" s="228"/>
      <c r="Z508" s="228"/>
    </row>
    <row r="509" spans="1:26" ht="15.75" customHeight="1">
      <c r="A509" s="228"/>
      <c r="B509" s="262"/>
      <c r="C509" s="228"/>
      <c r="D509" s="263"/>
      <c r="E509" s="263"/>
      <c r="F509" s="263"/>
      <c r="G509" s="264"/>
      <c r="H509" s="228"/>
      <c r="I509" s="227"/>
      <c r="J509" s="227"/>
      <c r="K509" s="227"/>
      <c r="L509" s="227"/>
      <c r="M509" s="227"/>
      <c r="N509" s="227"/>
      <c r="O509" s="227"/>
      <c r="P509" s="227"/>
      <c r="Q509" s="227"/>
      <c r="R509" s="227"/>
      <c r="S509" s="227"/>
      <c r="T509" s="227"/>
      <c r="U509" s="227"/>
      <c r="V509" s="228"/>
      <c r="W509" s="228"/>
      <c r="X509" s="228"/>
      <c r="Y509" s="228"/>
      <c r="Z509" s="228"/>
    </row>
    <row r="510" spans="1:26" ht="15.75" customHeight="1">
      <c r="A510" s="228"/>
      <c r="B510" s="262"/>
      <c r="C510" s="228"/>
      <c r="D510" s="263"/>
      <c r="E510" s="263"/>
      <c r="F510" s="263"/>
      <c r="G510" s="264"/>
      <c r="H510" s="228"/>
      <c r="I510" s="227"/>
      <c r="J510" s="227"/>
      <c r="K510" s="227"/>
      <c r="L510" s="227"/>
      <c r="M510" s="227"/>
      <c r="N510" s="227"/>
      <c r="O510" s="227"/>
      <c r="P510" s="227"/>
      <c r="Q510" s="227"/>
      <c r="R510" s="227"/>
      <c r="S510" s="227"/>
      <c r="T510" s="227"/>
      <c r="U510" s="227"/>
      <c r="V510" s="228"/>
      <c r="W510" s="228"/>
      <c r="X510" s="228"/>
      <c r="Y510" s="228"/>
      <c r="Z510" s="228"/>
    </row>
    <row r="511" spans="1:26" ht="15.75" customHeight="1">
      <c r="A511" s="228"/>
      <c r="B511" s="262"/>
      <c r="C511" s="228"/>
      <c r="D511" s="263"/>
      <c r="E511" s="263"/>
      <c r="F511" s="263"/>
      <c r="G511" s="264"/>
      <c r="H511" s="228"/>
      <c r="I511" s="227"/>
      <c r="J511" s="227"/>
      <c r="K511" s="227"/>
      <c r="L511" s="227"/>
      <c r="M511" s="227"/>
      <c r="N511" s="227"/>
      <c r="O511" s="227"/>
      <c r="P511" s="227"/>
      <c r="Q511" s="227"/>
      <c r="R511" s="227"/>
      <c r="S511" s="227"/>
      <c r="T511" s="227"/>
      <c r="U511" s="227"/>
      <c r="V511" s="228"/>
      <c r="W511" s="228"/>
      <c r="X511" s="228"/>
      <c r="Y511" s="228"/>
      <c r="Z511" s="228"/>
    </row>
    <row r="512" spans="1:26" ht="15.75" customHeight="1">
      <c r="A512" s="228"/>
      <c r="B512" s="262"/>
      <c r="C512" s="228"/>
      <c r="D512" s="263"/>
      <c r="E512" s="263"/>
      <c r="F512" s="263"/>
      <c r="G512" s="264"/>
      <c r="H512" s="228"/>
      <c r="I512" s="227"/>
      <c r="J512" s="227"/>
      <c r="K512" s="227"/>
      <c r="L512" s="227"/>
      <c r="M512" s="227"/>
      <c r="N512" s="227"/>
      <c r="O512" s="227"/>
      <c r="P512" s="227"/>
      <c r="Q512" s="227"/>
      <c r="R512" s="227"/>
      <c r="S512" s="227"/>
      <c r="T512" s="227"/>
      <c r="U512" s="227"/>
      <c r="V512" s="228"/>
      <c r="W512" s="228"/>
      <c r="X512" s="228"/>
      <c r="Y512" s="228"/>
      <c r="Z512" s="228"/>
    </row>
    <row r="513" spans="1:26" ht="15.75" customHeight="1">
      <c r="A513" s="228"/>
      <c r="B513" s="262"/>
      <c r="C513" s="228"/>
      <c r="D513" s="263"/>
      <c r="E513" s="263"/>
      <c r="F513" s="263"/>
      <c r="G513" s="264"/>
      <c r="H513" s="228"/>
      <c r="I513" s="227"/>
      <c r="J513" s="227"/>
      <c r="K513" s="227"/>
      <c r="L513" s="227"/>
      <c r="M513" s="227"/>
      <c r="N513" s="227"/>
      <c r="O513" s="227"/>
      <c r="P513" s="227"/>
      <c r="Q513" s="227"/>
      <c r="R513" s="227"/>
      <c r="S513" s="227"/>
      <c r="T513" s="227"/>
      <c r="U513" s="227"/>
      <c r="V513" s="228"/>
      <c r="W513" s="228"/>
      <c r="X513" s="228"/>
      <c r="Y513" s="228"/>
      <c r="Z513" s="228"/>
    </row>
    <row r="514" spans="1:26" ht="15.75" customHeight="1">
      <c r="A514" s="228"/>
      <c r="B514" s="262"/>
      <c r="C514" s="228"/>
      <c r="D514" s="263"/>
      <c r="E514" s="263"/>
      <c r="F514" s="263"/>
      <c r="G514" s="264"/>
      <c r="H514" s="228"/>
      <c r="I514" s="227"/>
      <c r="J514" s="227"/>
      <c r="K514" s="227"/>
      <c r="L514" s="227"/>
      <c r="M514" s="227"/>
      <c r="N514" s="227"/>
      <c r="O514" s="227"/>
      <c r="P514" s="227"/>
      <c r="Q514" s="227"/>
      <c r="R514" s="227"/>
      <c r="S514" s="227"/>
      <c r="T514" s="227"/>
      <c r="U514" s="227"/>
      <c r="V514" s="228"/>
      <c r="W514" s="228"/>
      <c r="X514" s="228"/>
      <c r="Y514" s="228"/>
      <c r="Z514" s="228"/>
    </row>
    <row r="515" spans="1:26" ht="15.75" customHeight="1">
      <c r="A515" s="228"/>
      <c r="B515" s="262"/>
      <c r="C515" s="228"/>
      <c r="D515" s="263"/>
      <c r="E515" s="263"/>
      <c r="F515" s="263"/>
      <c r="G515" s="264"/>
      <c r="H515" s="228"/>
      <c r="I515" s="227"/>
      <c r="J515" s="227"/>
      <c r="K515" s="227"/>
      <c r="L515" s="227"/>
      <c r="M515" s="227"/>
      <c r="N515" s="227"/>
      <c r="O515" s="227"/>
      <c r="P515" s="227"/>
      <c r="Q515" s="227"/>
      <c r="R515" s="227"/>
      <c r="S515" s="227"/>
      <c r="T515" s="227"/>
      <c r="U515" s="227"/>
      <c r="V515" s="228"/>
      <c r="W515" s="228"/>
      <c r="X515" s="228"/>
      <c r="Y515" s="228"/>
      <c r="Z515" s="228"/>
    </row>
    <row r="516" spans="1:26" ht="15.75" customHeight="1">
      <c r="A516" s="228"/>
      <c r="B516" s="262"/>
      <c r="C516" s="228"/>
      <c r="D516" s="263"/>
      <c r="E516" s="263"/>
      <c r="F516" s="263"/>
      <c r="G516" s="264"/>
      <c r="H516" s="228"/>
      <c r="I516" s="227"/>
      <c r="J516" s="227"/>
      <c r="K516" s="227"/>
      <c r="L516" s="227"/>
      <c r="M516" s="227"/>
      <c r="N516" s="227"/>
      <c r="O516" s="227"/>
      <c r="P516" s="227"/>
      <c r="Q516" s="227"/>
      <c r="R516" s="227"/>
      <c r="S516" s="227"/>
      <c r="T516" s="227"/>
      <c r="U516" s="227"/>
      <c r="V516" s="228"/>
      <c r="W516" s="228"/>
      <c r="X516" s="228"/>
      <c r="Y516" s="228"/>
      <c r="Z516" s="228"/>
    </row>
    <row r="517" spans="1:26" ht="15.75" customHeight="1">
      <c r="A517" s="228"/>
      <c r="B517" s="262"/>
      <c r="C517" s="228"/>
      <c r="D517" s="263"/>
      <c r="E517" s="263"/>
      <c r="F517" s="263"/>
      <c r="G517" s="264"/>
      <c r="H517" s="228"/>
      <c r="I517" s="227"/>
      <c r="J517" s="227"/>
      <c r="K517" s="227"/>
      <c r="L517" s="227"/>
      <c r="M517" s="227"/>
      <c r="N517" s="227"/>
      <c r="O517" s="227"/>
      <c r="P517" s="227"/>
      <c r="Q517" s="227"/>
      <c r="R517" s="227"/>
      <c r="S517" s="227"/>
      <c r="T517" s="227"/>
      <c r="U517" s="227"/>
      <c r="V517" s="228"/>
      <c r="W517" s="228"/>
      <c r="X517" s="228"/>
      <c r="Y517" s="228"/>
      <c r="Z517" s="228"/>
    </row>
    <row r="518" spans="1:26" ht="15.75" customHeight="1">
      <c r="A518" s="228"/>
      <c r="B518" s="262"/>
      <c r="C518" s="228"/>
      <c r="D518" s="263"/>
      <c r="E518" s="263"/>
      <c r="F518" s="263"/>
      <c r="G518" s="264"/>
      <c r="H518" s="228"/>
      <c r="I518" s="227"/>
      <c r="J518" s="227"/>
      <c r="K518" s="227"/>
      <c r="L518" s="227"/>
      <c r="M518" s="227"/>
      <c r="N518" s="227"/>
      <c r="O518" s="227"/>
      <c r="P518" s="227"/>
      <c r="Q518" s="227"/>
      <c r="R518" s="227"/>
      <c r="S518" s="227"/>
      <c r="T518" s="227"/>
      <c r="U518" s="227"/>
      <c r="V518" s="228"/>
      <c r="W518" s="228"/>
      <c r="X518" s="228"/>
      <c r="Y518" s="228"/>
      <c r="Z518" s="228"/>
    </row>
    <row r="519" spans="1:26" ht="15.75" customHeight="1">
      <c r="A519" s="228"/>
      <c r="B519" s="262"/>
      <c r="C519" s="228"/>
      <c r="D519" s="263"/>
      <c r="E519" s="263"/>
      <c r="F519" s="263"/>
      <c r="G519" s="264"/>
      <c r="H519" s="228"/>
      <c r="I519" s="227"/>
      <c r="J519" s="227"/>
      <c r="K519" s="227"/>
      <c r="L519" s="227"/>
      <c r="M519" s="227"/>
      <c r="N519" s="227"/>
      <c r="O519" s="227"/>
      <c r="P519" s="227"/>
      <c r="Q519" s="227"/>
      <c r="R519" s="227"/>
      <c r="S519" s="227"/>
      <c r="T519" s="227"/>
      <c r="U519" s="227"/>
      <c r="V519" s="228"/>
      <c r="W519" s="228"/>
      <c r="X519" s="228"/>
      <c r="Y519" s="228"/>
      <c r="Z519" s="228"/>
    </row>
    <row r="520" spans="1:26" ht="15.75" customHeight="1">
      <c r="A520" s="228"/>
      <c r="B520" s="262"/>
      <c r="C520" s="228"/>
      <c r="D520" s="263"/>
      <c r="E520" s="263"/>
      <c r="F520" s="263"/>
      <c r="G520" s="264"/>
      <c r="H520" s="228"/>
      <c r="I520" s="227"/>
      <c r="J520" s="227"/>
      <c r="K520" s="227"/>
      <c r="L520" s="227"/>
      <c r="M520" s="227"/>
      <c r="N520" s="227"/>
      <c r="O520" s="227"/>
      <c r="P520" s="227"/>
      <c r="Q520" s="227"/>
      <c r="R520" s="227"/>
      <c r="S520" s="227"/>
      <c r="T520" s="227"/>
      <c r="U520" s="227"/>
      <c r="V520" s="228"/>
      <c r="W520" s="228"/>
      <c r="X520" s="228"/>
      <c r="Y520" s="228"/>
      <c r="Z520" s="228"/>
    </row>
    <row r="521" spans="1:26" ht="15.75" customHeight="1">
      <c r="A521" s="228"/>
      <c r="B521" s="262"/>
      <c r="C521" s="228"/>
      <c r="D521" s="263"/>
      <c r="E521" s="263"/>
      <c r="F521" s="263"/>
      <c r="G521" s="264"/>
      <c r="H521" s="228"/>
      <c r="I521" s="227"/>
      <c r="J521" s="227"/>
      <c r="K521" s="227"/>
      <c r="L521" s="227"/>
      <c r="M521" s="227"/>
      <c r="N521" s="227"/>
      <c r="O521" s="227"/>
      <c r="P521" s="227"/>
      <c r="Q521" s="227"/>
      <c r="R521" s="227"/>
      <c r="S521" s="227"/>
      <c r="T521" s="227"/>
      <c r="U521" s="227"/>
      <c r="V521" s="228"/>
      <c r="W521" s="228"/>
      <c r="X521" s="228"/>
      <c r="Y521" s="228"/>
      <c r="Z521" s="228"/>
    </row>
    <row r="522" spans="1:26" ht="15.75" customHeight="1">
      <c r="A522" s="228"/>
      <c r="B522" s="262"/>
      <c r="C522" s="228"/>
      <c r="D522" s="263"/>
      <c r="E522" s="263"/>
      <c r="F522" s="263"/>
      <c r="G522" s="264"/>
      <c r="H522" s="228"/>
      <c r="I522" s="227"/>
      <c r="J522" s="227"/>
      <c r="K522" s="227"/>
      <c r="L522" s="227"/>
      <c r="M522" s="227"/>
      <c r="N522" s="227"/>
      <c r="O522" s="227"/>
      <c r="P522" s="227"/>
      <c r="Q522" s="227"/>
      <c r="R522" s="227"/>
      <c r="S522" s="227"/>
      <c r="T522" s="227"/>
      <c r="U522" s="227"/>
      <c r="V522" s="228"/>
      <c r="W522" s="228"/>
      <c r="X522" s="228"/>
      <c r="Y522" s="228"/>
      <c r="Z522" s="228"/>
    </row>
    <row r="523" spans="1:26" ht="15.75" customHeight="1">
      <c r="A523" s="228"/>
      <c r="B523" s="262"/>
      <c r="C523" s="228"/>
      <c r="D523" s="263"/>
      <c r="E523" s="263"/>
      <c r="F523" s="263"/>
      <c r="G523" s="264"/>
      <c r="H523" s="228"/>
      <c r="I523" s="227"/>
      <c r="J523" s="227"/>
      <c r="K523" s="227"/>
      <c r="L523" s="227"/>
      <c r="M523" s="227"/>
      <c r="N523" s="227"/>
      <c r="O523" s="227"/>
      <c r="P523" s="227"/>
      <c r="Q523" s="227"/>
      <c r="R523" s="227"/>
      <c r="S523" s="227"/>
      <c r="T523" s="227"/>
      <c r="U523" s="227"/>
      <c r="V523" s="228"/>
      <c r="W523" s="228"/>
      <c r="X523" s="228"/>
      <c r="Y523" s="228"/>
      <c r="Z523" s="228"/>
    </row>
    <row r="524" spans="1:26" ht="15.75" customHeight="1">
      <c r="A524" s="228"/>
      <c r="B524" s="262"/>
      <c r="C524" s="228"/>
      <c r="D524" s="263"/>
      <c r="E524" s="263"/>
      <c r="F524" s="263"/>
      <c r="G524" s="264"/>
      <c r="H524" s="228"/>
      <c r="I524" s="227"/>
      <c r="J524" s="227"/>
      <c r="K524" s="227"/>
      <c r="L524" s="227"/>
      <c r="M524" s="227"/>
      <c r="N524" s="227"/>
      <c r="O524" s="227"/>
      <c r="P524" s="227"/>
      <c r="Q524" s="227"/>
      <c r="R524" s="227"/>
      <c r="S524" s="227"/>
      <c r="T524" s="227"/>
      <c r="U524" s="227"/>
      <c r="V524" s="228"/>
      <c r="W524" s="228"/>
      <c r="X524" s="228"/>
      <c r="Y524" s="228"/>
      <c r="Z524" s="228"/>
    </row>
    <row r="525" spans="1:26" ht="15.75" customHeight="1">
      <c r="A525" s="228"/>
      <c r="B525" s="262"/>
      <c r="C525" s="228"/>
      <c r="D525" s="263"/>
      <c r="E525" s="263"/>
      <c r="F525" s="263"/>
      <c r="G525" s="264"/>
      <c r="H525" s="228"/>
      <c r="I525" s="227"/>
      <c r="J525" s="227"/>
      <c r="K525" s="227"/>
      <c r="L525" s="227"/>
      <c r="M525" s="227"/>
      <c r="N525" s="227"/>
      <c r="O525" s="227"/>
      <c r="P525" s="227"/>
      <c r="Q525" s="227"/>
      <c r="R525" s="227"/>
      <c r="S525" s="227"/>
      <c r="T525" s="227"/>
      <c r="U525" s="227"/>
      <c r="V525" s="228"/>
      <c r="W525" s="228"/>
      <c r="X525" s="228"/>
      <c r="Y525" s="228"/>
      <c r="Z525" s="228"/>
    </row>
    <row r="526" spans="1:26" ht="15.75" customHeight="1">
      <c r="A526" s="228"/>
      <c r="B526" s="262"/>
      <c r="C526" s="228"/>
      <c r="D526" s="263"/>
      <c r="E526" s="263"/>
      <c r="F526" s="263"/>
      <c r="G526" s="264"/>
      <c r="H526" s="228"/>
      <c r="I526" s="227"/>
      <c r="J526" s="227"/>
      <c r="K526" s="227"/>
      <c r="L526" s="227"/>
      <c r="M526" s="227"/>
      <c r="N526" s="227"/>
      <c r="O526" s="227"/>
      <c r="P526" s="227"/>
      <c r="Q526" s="227"/>
      <c r="R526" s="227"/>
      <c r="S526" s="227"/>
      <c r="T526" s="227"/>
      <c r="U526" s="227"/>
      <c r="V526" s="228"/>
      <c r="W526" s="228"/>
      <c r="X526" s="228"/>
      <c r="Y526" s="228"/>
      <c r="Z526" s="228"/>
    </row>
    <row r="527" spans="1:26" ht="15.75" customHeight="1">
      <c r="A527" s="228"/>
      <c r="B527" s="262"/>
      <c r="C527" s="228"/>
      <c r="D527" s="263"/>
      <c r="E527" s="263"/>
      <c r="F527" s="263"/>
      <c r="G527" s="264"/>
      <c r="H527" s="228"/>
      <c r="I527" s="227"/>
      <c r="J527" s="227"/>
      <c r="K527" s="227"/>
      <c r="L527" s="227"/>
      <c r="M527" s="227"/>
      <c r="N527" s="227"/>
      <c r="O527" s="227"/>
      <c r="P527" s="227"/>
      <c r="Q527" s="227"/>
      <c r="R527" s="227"/>
      <c r="S527" s="227"/>
      <c r="T527" s="227"/>
      <c r="U527" s="227"/>
      <c r="V527" s="228"/>
      <c r="W527" s="228"/>
      <c r="X527" s="228"/>
      <c r="Y527" s="228"/>
      <c r="Z527" s="228"/>
    </row>
    <row r="528" spans="1:26" ht="15.75" customHeight="1">
      <c r="A528" s="228"/>
      <c r="B528" s="262"/>
      <c r="C528" s="228"/>
      <c r="D528" s="263"/>
      <c r="E528" s="263"/>
      <c r="F528" s="263"/>
      <c r="G528" s="264"/>
      <c r="H528" s="228"/>
      <c r="I528" s="227"/>
      <c r="J528" s="227"/>
      <c r="K528" s="227"/>
      <c r="L528" s="227"/>
      <c r="M528" s="227"/>
      <c r="N528" s="227"/>
      <c r="O528" s="227"/>
      <c r="P528" s="227"/>
      <c r="Q528" s="227"/>
      <c r="R528" s="227"/>
      <c r="S528" s="227"/>
      <c r="T528" s="227"/>
      <c r="U528" s="227"/>
      <c r="V528" s="228"/>
      <c r="W528" s="228"/>
      <c r="X528" s="228"/>
      <c r="Y528" s="228"/>
      <c r="Z528" s="228"/>
    </row>
    <row r="529" spans="1:26" ht="15.75" customHeight="1">
      <c r="A529" s="228"/>
      <c r="B529" s="262"/>
      <c r="C529" s="228"/>
      <c r="D529" s="263"/>
      <c r="E529" s="263"/>
      <c r="F529" s="263"/>
      <c r="G529" s="264"/>
      <c r="H529" s="228"/>
      <c r="I529" s="227"/>
      <c r="J529" s="227"/>
      <c r="K529" s="227"/>
      <c r="L529" s="227"/>
      <c r="M529" s="227"/>
      <c r="N529" s="227"/>
      <c r="O529" s="227"/>
      <c r="P529" s="227"/>
      <c r="Q529" s="227"/>
      <c r="R529" s="227"/>
      <c r="S529" s="227"/>
      <c r="T529" s="227"/>
      <c r="U529" s="227"/>
      <c r="V529" s="228"/>
      <c r="W529" s="228"/>
      <c r="X529" s="228"/>
      <c r="Y529" s="228"/>
      <c r="Z529" s="228"/>
    </row>
    <row r="530" spans="1:26" ht="15.75" customHeight="1">
      <c r="A530" s="228"/>
      <c r="B530" s="262"/>
      <c r="C530" s="228"/>
      <c r="D530" s="263"/>
      <c r="E530" s="263"/>
      <c r="F530" s="263"/>
      <c r="G530" s="264"/>
      <c r="H530" s="228"/>
      <c r="I530" s="227"/>
      <c r="J530" s="227"/>
      <c r="K530" s="227"/>
      <c r="L530" s="227"/>
      <c r="M530" s="227"/>
      <c r="N530" s="227"/>
      <c r="O530" s="227"/>
      <c r="P530" s="227"/>
      <c r="Q530" s="227"/>
      <c r="R530" s="227"/>
      <c r="S530" s="227"/>
      <c r="T530" s="227"/>
      <c r="U530" s="227"/>
      <c r="V530" s="228"/>
      <c r="W530" s="228"/>
      <c r="X530" s="228"/>
      <c r="Y530" s="228"/>
      <c r="Z530" s="228"/>
    </row>
    <row r="531" spans="1:26" ht="15.75" customHeight="1">
      <c r="A531" s="228"/>
      <c r="B531" s="262"/>
      <c r="C531" s="228"/>
      <c r="D531" s="263"/>
      <c r="E531" s="263"/>
      <c r="F531" s="263"/>
      <c r="G531" s="264"/>
      <c r="H531" s="228"/>
      <c r="I531" s="227"/>
      <c r="J531" s="227"/>
      <c r="K531" s="227"/>
      <c r="L531" s="227"/>
      <c r="M531" s="227"/>
      <c r="N531" s="227"/>
      <c r="O531" s="227"/>
      <c r="P531" s="227"/>
      <c r="Q531" s="227"/>
      <c r="R531" s="227"/>
      <c r="S531" s="227"/>
      <c r="T531" s="227"/>
      <c r="U531" s="227"/>
      <c r="V531" s="228"/>
      <c r="W531" s="228"/>
      <c r="X531" s="228"/>
      <c r="Y531" s="228"/>
      <c r="Z531" s="228"/>
    </row>
    <row r="532" spans="1:26" ht="15.75" customHeight="1">
      <c r="A532" s="228"/>
      <c r="B532" s="262"/>
      <c r="C532" s="228"/>
      <c r="D532" s="263"/>
      <c r="E532" s="263"/>
      <c r="F532" s="263"/>
      <c r="G532" s="264"/>
      <c r="H532" s="228"/>
      <c r="I532" s="227"/>
      <c r="J532" s="227"/>
      <c r="K532" s="227"/>
      <c r="L532" s="227"/>
      <c r="M532" s="227"/>
      <c r="N532" s="227"/>
      <c r="O532" s="227"/>
      <c r="P532" s="227"/>
      <c r="Q532" s="227"/>
      <c r="R532" s="227"/>
      <c r="S532" s="227"/>
      <c r="T532" s="227"/>
      <c r="U532" s="227"/>
      <c r="V532" s="228"/>
      <c r="W532" s="228"/>
      <c r="X532" s="228"/>
      <c r="Y532" s="228"/>
      <c r="Z532" s="228"/>
    </row>
    <row r="533" spans="1:26" ht="15.75" customHeight="1">
      <c r="A533" s="228"/>
      <c r="B533" s="262"/>
      <c r="C533" s="228"/>
      <c r="D533" s="263"/>
      <c r="E533" s="263"/>
      <c r="F533" s="263"/>
      <c r="G533" s="264"/>
      <c r="H533" s="228"/>
      <c r="I533" s="227"/>
      <c r="J533" s="227"/>
      <c r="K533" s="227"/>
      <c r="L533" s="227"/>
      <c r="M533" s="227"/>
      <c r="N533" s="227"/>
      <c r="O533" s="227"/>
      <c r="P533" s="227"/>
      <c r="Q533" s="227"/>
      <c r="R533" s="227"/>
      <c r="S533" s="227"/>
      <c r="T533" s="227"/>
      <c r="U533" s="227"/>
      <c r="V533" s="228"/>
      <c r="W533" s="228"/>
      <c r="X533" s="228"/>
      <c r="Y533" s="228"/>
      <c r="Z533" s="228"/>
    </row>
    <row r="534" spans="1:26" ht="15.75" customHeight="1">
      <c r="A534" s="228"/>
      <c r="B534" s="262"/>
      <c r="C534" s="228"/>
      <c r="D534" s="263"/>
      <c r="E534" s="263"/>
      <c r="F534" s="263"/>
      <c r="G534" s="264"/>
      <c r="H534" s="228"/>
      <c r="I534" s="227"/>
      <c r="J534" s="227"/>
      <c r="K534" s="227"/>
      <c r="L534" s="227"/>
      <c r="M534" s="227"/>
      <c r="N534" s="227"/>
      <c r="O534" s="227"/>
      <c r="P534" s="227"/>
      <c r="Q534" s="227"/>
      <c r="R534" s="227"/>
      <c r="S534" s="227"/>
      <c r="T534" s="227"/>
      <c r="U534" s="227"/>
      <c r="V534" s="228"/>
      <c r="W534" s="228"/>
      <c r="X534" s="228"/>
      <c r="Y534" s="228"/>
      <c r="Z534" s="228"/>
    </row>
    <row r="535" spans="1:26" ht="15.75" customHeight="1">
      <c r="A535" s="228"/>
      <c r="B535" s="262"/>
      <c r="C535" s="228"/>
      <c r="D535" s="263"/>
      <c r="E535" s="263"/>
      <c r="F535" s="263"/>
      <c r="G535" s="264"/>
      <c r="H535" s="228"/>
      <c r="I535" s="227"/>
      <c r="J535" s="227"/>
      <c r="K535" s="227"/>
      <c r="L535" s="227"/>
      <c r="M535" s="227"/>
      <c r="N535" s="227"/>
      <c r="O535" s="227"/>
      <c r="P535" s="227"/>
      <c r="Q535" s="227"/>
      <c r="R535" s="227"/>
      <c r="S535" s="227"/>
      <c r="T535" s="227"/>
      <c r="U535" s="227"/>
      <c r="V535" s="228"/>
      <c r="W535" s="228"/>
      <c r="X535" s="228"/>
      <c r="Y535" s="228"/>
      <c r="Z535" s="228"/>
    </row>
    <row r="536" spans="1:26" ht="15.75" customHeight="1">
      <c r="A536" s="228"/>
      <c r="B536" s="262"/>
      <c r="C536" s="228"/>
      <c r="D536" s="263"/>
      <c r="E536" s="263"/>
      <c r="F536" s="263"/>
      <c r="G536" s="264"/>
      <c r="H536" s="228"/>
      <c r="I536" s="227"/>
      <c r="J536" s="227"/>
      <c r="K536" s="227"/>
      <c r="L536" s="227"/>
      <c r="M536" s="227"/>
      <c r="N536" s="227"/>
      <c r="O536" s="227"/>
      <c r="P536" s="227"/>
      <c r="Q536" s="227"/>
      <c r="R536" s="227"/>
      <c r="S536" s="227"/>
      <c r="T536" s="227"/>
      <c r="U536" s="227"/>
      <c r="V536" s="228"/>
      <c r="W536" s="228"/>
      <c r="X536" s="228"/>
      <c r="Y536" s="228"/>
      <c r="Z536" s="228"/>
    </row>
    <row r="537" spans="1:26" ht="15.75" customHeight="1">
      <c r="A537" s="228"/>
      <c r="B537" s="262"/>
      <c r="C537" s="228"/>
      <c r="D537" s="263"/>
      <c r="E537" s="263"/>
      <c r="F537" s="263"/>
      <c r="G537" s="264"/>
      <c r="H537" s="228"/>
      <c r="I537" s="227"/>
      <c r="J537" s="227"/>
      <c r="K537" s="227"/>
      <c r="L537" s="227"/>
      <c r="M537" s="227"/>
      <c r="N537" s="227"/>
      <c r="O537" s="227"/>
      <c r="P537" s="227"/>
      <c r="Q537" s="227"/>
      <c r="R537" s="227"/>
      <c r="S537" s="227"/>
      <c r="T537" s="227"/>
      <c r="U537" s="227"/>
      <c r="V537" s="228"/>
      <c r="W537" s="228"/>
      <c r="X537" s="228"/>
      <c r="Y537" s="228"/>
      <c r="Z537" s="228"/>
    </row>
    <row r="538" spans="1:26" ht="15.75" customHeight="1">
      <c r="A538" s="228"/>
      <c r="B538" s="262"/>
      <c r="C538" s="228"/>
      <c r="D538" s="263"/>
      <c r="E538" s="263"/>
      <c r="F538" s="263"/>
      <c r="G538" s="264"/>
      <c r="H538" s="228"/>
      <c r="I538" s="227"/>
      <c r="J538" s="227"/>
      <c r="K538" s="227"/>
      <c r="L538" s="227"/>
      <c r="M538" s="227"/>
      <c r="N538" s="227"/>
      <c r="O538" s="227"/>
      <c r="P538" s="227"/>
      <c r="Q538" s="227"/>
      <c r="R538" s="227"/>
      <c r="S538" s="227"/>
      <c r="T538" s="227"/>
      <c r="U538" s="227"/>
      <c r="V538" s="228"/>
      <c r="W538" s="228"/>
      <c r="X538" s="228"/>
      <c r="Y538" s="228"/>
      <c r="Z538" s="228"/>
    </row>
    <row r="539" spans="1:26" ht="15.75" customHeight="1">
      <c r="A539" s="228"/>
      <c r="B539" s="262"/>
      <c r="C539" s="228"/>
      <c r="D539" s="263"/>
      <c r="E539" s="263"/>
      <c r="F539" s="263"/>
      <c r="G539" s="264"/>
      <c r="H539" s="228"/>
      <c r="I539" s="227"/>
      <c r="J539" s="227"/>
      <c r="K539" s="227"/>
      <c r="L539" s="227"/>
      <c r="M539" s="227"/>
      <c r="N539" s="227"/>
      <c r="O539" s="227"/>
      <c r="P539" s="227"/>
      <c r="Q539" s="227"/>
      <c r="R539" s="227"/>
      <c r="S539" s="227"/>
      <c r="T539" s="227"/>
      <c r="U539" s="227"/>
      <c r="V539" s="228"/>
      <c r="W539" s="228"/>
      <c r="X539" s="228"/>
      <c r="Y539" s="228"/>
      <c r="Z539" s="228"/>
    </row>
    <row r="540" spans="1:26" ht="15.75" customHeight="1">
      <c r="A540" s="228"/>
      <c r="B540" s="262"/>
      <c r="C540" s="228"/>
      <c r="D540" s="263"/>
      <c r="E540" s="263"/>
      <c r="F540" s="263"/>
      <c r="G540" s="264"/>
      <c r="H540" s="228"/>
      <c r="I540" s="227"/>
      <c r="J540" s="227"/>
      <c r="K540" s="227"/>
      <c r="L540" s="227"/>
      <c r="M540" s="227"/>
      <c r="N540" s="227"/>
      <c r="O540" s="227"/>
      <c r="P540" s="227"/>
      <c r="Q540" s="227"/>
      <c r="R540" s="227"/>
      <c r="S540" s="227"/>
      <c r="T540" s="227"/>
      <c r="U540" s="227"/>
      <c r="V540" s="228"/>
      <c r="W540" s="228"/>
      <c r="X540" s="228"/>
      <c r="Y540" s="228"/>
      <c r="Z540" s="228"/>
    </row>
    <row r="541" spans="1:26" ht="15.75" customHeight="1">
      <c r="A541" s="228"/>
      <c r="B541" s="262"/>
      <c r="C541" s="228"/>
      <c r="D541" s="263"/>
      <c r="E541" s="263"/>
      <c r="F541" s="263"/>
      <c r="G541" s="264"/>
      <c r="H541" s="228"/>
      <c r="I541" s="227"/>
      <c r="J541" s="227"/>
      <c r="K541" s="227"/>
      <c r="L541" s="227"/>
      <c r="M541" s="227"/>
      <c r="N541" s="227"/>
      <c r="O541" s="227"/>
      <c r="P541" s="227"/>
      <c r="Q541" s="227"/>
      <c r="R541" s="227"/>
      <c r="S541" s="227"/>
      <c r="T541" s="227"/>
      <c r="U541" s="227"/>
      <c r="V541" s="228"/>
      <c r="W541" s="228"/>
      <c r="X541" s="228"/>
      <c r="Y541" s="228"/>
      <c r="Z541" s="228"/>
    </row>
    <row r="542" spans="1:26" ht="15.75" customHeight="1">
      <c r="A542" s="228"/>
      <c r="B542" s="262"/>
      <c r="C542" s="228"/>
      <c r="D542" s="263"/>
      <c r="E542" s="263"/>
      <c r="F542" s="263"/>
      <c r="G542" s="264"/>
      <c r="H542" s="228"/>
      <c r="I542" s="227"/>
      <c r="J542" s="227"/>
      <c r="K542" s="227"/>
      <c r="L542" s="227"/>
      <c r="M542" s="227"/>
      <c r="N542" s="227"/>
      <c r="O542" s="227"/>
      <c r="P542" s="227"/>
      <c r="Q542" s="227"/>
      <c r="R542" s="227"/>
      <c r="S542" s="227"/>
      <c r="T542" s="227"/>
      <c r="U542" s="227"/>
      <c r="V542" s="228"/>
      <c r="W542" s="228"/>
      <c r="X542" s="228"/>
      <c r="Y542" s="228"/>
      <c r="Z542" s="228"/>
    </row>
    <row r="543" spans="1:26" ht="15.75" customHeight="1">
      <c r="A543" s="228"/>
      <c r="B543" s="262"/>
      <c r="C543" s="228"/>
      <c r="D543" s="263"/>
      <c r="E543" s="263"/>
      <c r="F543" s="263"/>
      <c r="G543" s="264"/>
      <c r="H543" s="228"/>
      <c r="I543" s="227"/>
      <c r="J543" s="227"/>
      <c r="K543" s="227"/>
      <c r="L543" s="227"/>
      <c r="M543" s="227"/>
      <c r="N543" s="227"/>
      <c r="O543" s="227"/>
      <c r="P543" s="227"/>
      <c r="Q543" s="227"/>
      <c r="R543" s="227"/>
      <c r="S543" s="227"/>
      <c r="T543" s="227"/>
      <c r="U543" s="227"/>
      <c r="V543" s="228"/>
      <c r="W543" s="228"/>
      <c r="X543" s="228"/>
      <c r="Y543" s="228"/>
      <c r="Z543" s="228"/>
    </row>
    <row r="544" spans="1:26" ht="15.75" customHeight="1">
      <c r="A544" s="228"/>
      <c r="B544" s="262"/>
      <c r="C544" s="228"/>
      <c r="D544" s="263"/>
      <c r="E544" s="263"/>
      <c r="F544" s="263"/>
      <c r="G544" s="264"/>
      <c r="H544" s="228"/>
      <c r="I544" s="227"/>
      <c r="J544" s="227"/>
      <c r="K544" s="227"/>
      <c r="L544" s="227"/>
      <c r="M544" s="227"/>
      <c r="N544" s="227"/>
      <c r="O544" s="227"/>
      <c r="P544" s="227"/>
      <c r="Q544" s="227"/>
      <c r="R544" s="227"/>
      <c r="S544" s="227"/>
      <c r="T544" s="227"/>
      <c r="U544" s="227"/>
      <c r="V544" s="228"/>
      <c r="W544" s="228"/>
      <c r="X544" s="228"/>
      <c r="Y544" s="228"/>
      <c r="Z544" s="228"/>
    </row>
    <row r="545" spans="1:26" ht="15.75" customHeight="1">
      <c r="A545" s="228"/>
      <c r="B545" s="262"/>
      <c r="C545" s="228"/>
      <c r="D545" s="263"/>
      <c r="E545" s="263"/>
      <c r="F545" s="263"/>
      <c r="G545" s="264"/>
      <c r="H545" s="228"/>
      <c r="I545" s="227"/>
      <c r="J545" s="227"/>
      <c r="K545" s="227"/>
      <c r="L545" s="227"/>
      <c r="M545" s="227"/>
      <c r="N545" s="227"/>
      <c r="O545" s="227"/>
      <c r="P545" s="227"/>
      <c r="Q545" s="227"/>
      <c r="R545" s="227"/>
      <c r="S545" s="227"/>
      <c r="T545" s="227"/>
      <c r="U545" s="227"/>
      <c r="V545" s="228"/>
      <c r="W545" s="228"/>
      <c r="X545" s="228"/>
      <c r="Y545" s="228"/>
      <c r="Z545" s="228"/>
    </row>
    <row r="546" spans="1:26" ht="15.75" customHeight="1">
      <c r="A546" s="228"/>
      <c r="B546" s="262"/>
      <c r="C546" s="228"/>
      <c r="D546" s="263"/>
      <c r="E546" s="263"/>
      <c r="F546" s="263"/>
      <c r="G546" s="264"/>
      <c r="H546" s="228"/>
      <c r="I546" s="227"/>
      <c r="J546" s="227"/>
      <c r="K546" s="227"/>
      <c r="L546" s="227"/>
      <c r="M546" s="227"/>
      <c r="N546" s="227"/>
      <c r="O546" s="227"/>
      <c r="P546" s="227"/>
      <c r="Q546" s="227"/>
      <c r="R546" s="227"/>
      <c r="S546" s="227"/>
      <c r="T546" s="227"/>
      <c r="U546" s="227"/>
      <c r="V546" s="228"/>
      <c r="W546" s="228"/>
      <c r="X546" s="228"/>
      <c r="Y546" s="228"/>
      <c r="Z546" s="228"/>
    </row>
    <row r="547" spans="1:26" ht="15.75" customHeight="1">
      <c r="A547" s="228"/>
      <c r="B547" s="262"/>
      <c r="C547" s="228"/>
      <c r="D547" s="263"/>
      <c r="E547" s="263"/>
      <c r="F547" s="263"/>
      <c r="G547" s="264"/>
      <c r="H547" s="228"/>
      <c r="I547" s="227"/>
      <c r="J547" s="227"/>
      <c r="K547" s="227"/>
      <c r="L547" s="227"/>
      <c r="M547" s="227"/>
      <c r="N547" s="227"/>
      <c r="O547" s="227"/>
      <c r="P547" s="227"/>
      <c r="Q547" s="227"/>
      <c r="R547" s="227"/>
      <c r="S547" s="227"/>
      <c r="T547" s="227"/>
      <c r="U547" s="227"/>
      <c r="V547" s="228"/>
      <c r="W547" s="228"/>
      <c r="X547" s="228"/>
      <c r="Y547" s="228"/>
      <c r="Z547" s="228"/>
    </row>
    <row r="548" spans="1:26" ht="15.75" customHeight="1">
      <c r="A548" s="228"/>
      <c r="B548" s="262"/>
      <c r="C548" s="228"/>
      <c r="D548" s="263"/>
      <c r="E548" s="263"/>
      <c r="F548" s="263"/>
      <c r="G548" s="264"/>
      <c r="H548" s="228"/>
      <c r="I548" s="227"/>
      <c r="J548" s="227"/>
      <c r="K548" s="227"/>
      <c r="L548" s="227"/>
      <c r="M548" s="227"/>
      <c r="N548" s="227"/>
      <c r="O548" s="227"/>
      <c r="P548" s="227"/>
      <c r="Q548" s="227"/>
      <c r="R548" s="227"/>
      <c r="S548" s="227"/>
      <c r="T548" s="227"/>
      <c r="U548" s="227"/>
      <c r="V548" s="228"/>
      <c r="W548" s="228"/>
      <c r="X548" s="228"/>
      <c r="Y548" s="228"/>
      <c r="Z548" s="228"/>
    </row>
    <row r="549" spans="1:26" ht="15.75" customHeight="1">
      <c r="A549" s="228"/>
      <c r="B549" s="262"/>
      <c r="C549" s="228"/>
      <c r="D549" s="263"/>
      <c r="E549" s="263"/>
      <c r="F549" s="263"/>
      <c r="G549" s="264"/>
      <c r="H549" s="228"/>
      <c r="I549" s="227"/>
      <c r="J549" s="227"/>
      <c r="K549" s="227"/>
      <c r="L549" s="227"/>
      <c r="M549" s="227"/>
      <c r="N549" s="227"/>
      <c r="O549" s="227"/>
      <c r="P549" s="227"/>
      <c r="Q549" s="227"/>
      <c r="R549" s="227"/>
      <c r="S549" s="227"/>
      <c r="T549" s="227"/>
      <c r="U549" s="227"/>
      <c r="V549" s="228"/>
      <c r="W549" s="228"/>
      <c r="X549" s="228"/>
      <c r="Y549" s="228"/>
      <c r="Z549" s="228"/>
    </row>
    <row r="550" spans="1:26" ht="15.75" customHeight="1">
      <c r="A550" s="228"/>
      <c r="B550" s="262"/>
      <c r="C550" s="228"/>
      <c r="D550" s="263"/>
      <c r="E550" s="263"/>
      <c r="F550" s="263"/>
      <c r="G550" s="264"/>
      <c r="H550" s="228"/>
      <c r="I550" s="227"/>
      <c r="J550" s="227"/>
      <c r="K550" s="227"/>
      <c r="L550" s="227"/>
      <c r="M550" s="227"/>
      <c r="N550" s="227"/>
      <c r="O550" s="227"/>
      <c r="P550" s="227"/>
      <c r="Q550" s="227"/>
      <c r="R550" s="227"/>
      <c r="S550" s="227"/>
      <c r="T550" s="227"/>
      <c r="U550" s="227"/>
      <c r="V550" s="228"/>
      <c r="W550" s="228"/>
      <c r="X550" s="228"/>
      <c r="Y550" s="228"/>
      <c r="Z550" s="228"/>
    </row>
    <row r="551" spans="1:26" ht="15.75" customHeight="1">
      <c r="A551" s="228"/>
      <c r="B551" s="262"/>
      <c r="C551" s="228"/>
      <c r="D551" s="263"/>
      <c r="E551" s="263"/>
      <c r="F551" s="263"/>
      <c r="G551" s="264"/>
      <c r="H551" s="228"/>
      <c r="I551" s="227"/>
      <c r="J551" s="227"/>
      <c r="K551" s="227"/>
      <c r="L551" s="227"/>
      <c r="M551" s="227"/>
      <c r="N551" s="227"/>
      <c r="O551" s="227"/>
      <c r="P551" s="227"/>
      <c r="Q551" s="227"/>
      <c r="R551" s="227"/>
      <c r="S551" s="227"/>
      <c r="T551" s="227"/>
      <c r="U551" s="227"/>
      <c r="V551" s="228"/>
      <c r="W551" s="228"/>
      <c r="X551" s="228"/>
      <c r="Y551" s="228"/>
      <c r="Z551" s="228"/>
    </row>
    <row r="552" spans="1:26" ht="15.75" customHeight="1">
      <c r="A552" s="228"/>
      <c r="B552" s="262"/>
      <c r="C552" s="228"/>
      <c r="D552" s="263"/>
      <c r="E552" s="263"/>
      <c r="F552" s="263"/>
      <c r="G552" s="264"/>
      <c r="H552" s="228"/>
      <c r="I552" s="227"/>
      <c r="J552" s="227"/>
      <c r="K552" s="227"/>
      <c r="L552" s="227"/>
      <c r="M552" s="227"/>
      <c r="N552" s="227"/>
      <c r="O552" s="227"/>
      <c r="P552" s="227"/>
      <c r="Q552" s="227"/>
      <c r="R552" s="227"/>
      <c r="S552" s="227"/>
      <c r="T552" s="227"/>
      <c r="U552" s="227"/>
      <c r="V552" s="228"/>
      <c r="W552" s="228"/>
      <c r="X552" s="228"/>
      <c r="Y552" s="228"/>
      <c r="Z552" s="228"/>
    </row>
    <row r="553" spans="1:26" ht="15.75" customHeight="1">
      <c r="A553" s="228"/>
      <c r="B553" s="262"/>
      <c r="C553" s="228"/>
      <c r="D553" s="263"/>
      <c r="E553" s="263"/>
      <c r="F553" s="263"/>
      <c r="G553" s="264"/>
      <c r="H553" s="228"/>
      <c r="I553" s="227"/>
      <c r="J553" s="227"/>
      <c r="K553" s="227"/>
      <c r="L553" s="227"/>
      <c r="M553" s="227"/>
      <c r="N553" s="227"/>
      <c r="O553" s="227"/>
      <c r="P553" s="227"/>
      <c r="Q553" s="227"/>
      <c r="R553" s="227"/>
      <c r="S553" s="227"/>
      <c r="T553" s="227"/>
      <c r="U553" s="227"/>
      <c r="V553" s="228"/>
      <c r="W553" s="228"/>
      <c r="X553" s="228"/>
      <c r="Y553" s="228"/>
      <c r="Z553" s="228"/>
    </row>
    <row r="554" spans="1:26" ht="15.75" customHeight="1">
      <c r="A554" s="228"/>
      <c r="B554" s="262"/>
      <c r="C554" s="228"/>
      <c r="D554" s="263"/>
      <c r="E554" s="263"/>
      <c r="F554" s="263"/>
      <c r="G554" s="264"/>
      <c r="H554" s="228"/>
      <c r="I554" s="227"/>
      <c r="J554" s="227"/>
      <c r="K554" s="227"/>
      <c r="L554" s="227"/>
      <c r="M554" s="227"/>
      <c r="N554" s="227"/>
      <c r="O554" s="227"/>
      <c r="P554" s="227"/>
      <c r="Q554" s="227"/>
      <c r="R554" s="227"/>
      <c r="S554" s="227"/>
      <c r="T554" s="227"/>
      <c r="U554" s="227"/>
      <c r="V554" s="228"/>
      <c r="W554" s="228"/>
      <c r="X554" s="228"/>
      <c r="Y554" s="228"/>
      <c r="Z554" s="228"/>
    </row>
    <row r="555" spans="1:26" ht="15.75" customHeight="1">
      <c r="A555" s="228"/>
      <c r="B555" s="262"/>
      <c r="C555" s="228"/>
      <c r="D555" s="263"/>
      <c r="E555" s="263"/>
      <c r="F555" s="263"/>
      <c r="G555" s="264"/>
      <c r="H555" s="228"/>
      <c r="I555" s="227"/>
      <c r="J555" s="227"/>
      <c r="K555" s="227"/>
      <c r="L555" s="227"/>
      <c r="M555" s="227"/>
      <c r="N555" s="227"/>
      <c r="O555" s="227"/>
      <c r="P555" s="227"/>
      <c r="Q555" s="227"/>
      <c r="R555" s="227"/>
      <c r="S555" s="227"/>
      <c r="T555" s="227"/>
      <c r="U555" s="227"/>
      <c r="V555" s="228"/>
      <c r="W555" s="228"/>
      <c r="X555" s="228"/>
      <c r="Y555" s="228"/>
      <c r="Z555" s="228"/>
    </row>
    <row r="556" spans="1:26" ht="15.75" customHeight="1">
      <c r="A556" s="228"/>
      <c r="B556" s="262"/>
      <c r="C556" s="228"/>
      <c r="D556" s="263"/>
      <c r="E556" s="263"/>
      <c r="F556" s="263"/>
      <c r="G556" s="264"/>
      <c r="H556" s="228"/>
      <c r="I556" s="227"/>
      <c r="J556" s="227"/>
      <c r="K556" s="227"/>
      <c r="L556" s="227"/>
      <c r="M556" s="227"/>
      <c r="N556" s="227"/>
      <c r="O556" s="227"/>
      <c r="P556" s="227"/>
      <c r="Q556" s="227"/>
      <c r="R556" s="227"/>
      <c r="S556" s="227"/>
      <c r="T556" s="227"/>
      <c r="U556" s="227"/>
      <c r="V556" s="228"/>
      <c r="W556" s="228"/>
      <c r="X556" s="228"/>
      <c r="Y556" s="228"/>
      <c r="Z556" s="228"/>
    </row>
    <row r="557" spans="1:26" ht="15.75" customHeight="1">
      <c r="A557" s="228"/>
      <c r="B557" s="262"/>
      <c r="C557" s="228"/>
      <c r="D557" s="263"/>
      <c r="E557" s="263"/>
      <c r="F557" s="263"/>
      <c r="G557" s="264"/>
      <c r="H557" s="228"/>
      <c r="I557" s="227"/>
      <c r="J557" s="227"/>
      <c r="K557" s="227"/>
      <c r="L557" s="227"/>
      <c r="M557" s="227"/>
      <c r="N557" s="227"/>
      <c r="O557" s="227"/>
      <c r="P557" s="227"/>
      <c r="Q557" s="227"/>
      <c r="R557" s="227"/>
      <c r="S557" s="227"/>
      <c r="T557" s="227"/>
      <c r="U557" s="227"/>
      <c r="V557" s="228"/>
      <c r="W557" s="228"/>
      <c r="X557" s="228"/>
      <c r="Y557" s="228"/>
      <c r="Z557" s="228"/>
    </row>
    <row r="558" spans="1:26" ht="15.75" customHeight="1">
      <c r="A558" s="228"/>
      <c r="B558" s="262"/>
      <c r="C558" s="228"/>
      <c r="D558" s="263"/>
      <c r="E558" s="263"/>
      <c r="F558" s="263"/>
      <c r="G558" s="264"/>
      <c r="H558" s="228"/>
      <c r="I558" s="227"/>
      <c r="J558" s="227"/>
      <c r="K558" s="227"/>
      <c r="L558" s="227"/>
      <c r="M558" s="227"/>
      <c r="N558" s="227"/>
      <c r="O558" s="227"/>
      <c r="P558" s="227"/>
      <c r="Q558" s="227"/>
      <c r="R558" s="227"/>
      <c r="S558" s="227"/>
      <c r="T558" s="227"/>
      <c r="U558" s="227"/>
      <c r="V558" s="228"/>
      <c r="W558" s="228"/>
      <c r="X558" s="228"/>
      <c r="Y558" s="228"/>
      <c r="Z558" s="228"/>
    </row>
    <row r="559" spans="1:26" ht="15.75" customHeight="1">
      <c r="A559" s="228"/>
      <c r="B559" s="262"/>
      <c r="C559" s="228"/>
      <c r="D559" s="263"/>
      <c r="E559" s="263"/>
      <c r="F559" s="263"/>
      <c r="G559" s="264"/>
      <c r="H559" s="228"/>
      <c r="I559" s="227"/>
      <c r="J559" s="227"/>
      <c r="K559" s="227"/>
      <c r="L559" s="227"/>
      <c r="M559" s="227"/>
      <c r="N559" s="227"/>
      <c r="O559" s="227"/>
      <c r="P559" s="227"/>
      <c r="Q559" s="227"/>
      <c r="R559" s="227"/>
      <c r="S559" s="227"/>
      <c r="T559" s="227"/>
      <c r="U559" s="227"/>
      <c r="V559" s="228"/>
      <c r="W559" s="228"/>
      <c r="X559" s="228"/>
      <c r="Y559" s="228"/>
      <c r="Z559" s="228"/>
    </row>
    <row r="560" spans="1:26" ht="15.75" customHeight="1">
      <c r="A560" s="228"/>
      <c r="B560" s="262"/>
      <c r="C560" s="228"/>
      <c r="D560" s="263"/>
      <c r="E560" s="263"/>
      <c r="F560" s="263"/>
      <c r="G560" s="264"/>
      <c r="H560" s="228"/>
      <c r="I560" s="227"/>
      <c r="J560" s="227"/>
      <c r="K560" s="227"/>
      <c r="L560" s="227"/>
      <c r="M560" s="227"/>
      <c r="N560" s="227"/>
      <c r="O560" s="227"/>
      <c r="P560" s="227"/>
      <c r="Q560" s="227"/>
      <c r="R560" s="227"/>
      <c r="S560" s="227"/>
      <c r="T560" s="227"/>
      <c r="U560" s="227"/>
      <c r="V560" s="228"/>
      <c r="W560" s="228"/>
      <c r="X560" s="228"/>
      <c r="Y560" s="228"/>
      <c r="Z560" s="228"/>
    </row>
    <row r="561" spans="1:26" ht="15.75" customHeight="1">
      <c r="A561" s="228"/>
      <c r="B561" s="262"/>
      <c r="C561" s="228"/>
      <c r="D561" s="263"/>
      <c r="E561" s="263"/>
      <c r="F561" s="263"/>
      <c r="G561" s="264"/>
      <c r="H561" s="228"/>
      <c r="I561" s="227"/>
      <c r="J561" s="227"/>
      <c r="K561" s="227"/>
      <c r="L561" s="227"/>
      <c r="M561" s="227"/>
      <c r="N561" s="227"/>
      <c r="O561" s="227"/>
      <c r="P561" s="227"/>
      <c r="Q561" s="227"/>
      <c r="R561" s="227"/>
      <c r="S561" s="227"/>
      <c r="T561" s="227"/>
      <c r="U561" s="227"/>
      <c r="V561" s="228"/>
      <c r="W561" s="228"/>
      <c r="X561" s="228"/>
      <c r="Y561" s="228"/>
      <c r="Z561" s="228"/>
    </row>
    <row r="562" spans="1:26" ht="15.75" customHeight="1">
      <c r="A562" s="228"/>
      <c r="B562" s="262"/>
      <c r="C562" s="228"/>
      <c r="D562" s="263"/>
      <c r="E562" s="263"/>
      <c r="F562" s="263"/>
      <c r="G562" s="264"/>
      <c r="H562" s="228"/>
      <c r="I562" s="227"/>
      <c r="J562" s="227"/>
      <c r="K562" s="227"/>
      <c r="L562" s="227"/>
      <c r="M562" s="227"/>
      <c r="N562" s="227"/>
      <c r="O562" s="227"/>
      <c r="P562" s="227"/>
      <c r="Q562" s="227"/>
      <c r="R562" s="227"/>
      <c r="S562" s="227"/>
      <c r="T562" s="227"/>
      <c r="U562" s="227"/>
      <c r="V562" s="228"/>
      <c r="W562" s="228"/>
      <c r="X562" s="228"/>
      <c r="Y562" s="228"/>
      <c r="Z562" s="228"/>
    </row>
    <row r="563" spans="1:26" ht="15.75" customHeight="1">
      <c r="A563" s="228"/>
      <c r="B563" s="262"/>
      <c r="C563" s="228"/>
      <c r="D563" s="263"/>
      <c r="E563" s="263"/>
      <c r="F563" s="263"/>
      <c r="G563" s="264"/>
      <c r="H563" s="228"/>
      <c r="I563" s="227"/>
      <c r="J563" s="227"/>
      <c r="K563" s="227"/>
      <c r="L563" s="227"/>
      <c r="M563" s="227"/>
      <c r="N563" s="227"/>
      <c r="O563" s="227"/>
      <c r="P563" s="227"/>
      <c r="Q563" s="227"/>
      <c r="R563" s="227"/>
      <c r="S563" s="227"/>
      <c r="T563" s="227"/>
      <c r="U563" s="227"/>
      <c r="V563" s="228"/>
      <c r="W563" s="228"/>
      <c r="X563" s="228"/>
      <c r="Y563" s="228"/>
      <c r="Z563" s="228"/>
    </row>
    <row r="564" spans="1:26" ht="15.75" customHeight="1">
      <c r="A564" s="228"/>
      <c r="B564" s="262"/>
      <c r="C564" s="228"/>
      <c r="D564" s="263"/>
      <c r="E564" s="263"/>
      <c r="F564" s="263"/>
      <c r="G564" s="264"/>
      <c r="H564" s="228"/>
      <c r="I564" s="227"/>
      <c r="J564" s="227"/>
      <c r="K564" s="227"/>
      <c r="L564" s="227"/>
      <c r="M564" s="227"/>
      <c r="N564" s="227"/>
      <c r="O564" s="227"/>
      <c r="P564" s="227"/>
      <c r="Q564" s="227"/>
      <c r="R564" s="227"/>
      <c r="S564" s="227"/>
      <c r="T564" s="227"/>
      <c r="U564" s="227"/>
      <c r="V564" s="228"/>
      <c r="W564" s="228"/>
      <c r="X564" s="228"/>
      <c r="Y564" s="228"/>
      <c r="Z564" s="228"/>
    </row>
    <row r="565" spans="1:26" ht="15.75" customHeight="1">
      <c r="A565" s="228"/>
      <c r="B565" s="262"/>
      <c r="C565" s="228"/>
      <c r="D565" s="263"/>
      <c r="E565" s="263"/>
      <c r="F565" s="263"/>
      <c r="G565" s="264"/>
      <c r="H565" s="228"/>
      <c r="I565" s="227"/>
      <c r="J565" s="227"/>
      <c r="K565" s="227"/>
      <c r="L565" s="227"/>
      <c r="M565" s="227"/>
      <c r="N565" s="227"/>
      <c r="O565" s="227"/>
      <c r="P565" s="227"/>
      <c r="Q565" s="227"/>
      <c r="R565" s="227"/>
      <c r="S565" s="227"/>
      <c r="T565" s="227"/>
      <c r="U565" s="227"/>
      <c r="V565" s="228"/>
      <c r="W565" s="228"/>
      <c r="X565" s="228"/>
      <c r="Y565" s="228"/>
      <c r="Z565" s="228"/>
    </row>
    <row r="566" spans="1:26" ht="15.75" customHeight="1">
      <c r="A566" s="228"/>
      <c r="B566" s="262"/>
      <c r="C566" s="228"/>
      <c r="D566" s="263"/>
      <c r="E566" s="263"/>
      <c r="F566" s="263"/>
      <c r="G566" s="264"/>
      <c r="H566" s="228"/>
      <c r="I566" s="227"/>
      <c r="J566" s="227"/>
      <c r="K566" s="227"/>
      <c r="L566" s="227"/>
      <c r="M566" s="227"/>
      <c r="N566" s="227"/>
      <c r="O566" s="227"/>
      <c r="P566" s="227"/>
      <c r="Q566" s="227"/>
      <c r="R566" s="227"/>
      <c r="S566" s="227"/>
      <c r="T566" s="227"/>
      <c r="U566" s="227"/>
      <c r="V566" s="228"/>
      <c r="W566" s="228"/>
      <c r="X566" s="228"/>
      <c r="Y566" s="228"/>
      <c r="Z566" s="228"/>
    </row>
    <row r="567" spans="1:26" ht="15.75" customHeight="1">
      <c r="A567" s="228"/>
      <c r="B567" s="262"/>
      <c r="C567" s="228"/>
      <c r="D567" s="263"/>
      <c r="E567" s="263"/>
      <c r="F567" s="263"/>
      <c r="G567" s="264"/>
      <c r="H567" s="228"/>
      <c r="I567" s="227"/>
      <c r="J567" s="227"/>
      <c r="K567" s="227"/>
      <c r="L567" s="227"/>
      <c r="M567" s="227"/>
      <c r="N567" s="227"/>
      <c r="O567" s="227"/>
      <c r="P567" s="227"/>
      <c r="Q567" s="227"/>
      <c r="R567" s="227"/>
      <c r="S567" s="227"/>
      <c r="T567" s="227"/>
      <c r="U567" s="227"/>
      <c r="V567" s="228"/>
      <c r="W567" s="228"/>
      <c r="X567" s="228"/>
      <c r="Y567" s="228"/>
      <c r="Z567" s="228"/>
    </row>
    <row r="568" spans="1:26" ht="15.75" customHeight="1">
      <c r="A568" s="228"/>
      <c r="B568" s="262"/>
      <c r="C568" s="228"/>
      <c r="D568" s="263"/>
      <c r="E568" s="263"/>
      <c r="F568" s="263"/>
      <c r="G568" s="264"/>
      <c r="H568" s="228"/>
      <c r="I568" s="227"/>
      <c r="J568" s="227"/>
      <c r="K568" s="227"/>
      <c r="L568" s="227"/>
      <c r="M568" s="227"/>
      <c r="N568" s="227"/>
      <c r="O568" s="227"/>
      <c r="P568" s="227"/>
      <c r="Q568" s="227"/>
      <c r="R568" s="227"/>
      <c r="S568" s="227"/>
      <c r="T568" s="227"/>
      <c r="U568" s="227"/>
      <c r="V568" s="228"/>
      <c r="W568" s="228"/>
      <c r="X568" s="228"/>
      <c r="Y568" s="228"/>
      <c r="Z568" s="228"/>
    </row>
    <row r="569" spans="1:26" ht="15.75" customHeight="1">
      <c r="A569" s="228"/>
      <c r="B569" s="262"/>
      <c r="C569" s="228"/>
      <c r="D569" s="263"/>
      <c r="E569" s="263"/>
      <c r="F569" s="263"/>
      <c r="G569" s="264"/>
      <c r="H569" s="228"/>
      <c r="I569" s="227"/>
      <c r="J569" s="227"/>
      <c r="K569" s="227"/>
      <c r="L569" s="227"/>
      <c r="M569" s="227"/>
      <c r="N569" s="227"/>
      <c r="O569" s="227"/>
      <c r="P569" s="227"/>
      <c r="Q569" s="227"/>
      <c r="R569" s="227"/>
      <c r="S569" s="227"/>
      <c r="T569" s="227"/>
      <c r="U569" s="227"/>
      <c r="V569" s="228"/>
      <c r="W569" s="228"/>
      <c r="X569" s="228"/>
      <c r="Y569" s="228"/>
      <c r="Z569" s="228"/>
    </row>
    <row r="570" spans="1:26" ht="15.75" customHeight="1">
      <c r="A570" s="228"/>
      <c r="B570" s="262"/>
      <c r="C570" s="228"/>
      <c r="D570" s="263"/>
      <c r="E570" s="263"/>
      <c r="F570" s="263"/>
      <c r="G570" s="264"/>
      <c r="H570" s="228"/>
      <c r="I570" s="227"/>
      <c r="J570" s="227"/>
      <c r="K570" s="227"/>
      <c r="L570" s="227"/>
      <c r="M570" s="227"/>
      <c r="N570" s="227"/>
      <c r="O570" s="227"/>
      <c r="P570" s="227"/>
      <c r="Q570" s="227"/>
      <c r="R570" s="227"/>
      <c r="S570" s="227"/>
      <c r="T570" s="227"/>
      <c r="U570" s="227"/>
      <c r="V570" s="228"/>
      <c r="W570" s="228"/>
      <c r="X570" s="228"/>
      <c r="Y570" s="228"/>
      <c r="Z570" s="228"/>
    </row>
    <row r="571" spans="1:26" ht="15.75" customHeight="1">
      <c r="A571" s="228"/>
      <c r="B571" s="262"/>
      <c r="C571" s="228"/>
      <c r="D571" s="263"/>
      <c r="E571" s="263"/>
      <c r="F571" s="263"/>
      <c r="G571" s="264"/>
      <c r="H571" s="228"/>
      <c r="I571" s="227"/>
      <c r="J571" s="227"/>
      <c r="K571" s="227"/>
      <c r="L571" s="227"/>
      <c r="M571" s="227"/>
      <c r="N571" s="227"/>
      <c r="O571" s="227"/>
      <c r="P571" s="227"/>
      <c r="Q571" s="227"/>
      <c r="R571" s="227"/>
      <c r="S571" s="227"/>
      <c r="T571" s="227"/>
      <c r="U571" s="227"/>
      <c r="V571" s="228"/>
      <c r="W571" s="228"/>
      <c r="X571" s="228"/>
      <c r="Y571" s="228"/>
      <c r="Z571" s="228"/>
    </row>
    <row r="572" spans="1:26" ht="15.75" customHeight="1">
      <c r="A572" s="228"/>
      <c r="B572" s="262"/>
      <c r="C572" s="228"/>
      <c r="D572" s="263"/>
      <c r="E572" s="263"/>
      <c r="F572" s="263"/>
      <c r="G572" s="264"/>
      <c r="H572" s="228"/>
      <c r="I572" s="227"/>
      <c r="J572" s="227"/>
      <c r="K572" s="227"/>
      <c r="L572" s="227"/>
      <c r="M572" s="227"/>
      <c r="N572" s="227"/>
      <c r="O572" s="227"/>
      <c r="P572" s="227"/>
      <c r="Q572" s="227"/>
      <c r="R572" s="227"/>
      <c r="S572" s="227"/>
      <c r="T572" s="227"/>
      <c r="U572" s="227"/>
      <c r="V572" s="228"/>
      <c r="W572" s="228"/>
      <c r="X572" s="228"/>
      <c r="Y572" s="228"/>
      <c r="Z572" s="228"/>
    </row>
    <row r="573" spans="1:26" ht="15.75" customHeight="1">
      <c r="A573" s="228"/>
      <c r="B573" s="262"/>
      <c r="C573" s="228"/>
      <c r="D573" s="263"/>
      <c r="E573" s="263"/>
      <c r="F573" s="263"/>
      <c r="G573" s="264"/>
      <c r="H573" s="228"/>
      <c r="I573" s="227"/>
      <c r="J573" s="227"/>
      <c r="K573" s="227"/>
      <c r="L573" s="227"/>
      <c r="M573" s="227"/>
      <c r="N573" s="227"/>
      <c r="O573" s="227"/>
      <c r="P573" s="227"/>
      <c r="Q573" s="227"/>
      <c r="R573" s="227"/>
      <c r="S573" s="227"/>
      <c r="T573" s="227"/>
      <c r="U573" s="227"/>
      <c r="V573" s="228"/>
      <c r="W573" s="228"/>
      <c r="X573" s="228"/>
      <c r="Y573" s="228"/>
      <c r="Z573" s="228"/>
    </row>
    <row r="574" spans="1:26" ht="15.75" customHeight="1">
      <c r="A574" s="228"/>
      <c r="B574" s="262"/>
      <c r="C574" s="228"/>
      <c r="D574" s="263"/>
      <c r="E574" s="263"/>
      <c r="F574" s="263"/>
      <c r="G574" s="264"/>
      <c r="H574" s="228"/>
      <c r="I574" s="227"/>
      <c r="J574" s="227"/>
      <c r="K574" s="227"/>
      <c r="L574" s="227"/>
      <c r="M574" s="227"/>
      <c r="N574" s="227"/>
      <c r="O574" s="227"/>
      <c r="P574" s="227"/>
      <c r="Q574" s="227"/>
      <c r="R574" s="227"/>
      <c r="S574" s="227"/>
      <c r="T574" s="227"/>
      <c r="U574" s="227"/>
      <c r="V574" s="228"/>
      <c r="W574" s="228"/>
      <c r="X574" s="228"/>
      <c r="Y574" s="228"/>
      <c r="Z574" s="228"/>
    </row>
    <row r="575" spans="1:26" ht="15.75" customHeight="1">
      <c r="A575" s="228"/>
      <c r="B575" s="262"/>
      <c r="C575" s="228"/>
      <c r="D575" s="263"/>
      <c r="E575" s="263"/>
      <c r="F575" s="263"/>
      <c r="G575" s="264"/>
      <c r="H575" s="228"/>
      <c r="I575" s="227"/>
      <c r="J575" s="227"/>
      <c r="K575" s="227"/>
      <c r="L575" s="227"/>
      <c r="M575" s="227"/>
      <c r="N575" s="227"/>
      <c r="O575" s="227"/>
      <c r="P575" s="227"/>
      <c r="Q575" s="227"/>
      <c r="R575" s="227"/>
      <c r="S575" s="227"/>
      <c r="T575" s="227"/>
      <c r="U575" s="227"/>
      <c r="V575" s="228"/>
      <c r="W575" s="228"/>
      <c r="X575" s="228"/>
      <c r="Y575" s="228"/>
      <c r="Z575" s="228"/>
    </row>
    <row r="576" spans="1:26" ht="15.75" customHeight="1">
      <c r="A576" s="228"/>
      <c r="B576" s="262"/>
      <c r="C576" s="228"/>
      <c r="D576" s="263"/>
      <c r="E576" s="263"/>
      <c r="F576" s="263"/>
      <c r="G576" s="264"/>
      <c r="H576" s="228"/>
      <c r="I576" s="227"/>
      <c r="J576" s="227"/>
      <c r="K576" s="227"/>
      <c r="L576" s="227"/>
      <c r="M576" s="227"/>
      <c r="N576" s="227"/>
      <c r="O576" s="227"/>
      <c r="P576" s="227"/>
      <c r="Q576" s="227"/>
      <c r="R576" s="227"/>
      <c r="S576" s="227"/>
      <c r="T576" s="227"/>
      <c r="U576" s="227"/>
      <c r="V576" s="228"/>
      <c r="W576" s="228"/>
      <c r="X576" s="228"/>
      <c r="Y576" s="228"/>
      <c r="Z576" s="228"/>
    </row>
    <row r="577" spans="1:26" ht="15.75" customHeight="1">
      <c r="A577" s="228"/>
      <c r="B577" s="262"/>
      <c r="C577" s="228"/>
      <c r="D577" s="263"/>
      <c r="E577" s="263"/>
      <c r="F577" s="263"/>
      <c r="G577" s="264"/>
      <c r="H577" s="228"/>
      <c r="I577" s="227"/>
      <c r="J577" s="227"/>
      <c r="K577" s="227"/>
      <c r="L577" s="227"/>
      <c r="M577" s="227"/>
      <c r="N577" s="227"/>
      <c r="O577" s="227"/>
      <c r="P577" s="227"/>
      <c r="Q577" s="227"/>
      <c r="R577" s="227"/>
      <c r="S577" s="227"/>
      <c r="T577" s="227"/>
      <c r="U577" s="227"/>
      <c r="V577" s="228"/>
      <c r="W577" s="228"/>
      <c r="X577" s="228"/>
      <c r="Y577" s="228"/>
      <c r="Z577" s="228"/>
    </row>
    <row r="578" spans="1:26" ht="15.75" customHeight="1">
      <c r="A578" s="228"/>
      <c r="B578" s="262"/>
      <c r="C578" s="228"/>
      <c r="D578" s="263"/>
      <c r="E578" s="263"/>
      <c r="F578" s="263"/>
      <c r="G578" s="264"/>
      <c r="H578" s="228"/>
      <c r="I578" s="227"/>
      <c r="J578" s="227"/>
      <c r="K578" s="227"/>
      <c r="L578" s="227"/>
      <c r="M578" s="227"/>
      <c r="N578" s="227"/>
      <c r="O578" s="227"/>
      <c r="P578" s="227"/>
      <c r="Q578" s="227"/>
      <c r="R578" s="227"/>
      <c r="S578" s="227"/>
      <c r="T578" s="227"/>
      <c r="U578" s="227"/>
      <c r="V578" s="228"/>
      <c r="W578" s="228"/>
      <c r="X578" s="228"/>
      <c r="Y578" s="228"/>
      <c r="Z578" s="228"/>
    </row>
    <row r="579" spans="1:26" ht="15.75" customHeight="1">
      <c r="A579" s="228"/>
      <c r="B579" s="262"/>
      <c r="C579" s="228"/>
      <c r="D579" s="263"/>
      <c r="E579" s="263"/>
      <c r="F579" s="263"/>
      <c r="G579" s="264"/>
      <c r="H579" s="228"/>
      <c r="I579" s="227"/>
      <c r="J579" s="227"/>
      <c r="K579" s="227"/>
      <c r="L579" s="227"/>
      <c r="M579" s="227"/>
      <c r="N579" s="227"/>
      <c r="O579" s="227"/>
      <c r="P579" s="227"/>
      <c r="Q579" s="227"/>
      <c r="R579" s="227"/>
      <c r="S579" s="227"/>
      <c r="T579" s="227"/>
      <c r="U579" s="227"/>
      <c r="V579" s="228"/>
      <c r="W579" s="228"/>
      <c r="X579" s="228"/>
      <c r="Y579" s="228"/>
      <c r="Z579" s="228"/>
    </row>
    <row r="580" spans="1:26" ht="15.75" customHeight="1">
      <c r="A580" s="228"/>
      <c r="B580" s="262"/>
      <c r="C580" s="228"/>
      <c r="D580" s="263"/>
      <c r="E580" s="263"/>
      <c r="F580" s="263"/>
      <c r="G580" s="264"/>
      <c r="H580" s="228"/>
      <c r="I580" s="227"/>
      <c r="J580" s="227"/>
      <c r="K580" s="227"/>
      <c r="L580" s="227"/>
      <c r="M580" s="227"/>
      <c r="N580" s="227"/>
      <c r="O580" s="227"/>
      <c r="P580" s="227"/>
      <c r="Q580" s="227"/>
      <c r="R580" s="227"/>
      <c r="S580" s="227"/>
      <c r="T580" s="227"/>
      <c r="U580" s="227"/>
      <c r="V580" s="228"/>
      <c r="W580" s="228"/>
      <c r="X580" s="228"/>
      <c r="Y580" s="228"/>
      <c r="Z580" s="228"/>
    </row>
    <row r="581" spans="1:26" ht="15.75" customHeight="1">
      <c r="A581" s="228"/>
      <c r="B581" s="262"/>
      <c r="C581" s="228"/>
      <c r="D581" s="263"/>
      <c r="E581" s="263"/>
      <c r="F581" s="263"/>
      <c r="G581" s="264"/>
      <c r="H581" s="228"/>
      <c r="I581" s="227"/>
      <c r="J581" s="227"/>
      <c r="K581" s="227"/>
      <c r="L581" s="227"/>
      <c r="M581" s="227"/>
      <c r="N581" s="227"/>
      <c r="O581" s="227"/>
      <c r="P581" s="227"/>
      <c r="Q581" s="227"/>
      <c r="R581" s="227"/>
      <c r="S581" s="227"/>
      <c r="T581" s="227"/>
      <c r="U581" s="227"/>
      <c r="V581" s="228"/>
      <c r="W581" s="228"/>
      <c r="X581" s="228"/>
      <c r="Y581" s="228"/>
      <c r="Z581" s="228"/>
    </row>
    <row r="582" spans="1:26" ht="15.75" customHeight="1">
      <c r="A582" s="228"/>
      <c r="B582" s="262"/>
      <c r="C582" s="228"/>
      <c r="D582" s="263"/>
      <c r="E582" s="263"/>
      <c r="F582" s="263"/>
      <c r="G582" s="264"/>
      <c r="H582" s="228"/>
      <c r="I582" s="227"/>
      <c r="J582" s="227"/>
      <c r="K582" s="227"/>
      <c r="L582" s="227"/>
      <c r="M582" s="227"/>
      <c r="N582" s="227"/>
      <c r="O582" s="227"/>
      <c r="P582" s="227"/>
      <c r="Q582" s="227"/>
      <c r="R582" s="227"/>
      <c r="S582" s="227"/>
      <c r="T582" s="227"/>
      <c r="U582" s="227"/>
      <c r="V582" s="228"/>
      <c r="W582" s="228"/>
      <c r="X582" s="228"/>
      <c r="Y582" s="228"/>
      <c r="Z582" s="228"/>
    </row>
    <row r="583" spans="1:26" ht="15.75" customHeight="1">
      <c r="A583" s="228"/>
      <c r="B583" s="262"/>
      <c r="C583" s="228"/>
      <c r="D583" s="263"/>
      <c r="E583" s="263"/>
      <c r="F583" s="263"/>
      <c r="G583" s="264"/>
      <c r="H583" s="228"/>
      <c r="I583" s="227"/>
      <c r="J583" s="227"/>
      <c r="K583" s="227"/>
      <c r="L583" s="227"/>
      <c r="M583" s="227"/>
      <c r="N583" s="227"/>
      <c r="O583" s="227"/>
      <c r="P583" s="227"/>
      <c r="Q583" s="227"/>
      <c r="R583" s="227"/>
      <c r="S583" s="227"/>
      <c r="T583" s="227"/>
      <c r="U583" s="227"/>
      <c r="V583" s="228"/>
      <c r="W583" s="228"/>
      <c r="X583" s="228"/>
      <c r="Y583" s="228"/>
      <c r="Z583" s="228"/>
    </row>
    <row r="584" spans="1:26" ht="15.75" customHeight="1">
      <c r="A584" s="228"/>
      <c r="B584" s="262"/>
      <c r="C584" s="228"/>
      <c r="D584" s="263"/>
      <c r="E584" s="263"/>
      <c r="F584" s="263"/>
      <c r="G584" s="264"/>
      <c r="H584" s="228"/>
      <c r="I584" s="227"/>
      <c r="J584" s="227"/>
      <c r="K584" s="227"/>
      <c r="L584" s="227"/>
      <c r="M584" s="227"/>
      <c r="N584" s="227"/>
      <c r="O584" s="227"/>
      <c r="P584" s="227"/>
      <c r="Q584" s="227"/>
      <c r="R584" s="227"/>
      <c r="S584" s="227"/>
      <c r="T584" s="227"/>
      <c r="U584" s="227"/>
      <c r="V584" s="228"/>
      <c r="W584" s="228"/>
      <c r="X584" s="228"/>
      <c r="Y584" s="228"/>
      <c r="Z584" s="228"/>
    </row>
    <row r="585" spans="1:26" ht="15.75" customHeight="1">
      <c r="A585" s="228"/>
      <c r="B585" s="262"/>
      <c r="C585" s="228"/>
      <c r="D585" s="263"/>
      <c r="E585" s="263"/>
      <c r="F585" s="263"/>
      <c r="G585" s="264"/>
      <c r="H585" s="228"/>
      <c r="I585" s="227"/>
      <c r="J585" s="227"/>
      <c r="K585" s="227"/>
      <c r="L585" s="227"/>
      <c r="M585" s="227"/>
      <c r="N585" s="227"/>
      <c r="O585" s="227"/>
      <c r="P585" s="227"/>
      <c r="Q585" s="227"/>
      <c r="R585" s="227"/>
      <c r="S585" s="227"/>
      <c r="T585" s="227"/>
      <c r="U585" s="227"/>
      <c r="V585" s="228"/>
      <c r="W585" s="228"/>
      <c r="X585" s="228"/>
      <c r="Y585" s="228"/>
      <c r="Z585" s="228"/>
    </row>
    <row r="586" spans="1:26" ht="15.75" customHeight="1">
      <c r="A586" s="228"/>
      <c r="B586" s="262"/>
      <c r="C586" s="228"/>
      <c r="D586" s="263"/>
      <c r="E586" s="263"/>
      <c r="F586" s="263"/>
      <c r="G586" s="264"/>
      <c r="H586" s="228"/>
      <c r="I586" s="227"/>
      <c r="J586" s="227"/>
      <c r="K586" s="227"/>
      <c r="L586" s="227"/>
      <c r="M586" s="227"/>
      <c r="N586" s="227"/>
      <c r="O586" s="227"/>
      <c r="P586" s="227"/>
      <c r="Q586" s="227"/>
      <c r="R586" s="227"/>
      <c r="S586" s="227"/>
      <c r="T586" s="227"/>
      <c r="U586" s="227"/>
      <c r="V586" s="228"/>
      <c r="W586" s="228"/>
      <c r="X586" s="228"/>
      <c r="Y586" s="228"/>
      <c r="Z586" s="228"/>
    </row>
    <row r="587" spans="1:26" ht="15.75" customHeight="1">
      <c r="A587" s="228"/>
      <c r="B587" s="262"/>
      <c r="C587" s="228"/>
      <c r="D587" s="263"/>
      <c r="E587" s="263"/>
      <c r="F587" s="263"/>
      <c r="G587" s="264"/>
      <c r="H587" s="228"/>
      <c r="I587" s="227"/>
      <c r="J587" s="227"/>
      <c r="K587" s="227"/>
      <c r="L587" s="227"/>
      <c r="M587" s="227"/>
      <c r="N587" s="227"/>
      <c r="O587" s="227"/>
      <c r="P587" s="227"/>
      <c r="Q587" s="227"/>
      <c r="R587" s="227"/>
      <c r="S587" s="227"/>
      <c r="T587" s="227"/>
      <c r="U587" s="227"/>
      <c r="V587" s="228"/>
      <c r="W587" s="228"/>
      <c r="X587" s="228"/>
      <c r="Y587" s="228"/>
      <c r="Z587" s="228"/>
    </row>
    <row r="588" spans="1:26" ht="15.75" customHeight="1">
      <c r="A588" s="228"/>
      <c r="B588" s="262"/>
      <c r="C588" s="228"/>
      <c r="D588" s="263"/>
      <c r="E588" s="263"/>
      <c r="F588" s="263"/>
      <c r="G588" s="264"/>
      <c r="H588" s="228"/>
      <c r="I588" s="227"/>
      <c r="J588" s="227"/>
      <c r="K588" s="227"/>
      <c r="L588" s="227"/>
      <c r="M588" s="227"/>
      <c r="N588" s="227"/>
      <c r="O588" s="227"/>
      <c r="P588" s="227"/>
      <c r="Q588" s="227"/>
      <c r="R588" s="227"/>
      <c r="S588" s="227"/>
      <c r="T588" s="227"/>
      <c r="U588" s="227"/>
      <c r="V588" s="228"/>
      <c r="W588" s="228"/>
      <c r="X588" s="228"/>
      <c r="Y588" s="228"/>
      <c r="Z588" s="228"/>
    </row>
    <row r="589" spans="1:26" ht="15.75" customHeight="1">
      <c r="A589" s="228"/>
      <c r="B589" s="262"/>
      <c r="C589" s="228"/>
      <c r="D589" s="263"/>
      <c r="E589" s="263"/>
      <c r="F589" s="263"/>
      <c r="G589" s="264"/>
      <c r="H589" s="228"/>
      <c r="I589" s="227"/>
      <c r="J589" s="227"/>
      <c r="K589" s="227"/>
      <c r="L589" s="227"/>
      <c r="M589" s="227"/>
      <c r="N589" s="227"/>
      <c r="O589" s="227"/>
      <c r="P589" s="227"/>
      <c r="Q589" s="227"/>
      <c r="R589" s="227"/>
      <c r="S589" s="227"/>
      <c r="T589" s="227"/>
      <c r="U589" s="227"/>
      <c r="V589" s="228"/>
      <c r="W589" s="228"/>
      <c r="X589" s="228"/>
      <c r="Y589" s="228"/>
      <c r="Z589" s="228"/>
    </row>
    <row r="590" spans="1:26" ht="15.75" customHeight="1">
      <c r="A590" s="228"/>
      <c r="B590" s="262"/>
      <c r="C590" s="228"/>
      <c r="D590" s="263"/>
      <c r="E590" s="263"/>
      <c r="F590" s="263"/>
      <c r="G590" s="264"/>
      <c r="H590" s="228"/>
      <c r="I590" s="227"/>
      <c r="J590" s="227"/>
      <c r="K590" s="227"/>
      <c r="L590" s="227"/>
      <c r="M590" s="227"/>
      <c r="N590" s="227"/>
      <c r="O590" s="227"/>
      <c r="P590" s="227"/>
      <c r="Q590" s="227"/>
      <c r="R590" s="227"/>
      <c r="S590" s="227"/>
      <c r="T590" s="227"/>
      <c r="U590" s="227"/>
      <c r="V590" s="228"/>
      <c r="W590" s="228"/>
      <c r="X590" s="228"/>
      <c r="Y590" s="228"/>
      <c r="Z590" s="228"/>
    </row>
    <row r="591" spans="1:26" ht="15.75" customHeight="1">
      <c r="A591" s="228"/>
      <c r="B591" s="262"/>
      <c r="C591" s="228"/>
      <c r="D591" s="263"/>
      <c r="E591" s="263"/>
      <c r="F591" s="263"/>
      <c r="G591" s="264"/>
      <c r="H591" s="228"/>
      <c r="I591" s="227"/>
      <c r="J591" s="227"/>
      <c r="K591" s="227"/>
      <c r="L591" s="227"/>
      <c r="M591" s="227"/>
      <c r="N591" s="227"/>
      <c r="O591" s="227"/>
      <c r="P591" s="227"/>
      <c r="Q591" s="227"/>
      <c r="R591" s="227"/>
      <c r="S591" s="227"/>
      <c r="T591" s="227"/>
      <c r="U591" s="227"/>
      <c r="V591" s="228"/>
      <c r="W591" s="228"/>
      <c r="X591" s="228"/>
      <c r="Y591" s="228"/>
      <c r="Z591" s="228"/>
    </row>
    <row r="592" spans="1:26" ht="15.75" customHeight="1">
      <c r="A592" s="228"/>
      <c r="B592" s="262"/>
      <c r="C592" s="228"/>
      <c r="D592" s="263"/>
      <c r="E592" s="263"/>
      <c r="F592" s="263"/>
      <c r="G592" s="264"/>
      <c r="H592" s="228"/>
      <c r="I592" s="227"/>
      <c r="J592" s="227"/>
      <c r="K592" s="227"/>
      <c r="L592" s="227"/>
      <c r="M592" s="227"/>
      <c r="N592" s="227"/>
      <c r="O592" s="227"/>
      <c r="P592" s="227"/>
      <c r="Q592" s="227"/>
      <c r="R592" s="227"/>
      <c r="S592" s="227"/>
      <c r="T592" s="227"/>
      <c r="U592" s="227"/>
      <c r="V592" s="228"/>
      <c r="W592" s="228"/>
      <c r="X592" s="228"/>
      <c r="Y592" s="228"/>
      <c r="Z592" s="228"/>
    </row>
    <row r="593" spans="1:26" ht="15.75" customHeight="1">
      <c r="A593" s="228"/>
      <c r="B593" s="262"/>
      <c r="C593" s="228"/>
      <c r="D593" s="263"/>
      <c r="E593" s="263"/>
      <c r="F593" s="263"/>
      <c r="G593" s="264"/>
      <c r="H593" s="228"/>
      <c r="I593" s="227"/>
      <c r="J593" s="227"/>
      <c r="K593" s="227"/>
      <c r="L593" s="227"/>
      <c r="M593" s="227"/>
      <c r="N593" s="227"/>
      <c r="O593" s="227"/>
      <c r="P593" s="227"/>
      <c r="Q593" s="227"/>
      <c r="R593" s="227"/>
      <c r="S593" s="227"/>
      <c r="T593" s="227"/>
      <c r="U593" s="227"/>
      <c r="V593" s="228"/>
      <c r="W593" s="228"/>
      <c r="X593" s="228"/>
      <c r="Y593" s="228"/>
      <c r="Z593" s="228"/>
    </row>
    <row r="594" spans="1:26" ht="15.75" customHeight="1">
      <c r="A594" s="228"/>
      <c r="B594" s="262"/>
      <c r="C594" s="228"/>
      <c r="D594" s="263"/>
      <c r="E594" s="263"/>
      <c r="F594" s="263"/>
      <c r="G594" s="264"/>
      <c r="H594" s="228"/>
      <c r="I594" s="227"/>
      <c r="J594" s="227"/>
      <c r="K594" s="227"/>
      <c r="L594" s="227"/>
      <c r="M594" s="227"/>
      <c r="N594" s="227"/>
      <c r="O594" s="227"/>
      <c r="P594" s="227"/>
      <c r="Q594" s="227"/>
      <c r="R594" s="227"/>
      <c r="S594" s="227"/>
      <c r="T594" s="227"/>
      <c r="U594" s="227"/>
      <c r="V594" s="228"/>
      <c r="W594" s="228"/>
      <c r="X594" s="228"/>
      <c r="Y594" s="228"/>
      <c r="Z594" s="228"/>
    </row>
    <row r="595" spans="1:26" ht="15.75" customHeight="1">
      <c r="A595" s="228"/>
      <c r="B595" s="262"/>
      <c r="C595" s="228"/>
      <c r="D595" s="263"/>
      <c r="E595" s="263"/>
      <c r="F595" s="263"/>
      <c r="G595" s="264"/>
      <c r="H595" s="228"/>
      <c r="I595" s="227"/>
      <c r="J595" s="227"/>
      <c r="K595" s="227"/>
      <c r="L595" s="227"/>
      <c r="M595" s="227"/>
      <c r="N595" s="227"/>
      <c r="O595" s="227"/>
      <c r="P595" s="227"/>
      <c r="Q595" s="227"/>
      <c r="R595" s="227"/>
      <c r="S595" s="227"/>
      <c r="T595" s="227"/>
      <c r="U595" s="227"/>
      <c r="V595" s="228"/>
      <c r="W595" s="228"/>
      <c r="X595" s="228"/>
      <c r="Y595" s="228"/>
      <c r="Z595" s="228"/>
    </row>
    <row r="596" spans="1:26" ht="15.75" customHeight="1">
      <c r="A596" s="228"/>
      <c r="B596" s="262"/>
      <c r="C596" s="228"/>
      <c r="D596" s="263"/>
      <c r="E596" s="263"/>
      <c r="F596" s="263"/>
      <c r="G596" s="264"/>
      <c r="H596" s="228"/>
      <c r="I596" s="227"/>
      <c r="J596" s="227"/>
      <c r="K596" s="227"/>
      <c r="L596" s="227"/>
      <c r="M596" s="227"/>
      <c r="N596" s="227"/>
      <c r="O596" s="227"/>
      <c r="P596" s="227"/>
      <c r="Q596" s="227"/>
      <c r="R596" s="227"/>
      <c r="S596" s="227"/>
      <c r="T596" s="227"/>
      <c r="U596" s="227"/>
      <c r="V596" s="228"/>
      <c r="W596" s="228"/>
      <c r="X596" s="228"/>
      <c r="Y596" s="228"/>
      <c r="Z596" s="228"/>
    </row>
    <row r="597" spans="1:26" ht="15.75" customHeight="1">
      <c r="A597" s="228"/>
      <c r="B597" s="262"/>
      <c r="C597" s="228"/>
      <c r="D597" s="263"/>
      <c r="E597" s="263"/>
      <c r="F597" s="263"/>
      <c r="G597" s="264"/>
      <c r="H597" s="228"/>
      <c r="I597" s="227"/>
      <c r="J597" s="227"/>
      <c r="K597" s="227"/>
      <c r="L597" s="227"/>
      <c r="M597" s="227"/>
      <c r="N597" s="227"/>
      <c r="O597" s="227"/>
      <c r="P597" s="227"/>
      <c r="Q597" s="227"/>
      <c r="R597" s="227"/>
      <c r="S597" s="227"/>
      <c r="T597" s="227"/>
      <c r="U597" s="227"/>
      <c r="V597" s="228"/>
      <c r="W597" s="228"/>
      <c r="X597" s="228"/>
      <c r="Y597" s="228"/>
      <c r="Z597" s="228"/>
    </row>
    <row r="598" spans="1:26" ht="15.75" customHeight="1">
      <c r="A598" s="228"/>
      <c r="B598" s="262"/>
      <c r="C598" s="228"/>
      <c r="D598" s="263"/>
      <c r="E598" s="263"/>
      <c r="F598" s="263"/>
      <c r="G598" s="264"/>
      <c r="H598" s="228"/>
      <c r="I598" s="227"/>
      <c r="J598" s="227"/>
      <c r="K598" s="227"/>
      <c r="L598" s="227"/>
      <c r="M598" s="227"/>
      <c r="N598" s="227"/>
      <c r="O598" s="227"/>
      <c r="P598" s="227"/>
      <c r="Q598" s="227"/>
      <c r="R598" s="227"/>
      <c r="S598" s="227"/>
      <c r="T598" s="227"/>
      <c r="U598" s="227"/>
      <c r="V598" s="228"/>
      <c r="W598" s="228"/>
      <c r="X598" s="228"/>
      <c r="Y598" s="228"/>
      <c r="Z598" s="228"/>
    </row>
    <row r="599" spans="1:26" ht="15.75" customHeight="1">
      <c r="A599" s="228"/>
      <c r="B599" s="262"/>
      <c r="C599" s="228"/>
      <c r="D599" s="263"/>
      <c r="E599" s="263"/>
      <c r="F599" s="263"/>
      <c r="G599" s="264"/>
      <c r="H599" s="228"/>
      <c r="I599" s="227"/>
      <c r="J599" s="227"/>
      <c r="K599" s="227"/>
      <c r="L599" s="227"/>
      <c r="M599" s="227"/>
      <c r="N599" s="227"/>
      <c r="O599" s="227"/>
      <c r="P599" s="227"/>
      <c r="Q599" s="227"/>
      <c r="R599" s="227"/>
      <c r="S599" s="227"/>
      <c r="T599" s="227"/>
      <c r="U599" s="227"/>
      <c r="V599" s="228"/>
      <c r="W599" s="228"/>
      <c r="X599" s="228"/>
      <c r="Y599" s="228"/>
      <c r="Z599" s="228"/>
    </row>
    <row r="600" spans="1:26" ht="15.75" customHeight="1">
      <c r="A600" s="228"/>
      <c r="B600" s="262"/>
      <c r="C600" s="228"/>
      <c r="D600" s="263"/>
      <c r="E600" s="263"/>
      <c r="F600" s="263"/>
      <c r="G600" s="264"/>
      <c r="H600" s="228"/>
      <c r="I600" s="227"/>
      <c r="J600" s="227"/>
      <c r="K600" s="227"/>
      <c r="L600" s="227"/>
      <c r="M600" s="227"/>
      <c r="N600" s="227"/>
      <c r="O600" s="227"/>
      <c r="P600" s="227"/>
      <c r="Q600" s="227"/>
      <c r="R600" s="227"/>
      <c r="S600" s="227"/>
      <c r="T600" s="227"/>
      <c r="U600" s="227"/>
      <c r="V600" s="228"/>
      <c r="W600" s="228"/>
      <c r="X600" s="228"/>
      <c r="Y600" s="228"/>
      <c r="Z600" s="228"/>
    </row>
    <row r="601" spans="1:26" ht="15.75" customHeight="1">
      <c r="A601" s="228"/>
      <c r="B601" s="262"/>
      <c r="C601" s="228"/>
      <c r="D601" s="263"/>
      <c r="E601" s="263"/>
      <c r="F601" s="263"/>
      <c r="G601" s="264"/>
      <c r="H601" s="228"/>
      <c r="I601" s="227"/>
      <c r="J601" s="227"/>
      <c r="K601" s="227"/>
      <c r="L601" s="227"/>
      <c r="M601" s="227"/>
      <c r="N601" s="227"/>
      <c r="O601" s="227"/>
      <c r="P601" s="227"/>
      <c r="Q601" s="227"/>
      <c r="R601" s="227"/>
      <c r="S601" s="227"/>
      <c r="T601" s="227"/>
      <c r="U601" s="227"/>
      <c r="V601" s="228"/>
      <c r="W601" s="228"/>
      <c r="X601" s="228"/>
      <c r="Y601" s="228"/>
      <c r="Z601" s="228"/>
    </row>
    <row r="602" spans="1:26" ht="15.75" customHeight="1">
      <c r="A602" s="228"/>
      <c r="B602" s="262"/>
      <c r="C602" s="228"/>
      <c r="D602" s="263"/>
      <c r="E602" s="263"/>
      <c r="F602" s="263"/>
      <c r="G602" s="264"/>
      <c r="H602" s="228"/>
      <c r="I602" s="227"/>
      <c r="J602" s="227"/>
      <c r="K602" s="227"/>
      <c r="L602" s="227"/>
      <c r="M602" s="227"/>
      <c r="N602" s="227"/>
      <c r="O602" s="227"/>
      <c r="P602" s="227"/>
      <c r="Q602" s="227"/>
      <c r="R602" s="227"/>
      <c r="S602" s="227"/>
      <c r="T602" s="227"/>
      <c r="U602" s="227"/>
      <c r="V602" s="228"/>
      <c r="W602" s="228"/>
      <c r="X602" s="228"/>
      <c r="Y602" s="228"/>
      <c r="Z602" s="228"/>
    </row>
    <row r="603" spans="1:26" ht="15.75" customHeight="1">
      <c r="A603" s="228"/>
      <c r="B603" s="262"/>
      <c r="C603" s="228"/>
      <c r="D603" s="263"/>
      <c r="E603" s="263"/>
      <c r="F603" s="263"/>
      <c r="G603" s="264"/>
      <c r="H603" s="228"/>
      <c r="I603" s="227"/>
      <c r="J603" s="227"/>
      <c r="K603" s="227"/>
      <c r="L603" s="227"/>
      <c r="M603" s="227"/>
      <c r="N603" s="227"/>
      <c r="O603" s="227"/>
      <c r="P603" s="227"/>
      <c r="Q603" s="227"/>
      <c r="R603" s="227"/>
      <c r="S603" s="227"/>
      <c r="T603" s="227"/>
      <c r="U603" s="227"/>
      <c r="V603" s="228"/>
      <c r="W603" s="228"/>
      <c r="X603" s="228"/>
      <c r="Y603" s="228"/>
      <c r="Z603" s="228"/>
    </row>
    <row r="604" spans="1:26" ht="15.75" customHeight="1">
      <c r="A604" s="228"/>
      <c r="B604" s="262"/>
      <c r="C604" s="228"/>
      <c r="D604" s="263"/>
      <c r="E604" s="263"/>
      <c r="F604" s="263"/>
      <c r="G604" s="264"/>
      <c r="H604" s="228"/>
      <c r="I604" s="227"/>
      <c r="J604" s="227"/>
      <c r="K604" s="227"/>
      <c r="L604" s="227"/>
      <c r="M604" s="227"/>
      <c r="N604" s="227"/>
      <c r="O604" s="227"/>
      <c r="P604" s="227"/>
      <c r="Q604" s="227"/>
      <c r="R604" s="227"/>
      <c r="S604" s="227"/>
      <c r="T604" s="227"/>
      <c r="U604" s="227"/>
      <c r="V604" s="228"/>
      <c r="W604" s="228"/>
      <c r="X604" s="228"/>
      <c r="Y604" s="228"/>
      <c r="Z604" s="228"/>
    </row>
    <row r="605" spans="1:26" ht="15.75" customHeight="1">
      <c r="A605" s="228"/>
      <c r="B605" s="262"/>
      <c r="C605" s="228"/>
      <c r="D605" s="263"/>
      <c r="E605" s="263"/>
      <c r="F605" s="263"/>
      <c r="G605" s="264"/>
      <c r="H605" s="228"/>
      <c r="I605" s="227"/>
      <c r="J605" s="227"/>
      <c r="K605" s="227"/>
      <c r="L605" s="227"/>
      <c r="M605" s="227"/>
      <c r="N605" s="227"/>
      <c r="O605" s="227"/>
      <c r="P605" s="227"/>
      <c r="Q605" s="227"/>
      <c r="R605" s="227"/>
      <c r="S605" s="227"/>
      <c r="T605" s="227"/>
      <c r="U605" s="227"/>
      <c r="V605" s="228"/>
      <c r="W605" s="228"/>
      <c r="X605" s="228"/>
      <c r="Y605" s="228"/>
      <c r="Z605" s="228"/>
    </row>
    <row r="606" spans="1:26" ht="15.75" customHeight="1">
      <c r="A606" s="228"/>
      <c r="B606" s="262"/>
      <c r="C606" s="228"/>
      <c r="D606" s="263"/>
      <c r="E606" s="263"/>
      <c r="F606" s="263"/>
      <c r="G606" s="264"/>
      <c r="H606" s="228"/>
      <c r="I606" s="227"/>
      <c r="J606" s="227"/>
      <c r="K606" s="227"/>
      <c r="L606" s="227"/>
      <c r="M606" s="227"/>
      <c r="N606" s="227"/>
      <c r="O606" s="227"/>
      <c r="P606" s="227"/>
      <c r="Q606" s="227"/>
      <c r="R606" s="227"/>
      <c r="S606" s="227"/>
      <c r="T606" s="227"/>
      <c r="U606" s="227"/>
      <c r="V606" s="228"/>
      <c r="W606" s="228"/>
      <c r="X606" s="228"/>
      <c r="Y606" s="228"/>
      <c r="Z606" s="228"/>
    </row>
    <row r="607" spans="1:26" ht="15.75" customHeight="1">
      <c r="A607" s="228"/>
      <c r="B607" s="262"/>
      <c r="C607" s="228"/>
      <c r="D607" s="263"/>
      <c r="E607" s="263"/>
      <c r="F607" s="263"/>
      <c r="G607" s="264"/>
      <c r="H607" s="228"/>
      <c r="I607" s="227"/>
      <c r="J607" s="227"/>
      <c r="K607" s="227"/>
      <c r="L607" s="227"/>
      <c r="M607" s="227"/>
      <c r="N607" s="227"/>
      <c r="O607" s="227"/>
      <c r="P607" s="227"/>
      <c r="Q607" s="227"/>
      <c r="R607" s="227"/>
      <c r="S607" s="227"/>
      <c r="T607" s="227"/>
      <c r="U607" s="227"/>
      <c r="V607" s="228"/>
      <c r="W607" s="228"/>
      <c r="X607" s="228"/>
      <c r="Y607" s="228"/>
      <c r="Z607" s="228"/>
    </row>
    <row r="608" spans="1:26" ht="15.75" customHeight="1">
      <c r="A608" s="228"/>
      <c r="B608" s="262"/>
      <c r="C608" s="228"/>
      <c r="D608" s="263"/>
      <c r="E608" s="263"/>
      <c r="F608" s="263"/>
      <c r="G608" s="264"/>
      <c r="H608" s="228"/>
      <c r="I608" s="227"/>
      <c r="J608" s="227"/>
      <c r="K608" s="227"/>
      <c r="L608" s="227"/>
      <c r="M608" s="227"/>
      <c r="N608" s="227"/>
      <c r="O608" s="227"/>
      <c r="P608" s="227"/>
      <c r="Q608" s="227"/>
      <c r="R608" s="227"/>
      <c r="S608" s="227"/>
      <c r="T608" s="227"/>
      <c r="U608" s="227"/>
      <c r="V608" s="228"/>
      <c r="W608" s="228"/>
      <c r="X608" s="228"/>
      <c r="Y608" s="228"/>
      <c r="Z608" s="228"/>
    </row>
    <row r="609" spans="1:26" ht="15.75" customHeight="1">
      <c r="A609" s="228"/>
      <c r="B609" s="262"/>
      <c r="C609" s="228"/>
      <c r="D609" s="263"/>
      <c r="E609" s="263"/>
      <c r="F609" s="263"/>
      <c r="G609" s="264"/>
      <c r="H609" s="228"/>
      <c r="I609" s="227"/>
      <c r="J609" s="227"/>
      <c r="K609" s="227"/>
      <c r="L609" s="227"/>
      <c r="M609" s="227"/>
      <c r="N609" s="227"/>
      <c r="O609" s="227"/>
      <c r="P609" s="227"/>
      <c r="Q609" s="227"/>
      <c r="R609" s="227"/>
      <c r="S609" s="227"/>
      <c r="T609" s="227"/>
      <c r="U609" s="227"/>
      <c r="V609" s="228"/>
      <c r="W609" s="228"/>
      <c r="X609" s="228"/>
      <c r="Y609" s="228"/>
      <c r="Z609" s="228"/>
    </row>
    <row r="610" spans="1:26" ht="15.75" customHeight="1">
      <c r="A610" s="228"/>
      <c r="B610" s="262"/>
      <c r="C610" s="228"/>
      <c r="D610" s="263"/>
      <c r="E610" s="263"/>
      <c r="F610" s="263"/>
      <c r="G610" s="264"/>
      <c r="H610" s="228"/>
      <c r="I610" s="227"/>
      <c r="J610" s="227"/>
      <c r="K610" s="227"/>
      <c r="L610" s="227"/>
      <c r="M610" s="227"/>
      <c r="N610" s="227"/>
      <c r="O610" s="227"/>
      <c r="P610" s="227"/>
      <c r="Q610" s="227"/>
      <c r="R610" s="227"/>
      <c r="S610" s="227"/>
      <c r="T610" s="227"/>
      <c r="U610" s="227"/>
      <c r="V610" s="228"/>
      <c r="W610" s="228"/>
      <c r="X610" s="228"/>
      <c r="Y610" s="228"/>
      <c r="Z610" s="228"/>
    </row>
    <row r="611" spans="1:26" ht="15.75" customHeight="1">
      <c r="A611" s="228"/>
      <c r="B611" s="262"/>
      <c r="C611" s="228"/>
      <c r="D611" s="263"/>
      <c r="E611" s="263"/>
      <c r="F611" s="263"/>
      <c r="G611" s="264"/>
      <c r="H611" s="228"/>
      <c r="I611" s="227"/>
      <c r="J611" s="227"/>
      <c r="K611" s="227"/>
      <c r="L611" s="227"/>
      <c r="M611" s="227"/>
      <c r="N611" s="227"/>
      <c r="O611" s="227"/>
      <c r="P611" s="227"/>
      <c r="Q611" s="227"/>
      <c r="R611" s="227"/>
      <c r="S611" s="227"/>
      <c r="T611" s="227"/>
      <c r="U611" s="227"/>
      <c r="V611" s="228"/>
      <c r="W611" s="228"/>
      <c r="X611" s="228"/>
      <c r="Y611" s="228"/>
      <c r="Z611" s="228"/>
    </row>
    <row r="612" spans="1:26" ht="15.75" customHeight="1">
      <c r="A612" s="228"/>
      <c r="B612" s="262"/>
      <c r="C612" s="228"/>
      <c r="D612" s="263"/>
      <c r="E612" s="263"/>
      <c r="F612" s="263"/>
      <c r="G612" s="264"/>
      <c r="H612" s="228"/>
      <c r="I612" s="227"/>
      <c r="J612" s="227"/>
      <c r="K612" s="227"/>
      <c r="L612" s="227"/>
      <c r="M612" s="227"/>
      <c r="N612" s="227"/>
      <c r="O612" s="227"/>
      <c r="P612" s="227"/>
      <c r="Q612" s="227"/>
      <c r="R612" s="227"/>
      <c r="S612" s="227"/>
      <c r="T612" s="227"/>
      <c r="U612" s="227"/>
      <c r="V612" s="228"/>
      <c r="W612" s="228"/>
      <c r="X612" s="228"/>
      <c r="Y612" s="228"/>
      <c r="Z612" s="228"/>
    </row>
    <row r="613" spans="1:26" ht="15.75" customHeight="1">
      <c r="A613" s="228"/>
      <c r="B613" s="262"/>
      <c r="C613" s="228"/>
      <c r="D613" s="263"/>
      <c r="E613" s="263"/>
      <c r="F613" s="263"/>
      <c r="G613" s="264"/>
      <c r="H613" s="228"/>
      <c r="I613" s="227"/>
      <c r="J613" s="227"/>
      <c r="K613" s="227"/>
      <c r="L613" s="227"/>
      <c r="M613" s="227"/>
      <c r="N613" s="227"/>
      <c r="O613" s="227"/>
      <c r="P613" s="227"/>
      <c r="Q613" s="227"/>
      <c r="R613" s="227"/>
      <c r="S613" s="227"/>
      <c r="T613" s="227"/>
      <c r="U613" s="227"/>
      <c r="V613" s="228"/>
      <c r="W613" s="228"/>
      <c r="X613" s="228"/>
      <c r="Y613" s="228"/>
      <c r="Z613" s="228"/>
    </row>
    <row r="614" spans="1:26" ht="15.75" customHeight="1">
      <c r="A614" s="228"/>
      <c r="B614" s="262"/>
      <c r="C614" s="228"/>
      <c r="D614" s="263"/>
      <c r="E614" s="263"/>
      <c r="F614" s="263"/>
      <c r="G614" s="264"/>
      <c r="H614" s="228"/>
      <c r="I614" s="227"/>
      <c r="J614" s="227"/>
      <c r="K614" s="227"/>
      <c r="L614" s="227"/>
      <c r="M614" s="227"/>
      <c r="N614" s="227"/>
      <c r="O614" s="227"/>
      <c r="P614" s="227"/>
      <c r="Q614" s="227"/>
      <c r="R614" s="227"/>
      <c r="S614" s="227"/>
      <c r="T614" s="227"/>
      <c r="U614" s="227"/>
      <c r="V614" s="228"/>
      <c r="W614" s="228"/>
      <c r="X614" s="228"/>
      <c r="Y614" s="228"/>
      <c r="Z614" s="228"/>
    </row>
    <row r="615" spans="1:26" ht="15.75" customHeight="1">
      <c r="A615" s="228"/>
      <c r="B615" s="262"/>
      <c r="C615" s="228"/>
      <c r="D615" s="263"/>
      <c r="E615" s="263"/>
      <c r="F615" s="263"/>
      <c r="G615" s="264"/>
      <c r="H615" s="228"/>
      <c r="I615" s="227"/>
      <c r="J615" s="227"/>
      <c r="K615" s="227"/>
      <c r="L615" s="227"/>
      <c r="M615" s="227"/>
      <c r="N615" s="227"/>
      <c r="O615" s="227"/>
      <c r="P615" s="227"/>
      <c r="Q615" s="227"/>
      <c r="R615" s="227"/>
      <c r="S615" s="227"/>
      <c r="T615" s="227"/>
      <c r="U615" s="227"/>
      <c r="V615" s="228"/>
      <c r="W615" s="228"/>
      <c r="X615" s="228"/>
      <c r="Y615" s="228"/>
      <c r="Z615" s="228"/>
    </row>
    <row r="616" spans="1:26" ht="15.75" customHeight="1">
      <c r="A616" s="228"/>
      <c r="B616" s="262"/>
      <c r="C616" s="228"/>
      <c r="D616" s="263"/>
      <c r="E616" s="263"/>
      <c r="F616" s="263"/>
      <c r="G616" s="264"/>
      <c r="H616" s="228"/>
      <c r="I616" s="227"/>
      <c r="J616" s="227"/>
      <c r="K616" s="227"/>
      <c r="L616" s="227"/>
      <c r="M616" s="227"/>
      <c r="N616" s="227"/>
      <c r="O616" s="227"/>
      <c r="P616" s="227"/>
      <c r="Q616" s="227"/>
      <c r="R616" s="227"/>
      <c r="S616" s="227"/>
      <c r="T616" s="227"/>
      <c r="U616" s="227"/>
      <c r="V616" s="228"/>
      <c r="W616" s="228"/>
      <c r="X616" s="228"/>
      <c r="Y616" s="228"/>
      <c r="Z616" s="228"/>
    </row>
    <row r="617" spans="1:26" ht="15.75" customHeight="1">
      <c r="A617" s="228"/>
      <c r="B617" s="262"/>
      <c r="C617" s="228"/>
      <c r="D617" s="263"/>
      <c r="E617" s="263"/>
      <c r="F617" s="263"/>
      <c r="G617" s="264"/>
      <c r="H617" s="228"/>
      <c r="I617" s="227"/>
      <c r="J617" s="227"/>
      <c r="K617" s="227"/>
      <c r="L617" s="227"/>
      <c r="M617" s="227"/>
      <c r="N617" s="227"/>
      <c r="O617" s="227"/>
      <c r="P617" s="227"/>
      <c r="Q617" s="227"/>
      <c r="R617" s="227"/>
      <c r="S617" s="227"/>
      <c r="T617" s="227"/>
      <c r="U617" s="227"/>
      <c r="V617" s="228"/>
      <c r="W617" s="228"/>
      <c r="X617" s="228"/>
      <c r="Y617" s="228"/>
      <c r="Z617" s="228"/>
    </row>
    <row r="618" spans="1:26" ht="15.75" customHeight="1">
      <c r="A618" s="228"/>
      <c r="B618" s="262"/>
      <c r="C618" s="228"/>
      <c r="D618" s="263"/>
      <c r="E618" s="263"/>
      <c r="F618" s="263"/>
      <c r="G618" s="264"/>
      <c r="H618" s="228"/>
      <c r="I618" s="227"/>
      <c r="J618" s="227"/>
      <c r="K618" s="227"/>
      <c r="L618" s="227"/>
      <c r="M618" s="227"/>
      <c r="N618" s="227"/>
      <c r="O618" s="227"/>
      <c r="P618" s="227"/>
      <c r="Q618" s="227"/>
      <c r="R618" s="227"/>
      <c r="S618" s="227"/>
      <c r="T618" s="227"/>
      <c r="U618" s="227"/>
      <c r="V618" s="228"/>
      <c r="W618" s="228"/>
      <c r="X618" s="228"/>
      <c r="Y618" s="228"/>
      <c r="Z618" s="228"/>
    </row>
    <row r="619" spans="1:26" ht="15.75" customHeight="1">
      <c r="A619" s="228"/>
      <c r="B619" s="262"/>
      <c r="C619" s="228"/>
      <c r="D619" s="263"/>
      <c r="E619" s="263"/>
      <c r="F619" s="263"/>
      <c r="G619" s="264"/>
      <c r="H619" s="228"/>
      <c r="I619" s="227"/>
      <c r="J619" s="227"/>
      <c r="K619" s="227"/>
      <c r="L619" s="227"/>
      <c r="M619" s="227"/>
      <c r="N619" s="227"/>
      <c r="O619" s="227"/>
      <c r="P619" s="227"/>
      <c r="Q619" s="227"/>
      <c r="R619" s="227"/>
      <c r="S619" s="227"/>
      <c r="T619" s="227"/>
      <c r="U619" s="227"/>
      <c r="V619" s="228"/>
      <c r="W619" s="228"/>
      <c r="X619" s="228"/>
      <c r="Y619" s="228"/>
      <c r="Z619" s="228"/>
    </row>
    <row r="620" spans="1:26" ht="15.75" customHeight="1">
      <c r="A620" s="228"/>
      <c r="B620" s="262"/>
      <c r="C620" s="228"/>
      <c r="D620" s="263"/>
      <c r="E620" s="263"/>
      <c r="F620" s="263"/>
      <c r="G620" s="264"/>
      <c r="H620" s="228"/>
      <c r="I620" s="227"/>
      <c r="J620" s="227"/>
      <c r="K620" s="227"/>
      <c r="L620" s="227"/>
      <c r="M620" s="227"/>
      <c r="N620" s="227"/>
      <c r="O620" s="227"/>
      <c r="P620" s="227"/>
      <c r="Q620" s="227"/>
      <c r="R620" s="227"/>
      <c r="S620" s="227"/>
      <c r="T620" s="227"/>
      <c r="U620" s="227"/>
      <c r="V620" s="228"/>
      <c r="W620" s="228"/>
      <c r="X620" s="228"/>
      <c r="Y620" s="228"/>
      <c r="Z620" s="228"/>
    </row>
    <row r="621" spans="1:26" ht="15.75" customHeight="1">
      <c r="A621" s="228"/>
      <c r="B621" s="262"/>
      <c r="C621" s="228"/>
      <c r="D621" s="263"/>
      <c r="E621" s="263"/>
      <c r="F621" s="263"/>
      <c r="G621" s="264"/>
      <c r="H621" s="228"/>
      <c r="I621" s="227"/>
      <c r="J621" s="227"/>
      <c r="K621" s="227"/>
      <c r="L621" s="227"/>
      <c r="M621" s="227"/>
      <c r="N621" s="227"/>
      <c r="O621" s="227"/>
      <c r="P621" s="227"/>
      <c r="Q621" s="227"/>
      <c r="R621" s="227"/>
      <c r="S621" s="227"/>
      <c r="T621" s="227"/>
      <c r="U621" s="227"/>
      <c r="V621" s="228"/>
      <c r="W621" s="228"/>
      <c r="X621" s="228"/>
      <c r="Y621" s="228"/>
      <c r="Z621" s="228"/>
    </row>
    <row r="622" spans="1:26" ht="15.75" customHeight="1">
      <c r="A622" s="228"/>
      <c r="B622" s="262"/>
      <c r="C622" s="228"/>
      <c r="D622" s="263"/>
      <c r="E622" s="263"/>
      <c r="F622" s="263"/>
      <c r="G622" s="264"/>
      <c r="H622" s="228"/>
      <c r="I622" s="227"/>
      <c r="J622" s="227"/>
      <c r="K622" s="227"/>
      <c r="L622" s="227"/>
      <c r="M622" s="227"/>
      <c r="N622" s="227"/>
      <c r="O622" s="227"/>
      <c r="P622" s="227"/>
      <c r="Q622" s="227"/>
      <c r="R622" s="227"/>
      <c r="S622" s="227"/>
      <c r="T622" s="227"/>
      <c r="U622" s="227"/>
      <c r="V622" s="228"/>
      <c r="W622" s="228"/>
      <c r="X622" s="228"/>
      <c r="Y622" s="228"/>
      <c r="Z622" s="228"/>
    </row>
    <row r="623" spans="1:26" ht="15.75" customHeight="1">
      <c r="A623" s="228"/>
      <c r="B623" s="262"/>
      <c r="C623" s="228"/>
      <c r="D623" s="263"/>
      <c r="E623" s="263"/>
      <c r="F623" s="263"/>
      <c r="G623" s="264"/>
      <c r="H623" s="228"/>
      <c r="I623" s="227"/>
      <c r="J623" s="227"/>
      <c r="K623" s="227"/>
      <c r="L623" s="227"/>
      <c r="M623" s="227"/>
      <c r="N623" s="227"/>
      <c r="O623" s="227"/>
      <c r="P623" s="227"/>
      <c r="Q623" s="227"/>
      <c r="R623" s="227"/>
      <c r="S623" s="227"/>
      <c r="T623" s="227"/>
      <c r="U623" s="227"/>
      <c r="V623" s="228"/>
      <c r="W623" s="228"/>
      <c r="X623" s="228"/>
      <c r="Y623" s="228"/>
      <c r="Z623" s="228"/>
    </row>
    <row r="624" spans="1:26" ht="15.75" customHeight="1">
      <c r="A624" s="228"/>
      <c r="B624" s="262"/>
      <c r="C624" s="228"/>
      <c r="D624" s="263"/>
      <c r="E624" s="263"/>
      <c r="F624" s="263"/>
      <c r="G624" s="264"/>
      <c r="H624" s="228"/>
      <c r="I624" s="227"/>
      <c r="J624" s="227"/>
      <c r="K624" s="227"/>
      <c r="L624" s="227"/>
      <c r="M624" s="227"/>
      <c r="N624" s="227"/>
      <c r="O624" s="227"/>
      <c r="P624" s="227"/>
      <c r="Q624" s="227"/>
      <c r="R624" s="227"/>
      <c r="S624" s="227"/>
      <c r="T624" s="227"/>
      <c r="U624" s="227"/>
      <c r="V624" s="228"/>
      <c r="W624" s="228"/>
      <c r="X624" s="228"/>
      <c r="Y624" s="228"/>
      <c r="Z624" s="228"/>
    </row>
    <row r="625" spans="1:26" ht="15.75" customHeight="1">
      <c r="A625" s="228"/>
      <c r="B625" s="262"/>
      <c r="C625" s="228"/>
      <c r="D625" s="263"/>
      <c r="E625" s="263"/>
      <c r="F625" s="263"/>
      <c r="G625" s="264"/>
      <c r="H625" s="228"/>
      <c r="I625" s="227"/>
      <c r="J625" s="227"/>
      <c r="K625" s="227"/>
      <c r="L625" s="227"/>
      <c r="M625" s="227"/>
      <c r="N625" s="227"/>
      <c r="O625" s="227"/>
      <c r="P625" s="227"/>
      <c r="Q625" s="227"/>
      <c r="R625" s="227"/>
      <c r="S625" s="227"/>
      <c r="T625" s="227"/>
      <c r="U625" s="227"/>
      <c r="V625" s="228"/>
      <c r="W625" s="228"/>
      <c r="X625" s="228"/>
      <c r="Y625" s="228"/>
      <c r="Z625" s="228"/>
    </row>
    <row r="626" spans="1:26" ht="15.75" customHeight="1">
      <c r="A626" s="228"/>
      <c r="B626" s="262"/>
      <c r="C626" s="228"/>
      <c r="D626" s="263"/>
      <c r="E626" s="263"/>
      <c r="F626" s="263"/>
      <c r="G626" s="264"/>
      <c r="H626" s="228"/>
      <c r="I626" s="227"/>
      <c r="J626" s="227"/>
      <c r="K626" s="227"/>
      <c r="L626" s="227"/>
      <c r="M626" s="227"/>
      <c r="N626" s="227"/>
      <c r="O626" s="227"/>
      <c r="P626" s="227"/>
      <c r="Q626" s="227"/>
      <c r="R626" s="227"/>
      <c r="S626" s="227"/>
      <c r="T626" s="227"/>
      <c r="U626" s="227"/>
      <c r="V626" s="228"/>
      <c r="W626" s="228"/>
      <c r="X626" s="228"/>
      <c r="Y626" s="228"/>
      <c r="Z626" s="228"/>
    </row>
    <row r="627" spans="1:26" ht="15.75" customHeight="1">
      <c r="A627" s="228"/>
      <c r="B627" s="262"/>
      <c r="C627" s="228"/>
      <c r="D627" s="263"/>
      <c r="E627" s="263"/>
      <c r="F627" s="263"/>
      <c r="G627" s="264"/>
      <c r="H627" s="228"/>
      <c r="I627" s="227"/>
      <c r="J627" s="227"/>
      <c r="K627" s="227"/>
      <c r="L627" s="227"/>
      <c r="M627" s="227"/>
      <c r="N627" s="227"/>
      <c r="O627" s="227"/>
      <c r="P627" s="227"/>
      <c r="Q627" s="227"/>
      <c r="R627" s="227"/>
      <c r="S627" s="227"/>
      <c r="T627" s="227"/>
      <c r="U627" s="227"/>
      <c r="V627" s="228"/>
      <c r="W627" s="228"/>
      <c r="X627" s="228"/>
      <c r="Y627" s="228"/>
      <c r="Z627" s="228"/>
    </row>
    <row r="628" spans="1:26" ht="15.75" customHeight="1">
      <c r="A628" s="228"/>
      <c r="B628" s="262"/>
      <c r="C628" s="228"/>
      <c r="D628" s="263"/>
      <c r="E628" s="263"/>
      <c r="F628" s="263"/>
      <c r="G628" s="264"/>
      <c r="H628" s="228"/>
      <c r="I628" s="227"/>
      <c r="J628" s="227"/>
      <c r="K628" s="227"/>
      <c r="L628" s="227"/>
      <c r="M628" s="227"/>
      <c r="N628" s="227"/>
      <c r="O628" s="227"/>
      <c r="P628" s="227"/>
      <c r="Q628" s="227"/>
      <c r="R628" s="227"/>
      <c r="S628" s="227"/>
      <c r="T628" s="227"/>
      <c r="U628" s="227"/>
      <c r="V628" s="228"/>
      <c r="W628" s="228"/>
      <c r="X628" s="228"/>
      <c r="Y628" s="228"/>
      <c r="Z628" s="228"/>
    </row>
    <row r="629" spans="1:26" ht="15.75" customHeight="1">
      <c r="A629" s="228"/>
      <c r="B629" s="262"/>
      <c r="C629" s="228"/>
      <c r="D629" s="263"/>
      <c r="E629" s="263"/>
      <c r="F629" s="263"/>
      <c r="G629" s="264"/>
      <c r="H629" s="228"/>
      <c r="I629" s="227"/>
      <c r="J629" s="227"/>
      <c r="K629" s="227"/>
      <c r="L629" s="227"/>
      <c r="M629" s="227"/>
      <c r="N629" s="227"/>
      <c r="O629" s="227"/>
      <c r="P629" s="227"/>
      <c r="Q629" s="227"/>
      <c r="R629" s="227"/>
      <c r="S629" s="227"/>
      <c r="T629" s="227"/>
      <c r="U629" s="227"/>
      <c r="V629" s="228"/>
      <c r="W629" s="228"/>
      <c r="X629" s="228"/>
      <c r="Y629" s="228"/>
      <c r="Z629" s="228"/>
    </row>
    <row r="630" spans="1:26" ht="15.75" customHeight="1">
      <c r="A630" s="228"/>
      <c r="B630" s="262"/>
      <c r="C630" s="228"/>
      <c r="D630" s="263"/>
      <c r="E630" s="263"/>
      <c r="F630" s="263"/>
      <c r="G630" s="264"/>
      <c r="H630" s="228"/>
      <c r="I630" s="227"/>
      <c r="J630" s="227"/>
      <c r="K630" s="227"/>
      <c r="L630" s="227"/>
      <c r="M630" s="227"/>
      <c r="N630" s="227"/>
      <c r="O630" s="227"/>
      <c r="P630" s="227"/>
      <c r="Q630" s="227"/>
      <c r="R630" s="227"/>
      <c r="S630" s="227"/>
      <c r="T630" s="227"/>
      <c r="U630" s="227"/>
      <c r="V630" s="228"/>
      <c r="W630" s="228"/>
      <c r="X630" s="228"/>
      <c r="Y630" s="228"/>
      <c r="Z630" s="228"/>
    </row>
    <row r="631" spans="1:26" ht="15.75" customHeight="1">
      <c r="A631" s="228"/>
      <c r="B631" s="262"/>
      <c r="C631" s="228"/>
      <c r="D631" s="263"/>
      <c r="E631" s="263"/>
      <c r="F631" s="263"/>
      <c r="G631" s="264"/>
      <c r="H631" s="228"/>
      <c r="I631" s="227"/>
      <c r="J631" s="227"/>
      <c r="K631" s="227"/>
      <c r="L631" s="227"/>
      <c r="M631" s="227"/>
      <c r="N631" s="227"/>
      <c r="O631" s="227"/>
      <c r="P631" s="227"/>
      <c r="Q631" s="227"/>
      <c r="R631" s="227"/>
      <c r="S631" s="227"/>
      <c r="T631" s="227"/>
      <c r="U631" s="227"/>
      <c r="V631" s="228"/>
      <c r="W631" s="228"/>
      <c r="X631" s="228"/>
      <c r="Y631" s="228"/>
      <c r="Z631" s="228"/>
    </row>
    <row r="632" spans="1:26" ht="15.75" customHeight="1">
      <c r="A632" s="228"/>
      <c r="B632" s="262"/>
      <c r="C632" s="228"/>
      <c r="D632" s="263"/>
      <c r="E632" s="263"/>
      <c r="F632" s="263"/>
      <c r="G632" s="264"/>
      <c r="H632" s="228"/>
      <c r="I632" s="227"/>
      <c r="J632" s="227"/>
      <c r="K632" s="227"/>
      <c r="L632" s="227"/>
      <c r="M632" s="227"/>
      <c r="N632" s="227"/>
      <c r="O632" s="227"/>
      <c r="P632" s="227"/>
      <c r="Q632" s="227"/>
      <c r="R632" s="227"/>
      <c r="S632" s="227"/>
      <c r="T632" s="227"/>
      <c r="U632" s="227"/>
      <c r="V632" s="228"/>
      <c r="W632" s="228"/>
      <c r="X632" s="228"/>
      <c r="Y632" s="228"/>
      <c r="Z632" s="228"/>
    </row>
    <row r="633" spans="1:26" ht="15.75" customHeight="1">
      <c r="A633" s="228"/>
      <c r="B633" s="262"/>
      <c r="C633" s="228"/>
      <c r="D633" s="263"/>
      <c r="E633" s="263"/>
      <c r="F633" s="263"/>
      <c r="G633" s="264"/>
      <c r="H633" s="228"/>
      <c r="I633" s="227"/>
      <c r="J633" s="227"/>
      <c r="K633" s="227"/>
      <c r="L633" s="227"/>
      <c r="M633" s="227"/>
      <c r="N633" s="227"/>
      <c r="O633" s="227"/>
      <c r="P633" s="227"/>
      <c r="Q633" s="227"/>
      <c r="R633" s="227"/>
      <c r="S633" s="227"/>
      <c r="T633" s="227"/>
      <c r="U633" s="227"/>
      <c r="V633" s="228"/>
      <c r="W633" s="228"/>
      <c r="X633" s="228"/>
      <c r="Y633" s="228"/>
      <c r="Z633" s="228"/>
    </row>
    <row r="634" spans="1:26" ht="15.75" customHeight="1">
      <c r="A634" s="228"/>
      <c r="B634" s="262"/>
      <c r="C634" s="228"/>
      <c r="D634" s="263"/>
      <c r="E634" s="263"/>
      <c r="F634" s="263"/>
      <c r="G634" s="264"/>
      <c r="H634" s="228"/>
      <c r="I634" s="227"/>
      <c r="J634" s="227"/>
      <c r="K634" s="227"/>
      <c r="L634" s="227"/>
      <c r="M634" s="227"/>
      <c r="N634" s="227"/>
      <c r="O634" s="227"/>
      <c r="P634" s="227"/>
      <c r="Q634" s="227"/>
      <c r="R634" s="227"/>
      <c r="S634" s="227"/>
      <c r="T634" s="227"/>
      <c r="U634" s="227"/>
      <c r="V634" s="228"/>
      <c r="W634" s="228"/>
      <c r="X634" s="228"/>
      <c r="Y634" s="228"/>
      <c r="Z634" s="228"/>
    </row>
    <row r="635" spans="1:26" ht="15.75" customHeight="1">
      <c r="A635" s="228"/>
      <c r="B635" s="262"/>
      <c r="C635" s="228"/>
      <c r="D635" s="263"/>
      <c r="E635" s="263"/>
      <c r="F635" s="263"/>
      <c r="G635" s="264"/>
      <c r="H635" s="228"/>
      <c r="I635" s="227"/>
      <c r="J635" s="227"/>
      <c r="K635" s="227"/>
      <c r="L635" s="227"/>
      <c r="M635" s="227"/>
      <c r="N635" s="227"/>
      <c r="O635" s="227"/>
      <c r="P635" s="227"/>
      <c r="Q635" s="227"/>
      <c r="R635" s="227"/>
      <c r="S635" s="227"/>
      <c r="T635" s="227"/>
      <c r="U635" s="227"/>
      <c r="V635" s="228"/>
      <c r="W635" s="228"/>
      <c r="X635" s="228"/>
      <c r="Y635" s="228"/>
      <c r="Z635" s="228"/>
    </row>
    <row r="636" spans="1:26" ht="15.75" customHeight="1">
      <c r="A636" s="228"/>
      <c r="B636" s="262"/>
      <c r="C636" s="228"/>
      <c r="D636" s="263"/>
      <c r="E636" s="263"/>
      <c r="F636" s="263"/>
      <c r="G636" s="264"/>
      <c r="H636" s="228"/>
      <c r="I636" s="227"/>
      <c r="J636" s="227"/>
      <c r="K636" s="227"/>
      <c r="L636" s="227"/>
      <c r="M636" s="227"/>
      <c r="N636" s="227"/>
      <c r="O636" s="227"/>
      <c r="P636" s="227"/>
      <c r="Q636" s="227"/>
      <c r="R636" s="227"/>
      <c r="S636" s="227"/>
      <c r="T636" s="227"/>
      <c r="U636" s="227"/>
      <c r="V636" s="228"/>
      <c r="W636" s="228"/>
      <c r="X636" s="228"/>
      <c r="Y636" s="228"/>
      <c r="Z636" s="228"/>
    </row>
    <row r="637" spans="1:26" ht="15.75" customHeight="1">
      <c r="A637" s="228"/>
      <c r="B637" s="262"/>
      <c r="C637" s="228"/>
      <c r="D637" s="263"/>
      <c r="E637" s="263"/>
      <c r="F637" s="263"/>
      <c r="G637" s="264"/>
      <c r="H637" s="228"/>
      <c r="I637" s="227"/>
      <c r="J637" s="227"/>
      <c r="K637" s="227"/>
      <c r="L637" s="227"/>
      <c r="M637" s="227"/>
      <c r="N637" s="227"/>
      <c r="O637" s="227"/>
      <c r="P637" s="227"/>
      <c r="Q637" s="227"/>
      <c r="R637" s="227"/>
      <c r="S637" s="227"/>
      <c r="T637" s="227"/>
      <c r="U637" s="227"/>
      <c r="V637" s="228"/>
      <c r="W637" s="228"/>
      <c r="X637" s="228"/>
      <c r="Y637" s="228"/>
      <c r="Z637" s="228"/>
    </row>
    <row r="638" spans="1:26" ht="15.75" customHeight="1">
      <c r="A638" s="228"/>
      <c r="B638" s="262"/>
      <c r="C638" s="228"/>
      <c r="D638" s="263"/>
      <c r="E638" s="263"/>
      <c r="F638" s="263"/>
      <c r="G638" s="264"/>
      <c r="H638" s="228"/>
      <c r="I638" s="227"/>
      <c r="J638" s="227"/>
      <c r="K638" s="227"/>
      <c r="L638" s="227"/>
      <c r="M638" s="227"/>
      <c r="N638" s="227"/>
      <c r="O638" s="227"/>
      <c r="P638" s="227"/>
      <c r="Q638" s="227"/>
      <c r="R638" s="227"/>
      <c r="S638" s="227"/>
      <c r="T638" s="227"/>
      <c r="U638" s="227"/>
      <c r="V638" s="228"/>
      <c r="W638" s="228"/>
      <c r="X638" s="228"/>
      <c r="Y638" s="228"/>
      <c r="Z638" s="228"/>
    </row>
    <row r="639" spans="1:26" ht="15.75" customHeight="1">
      <c r="A639" s="228"/>
      <c r="B639" s="262"/>
      <c r="C639" s="228"/>
      <c r="D639" s="263"/>
      <c r="E639" s="263"/>
      <c r="F639" s="263"/>
      <c r="G639" s="264"/>
      <c r="H639" s="228"/>
      <c r="I639" s="227"/>
      <c r="J639" s="227"/>
      <c r="K639" s="227"/>
      <c r="L639" s="227"/>
      <c r="M639" s="227"/>
      <c r="N639" s="227"/>
      <c r="O639" s="227"/>
      <c r="P639" s="227"/>
      <c r="Q639" s="227"/>
      <c r="R639" s="227"/>
      <c r="S639" s="227"/>
      <c r="T639" s="227"/>
      <c r="U639" s="227"/>
      <c r="V639" s="228"/>
      <c r="W639" s="228"/>
      <c r="X639" s="228"/>
      <c r="Y639" s="228"/>
      <c r="Z639" s="228"/>
    </row>
    <row r="640" spans="1:26" ht="15.75" customHeight="1">
      <c r="A640" s="228"/>
      <c r="B640" s="262"/>
      <c r="C640" s="228"/>
      <c r="D640" s="263"/>
      <c r="E640" s="263"/>
      <c r="F640" s="263"/>
      <c r="G640" s="264"/>
      <c r="H640" s="228"/>
      <c r="I640" s="227"/>
      <c r="J640" s="227"/>
      <c r="K640" s="227"/>
      <c r="L640" s="227"/>
      <c r="M640" s="227"/>
      <c r="N640" s="227"/>
      <c r="O640" s="227"/>
      <c r="P640" s="227"/>
      <c r="Q640" s="227"/>
      <c r="R640" s="227"/>
      <c r="S640" s="227"/>
      <c r="T640" s="227"/>
      <c r="U640" s="227"/>
      <c r="V640" s="228"/>
      <c r="W640" s="228"/>
      <c r="X640" s="228"/>
      <c r="Y640" s="228"/>
      <c r="Z640" s="228"/>
    </row>
    <row r="641" spans="1:26" ht="15.75" customHeight="1">
      <c r="A641" s="228"/>
      <c r="B641" s="262"/>
      <c r="C641" s="228"/>
      <c r="D641" s="263"/>
      <c r="E641" s="263"/>
      <c r="F641" s="263"/>
      <c r="G641" s="264"/>
      <c r="H641" s="228"/>
      <c r="I641" s="227"/>
      <c r="J641" s="227"/>
      <c r="K641" s="227"/>
      <c r="L641" s="227"/>
      <c r="M641" s="227"/>
      <c r="N641" s="227"/>
      <c r="O641" s="227"/>
      <c r="P641" s="227"/>
      <c r="Q641" s="227"/>
      <c r="R641" s="227"/>
      <c r="S641" s="227"/>
      <c r="T641" s="227"/>
      <c r="U641" s="227"/>
      <c r="V641" s="228"/>
      <c r="W641" s="228"/>
      <c r="X641" s="228"/>
      <c r="Y641" s="228"/>
      <c r="Z641" s="228"/>
    </row>
    <row r="642" spans="1:26" ht="15.75" customHeight="1">
      <c r="A642" s="228"/>
      <c r="B642" s="262"/>
      <c r="C642" s="228"/>
      <c r="D642" s="263"/>
      <c r="E642" s="263"/>
      <c r="F642" s="263"/>
      <c r="G642" s="264"/>
      <c r="H642" s="228"/>
      <c r="I642" s="227"/>
      <c r="J642" s="227"/>
      <c r="K642" s="227"/>
      <c r="L642" s="227"/>
      <c r="M642" s="227"/>
      <c r="N642" s="227"/>
      <c r="O642" s="227"/>
      <c r="P642" s="227"/>
      <c r="Q642" s="227"/>
      <c r="R642" s="227"/>
      <c r="S642" s="227"/>
      <c r="T642" s="227"/>
      <c r="U642" s="227"/>
      <c r="V642" s="228"/>
      <c r="W642" s="228"/>
      <c r="X642" s="228"/>
      <c r="Y642" s="228"/>
      <c r="Z642" s="228"/>
    </row>
    <row r="643" spans="1:26" ht="15.75" customHeight="1">
      <c r="A643" s="228"/>
      <c r="B643" s="262"/>
      <c r="C643" s="228"/>
      <c r="D643" s="263"/>
      <c r="E643" s="263"/>
      <c r="F643" s="263"/>
      <c r="G643" s="264"/>
      <c r="H643" s="228"/>
      <c r="I643" s="227"/>
      <c r="J643" s="227"/>
      <c r="K643" s="227"/>
      <c r="L643" s="227"/>
      <c r="M643" s="227"/>
      <c r="N643" s="227"/>
      <c r="O643" s="227"/>
      <c r="P643" s="227"/>
      <c r="Q643" s="227"/>
      <c r="R643" s="227"/>
      <c r="S643" s="227"/>
      <c r="T643" s="227"/>
      <c r="U643" s="227"/>
      <c r="V643" s="228"/>
      <c r="W643" s="228"/>
      <c r="X643" s="228"/>
      <c r="Y643" s="228"/>
      <c r="Z643" s="228"/>
    </row>
    <row r="644" spans="1:26" ht="15.75" customHeight="1">
      <c r="A644" s="228"/>
      <c r="B644" s="262"/>
      <c r="C644" s="228"/>
      <c r="D644" s="263"/>
      <c r="E644" s="263"/>
      <c r="F644" s="263"/>
      <c r="G644" s="264"/>
      <c r="H644" s="228"/>
      <c r="I644" s="227"/>
      <c r="J644" s="227"/>
      <c r="K644" s="227"/>
      <c r="L644" s="227"/>
      <c r="M644" s="227"/>
      <c r="N644" s="227"/>
      <c r="O644" s="227"/>
      <c r="P644" s="227"/>
      <c r="Q644" s="227"/>
      <c r="R644" s="227"/>
      <c r="S644" s="227"/>
      <c r="T644" s="227"/>
      <c r="U644" s="227"/>
      <c r="V644" s="228"/>
      <c r="W644" s="228"/>
      <c r="X644" s="228"/>
      <c r="Y644" s="228"/>
      <c r="Z644" s="228"/>
    </row>
    <row r="645" spans="1:26" ht="15.75" customHeight="1">
      <c r="A645" s="228"/>
      <c r="B645" s="262"/>
      <c r="C645" s="228"/>
      <c r="D645" s="263"/>
      <c r="E645" s="263"/>
      <c r="F645" s="263"/>
      <c r="G645" s="264"/>
      <c r="H645" s="228"/>
      <c r="I645" s="227"/>
      <c r="J645" s="227"/>
      <c r="K645" s="227"/>
      <c r="L645" s="227"/>
      <c r="M645" s="227"/>
      <c r="N645" s="227"/>
      <c r="O645" s="227"/>
      <c r="P645" s="227"/>
      <c r="Q645" s="227"/>
      <c r="R645" s="227"/>
      <c r="S645" s="227"/>
      <c r="T645" s="227"/>
      <c r="U645" s="227"/>
      <c r="V645" s="228"/>
      <c r="W645" s="228"/>
      <c r="X645" s="228"/>
      <c r="Y645" s="228"/>
      <c r="Z645" s="228"/>
    </row>
    <row r="646" spans="1:26" ht="15.75" customHeight="1">
      <c r="A646" s="228"/>
      <c r="B646" s="262"/>
      <c r="C646" s="228"/>
      <c r="D646" s="263"/>
      <c r="E646" s="263"/>
      <c r="F646" s="263"/>
      <c r="G646" s="264"/>
      <c r="H646" s="228"/>
      <c r="I646" s="227"/>
      <c r="J646" s="227"/>
      <c r="K646" s="227"/>
      <c r="L646" s="227"/>
      <c r="M646" s="227"/>
      <c r="N646" s="227"/>
      <c r="O646" s="227"/>
      <c r="P646" s="227"/>
      <c r="Q646" s="227"/>
      <c r="R646" s="227"/>
      <c r="S646" s="227"/>
      <c r="T646" s="227"/>
      <c r="U646" s="227"/>
      <c r="V646" s="228"/>
      <c r="W646" s="228"/>
      <c r="X646" s="228"/>
      <c r="Y646" s="228"/>
      <c r="Z646" s="228"/>
    </row>
    <row r="647" spans="1:26" ht="15.75" customHeight="1">
      <c r="A647" s="228"/>
      <c r="B647" s="262"/>
      <c r="C647" s="228"/>
      <c r="D647" s="263"/>
      <c r="E647" s="263"/>
      <c r="F647" s="263"/>
      <c r="G647" s="264"/>
      <c r="H647" s="228"/>
      <c r="I647" s="227"/>
      <c r="J647" s="227"/>
      <c r="K647" s="227"/>
      <c r="L647" s="227"/>
      <c r="M647" s="227"/>
      <c r="N647" s="227"/>
      <c r="O647" s="227"/>
      <c r="P647" s="227"/>
      <c r="Q647" s="227"/>
      <c r="R647" s="227"/>
      <c r="S647" s="227"/>
      <c r="T647" s="227"/>
      <c r="U647" s="227"/>
      <c r="V647" s="228"/>
      <c r="W647" s="228"/>
      <c r="X647" s="228"/>
      <c r="Y647" s="228"/>
      <c r="Z647" s="228"/>
    </row>
    <row r="648" spans="1:26" ht="15.75" customHeight="1">
      <c r="A648" s="228"/>
      <c r="B648" s="262"/>
      <c r="C648" s="228"/>
      <c r="D648" s="263"/>
      <c r="E648" s="263"/>
      <c r="F648" s="263"/>
      <c r="G648" s="264"/>
      <c r="H648" s="228"/>
      <c r="I648" s="227"/>
      <c r="J648" s="227"/>
      <c r="K648" s="227"/>
      <c r="L648" s="227"/>
      <c r="M648" s="227"/>
      <c r="N648" s="227"/>
      <c r="O648" s="227"/>
      <c r="P648" s="227"/>
      <c r="Q648" s="227"/>
      <c r="R648" s="227"/>
      <c r="S648" s="227"/>
      <c r="T648" s="227"/>
      <c r="U648" s="227"/>
      <c r="V648" s="228"/>
      <c r="W648" s="228"/>
      <c r="X648" s="228"/>
      <c r="Y648" s="228"/>
      <c r="Z648" s="228"/>
    </row>
    <row r="649" spans="1:26" ht="15.75" customHeight="1">
      <c r="A649" s="228"/>
      <c r="B649" s="262"/>
      <c r="C649" s="228"/>
      <c r="D649" s="263"/>
      <c r="E649" s="263"/>
      <c r="F649" s="263"/>
      <c r="G649" s="264"/>
      <c r="H649" s="228"/>
      <c r="I649" s="227"/>
      <c r="J649" s="227"/>
      <c r="K649" s="227"/>
      <c r="L649" s="227"/>
      <c r="M649" s="227"/>
      <c r="N649" s="227"/>
      <c r="O649" s="227"/>
      <c r="P649" s="227"/>
      <c r="Q649" s="227"/>
      <c r="R649" s="227"/>
      <c r="S649" s="227"/>
      <c r="T649" s="227"/>
      <c r="U649" s="227"/>
      <c r="V649" s="228"/>
      <c r="W649" s="228"/>
      <c r="X649" s="228"/>
      <c r="Y649" s="228"/>
      <c r="Z649" s="228"/>
    </row>
    <row r="650" spans="1:26" ht="15.75" customHeight="1">
      <c r="A650" s="228"/>
      <c r="B650" s="262"/>
      <c r="C650" s="228"/>
      <c r="D650" s="263"/>
      <c r="E650" s="263"/>
      <c r="F650" s="263"/>
      <c r="G650" s="264"/>
      <c r="H650" s="228"/>
      <c r="I650" s="227"/>
      <c r="J650" s="227"/>
      <c r="K650" s="227"/>
      <c r="L650" s="227"/>
      <c r="M650" s="227"/>
      <c r="N650" s="227"/>
      <c r="O650" s="227"/>
      <c r="P650" s="227"/>
      <c r="Q650" s="227"/>
      <c r="R650" s="227"/>
      <c r="S650" s="227"/>
      <c r="T650" s="227"/>
      <c r="U650" s="227"/>
      <c r="V650" s="228"/>
      <c r="W650" s="228"/>
      <c r="X650" s="228"/>
      <c r="Y650" s="228"/>
      <c r="Z650" s="228"/>
    </row>
    <row r="651" spans="1:26" ht="15.75" customHeight="1">
      <c r="A651" s="228"/>
      <c r="B651" s="262"/>
      <c r="C651" s="228"/>
      <c r="D651" s="263"/>
      <c r="E651" s="263"/>
      <c r="F651" s="263"/>
      <c r="G651" s="264"/>
      <c r="H651" s="228"/>
      <c r="I651" s="227"/>
      <c r="J651" s="227"/>
      <c r="K651" s="227"/>
      <c r="L651" s="227"/>
      <c r="M651" s="227"/>
      <c r="N651" s="227"/>
      <c r="O651" s="227"/>
      <c r="P651" s="227"/>
      <c r="Q651" s="227"/>
      <c r="R651" s="227"/>
      <c r="S651" s="227"/>
      <c r="T651" s="227"/>
      <c r="U651" s="227"/>
      <c r="V651" s="228"/>
      <c r="W651" s="228"/>
      <c r="X651" s="228"/>
      <c r="Y651" s="228"/>
      <c r="Z651" s="228"/>
    </row>
    <row r="652" spans="1:26" ht="15.75" customHeight="1">
      <c r="A652" s="228"/>
      <c r="B652" s="262"/>
      <c r="C652" s="228"/>
      <c r="D652" s="263"/>
      <c r="E652" s="263"/>
      <c r="F652" s="263"/>
      <c r="G652" s="264"/>
      <c r="H652" s="228"/>
      <c r="I652" s="227"/>
      <c r="J652" s="227"/>
      <c r="K652" s="227"/>
      <c r="L652" s="227"/>
      <c r="M652" s="227"/>
      <c r="N652" s="227"/>
      <c r="O652" s="227"/>
      <c r="P652" s="227"/>
      <c r="Q652" s="227"/>
      <c r="R652" s="227"/>
      <c r="S652" s="227"/>
      <c r="T652" s="227"/>
      <c r="U652" s="227"/>
      <c r="V652" s="228"/>
      <c r="W652" s="228"/>
      <c r="X652" s="228"/>
      <c r="Y652" s="228"/>
      <c r="Z652" s="228"/>
    </row>
    <row r="653" spans="1:26" ht="15.75" customHeight="1">
      <c r="A653" s="228"/>
      <c r="B653" s="262"/>
      <c r="C653" s="228"/>
      <c r="D653" s="263"/>
      <c r="E653" s="263"/>
      <c r="F653" s="263"/>
      <c r="G653" s="264"/>
      <c r="H653" s="228"/>
      <c r="I653" s="227"/>
      <c r="J653" s="227"/>
      <c r="K653" s="227"/>
      <c r="L653" s="227"/>
      <c r="M653" s="227"/>
      <c r="N653" s="227"/>
      <c r="O653" s="227"/>
      <c r="P653" s="227"/>
      <c r="Q653" s="227"/>
      <c r="R653" s="227"/>
      <c r="S653" s="227"/>
      <c r="T653" s="227"/>
      <c r="U653" s="227"/>
      <c r="V653" s="228"/>
      <c r="W653" s="228"/>
      <c r="X653" s="228"/>
      <c r="Y653" s="228"/>
      <c r="Z653" s="228"/>
    </row>
    <row r="654" spans="1:26" ht="15.75" customHeight="1">
      <c r="A654" s="228"/>
      <c r="B654" s="262"/>
      <c r="C654" s="228"/>
      <c r="D654" s="263"/>
      <c r="E654" s="263"/>
      <c r="F654" s="263"/>
      <c r="G654" s="264"/>
      <c r="H654" s="228"/>
      <c r="I654" s="227"/>
      <c r="J654" s="227"/>
      <c r="K654" s="227"/>
      <c r="L654" s="227"/>
      <c r="M654" s="227"/>
      <c r="N654" s="227"/>
      <c r="O654" s="227"/>
      <c r="P654" s="227"/>
      <c r="Q654" s="227"/>
      <c r="R654" s="227"/>
      <c r="S654" s="227"/>
      <c r="T654" s="227"/>
      <c r="U654" s="227"/>
      <c r="V654" s="228"/>
      <c r="W654" s="228"/>
      <c r="X654" s="228"/>
      <c r="Y654" s="228"/>
      <c r="Z654" s="228"/>
    </row>
    <row r="655" spans="1:26" ht="15.75" customHeight="1">
      <c r="A655" s="228"/>
      <c r="B655" s="262"/>
      <c r="C655" s="228"/>
      <c r="D655" s="263"/>
      <c r="E655" s="263"/>
      <c r="F655" s="263"/>
      <c r="G655" s="264"/>
      <c r="H655" s="228"/>
      <c r="I655" s="227"/>
      <c r="J655" s="227"/>
      <c r="K655" s="227"/>
      <c r="L655" s="227"/>
      <c r="M655" s="227"/>
      <c r="N655" s="227"/>
      <c r="O655" s="227"/>
      <c r="P655" s="227"/>
      <c r="Q655" s="227"/>
      <c r="R655" s="227"/>
      <c r="S655" s="227"/>
      <c r="T655" s="227"/>
      <c r="U655" s="227"/>
      <c r="V655" s="228"/>
      <c r="W655" s="228"/>
      <c r="X655" s="228"/>
      <c r="Y655" s="228"/>
      <c r="Z655" s="228"/>
    </row>
    <row r="656" spans="1:26" ht="15.75" customHeight="1">
      <c r="A656" s="228"/>
      <c r="B656" s="262"/>
      <c r="C656" s="228"/>
      <c r="D656" s="263"/>
      <c r="E656" s="263"/>
      <c r="F656" s="263"/>
      <c r="G656" s="264"/>
      <c r="H656" s="228"/>
      <c r="I656" s="227"/>
      <c r="J656" s="227"/>
      <c r="K656" s="227"/>
      <c r="L656" s="227"/>
      <c r="M656" s="227"/>
      <c r="N656" s="227"/>
      <c r="O656" s="227"/>
      <c r="P656" s="227"/>
      <c r="Q656" s="227"/>
      <c r="R656" s="227"/>
      <c r="S656" s="227"/>
      <c r="T656" s="227"/>
      <c r="U656" s="227"/>
      <c r="V656" s="228"/>
      <c r="W656" s="228"/>
      <c r="X656" s="228"/>
      <c r="Y656" s="228"/>
      <c r="Z656" s="228"/>
    </row>
    <row r="657" spans="1:26" ht="15.75" customHeight="1">
      <c r="A657" s="228"/>
      <c r="B657" s="262"/>
      <c r="C657" s="228"/>
      <c r="D657" s="263"/>
      <c r="E657" s="263"/>
      <c r="F657" s="263"/>
      <c r="G657" s="264"/>
      <c r="H657" s="228"/>
      <c r="I657" s="227"/>
      <c r="J657" s="227"/>
      <c r="K657" s="227"/>
      <c r="L657" s="227"/>
      <c r="M657" s="227"/>
      <c r="N657" s="227"/>
      <c r="O657" s="227"/>
      <c r="P657" s="227"/>
      <c r="Q657" s="227"/>
      <c r="R657" s="227"/>
      <c r="S657" s="227"/>
      <c r="T657" s="227"/>
      <c r="U657" s="227"/>
      <c r="V657" s="228"/>
      <c r="W657" s="228"/>
      <c r="X657" s="228"/>
      <c r="Y657" s="228"/>
      <c r="Z657" s="228"/>
    </row>
    <row r="658" spans="1:26" ht="15.75" customHeight="1">
      <c r="A658" s="228"/>
      <c r="B658" s="262"/>
      <c r="C658" s="228"/>
      <c r="D658" s="263"/>
      <c r="E658" s="263"/>
      <c r="F658" s="263"/>
      <c r="G658" s="264"/>
      <c r="H658" s="228"/>
      <c r="I658" s="227"/>
      <c r="J658" s="227"/>
      <c r="K658" s="227"/>
      <c r="L658" s="227"/>
      <c r="M658" s="227"/>
      <c r="N658" s="227"/>
      <c r="O658" s="227"/>
      <c r="P658" s="227"/>
      <c r="Q658" s="227"/>
      <c r="R658" s="227"/>
      <c r="S658" s="227"/>
      <c r="T658" s="227"/>
      <c r="U658" s="227"/>
      <c r="V658" s="228"/>
      <c r="W658" s="228"/>
      <c r="X658" s="228"/>
      <c r="Y658" s="228"/>
      <c r="Z658" s="228"/>
    </row>
    <row r="659" spans="1:26" ht="15.75" customHeight="1">
      <c r="A659" s="228"/>
      <c r="B659" s="262"/>
      <c r="C659" s="228"/>
      <c r="D659" s="263"/>
      <c r="E659" s="263"/>
      <c r="F659" s="263"/>
      <c r="G659" s="264"/>
      <c r="H659" s="228"/>
      <c r="I659" s="227"/>
      <c r="J659" s="227"/>
      <c r="K659" s="227"/>
      <c r="L659" s="227"/>
      <c r="M659" s="227"/>
      <c r="N659" s="227"/>
      <c r="O659" s="227"/>
      <c r="P659" s="227"/>
      <c r="Q659" s="227"/>
      <c r="R659" s="227"/>
      <c r="S659" s="227"/>
      <c r="T659" s="227"/>
      <c r="U659" s="227"/>
      <c r="V659" s="228"/>
      <c r="W659" s="228"/>
      <c r="X659" s="228"/>
      <c r="Y659" s="228"/>
      <c r="Z659" s="228"/>
    </row>
    <row r="660" spans="1:26" ht="15.75" customHeight="1">
      <c r="A660" s="228"/>
      <c r="B660" s="262"/>
      <c r="C660" s="228"/>
      <c r="D660" s="263"/>
      <c r="E660" s="263"/>
      <c r="F660" s="263"/>
      <c r="G660" s="264"/>
      <c r="H660" s="228"/>
      <c r="I660" s="227"/>
      <c r="J660" s="227"/>
      <c r="K660" s="227"/>
      <c r="L660" s="227"/>
      <c r="M660" s="227"/>
      <c r="N660" s="227"/>
      <c r="O660" s="227"/>
      <c r="P660" s="227"/>
      <c r="Q660" s="227"/>
      <c r="R660" s="227"/>
      <c r="S660" s="227"/>
      <c r="T660" s="227"/>
      <c r="U660" s="227"/>
      <c r="V660" s="228"/>
      <c r="W660" s="228"/>
      <c r="X660" s="228"/>
      <c r="Y660" s="228"/>
      <c r="Z660" s="228"/>
    </row>
    <row r="661" spans="1:26" ht="15.75" customHeight="1">
      <c r="A661" s="228"/>
      <c r="B661" s="262"/>
      <c r="C661" s="228"/>
      <c r="D661" s="263"/>
      <c r="E661" s="263"/>
      <c r="F661" s="263"/>
      <c r="G661" s="264"/>
      <c r="H661" s="228"/>
      <c r="I661" s="227"/>
      <c r="J661" s="227"/>
      <c r="K661" s="227"/>
      <c r="L661" s="227"/>
      <c r="M661" s="227"/>
      <c r="N661" s="227"/>
      <c r="O661" s="227"/>
      <c r="P661" s="227"/>
      <c r="Q661" s="227"/>
      <c r="R661" s="227"/>
      <c r="S661" s="227"/>
      <c r="T661" s="227"/>
      <c r="U661" s="227"/>
      <c r="V661" s="228"/>
      <c r="W661" s="228"/>
      <c r="X661" s="228"/>
      <c r="Y661" s="228"/>
      <c r="Z661" s="228"/>
    </row>
    <row r="662" spans="1:26" ht="15.75" customHeight="1">
      <c r="A662" s="228"/>
      <c r="B662" s="262"/>
      <c r="C662" s="228"/>
      <c r="D662" s="263"/>
      <c r="E662" s="263"/>
      <c r="F662" s="263"/>
      <c r="G662" s="264"/>
      <c r="H662" s="228"/>
      <c r="I662" s="227"/>
      <c r="J662" s="227"/>
      <c r="K662" s="227"/>
      <c r="L662" s="227"/>
      <c r="M662" s="227"/>
      <c r="N662" s="227"/>
      <c r="O662" s="227"/>
      <c r="P662" s="227"/>
      <c r="Q662" s="227"/>
      <c r="R662" s="227"/>
      <c r="S662" s="227"/>
      <c r="T662" s="227"/>
      <c r="U662" s="227"/>
      <c r="V662" s="228"/>
      <c r="W662" s="228"/>
      <c r="X662" s="228"/>
      <c r="Y662" s="228"/>
      <c r="Z662" s="228"/>
    </row>
    <row r="663" spans="1:26" ht="15.75" customHeight="1">
      <c r="A663" s="228"/>
      <c r="B663" s="262"/>
      <c r="C663" s="228"/>
      <c r="D663" s="263"/>
      <c r="E663" s="263"/>
      <c r="F663" s="263"/>
      <c r="G663" s="264"/>
      <c r="H663" s="228"/>
      <c r="I663" s="227"/>
      <c r="J663" s="227"/>
      <c r="K663" s="227"/>
      <c r="L663" s="227"/>
      <c r="M663" s="227"/>
      <c r="N663" s="227"/>
      <c r="O663" s="227"/>
      <c r="P663" s="227"/>
      <c r="Q663" s="227"/>
      <c r="R663" s="227"/>
      <c r="S663" s="227"/>
      <c r="T663" s="227"/>
      <c r="U663" s="227"/>
      <c r="V663" s="228"/>
      <c r="W663" s="228"/>
      <c r="X663" s="228"/>
      <c r="Y663" s="228"/>
      <c r="Z663" s="228"/>
    </row>
    <row r="664" spans="1:26" ht="15.75" customHeight="1">
      <c r="A664" s="228"/>
      <c r="B664" s="262"/>
      <c r="C664" s="228"/>
      <c r="D664" s="263"/>
      <c r="E664" s="263"/>
      <c r="F664" s="263"/>
      <c r="G664" s="264"/>
      <c r="H664" s="228"/>
      <c r="I664" s="227"/>
      <c r="J664" s="227"/>
      <c r="K664" s="227"/>
      <c r="L664" s="227"/>
      <c r="M664" s="227"/>
      <c r="N664" s="227"/>
      <c r="O664" s="227"/>
      <c r="P664" s="227"/>
      <c r="Q664" s="227"/>
      <c r="R664" s="227"/>
      <c r="S664" s="227"/>
      <c r="T664" s="227"/>
      <c r="U664" s="227"/>
      <c r="V664" s="228"/>
      <c r="W664" s="228"/>
      <c r="X664" s="228"/>
      <c r="Y664" s="228"/>
      <c r="Z664" s="228"/>
    </row>
    <row r="665" spans="1:26" ht="15.75" customHeight="1">
      <c r="A665" s="228"/>
      <c r="B665" s="262"/>
      <c r="C665" s="228"/>
      <c r="D665" s="263"/>
      <c r="E665" s="263"/>
      <c r="F665" s="263"/>
      <c r="G665" s="264"/>
      <c r="H665" s="228"/>
      <c r="I665" s="227"/>
      <c r="J665" s="227"/>
      <c r="K665" s="227"/>
      <c r="L665" s="227"/>
      <c r="M665" s="227"/>
      <c r="N665" s="227"/>
      <c r="O665" s="227"/>
      <c r="P665" s="227"/>
      <c r="Q665" s="227"/>
      <c r="R665" s="227"/>
      <c r="S665" s="227"/>
      <c r="T665" s="227"/>
      <c r="U665" s="227"/>
      <c r="V665" s="228"/>
      <c r="W665" s="228"/>
      <c r="X665" s="228"/>
      <c r="Y665" s="228"/>
      <c r="Z665" s="228"/>
    </row>
    <row r="666" spans="1:26" ht="15.75" customHeight="1">
      <c r="A666" s="228"/>
      <c r="B666" s="262"/>
      <c r="C666" s="228"/>
      <c r="D666" s="263"/>
      <c r="E666" s="263"/>
      <c r="F666" s="263"/>
      <c r="G666" s="264"/>
      <c r="H666" s="228"/>
      <c r="I666" s="227"/>
      <c r="J666" s="227"/>
      <c r="K666" s="227"/>
      <c r="L666" s="227"/>
      <c r="M666" s="227"/>
      <c r="N666" s="227"/>
      <c r="O666" s="227"/>
      <c r="P666" s="227"/>
      <c r="Q666" s="227"/>
      <c r="R666" s="227"/>
      <c r="S666" s="227"/>
      <c r="T666" s="227"/>
      <c r="U666" s="227"/>
      <c r="V666" s="228"/>
      <c r="W666" s="228"/>
      <c r="X666" s="228"/>
      <c r="Y666" s="228"/>
      <c r="Z666" s="228"/>
    </row>
    <row r="667" spans="1:26" ht="15.75" customHeight="1">
      <c r="A667" s="228"/>
      <c r="B667" s="262"/>
      <c r="C667" s="228"/>
      <c r="D667" s="263"/>
      <c r="E667" s="263"/>
      <c r="F667" s="263"/>
      <c r="G667" s="264"/>
      <c r="H667" s="228"/>
      <c r="I667" s="227"/>
      <c r="J667" s="227"/>
      <c r="K667" s="227"/>
      <c r="L667" s="227"/>
      <c r="M667" s="227"/>
      <c r="N667" s="227"/>
      <c r="O667" s="227"/>
      <c r="P667" s="227"/>
      <c r="Q667" s="227"/>
      <c r="R667" s="227"/>
      <c r="S667" s="227"/>
      <c r="T667" s="227"/>
      <c r="U667" s="227"/>
      <c r="V667" s="228"/>
      <c r="W667" s="228"/>
      <c r="X667" s="228"/>
      <c r="Y667" s="228"/>
      <c r="Z667" s="228"/>
    </row>
    <row r="668" spans="1:26" ht="15.75" customHeight="1">
      <c r="A668" s="228"/>
      <c r="B668" s="262"/>
      <c r="C668" s="228"/>
      <c r="D668" s="263"/>
      <c r="E668" s="263"/>
      <c r="F668" s="263"/>
      <c r="G668" s="264"/>
      <c r="H668" s="228"/>
      <c r="I668" s="227"/>
      <c r="J668" s="227"/>
      <c r="K668" s="227"/>
      <c r="L668" s="227"/>
      <c r="M668" s="227"/>
      <c r="N668" s="227"/>
      <c r="O668" s="227"/>
      <c r="P668" s="227"/>
      <c r="Q668" s="227"/>
      <c r="R668" s="227"/>
      <c r="S668" s="227"/>
      <c r="T668" s="227"/>
      <c r="U668" s="227"/>
      <c r="V668" s="228"/>
      <c r="W668" s="228"/>
      <c r="X668" s="228"/>
      <c r="Y668" s="228"/>
      <c r="Z668" s="228"/>
    </row>
    <row r="669" spans="1:26" ht="15.75" customHeight="1">
      <c r="A669" s="228"/>
      <c r="B669" s="262"/>
      <c r="C669" s="228"/>
      <c r="D669" s="263"/>
      <c r="E669" s="263"/>
      <c r="F669" s="263"/>
      <c r="G669" s="264"/>
      <c r="H669" s="228"/>
      <c r="I669" s="227"/>
      <c r="J669" s="227"/>
      <c r="K669" s="227"/>
      <c r="L669" s="227"/>
      <c r="M669" s="227"/>
      <c r="N669" s="227"/>
      <c r="O669" s="227"/>
      <c r="P669" s="227"/>
      <c r="Q669" s="227"/>
      <c r="R669" s="227"/>
      <c r="S669" s="227"/>
      <c r="T669" s="227"/>
      <c r="U669" s="227"/>
      <c r="V669" s="228"/>
      <c r="W669" s="228"/>
      <c r="X669" s="228"/>
      <c r="Y669" s="228"/>
      <c r="Z669" s="228"/>
    </row>
    <row r="670" spans="1:26" ht="15.75" customHeight="1">
      <c r="A670" s="228"/>
      <c r="B670" s="262"/>
      <c r="C670" s="228"/>
      <c r="D670" s="263"/>
      <c r="E670" s="263"/>
      <c r="F670" s="263"/>
      <c r="G670" s="264"/>
      <c r="H670" s="228"/>
      <c r="I670" s="227"/>
      <c r="J670" s="227"/>
      <c r="K670" s="227"/>
      <c r="L670" s="227"/>
      <c r="M670" s="227"/>
      <c r="N670" s="227"/>
      <c r="O670" s="227"/>
      <c r="P670" s="227"/>
      <c r="Q670" s="227"/>
      <c r="R670" s="227"/>
      <c r="S670" s="227"/>
      <c r="T670" s="227"/>
      <c r="U670" s="227"/>
      <c r="V670" s="228"/>
      <c r="W670" s="228"/>
      <c r="X670" s="228"/>
      <c r="Y670" s="228"/>
      <c r="Z670" s="228"/>
    </row>
    <row r="671" spans="1:26" ht="15.75" customHeight="1">
      <c r="A671" s="228"/>
      <c r="B671" s="262"/>
      <c r="C671" s="228"/>
      <c r="D671" s="263"/>
      <c r="E671" s="263"/>
      <c r="F671" s="263"/>
      <c r="G671" s="264"/>
      <c r="H671" s="228"/>
      <c r="I671" s="227"/>
      <c r="J671" s="227"/>
      <c r="K671" s="227"/>
      <c r="L671" s="227"/>
      <c r="M671" s="227"/>
      <c r="N671" s="227"/>
      <c r="O671" s="227"/>
      <c r="P671" s="227"/>
      <c r="Q671" s="227"/>
      <c r="R671" s="227"/>
      <c r="S671" s="227"/>
      <c r="T671" s="227"/>
      <c r="U671" s="227"/>
      <c r="V671" s="228"/>
      <c r="W671" s="228"/>
      <c r="X671" s="228"/>
      <c r="Y671" s="228"/>
      <c r="Z671" s="228"/>
    </row>
    <row r="672" spans="1:26" ht="15.75" customHeight="1">
      <c r="A672" s="228"/>
      <c r="B672" s="262"/>
      <c r="C672" s="228"/>
      <c r="D672" s="263"/>
      <c r="E672" s="263"/>
      <c r="F672" s="263"/>
      <c r="G672" s="264"/>
      <c r="H672" s="228"/>
      <c r="I672" s="227"/>
      <c r="J672" s="227"/>
      <c r="K672" s="227"/>
      <c r="L672" s="227"/>
      <c r="M672" s="227"/>
      <c r="N672" s="227"/>
      <c r="O672" s="227"/>
      <c r="P672" s="227"/>
      <c r="Q672" s="227"/>
      <c r="R672" s="227"/>
      <c r="S672" s="227"/>
      <c r="T672" s="227"/>
      <c r="U672" s="227"/>
      <c r="V672" s="228"/>
      <c r="W672" s="228"/>
      <c r="X672" s="228"/>
      <c r="Y672" s="228"/>
      <c r="Z672" s="228"/>
    </row>
    <row r="673" spans="1:26" ht="15.75" customHeight="1">
      <c r="A673" s="228"/>
      <c r="B673" s="262"/>
      <c r="C673" s="228"/>
      <c r="D673" s="263"/>
      <c r="E673" s="263"/>
      <c r="F673" s="263"/>
      <c r="G673" s="264"/>
      <c r="H673" s="228"/>
      <c r="I673" s="227"/>
      <c r="J673" s="227"/>
      <c r="K673" s="227"/>
      <c r="L673" s="227"/>
      <c r="M673" s="227"/>
      <c r="N673" s="227"/>
      <c r="O673" s="227"/>
      <c r="P673" s="227"/>
      <c r="Q673" s="227"/>
      <c r="R673" s="227"/>
      <c r="S673" s="227"/>
      <c r="T673" s="227"/>
      <c r="U673" s="227"/>
      <c r="V673" s="228"/>
      <c r="W673" s="228"/>
      <c r="X673" s="228"/>
      <c r="Y673" s="228"/>
      <c r="Z673" s="228"/>
    </row>
    <row r="674" spans="1:26" ht="15.75" customHeight="1">
      <c r="A674" s="228"/>
      <c r="B674" s="262"/>
      <c r="C674" s="228"/>
      <c r="D674" s="263"/>
      <c r="E674" s="263"/>
      <c r="F674" s="263"/>
      <c r="G674" s="264"/>
      <c r="H674" s="228"/>
      <c r="I674" s="227"/>
      <c r="J674" s="227"/>
      <c r="K674" s="227"/>
      <c r="L674" s="227"/>
      <c r="M674" s="227"/>
      <c r="N674" s="227"/>
      <c r="O674" s="227"/>
      <c r="P674" s="227"/>
      <c r="Q674" s="227"/>
      <c r="R674" s="227"/>
      <c r="S674" s="227"/>
      <c r="T674" s="227"/>
      <c r="U674" s="227"/>
      <c r="V674" s="228"/>
      <c r="W674" s="228"/>
      <c r="X674" s="228"/>
      <c r="Y674" s="228"/>
      <c r="Z674" s="228"/>
    </row>
    <row r="675" spans="1:26" ht="15.75" customHeight="1">
      <c r="A675" s="228"/>
      <c r="B675" s="262"/>
      <c r="C675" s="228"/>
      <c r="D675" s="263"/>
      <c r="E675" s="263"/>
      <c r="F675" s="263"/>
      <c r="G675" s="264"/>
      <c r="H675" s="228"/>
      <c r="I675" s="227"/>
      <c r="J675" s="227"/>
      <c r="K675" s="227"/>
      <c r="L675" s="227"/>
      <c r="M675" s="227"/>
      <c r="N675" s="227"/>
      <c r="O675" s="227"/>
      <c r="P675" s="227"/>
      <c r="Q675" s="227"/>
      <c r="R675" s="227"/>
      <c r="S675" s="227"/>
      <c r="T675" s="227"/>
      <c r="U675" s="227"/>
      <c r="V675" s="228"/>
      <c r="W675" s="228"/>
      <c r="X675" s="228"/>
      <c r="Y675" s="228"/>
      <c r="Z675" s="228"/>
    </row>
    <row r="676" spans="1:26" ht="15.75" customHeight="1">
      <c r="A676" s="228"/>
      <c r="B676" s="262"/>
      <c r="C676" s="228"/>
      <c r="D676" s="263"/>
      <c r="E676" s="263"/>
      <c r="F676" s="263"/>
      <c r="G676" s="264"/>
      <c r="H676" s="228"/>
      <c r="I676" s="227"/>
      <c r="J676" s="227"/>
      <c r="K676" s="227"/>
      <c r="L676" s="227"/>
      <c r="M676" s="227"/>
      <c r="N676" s="227"/>
      <c r="O676" s="227"/>
      <c r="P676" s="227"/>
      <c r="Q676" s="227"/>
      <c r="R676" s="227"/>
      <c r="S676" s="227"/>
      <c r="T676" s="227"/>
      <c r="U676" s="227"/>
      <c r="V676" s="228"/>
      <c r="W676" s="228"/>
      <c r="X676" s="228"/>
      <c r="Y676" s="228"/>
      <c r="Z676" s="228"/>
    </row>
    <row r="677" spans="1:26" ht="15.75" customHeight="1">
      <c r="A677" s="228"/>
      <c r="B677" s="262"/>
      <c r="C677" s="228"/>
      <c r="D677" s="263"/>
      <c r="E677" s="263"/>
      <c r="F677" s="263"/>
      <c r="G677" s="264"/>
      <c r="H677" s="228"/>
      <c r="I677" s="227"/>
      <c r="J677" s="227"/>
      <c r="K677" s="227"/>
      <c r="L677" s="227"/>
      <c r="M677" s="227"/>
      <c r="N677" s="227"/>
      <c r="O677" s="227"/>
      <c r="P677" s="227"/>
      <c r="Q677" s="227"/>
      <c r="R677" s="227"/>
      <c r="S677" s="227"/>
      <c r="T677" s="227"/>
      <c r="U677" s="227"/>
      <c r="V677" s="228"/>
      <c r="W677" s="228"/>
      <c r="X677" s="228"/>
      <c r="Y677" s="228"/>
      <c r="Z677" s="228"/>
    </row>
    <row r="678" spans="1:26" ht="15.75" customHeight="1">
      <c r="A678" s="228"/>
      <c r="B678" s="262"/>
      <c r="C678" s="228"/>
      <c r="D678" s="263"/>
      <c r="E678" s="263"/>
      <c r="F678" s="263"/>
      <c r="G678" s="264"/>
      <c r="H678" s="228"/>
      <c r="I678" s="227"/>
      <c r="J678" s="227"/>
      <c r="K678" s="227"/>
      <c r="L678" s="227"/>
      <c r="M678" s="227"/>
      <c r="N678" s="227"/>
      <c r="O678" s="227"/>
      <c r="P678" s="227"/>
      <c r="Q678" s="227"/>
      <c r="R678" s="227"/>
      <c r="S678" s="227"/>
      <c r="T678" s="227"/>
      <c r="U678" s="227"/>
      <c r="V678" s="228"/>
      <c r="W678" s="228"/>
      <c r="X678" s="228"/>
      <c r="Y678" s="228"/>
      <c r="Z678" s="228"/>
    </row>
    <row r="679" spans="1:26" ht="15.75" customHeight="1">
      <c r="A679" s="228"/>
      <c r="B679" s="262"/>
      <c r="C679" s="228"/>
      <c r="D679" s="263"/>
      <c r="E679" s="263"/>
      <c r="F679" s="263"/>
      <c r="G679" s="264"/>
      <c r="H679" s="228"/>
      <c r="I679" s="227"/>
      <c r="J679" s="227"/>
      <c r="K679" s="227"/>
      <c r="L679" s="227"/>
      <c r="M679" s="227"/>
      <c r="N679" s="227"/>
      <c r="O679" s="227"/>
      <c r="P679" s="227"/>
      <c r="Q679" s="227"/>
      <c r="R679" s="227"/>
      <c r="S679" s="227"/>
      <c r="T679" s="227"/>
      <c r="U679" s="227"/>
      <c r="V679" s="228"/>
      <c r="W679" s="228"/>
      <c r="X679" s="228"/>
      <c r="Y679" s="228"/>
      <c r="Z679" s="228"/>
    </row>
    <row r="680" spans="1:26" ht="15.75" customHeight="1">
      <c r="A680" s="228"/>
      <c r="B680" s="262"/>
      <c r="C680" s="228"/>
      <c r="D680" s="263"/>
      <c r="E680" s="263"/>
      <c r="F680" s="263"/>
      <c r="G680" s="264"/>
      <c r="H680" s="228"/>
      <c r="I680" s="227"/>
      <c r="J680" s="227"/>
      <c r="K680" s="227"/>
      <c r="L680" s="227"/>
      <c r="M680" s="227"/>
      <c r="N680" s="227"/>
      <c r="O680" s="227"/>
      <c r="P680" s="227"/>
      <c r="Q680" s="227"/>
      <c r="R680" s="227"/>
      <c r="S680" s="227"/>
      <c r="T680" s="227"/>
      <c r="U680" s="227"/>
      <c r="V680" s="228"/>
      <c r="W680" s="228"/>
      <c r="X680" s="228"/>
      <c r="Y680" s="228"/>
      <c r="Z680" s="228"/>
    </row>
    <row r="681" spans="1:26" ht="15.75" customHeight="1">
      <c r="A681" s="228"/>
      <c r="B681" s="262"/>
      <c r="C681" s="228"/>
      <c r="D681" s="263"/>
      <c r="E681" s="263"/>
      <c r="F681" s="263"/>
      <c r="G681" s="264"/>
      <c r="H681" s="228"/>
      <c r="I681" s="227"/>
      <c r="J681" s="227"/>
      <c r="K681" s="227"/>
      <c r="L681" s="227"/>
      <c r="M681" s="227"/>
      <c r="N681" s="227"/>
      <c r="O681" s="227"/>
      <c r="P681" s="227"/>
      <c r="Q681" s="227"/>
      <c r="R681" s="227"/>
      <c r="S681" s="227"/>
      <c r="T681" s="227"/>
      <c r="U681" s="227"/>
      <c r="V681" s="228"/>
      <c r="W681" s="228"/>
      <c r="X681" s="228"/>
      <c r="Y681" s="228"/>
      <c r="Z681" s="228"/>
    </row>
    <row r="682" spans="1:26" ht="15.75" customHeight="1">
      <c r="A682" s="228"/>
      <c r="B682" s="262"/>
      <c r="C682" s="228"/>
      <c r="D682" s="263"/>
      <c r="E682" s="263"/>
      <c r="F682" s="263"/>
      <c r="G682" s="264"/>
      <c r="H682" s="228"/>
      <c r="I682" s="227"/>
      <c r="J682" s="227"/>
      <c r="K682" s="227"/>
      <c r="L682" s="227"/>
      <c r="M682" s="227"/>
      <c r="N682" s="227"/>
      <c r="O682" s="227"/>
      <c r="P682" s="227"/>
      <c r="Q682" s="227"/>
      <c r="R682" s="227"/>
      <c r="S682" s="227"/>
      <c r="T682" s="227"/>
      <c r="U682" s="227"/>
      <c r="V682" s="228"/>
      <c r="W682" s="228"/>
      <c r="X682" s="228"/>
      <c r="Y682" s="228"/>
      <c r="Z682" s="228"/>
    </row>
    <row r="683" spans="1:26" ht="15.75" customHeight="1">
      <c r="A683" s="228"/>
      <c r="B683" s="262"/>
      <c r="C683" s="228"/>
      <c r="D683" s="263"/>
      <c r="E683" s="263"/>
      <c r="F683" s="263"/>
      <c r="G683" s="264"/>
      <c r="H683" s="228"/>
      <c r="I683" s="227"/>
      <c r="J683" s="227"/>
      <c r="K683" s="227"/>
      <c r="L683" s="227"/>
      <c r="M683" s="227"/>
      <c r="N683" s="227"/>
      <c r="O683" s="227"/>
      <c r="P683" s="227"/>
      <c r="Q683" s="227"/>
      <c r="R683" s="227"/>
      <c r="S683" s="227"/>
      <c r="T683" s="227"/>
      <c r="U683" s="227"/>
      <c r="V683" s="228"/>
      <c r="W683" s="228"/>
      <c r="X683" s="228"/>
      <c r="Y683" s="228"/>
      <c r="Z683" s="228"/>
    </row>
    <row r="684" spans="1:26" ht="15.75" customHeight="1">
      <c r="A684" s="228"/>
      <c r="B684" s="262"/>
      <c r="C684" s="228"/>
      <c r="D684" s="263"/>
      <c r="E684" s="263"/>
      <c r="F684" s="263"/>
      <c r="G684" s="264"/>
      <c r="H684" s="228"/>
      <c r="I684" s="227"/>
      <c r="J684" s="227"/>
      <c r="K684" s="227"/>
      <c r="L684" s="227"/>
      <c r="M684" s="227"/>
      <c r="N684" s="227"/>
      <c r="O684" s="227"/>
      <c r="P684" s="227"/>
      <c r="Q684" s="227"/>
      <c r="R684" s="227"/>
      <c r="S684" s="227"/>
      <c r="T684" s="227"/>
      <c r="U684" s="227"/>
      <c r="V684" s="228"/>
      <c r="W684" s="228"/>
      <c r="X684" s="228"/>
      <c r="Y684" s="228"/>
      <c r="Z684" s="228"/>
    </row>
    <row r="685" spans="1:26" ht="15.75" customHeight="1">
      <c r="A685" s="228"/>
      <c r="B685" s="262"/>
      <c r="C685" s="228"/>
      <c r="D685" s="263"/>
      <c r="E685" s="263"/>
      <c r="F685" s="263"/>
      <c r="G685" s="264"/>
      <c r="H685" s="228"/>
      <c r="I685" s="227"/>
      <c r="J685" s="227"/>
      <c r="K685" s="227"/>
      <c r="L685" s="227"/>
      <c r="M685" s="227"/>
      <c r="N685" s="227"/>
      <c r="O685" s="227"/>
      <c r="P685" s="227"/>
      <c r="Q685" s="227"/>
      <c r="R685" s="227"/>
      <c r="S685" s="227"/>
      <c r="T685" s="227"/>
      <c r="U685" s="227"/>
      <c r="V685" s="228"/>
      <c r="W685" s="228"/>
      <c r="X685" s="228"/>
      <c r="Y685" s="228"/>
      <c r="Z685" s="228"/>
    </row>
    <row r="686" spans="1:26" ht="15.75" customHeight="1">
      <c r="A686" s="228"/>
      <c r="B686" s="262"/>
      <c r="C686" s="228"/>
      <c r="D686" s="263"/>
      <c r="E686" s="263"/>
      <c r="F686" s="263"/>
      <c r="G686" s="264"/>
      <c r="H686" s="228"/>
      <c r="I686" s="227"/>
      <c r="J686" s="227"/>
      <c r="K686" s="227"/>
      <c r="L686" s="227"/>
      <c r="M686" s="227"/>
      <c r="N686" s="227"/>
      <c r="O686" s="227"/>
      <c r="P686" s="227"/>
      <c r="Q686" s="227"/>
      <c r="R686" s="227"/>
      <c r="S686" s="227"/>
      <c r="T686" s="227"/>
      <c r="U686" s="227"/>
      <c r="V686" s="228"/>
      <c r="W686" s="228"/>
      <c r="X686" s="228"/>
      <c r="Y686" s="228"/>
      <c r="Z686" s="228"/>
    </row>
    <row r="687" spans="1:26" ht="15.75" customHeight="1">
      <c r="A687" s="228"/>
      <c r="B687" s="262"/>
      <c r="C687" s="228"/>
      <c r="D687" s="263"/>
      <c r="E687" s="263"/>
      <c r="F687" s="263"/>
      <c r="G687" s="264"/>
      <c r="H687" s="228"/>
      <c r="I687" s="227"/>
      <c r="J687" s="227"/>
      <c r="K687" s="227"/>
      <c r="L687" s="227"/>
      <c r="M687" s="227"/>
      <c r="N687" s="227"/>
      <c r="O687" s="227"/>
      <c r="P687" s="227"/>
      <c r="Q687" s="227"/>
      <c r="R687" s="227"/>
      <c r="S687" s="227"/>
      <c r="T687" s="227"/>
      <c r="U687" s="227"/>
      <c r="V687" s="228"/>
      <c r="W687" s="228"/>
      <c r="X687" s="228"/>
      <c r="Y687" s="228"/>
      <c r="Z687" s="228"/>
    </row>
    <row r="688" spans="1:26" ht="15.75" customHeight="1">
      <c r="A688" s="228"/>
      <c r="B688" s="262"/>
      <c r="C688" s="228"/>
      <c r="D688" s="263"/>
      <c r="E688" s="263"/>
      <c r="F688" s="263"/>
      <c r="G688" s="264"/>
      <c r="H688" s="228"/>
      <c r="I688" s="227"/>
      <c r="J688" s="227"/>
      <c r="K688" s="227"/>
      <c r="L688" s="227"/>
      <c r="M688" s="227"/>
      <c r="N688" s="227"/>
      <c r="O688" s="227"/>
      <c r="P688" s="227"/>
      <c r="Q688" s="227"/>
      <c r="R688" s="227"/>
      <c r="S688" s="227"/>
      <c r="T688" s="227"/>
      <c r="U688" s="227"/>
      <c r="V688" s="228"/>
      <c r="W688" s="228"/>
      <c r="X688" s="228"/>
      <c r="Y688" s="228"/>
      <c r="Z688" s="228"/>
    </row>
    <row r="689" spans="1:26" ht="15.75" customHeight="1">
      <c r="A689" s="228"/>
      <c r="B689" s="262"/>
      <c r="C689" s="228"/>
      <c r="D689" s="263"/>
      <c r="E689" s="263"/>
      <c r="F689" s="263"/>
      <c r="G689" s="264"/>
      <c r="H689" s="228"/>
      <c r="I689" s="227"/>
      <c r="J689" s="227"/>
      <c r="K689" s="227"/>
      <c r="L689" s="227"/>
      <c r="M689" s="227"/>
      <c r="N689" s="227"/>
      <c r="O689" s="227"/>
      <c r="P689" s="227"/>
      <c r="Q689" s="227"/>
      <c r="R689" s="227"/>
      <c r="S689" s="227"/>
      <c r="T689" s="227"/>
      <c r="U689" s="227"/>
      <c r="V689" s="228"/>
      <c r="W689" s="228"/>
      <c r="X689" s="228"/>
      <c r="Y689" s="228"/>
      <c r="Z689" s="228"/>
    </row>
    <row r="690" spans="1:26" ht="15.75" customHeight="1">
      <c r="A690" s="228"/>
      <c r="B690" s="262"/>
      <c r="C690" s="228"/>
      <c r="D690" s="263"/>
      <c r="E690" s="263"/>
      <c r="F690" s="263"/>
      <c r="G690" s="264"/>
      <c r="H690" s="228"/>
      <c r="I690" s="227"/>
      <c r="J690" s="227"/>
      <c r="K690" s="227"/>
      <c r="L690" s="227"/>
      <c r="M690" s="227"/>
      <c r="N690" s="227"/>
      <c r="O690" s="227"/>
      <c r="P690" s="227"/>
      <c r="Q690" s="227"/>
      <c r="R690" s="227"/>
      <c r="S690" s="227"/>
      <c r="T690" s="227"/>
      <c r="U690" s="227"/>
      <c r="V690" s="228"/>
      <c r="W690" s="228"/>
      <c r="X690" s="228"/>
      <c r="Y690" s="228"/>
      <c r="Z690" s="228"/>
    </row>
    <row r="691" spans="1:26" ht="15.75" customHeight="1">
      <c r="A691" s="228"/>
      <c r="B691" s="262"/>
      <c r="C691" s="228"/>
      <c r="D691" s="263"/>
      <c r="E691" s="263"/>
      <c r="F691" s="263"/>
      <c r="G691" s="264"/>
      <c r="H691" s="228"/>
      <c r="I691" s="227"/>
      <c r="J691" s="227"/>
      <c r="K691" s="227"/>
      <c r="L691" s="227"/>
      <c r="M691" s="227"/>
      <c r="N691" s="227"/>
      <c r="O691" s="227"/>
      <c r="P691" s="227"/>
      <c r="Q691" s="227"/>
      <c r="R691" s="227"/>
      <c r="S691" s="227"/>
      <c r="T691" s="227"/>
      <c r="U691" s="227"/>
      <c r="V691" s="228"/>
      <c r="W691" s="228"/>
      <c r="X691" s="228"/>
      <c r="Y691" s="228"/>
      <c r="Z691" s="228"/>
    </row>
    <row r="692" spans="1:26" ht="15.75" customHeight="1">
      <c r="A692" s="228"/>
      <c r="B692" s="262"/>
      <c r="C692" s="228"/>
      <c r="D692" s="263"/>
      <c r="E692" s="263"/>
      <c r="F692" s="263"/>
      <c r="G692" s="264"/>
      <c r="H692" s="228"/>
      <c r="I692" s="227"/>
      <c r="J692" s="227"/>
      <c r="K692" s="227"/>
      <c r="L692" s="227"/>
      <c r="M692" s="227"/>
      <c r="N692" s="227"/>
      <c r="O692" s="227"/>
      <c r="P692" s="227"/>
      <c r="Q692" s="227"/>
      <c r="R692" s="227"/>
      <c r="S692" s="227"/>
      <c r="T692" s="227"/>
      <c r="U692" s="227"/>
      <c r="V692" s="228"/>
      <c r="W692" s="228"/>
      <c r="X692" s="228"/>
      <c r="Y692" s="228"/>
      <c r="Z692" s="228"/>
    </row>
    <row r="693" spans="1:26" ht="15.75" customHeight="1">
      <c r="A693" s="228"/>
      <c r="B693" s="262"/>
      <c r="C693" s="228"/>
      <c r="D693" s="263"/>
      <c r="E693" s="263"/>
      <c r="F693" s="263"/>
      <c r="G693" s="264"/>
      <c r="H693" s="228"/>
      <c r="I693" s="227"/>
      <c r="J693" s="227"/>
      <c r="K693" s="227"/>
      <c r="L693" s="227"/>
      <c r="M693" s="227"/>
      <c r="N693" s="227"/>
      <c r="O693" s="227"/>
      <c r="P693" s="227"/>
      <c r="Q693" s="227"/>
      <c r="R693" s="227"/>
      <c r="S693" s="227"/>
      <c r="T693" s="227"/>
      <c r="U693" s="227"/>
      <c r="V693" s="228"/>
      <c r="W693" s="228"/>
      <c r="X693" s="228"/>
      <c r="Y693" s="228"/>
      <c r="Z693" s="228"/>
    </row>
    <row r="694" spans="1:26" ht="15.75" customHeight="1">
      <c r="A694" s="228"/>
      <c r="B694" s="262"/>
      <c r="C694" s="228"/>
      <c r="D694" s="263"/>
      <c r="E694" s="263"/>
      <c r="F694" s="263"/>
      <c r="G694" s="264"/>
      <c r="H694" s="228"/>
      <c r="I694" s="227"/>
      <c r="J694" s="227"/>
      <c r="K694" s="227"/>
      <c r="L694" s="227"/>
      <c r="M694" s="227"/>
      <c r="N694" s="227"/>
      <c r="O694" s="227"/>
      <c r="P694" s="227"/>
      <c r="Q694" s="227"/>
      <c r="R694" s="227"/>
      <c r="S694" s="227"/>
      <c r="T694" s="227"/>
      <c r="U694" s="227"/>
      <c r="V694" s="228"/>
      <c r="W694" s="228"/>
      <c r="X694" s="228"/>
      <c r="Y694" s="228"/>
      <c r="Z694" s="228"/>
    </row>
    <row r="695" spans="1:26" ht="15.75" customHeight="1">
      <c r="A695" s="228"/>
      <c r="B695" s="262"/>
      <c r="C695" s="228"/>
      <c r="D695" s="263"/>
      <c r="E695" s="263"/>
      <c r="F695" s="263"/>
      <c r="G695" s="264"/>
      <c r="H695" s="228"/>
      <c r="I695" s="227"/>
      <c r="J695" s="227"/>
      <c r="K695" s="227"/>
      <c r="L695" s="227"/>
      <c r="M695" s="227"/>
      <c r="N695" s="227"/>
      <c r="O695" s="227"/>
      <c r="P695" s="227"/>
      <c r="Q695" s="227"/>
      <c r="R695" s="227"/>
      <c r="S695" s="227"/>
      <c r="T695" s="227"/>
      <c r="U695" s="227"/>
      <c r="V695" s="228"/>
      <c r="W695" s="228"/>
      <c r="X695" s="228"/>
      <c r="Y695" s="228"/>
      <c r="Z695" s="228"/>
    </row>
    <row r="696" spans="1:26" ht="15.75" customHeight="1">
      <c r="A696" s="228"/>
      <c r="B696" s="262"/>
      <c r="C696" s="228"/>
      <c r="D696" s="263"/>
      <c r="E696" s="263"/>
      <c r="F696" s="263"/>
      <c r="G696" s="264"/>
      <c r="H696" s="228"/>
      <c r="I696" s="227"/>
      <c r="J696" s="227"/>
      <c r="K696" s="227"/>
      <c r="L696" s="227"/>
      <c r="M696" s="227"/>
      <c r="N696" s="227"/>
      <c r="O696" s="227"/>
      <c r="P696" s="227"/>
      <c r="Q696" s="227"/>
      <c r="R696" s="227"/>
      <c r="S696" s="227"/>
      <c r="T696" s="227"/>
      <c r="U696" s="227"/>
      <c r="V696" s="228"/>
      <c r="W696" s="228"/>
      <c r="X696" s="228"/>
      <c r="Y696" s="228"/>
      <c r="Z696" s="228"/>
    </row>
    <row r="697" spans="1:26" ht="15.75" customHeight="1">
      <c r="A697" s="228"/>
      <c r="B697" s="262"/>
      <c r="C697" s="228"/>
      <c r="D697" s="263"/>
      <c r="E697" s="263"/>
      <c r="F697" s="263"/>
      <c r="G697" s="264"/>
      <c r="H697" s="228"/>
      <c r="I697" s="227"/>
      <c r="J697" s="227"/>
      <c r="K697" s="227"/>
      <c r="L697" s="227"/>
      <c r="M697" s="227"/>
      <c r="N697" s="227"/>
      <c r="O697" s="227"/>
      <c r="P697" s="227"/>
      <c r="Q697" s="227"/>
      <c r="R697" s="227"/>
      <c r="S697" s="227"/>
      <c r="T697" s="227"/>
      <c r="U697" s="227"/>
      <c r="V697" s="228"/>
      <c r="W697" s="228"/>
      <c r="X697" s="228"/>
      <c r="Y697" s="228"/>
      <c r="Z697" s="228"/>
    </row>
    <row r="698" spans="1:26" ht="15.75" customHeight="1">
      <c r="A698" s="228"/>
      <c r="B698" s="262"/>
      <c r="C698" s="228"/>
      <c r="D698" s="263"/>
      <c r="E698" s="263"/>
      <c r="F698" s="263"/>
      <c r="G698" s="264"/>
      <c r="H698" s="228"/>
      <c r="I698" s="227"/>
      <c r="J698" s="227"/>
      <c r="K698" s="227"/>
      <c r="L698" s="227"/>
      <c r="M698" s="227"/>
      <c r="N698" s="227"/>
      <c r="O698" s="227"/>
      <c r="P698" s="227"/>
      <c r="Q698" s="227"/>
      <c r="R698" s="227"/>
      <c r="S698" s="227"/>
      <c r="T698" s="227"/>
      <c r="U698" s="227"/>
      <c r="V698" s="228"/>
      <c r="W698" s="228"/>
      <c r="X698" s="228"/>
      <c r="Y698" s="228"/>
      <c r="Z698" s="228"/>
    </row>
    <row r="699" spans="1:26" ht="15.75" customHeight="1">
      <c r="A699" s="228"/>
      <c r="B699" s="262"/>
      <c r="C699" s="228"/>
      <c r="D699" s="263"/>
      <c r="E699" s="263"/>
      <c r="F699" s="263"/>
      <c r="G699" s="264"/>
      <c r="H699" s="228"/>
      <c r="I699" s="227"/>
      <c r="J699" s="227"/>
      <c r="K699" s="227"/>
      <c r="L699" s="227"/>
      <c r="M699" s="227"/>
      <c r="N699" s="227"/>
      <c r="O699" s="227"/>
      <c r="P699" s="227"/>
      <c r="Q699" s="227"/>
      <c r="R699" s="227"/>
      <c r="S699" s="227"/>
      <c r="T699" s="227"/>
      <c r="U699" s="227"/>
      <c r="V699" s="228"/>
      <c r="W699" s="228"/>
      <c r="X699" s="228"/>
      <c r="Y699" s="228"/>
      <c r="Z699" s="228"/>
    </row>
    <row r="700" spans="1:26" ht="15.75" customHeight="1">
      <c r="A700" s="228"/>
      <c r="B700" s="262"/>
      <c r="C700" s="228"/>
      <c r="D700" s="263"/>
      <c r="E700" s="263"/>
      <c r="F700" s="263"/>
      <c r="G700" s="264"/>
      <c r="H700" s="228"/>
      <c r="I700" s="227"/>
      <c r="J700" s="227"/>
      <c r="K700" s="227"/>
      <c r="L700" s="227"/>
      <c r="M700" s="227"/>
      <c r="N700" s="227"/>
      <c r="O700" s="227"/>
      <c r="P700" s="227"/>
      <c r="Q700" s="227"/>
      <c r="R700" s="227"/>
      <c r="S700" s="227"/>
      <c r="T700" s="227"/>
      <c r="U700" s="227"/>
      <c r="V700" s="228"/>
      <c r="W700" s="228"/>
      <c r="X700" s="228"/>
      <c r="Y700" s="228"/>
      <c r="Z700" s="228"/>
    </row>
    <row r="701" spans="1:26" ht="15.75" customHeight="1">
      <c r="A701" s="228"/>
      <c r="B701" s="262"/>
      <c r="C701" s="228"/>
      <c r="D701" s="263"/>
      <c r="E701" s="263"/>
      <c r="F701" s="263"/>
      <c r="G701" s="264"/>
      <c r="H701" s="228"/>
      <c r="I701" s="227"/>
      <c r="J701" s="227"/>
      <c r="K701" s="227"/>
      <c r="L701" s="227"/>
      <c r="M701" s="227"/>
      <c r="N701" s="227"/>
      <c r="O701" s="227"/>
      <c r="P701" s="227"/>
      <c r="Q701" s="227"/>
      <c r="R701" s="227"/>
      <c r="S701" s="227"/>
      <c r="T701" s="227"/>
      <c r="U701" s="227"/>
      <c r="V701" s="228"/>
      <c r="W701" s="228"/>
      <c r="X701" s="228"/>
      <c r="Y701" s="228"/>
      <c r="Z701" s="228"/>
    </row>
    <row r="702" spans="1:26" ht="15.75" customHeight="1">
      <c r="A702" s="228"/>
      <c r="B702" s="262"/>
      <c r="C702" s="228"/>
      <c r="D702" s="263"/>
      <c r="E702" s="263"/>
      <c r="F702" s="263"/>
      <c r="G702" s="264"/>
      <c r="H702" s="228"/>
      <c r="I702" s="227"/>
      <c r="J702" s="227"/>
      <c r="K702" s="227"/>
      <c r="L702" s="227"/>
      <c r="M702" s="227"/>
      <c r="N702" s="227"/>
      <c r="O702" s="227"/>
      <c r="P702" s="227"/>
      <c r="Q702" s="227"/>
      <c r="R702" s="227"/>
      <c r="S702" s="227"/>
      <c r="T702" s="227"/>
      <c r="U702" s="227"/>
      <c r="V702" s="228"/>
      <c r="W702" s="228"/>
      <c r="X702" s="228"/>
      <c r="Y702" s="228"/>
      <c r="Z702" s="228"/>
    </row>
    <row r="703" spans="1:26" ht="15.75" customHeight="1">
      <c r="A703" s="228"/>
      <c r="B703" s="262"/>
      <c r="C703" s="228"/>
      <c r="D703" s="263"/>
      <c r="E703" s="263"/>
      <c r="F703" s="263"/>
      <c r="G703" s="264"/>
      <c r="H703" s="228"/>
      <c r="I703" s="227"/>
      <c r="J703" s="227"/>
      <c r="K703" s="227"/>
      <c r="L703" s="227"/>
      <c r="M703" s="227"/>
      <c r="N703" s="227"/>
      <c r="O703" s="227"/>
      <c r="P703" s="227"/>
      <c r="Q703" s="227"/>
      <c r="R703" s="227"/>
      <c r="S703" s="227"/>
      <c r="T703" s="227"/>
      <c r="U703" s="227"/>
      <c r="V703" s="228"/>
      <c r="W703" s="228"/>
      <c r="X703" s="228"/>
      <c r="Y703" s="228"/>
      <c r="Z703" s="228"/>
    </row>
    <row r="704" spans="1:26" ht="15.75" customHeight="1">
      <c r="A704" s="228"/>
      <c r="B704" s="262"/>
      <c r="C704" s="228"/>
      <c r="D704" s="263"/>
      <c r="E704" s="263"/>
      <c r="F704" s="263"/>
      <c r="G704" s="264"/>
      <c r="H704" s="228"/>
      <c r="I704" s="227"/>
      <c r="J704" s="227"/>
      <c r="K704" s="227"/>
      <c r="L704" s="227"/>
      <c r="M704" s="227"/>
      <c r="N704" s="227"/>
      <c r="O704" s="227"/>
      <c r="P704" s="227"/>
      <c r="Q704" s="227"/>
      <c r="R704" s="227"/>
      <c r="S704" s="227"/>
      <c r="T704" s="227"/>
      <c r="U704" s="227"/>
      <c r="V704" s="228"/>
      <c r="W704" s="228"/>
      <c r="X704" s="228"/>
      <c r="Y704" s="228"/>
      <c r="Z704" s="228"/>
    </row>
    <row r="705" spans="1:26" ht="15.75" customHeight="1">
      <c r="A705" s="228"/>
      <c r="B705" s="262"/>
      <c r="C705" s="228"/>
      <c r="D705" s="263"/>
      <c r="E705" s="263"/>
      <c r="F705" s="263"/>
      <c r="G705" s="264"/>
      <c r="H705" s="228"/>
      <c r="I705" s="227"/>
      <c r="J705" s="227"/>
      <c r="K705" s="227"/>
      <c r="L705" s="227"/>
      <c r="M705" s="227"/>
      <c r="N705" s="227"/>
      <c r="O705" s="227"/>
      <c r="P705" s="227"/>
      <c r="Q705" s="227"/>
      <c r="R705" s="227"/>
      <c r="S705" s="227"/>
      <c r="T705" s="227"/>
      <c r="U705" s="227"/>
      <c r="V705" s="228"/>
      <c r="W705" s="228"/>
      <c r="X705" s="228"/>
      <c r="Y705" s="228"/>
      <c r="Z705" s="228"/>
    </row>
    <row r="706" spans="1:26" ht="15.75" customHeight="1">
      <c r="A706" s="228"/>
      <c r="B706" s="262"/>
      <c r="C706" s="228"/>
      <c r="D706" s="263"/>
      <c r="E706" s="263"/>
      <c r="F706" s="263"/>
      <c r="G706" s="264"/>
      <c r="H706" s="228"/>
      <c r="I706" s="227"/>
      <c r="J706" s="227"/>
      <c r="K706" s="227"/>
      <c r="L706" s="227"/>
      <c r="M706" s="227"/>
      <c r="N706" s="227"/>
      <c r="O706" s="227"/>
      <c r="P706" s="227"/>
      <c r="Q706" s="227"/>
      <c r="R706" s="227"/>
      <c r="S706" s="227"/>
      <c r="T706" s="227"/>
      <c r="U706" s="227"/>
      <c r="V706" s="228"/>
      <c r="W706" s="228"/>
      <c r="X706" s="228"/>
      <c r="Y706" s="228"/>
      <c r="Z706" s="228"/>
    </row>
    <row r="707" spans="1:26" ht="15.75" customHeight="1">
      <c r="A707" s="228"/>
      <c r="B707" s="262"/>
      <c r="C707" s="228"/>
      <c r="D707" s="263"/>
      <c r="E707" s="263"/>
      <c r="F707" s="263"/>
      <c r="G707" s="264"/>
      <c r="H707" s="228"/>
      <c r="I707" s="227"/>
      <c r="J707" s="227"/>
      <c r="K707" s="227"/>
      <c r="L707" s="227"/>
      <c r="M707" s="227"/>
      <c r="N707" s="227"/>
      <c r="O707" s="227"/>
      <c r="P707" s="227"/>
      <c r="Q707" s="227"/>
      <c r="R707" s="227"/>
      <c r="S707" s="227"/>
      <c r="T707" s="227"/>
      <c r="U707" s="227"/>
      <c r="V707" s="228"/>
      <c r="W707" s="228"/>
      <c r="X707" s="228"/>
      <c r="Y707" s="228"/>
      <c r="Z707" s="228"/>
    </row>
    <row r="708" spans="1:26" ht="15.75" customHeight="1">
      <c r="A708" s="228"/>
      <c r="B708" s="262"/>
      <c r="C708" s="228"/>
      <c r="D708" s="263"/>
      <c r="E708" s="263"/>
      <c r="F708" s="263"/>
      <c r="G708" s="264"/>
      <c r="H708" s="228"/>
      <c r="I708" s="227"/>
      <c r="J708" s="227"/>
      <c r="K708" s="227"/>
      <c r="L708" s="227"/>
      <c r="M708" s="227"/>
      <c r="N708" s="227"/>
      <c r="O708" s="227"/>
      <c r="P708" s="227"/>
      <c r="Q708" s="227"/>
      <c r="R708" s="227"/>
      <c r="S708" s="227"/>
      <c r="T708" s="227"/>
      <c r="U708" s="227"/>
      <c r="V708" s="228"/>
      <c r="W708" s="228"/>
      <c r="X708" s="228"/>
      <c r="Y708" s="228"/>
      <c r="Z708" s="228"/>
    </row>
    <row r="709" spans="1:26" ht="15.75" customHeight="1">
      <c r="A709" s="228"/>
      <c r="B709" s="262"/>
      <c r="C709" s="228"/>
      <c r="D709" s="263"/>
      <c r="E709" s="263"/>
      <c r="F709" s="263"/>
      <c r="G709" s="264"/>
      <c r="H709" s="228"/>
      <c r="I709" s="227"/>
      <c r="J709" s="227"/>
      <c r="K709" s="227"/>
      <c r="L709" s="227"/>
      <c r="M709" s="227"/>
      <c r="N709" s="227"/>
      <c r="O709" s="227"/>
      <c r="P709" s="227"/>
      <c r="Q709" s="227"/>
      <c r="R709" s="227"/>
      <c r="S709" s="227"/>
      <c r="T709" s="227"/>
      <c r="U709" s="227"/>
      <c r="V709" s="228"/>
      <c r="W709" s="228"/>
      <c r="X709" s="228"/>
      <c r="Y709" s="228"/>
      <c r="Z709" s="228"/>
    </row>
    <row r="710" spans="1:26" ht="15.75" customHeight="1">
      <c r="A710" s="228"/>
      <c r="B710" s="262"/>
      <c r="C710" s="228"/>
      <c r="D710" s="263"/>
      <c r="E710" s="263"/>
      <c r="F710" s="263"/>
      <c r="G710" s="264"/>
      <c r="H710" s="228"/>
      <c r="I710" s="227"/>
      <c r="J710" s="227"/>
      <c r="K710" s="227"/>
      <c r="L710" s="227"/>
      <c r="M710" s="227"/>
      <c r="N710" s="227"/>
      <c r="O710" s="227"/>
      <c r="P710" s="227"/>
      <c r="Q710" s="227"/>
      <c r="R710" s="227"/>
      <c r="S710" s="227"/>
      <c r="T710" s="227"/>
      <c r="U710" s="227"/>
      <c r="V710" s="228"/>
      <c r="W710" s="228"/>
      <c r="X710" s="228"/>
      <c r="Y710" s="228"/>
      <c r="Z710" s="228"/>
    </row>
    <row r="711" spans="1:26" ht="15.75" customHeight="1">
      <c r="A711" s="228"/>
      <c r="B711" s="262"/>
      <c r="C711" s="228"/>
      <c r="D711" s="263"/>
      <c r="E711" s="263"/>
      <c r="F711" s="263"/>
      <c r="G711" s="264"/>
      <c r="H711" s="228"/>
      <c r="I711" s="227"/>
      <c r="J711" s="227"/>
      <c r="K711" s="227"/>
      <c r="L711" s="227"/>
      <c r="M711" s="227"/>
      <c r="N711" s="227"/>
      <c r="O711" s="227"/>
      <c r="P711" s="227"/>
      <c r="Q711" s="227"/>
      <c r="R711" s="227"/>
      <c r="S711" s="227"/>
      <c r="T711" s="227"/>
      <c r="U711" s="227"/>
      <c r="V711" s="228"/>
      <c r="W711" s="228"/>
      <c r="X711" s="228"/>
      <c r="Y711" s="228"/>
      <c r="Z711" s="228"/>
    </row>
    <row r="712" spans="1:26" ht="15.75" customHeight="1">
      <c r="A712" s="228"/>
      <c r="B712" s="262"/>
      <c r="C712" s="228"/>
      <c r="D712" s="263"/>
      <c r="E712" s="263"/>
      <c r="F712" s="263"/>
      <c r="G712" s="264"/>
      <c r="H712" s="228"/>
      <c r="I712" s="227"/>
      <c r="J712" s="227"/>
      <c r="K712" s="227"/>
      <c r="L712" s="227"/>
      <c r="M712" s="227"/>
      <c r="N712" s="227"/>
      <c r="O712" s="227"/>
      <c r="P712" s="227"/>
      <c r="Q712" s="227"/>
      <c r="R712" s="227"/>
      <c r="S712" s="227"/>
      <c r="T712" s="227"/>
      <c r="U712" s="227"/>
      <c r="V712" s="228"/>
      <c r="W712" s="228"/>
      <c r="X712" s="228"/>
      <c r="Y712" s="228"/>
      <c r="Z712" s="228"/>
    </row>
    <row r="713" spans="1:26" ht="15.75" customHeight="1">
      <c r="A713" s="228"/>
      <c r="B713" s="262"/>
      <c r="C713" s="228"/>
      <c r="D713" s="263"/>
      <c r="E713" s="263"/>
      <c r="F713" s="263"/>
      <c r="G713" s="264"/>
      <c r="H713" s="228"/>
      <c r="I713" s="227"/>
      <c r="J713" s="227"/>
      <c r="K713" s="227"/>
      <c r="L713" s="227"/>
      <c r="M713" s="227"/>
      <c r="N713" s="227"/>
      <c r="O713" s="227"/>
      <c r="P713" s="227"/>
      <c r="Q713" s="227"/>
      <c r="R713" s="227"/>
      <c r="S713" s="227"/>
      <c r="T713" s="227"/>
      <c r="U713" s="227"/>
      <c r="V713" s="228"/>
      <c r="W713" s="228"/>
      <c r="X713" s="228"/>
      <c r="Y713" s="228"/>
      <c r="Z713" s="228"/>
    </row>
    <row r="714" spans="1:26" ht="15.75" customHeight="1">
      <c r="A714" s="228"/>
      <c r="B714" s="262"/>
      <c r="C714" s="228"/>
      <c r="D714" s="263"/>
      <c r="E714" s="263"/>
      <c r="F714" s="263"/>
      <c r="G714" s="264"/>
      <c r="H714" s="228"/>
      <c r="I714" s="227"/>
      <c r="J714" s="227"/>
      <c r="K714" s="227"/>
      <c r="L714" s="227"/>
      <c r="M714" s="227"/>
      <c r="N714" s="227"/>
      <c r="O714" s="227"/>
      <c r="P714" s="227"/>
      <c r="Q714" s="227"/>
      <c r="R714" s="227"/>
      <c r="S714" s="227"/>
      <c r="T714" s="227"/>
      <c r="U714" s="227"/>
      <c r="V714" s="228"/>
      <c r="W714" s="228"/>
      <c r="X714" s="228"/>
      <c r="Y714" s="228"/>
      <c r="Z714" s="228"/>
    </row>
    <row r="715" spans="1:26" ht="15.75" customHeight="1">
      <c r="A715" s="228"/>
      <c r="B715" s="262"/>
      <c r="C715" s="228"/>
      <c r="D715" s="263"/>
      <c r="E715" s="263"/>
      <c r="F715" s="263"/>
      <c r="G715" s="264"/>
      <c r="H715" s="228"/>
      <c r="I715" s="227"/>
      <c r="J715" s="227"/>
      <c r="K715" s="227"/>
      <c r="L715" s="227"/>
      <c r="M715" s="227"/>
      <c r="N715" s="227"/>
      <c r="O715" s="227"/>
      <c r="P715" s="227"/>
      <c r="Q715" s="227"/>
      <c r="R715" s="227"/>
      <c r="S715" s="227"/>
      <c r="T715" s="227"/>
      <c r="U715" s="227"/>
      <c r="V715" s="228"/>
      <c r="W715" s="228"/>
      <c r="X715" s="228"/>
      <c r="Y715" s="228"/>
      <c r="Z715" s="228"/>
    </row>
    <row r="716" spans="1:26" ht="15.75" customHeight="1">
      <c r="A716" s="228"/>
      <c r="B716" s="262"/>
      <c r="C716" s="228"/>
      <c r="D716" s="263"/>
      <c r="E716" s="263"/>
      <c r="F716" s="263"/>
      <c r="G716" s="264"/>
      <c r="H716" s="228"/>
      <c r="I716" s="227"/>
      <c r="J716" s="227"/>
      <c r="K716" s="227"/>
      <c r="L716" s="227"/>
      <c r="M716" s="227"/>
      <c r="N716" s="227"/>
      <c r="O716" s="227"/>
      <c r="P716" s="227"/>
      <c r="Q716" s="227"/>
      <c r="R716" s="227"/>
      <c r="S716" s="227"/>
      <c r="T716" s="227"/>
      <c r="U716" s="227"/>
      <c r="V716" s="228"/>
      <c r="W716" s="228"/>
      <c r="X716" s="228"/>
      <c r="Y716" s="228"/>
      <c r="Z716" s="228"/>
    </row>
    <row r="717" spans="1:26" ht="15.75" customHeight="1">
      <c r="A717" s="228"/>
      <c r="B717" s="262"/>
      <c r="C717" s="228"/>
      <c r="D717" s="263"/>
      <c r="E717" s="263"/>
      <c r="F717" s="263"/>
      <c r="G717" s="264"/>
      <c r="H717" s="228"/>
      <c r="I717" s="227"/>
      <c r="J717" s="227"/>
      <c r="K717" s="227"/>
      <c r="L717" s="227"/>
      <c r="M717" s="227"/>
      <c r="N717" s="227"/>
      <c r="O717" s="227"/>
      <c r="P717" s="227"/>
      <c r="Q717" s="227"/>
      <c r="R717" s="227"/>
      <c r="S717" s="227"/>
      <c r="T717" s="227"/>
      <c r="U717" s="227"/>
      <c r="V717" s="228"/>
      <c r="W717" s="228"/>
      <c r="X717" s="228"/>
      <c r="Y717" s="228"/>
      <c r="Z717" s="228"/>
    </row>
    <row r="718" spans="1:26" ht="15.75" customHeight="1">
      <c r="A718" s="228"/>
      <c r="B718" s="262"/>
      <c r="C718" s="228"/>
      <c r="D718" s="263"/>
      <c r="E718" s="263"/>
      <c r="F718" s="263"/>
      <c r="G718" s="264"/>
      <c r="H718" s="228"/>
      <c r="I718" s="227"/>
      <c r="J718" s="227"/>
      <c r="K718" s="227"/>
      <c r="L718" s="227"/>
      <c r="M718" s="227"/>
      <c r="N718" s="227"/>
      <c r="O718" s="227"/>
      <c r="P718" s="227"/>
      <c r="Q718" s="227"/>
      <c r="R718" s="227"/>
      <c r="S718" s="227"/>
      <c r="T718" s="227"/>
      <c r="U718" s="227"/>
      <c r="V718" s="228"/>
      <c r="W718" s="228"/>
      <c r="X718" s="228"/>
      <c r="Y718" s="228"/>
      <c r="Z718" s="228"/>
    </row>
    <row r="719" spans="1:26" ht="15.75" customHeight="1">
      <c r="A719" s="228"/>
      <c r="B719" s="262"/>
      <c r="C719" s="228"/>
      <c r="D719" s="263"/>
      <c r="E719" s="263"/>
      <c r="F719" s="263"/>
      <c r="G719" s="264"/>
      <c r="H719" s="228"/>
      <c r="I719" s="227"/>
      <c r="J719" s="227"/>
      <c r="K719" s="227"/>
      <c r="L719" s="227"/>
      <c r="M719" s="227"/>
      <c r="N719" s="227"/>
      <c r="O719" s="227"/>
      <c r="P719" s="227"/>
      <c r="Q719" s="227"/>
      <c r="R719" s="227"/>
      <c r="S719" s="227"/>
      <c r="T719" s="227"/>
      <c r="U719" s="227"/>
      <c r="V719" s="228"/>
      <c r="W719" s="228"/>
      <c r="X719" s="228"/>
      <c r="Y719" s="228"/>
      <c r="Z719" s="228"/>
    </row>
    <row r="720" spans="1:26" ht="15.75" customHeight="1">
      <c r="A720" s="228"/>
      <c r="B720" s="262"/>
      <c r="C720" s="228"/>
      <c r="D720" s="263"/>
      <c r="E720" s="263"/>
      <c r="F720" s="263"/>
      <c r="G720" s="264"/>
      <c r="H720" s="228"/>
      <c r="I720" s="227"/>
      <c r="J720" s="227"/>
      <c r="K720" s="227"/>
      <c r="L720" s="227"/>
      <c r="M720" s="227"/>
      <c r="N720" s="227"/>
      <c r="O720" s="227"/>
      <c r="P720" s="227"/>
      <c r="Q720" s="227"/>
      <c r="R720" s="227"/>
      <c r="S720" s="227"/>
      <c r="T720" s="227"/>
      <c r="U720" s="227"/>
      <c r="V720" s="228"/>
      <c r="W720" s="228"/>
      <c r="X720" s="228"/>
      <c r="Y720" s="228"/>
      <c r="Z720" s="228"/>
    </row>
    <row r="721" spans="1:26" ht="15.75" customHeight="1">
      <c r="A721" s="228"/>
      <c r="B721" s="262"/>
      <c r="C721" s="228"/>
      <c r="D721" s="263"/>
      <c r="E721" s="263"/>
      <c r="F721" s="263"/>
      <c r="G721" s="264"/>
      <c r="H721" s="228"/>
      <c r="I721" s="227"/>
      <c r="J721" s="227"/>
      <c r="K721" s="227"/>
      <c r="L721" s="227"/>
      <c r="M721" s="227"/>
      <c r="N721" s="227"/>
      <c r="O721" s="227"/>
      <c r="P721" s="227"/>
      <c r="Q721" s="227"/>
      <c r="R721" s="227"/>
      <c r="S721" s="227"/>
      <c r="T721" s="227"/>
      <c r="U721" s="227"/>
      <c r="V721" s="228"/>
      <c r="W721" s="228"/>
      <c r="X721" s="228"/>
      <c r="Y721" s="228"/>
      <c r="Z721" s="228"/>
    </row>
    <row r="722" spans="1:26" ht="15.75" customHeight="1">
      <c r="A722" s="228"/>
      <c r="B722" s="262"/>
      <c r="C722" s="228"/>
      <c r="D722" s="263"/>
      <c r="E722" s="263"/>
      <c r="F722" s="263"/>
      <c r="G722" s="264"/>
      <c r="H722" s="228"/>
      <c r="I722" s="227"/>
      <c r="J722" s="227"/>
      <c r="K722" s="227"/>
      <c r="L722" s="227"/>
      <c r="M722" s="227"/>
      <c r="N722" s="227"/>
      <c r="O722" s="227"/>
      <c r="P722" s="227"/>
      <c r="Q722" s="227"/>
      <c r="R722" s="227"/>
      <c r="S722" s="227"/>
      <c r="T722" s="227"/>
      <c r="U722" s="227"/>
      <c r="V722" s="228"/>
      <c r="W722" s="228"/>
      <c r="X722" s="228"/>
      <c r="Y722" s="228"/>
      <c r="Z722" s="228"/>
    </row>
    <row r="723" spans="1:26" ht="15.75" customHeight="1">
      <c r="A723" s="228"/>
      <c r="B723" s="262"/>
      <c r="C723" s="228"/>
      <c r="D723" s="263"/>
      <c r="E723" s="263"/>
      <c r="F723" s="263"/>
      <c r="G723" s="264"/>
      <c r="H723" s="228"/>
      <c r="I723" s="227"/>
      <c r="J723" s="227"/>
      <c r="K723" s="227"/>
      <c r="L723" s="227"/>
      <c r="M723" s="227"/>
      <c r="N723" s="227"/>
      <c r="O723" s="227"/>
      <c r="P723" s="227"/>
      <c r="Q723" s="227"/>
      <c r="R723" s="227"/>
      <c r="S723" s="227"/>
      <c r="T723" s="227"/>
      <c r="U723" s="227"/>
      <c r="V723" s="228"/>
      <c r="W723" s="228"/>
      <c r="X723" s="228"/>
      <c r="Y723" s="228"/>
      <c r="Z723" s="228"/>
    </row>
    <row r="724" spans="1:26" ht="15.75" customHeight="1">
      <c r="A724" s="228"/>
      <c r="B724" s="262"/>
      <c r="C724" s="228"/>
      <c r="D724" s="263"/>
      <c r="E724" s="263"/>
      <c r="F724" s="263"/>
      <c r="G724" s="264"/>
      <c r="H724" s="228"/>
      <c r="I724" s="227"/>
      <c r="J724" s="227"/>
      <c r="K724" s="227"/>
      <c r="L724" s="227"/>
      <c r="M724" s="227"/>
      <c r="N724" s="227"/>
      <c r="O724" s="227"/>
      <c r="P724" s="227"/>
      <c r="Q724" s="227"/>
      <c r="R724" s="227"/>
      <c r="S724" s="227"/>
      <c r="T724" s="227"/>
      <c r="U724" s="227"/>
      <c r="V724" s="228"/>
      <c r="W724" s="228"/>
      <c r="X724" s="228"/>
      <c r="Y724" s="228"/>
      <c r="Z724" s="228"/>
    </row>
    <row r="725" spans="1:26" ht="15.75" customHeight="1">
      <c r="A725" s="228"/>
      <c r="B725" s="262"/>
      <c r="C725" s="228"/>
      <c r="D725" s="263"/>
      <c r="E725" s="263"/>
      <c r="F725" s="263"/>
      <c r="G725" s="264"/>
      <c r="H725" s="228"/>
      <c r="I725" s="227"/>
      <c r="J725" s="227"/>
      <c r="K725" s="227"/>
      <c r="L725" s="227"/>
      <c r="M725" s="227"/>
      <c r="N725" s="227"/>
      <c r="O725" s="227"/>
      <c r="P725" s="227"/>
      <c r="Q725" s="227"/>
      <c r="R725" s="227"/>
      <c r="S725" s="227"/>
      <c r="T725" s="227"/>
      <c r="U725" s="227"/>
      <c r="V725" s="228"/>
      <c r="W725" s="228"/>
      <c r="X725" s="228"/>
      <c r="Y725" s="228"/>
      <c r="Z725" s="228"/>
    </row>
    <row r="726" spans="1:26" ht="15.75" customHeight="1">
      <c r="A726" s="228"/>
      <c r="B726" s="262"/>
      <c r="C726" s="228"/>
      <c r="D726" s="263"/>
      <c r="E726" s="263"/>
      <c r="F726" s="263"/>
      <c r="G726" s="264"/>
      <c r="H726" s="228"/>
      <c r="I726" s="227"/>
      <c r="J726" s="227"/>
      <c r="K726" s="227"/>
      <c r="L726" s="227"/>
      <c r="M726" s="227"/>
      <c r="N726" s="227"/>
      <c r="O726" s="227"/>
      <c r="P726" s="227"/>
      <c r="Q726" s="227"/>
      <c r="R726" s="227"/>
      <c r="S726" s="227"/>
      <c r="T726" s="227"/>
      <c r="U726" s="227"/>
      <c r="V726" s="228"/>
      <c r="W726" s="228"/>
      <c r="X726" s="228"/>
      <c r="Y726" s="228"/>
      <c r="Z726" s="228"/>
    </row>
    <row r="727" spans="1:26" ht="15.75" customHeight="1">
      <c r="A727" s="228"/>
      <c r="B727" s="262"/>
      <c r="C727" s="228"/>
      <c r="D727" s="263"/>
      <c r="E727" s="263"/>
      <c r="F727" s="263"/>
      <c r="G727" s="264"/>
      <c r="H727" s="228"/>
      <c r="I727" s="227"/>
      <c r="J727" s="227"/>
      <c r="K727" s="227"/>
      <c r="L727" s="227"/>
      <c r="M727" s="227"/>
      <c r="N727" s="227"/>
      <c r="O727" s="227"/>
      <c r="P727" s="227"/>
      <c r="Q727" s="227"/>
      <c r="R727" s="227"/>
      <c r="S727" s="227"/>
      <c r="T727" s="227"/>
      <c r="U727" s="227"/>
      <c r="V727" s="228"/>
      <c r="W727" s="228"/>
      <c r="X727" s="228"/>
      <c r="Y727" s="228"/>
      <c r="Z727" s="228"/>
    </row>
    <row r="728" spans="1:26" ht="15.75" customHeight="1">
      <c r="A728" s="228"/>
      <c r="B728" s="262"/>
      <c r="C728" s="228"/>
      <c r="D728" s="263"/>
      <c r="E728" s="263"/>
      <c r="F728" s="263"/>
      <c r="G728" s="264"/>
      <c r="H728" s="228"/>
      <c r="I728" s="227"/>
      <c r="J728" s="227"/>
      <c r="K728" s="227"/>
      <c r="L728" s="227"/>
      <c r="M728" s="227"/>
      <c r="N728" s="227"/>
      <c r="O728" s="227"/>
      <c r="P728" s="227"/>
      <c r="Q728" s="227"/>
      <c r="R728" s="227"/>
      <c r="S728" s="227"/>
      <c r="T728" s="227"/>
      <c r="U728" s="227"/>
      <c r="V728" s="228"/>
      <c r="W728" s="228"/>
      <c r="X728" s="228"/>
      <c r="Y728" s="228"/>
      <c r="Z728" s="228"/>
    </row>
    <row r="729" spans="1:26" ht="15.75" customHeight="1">
      <c r="A729" s="228"/>
      <c r="B729" s="262"/>
      <c r="C729" s="228"/>
      <c r="D729" s="263"/>
      <c r="E729" s="263"/>
      <c r="F729" s="263"/>
      <c r="G729" s="264"/>
      <c r="H729" s="228"/>
      <c r="I729" s="227"/>
      <c r="J729" s="227"/>
      <c r="K729" s="227"/>
      <c r="L729" s="227"/>
      <c r="M729" s="227"/>
      <c r="N729" s="227"/>
      <c r="O729" s="227"/>
      <c r="P729" s="227"/>
      <c r="Q729" s="227"/>
      <c r="R729" s="227"/>
      <c r="S729" s="227"/>
      <c r="T729" s="227"/>
      <c r="U729" s="227"/>
      <c r="V729" s="228"/>
      <c r="W729" s="228"/>
      <c r="X729" s="228"/>
      <c r="Y729" s="228"/>
      <c r="Z729" s="228"/>
    </row>
    <row r="730" spans="1:26" ht="15.75" customHeight="1">
      <c r="A730" s="228"/>
      <c r="B730" s="262"/>
      <c r="C730" s="228"/>
      <c r="D730" s="263"/>
      <c r="E730" s="263"/>
      <c r="F730" s="263"/>
      <c r="G730" s="264"/>
      <c r="H730" s="228"/>
      <c r="I730" s="227"/>
      <c r="J730" s="227"/>
      <c r="K730" s="227"/>
      <c r="L730" s="227"/>
      <c r="M730" s="227"/>
      <c r="N730" s="227"/>
      <c r="O730" s="227"/>
      <c r="P730" s="227"/>
      <c r="Q730" s="227"/>
      <c r="R730" s="227"/>
      <c r="S730" s="227"/>
      <c r="T730" s="227"/>
      <c r="U730" s="227"/>
      <c r="V730" s="228"/>
      <c r="W730" s="228"/>
      <c r="X730" s="228"/>
      <c r="Y730" s="228"/>
      <c r="Z730" s="228"/>
    </row>
    <row r="731" spans="1:26" ht="15.75" customHeight="1">
      <c r="A731" s="228"/>
      <c r="B731" s="262"/>
      <c r="C731" s="228"/>
      <c r="D731" s="263"/>
      <c r="E731" s="263"/>
      <c r="F731" s="263"/>
      <c r="G731" s="264"/>
      <c r="H731" s="228"/>
      <c r="I731" s="227"/>
      <c r="J731" s="227"/>
      <c r="K731" s="227"/>
      <c r="L731" s="227"/>
      <c r="M731" s="227"/>
      <c r="N731" s="227"/>
      <c r="O731" s="227"/>
      <c r="P731" s="227"/>
      <c r="Q731" s="227"/>
      <c r="R731" s="227"/>
      <c r="S731" s="227"/>
      <c r="T731" s="227"/>
      <c r="U731" s="227"/>
      <c r="V731" s="228"/>
      <c r="W731" s="228"/>
      <c r="X731" s="228"/>
      <c r="Y731" s="228"/>
      <c r="Z731" s="228"/>
    </row>
    <row r="732" spans="1:26" ht="15.75" customHeight="1">
      <c r="A732" s="228"/>
      <c r="B732" s="262"/>
      <c r="C732" s="228"/>
      <c r="D732" s="263"/>
      <c r="E732" s="263"/>
      <c r="F732" s="263"/>
      <c r="G732" s="264"/>
      <c r="H732" s="228"/>
      <c r="I732" s="227"/>
      <c r="J732" s="227"/>
      <c r="K732" s="227"/>
      <c r="L732" s="227"/>
      <c r="M732" s="227"/>
      <c r="N732" s="227"/>
      <c r="O732" s="227"/>
      <c r="P732" s="227"/>
      <c r="Q732" s="227"/>
      <c r="R732" s="227"/>
      <c r="S732" s="227"/>
      <c r="T732" s="227"/>
      <c r="U732" s="227"/>
      <c r="V732" s="228"/>
      <c r="W732" s="228"/>
      <c r="X732" s="228"/>
      <c r="Y732" s="228"/>
      <c r="Z732" s="228"/>
    </row>
    <row r="733" spans="1:26" ht="15.75" customHeight="1">
      <c r="A733" s="228"/>
      <c r="B733" s="262"/>
      <c r="C733" s="228"/>
      <c r="D733" s="263"/>
      <c r="E733" s="263"/>
      <c r="F733" s="263"/>
      <c r="G733" s="264"/>
      <c r="H733" s="228"/>
      <c r="I733" s="227"/>
      <c r="J733" s="227"/>
      <c r="K733" s="227"/>
      <c r="L733" s="227"/>
      <c r="M733" s="227"/>
      <c r="N733" s="227"/>
      <c r="O733" s="227"/>
      <c r="P733" s="227"/>
      <c r="Q733" s="227"/>
      <c r="R733" s="227"/>
      <c r="S733" s="227"/>
      <c r="T733" s="227"/>
      <c r="U733" s="227"/>
      <c r="V733" s="228"/>
      <c r="W733" s="228"/>
      <c r="X733" s="228"/>
      <c r="Y733" s="228"/>
      <c r="Z733" s="228"/>
    </row>
    <row r="734" spans="1:26" ht="15.75" customHeight="1">
      <c r="A734" s="228"/>
      <c r="B734" s="262"/>
      <c r="C734" s="228"/>
      <c r="D734" s="263"/>
      <c r="E734" s="263"/>
      <c r="F734" s="263"/>
      <c r="G734" s="264"/>
      <c r="H734" s="228"/>
      <c r="I734" s="227"/>
      <c r="J734" s="227"/>
      <c r="K734" s="227"/>
      <c r="L734" s="227"/>
      <c r="M734" s="227"/>
      <c r="N734" s="227"/>
      <c r="O734" s="227"/>
      <c r="P734" s="227"/>
      <c r="Q734" s="227"/>
      <c r="R734" s="227"/>
      <c r="S734" s="227"/>
      <c r="T734" s="227"/>
      <c r="U734" s="227"/>
      <c r="V734" s="228"/>
      <c r="W734" s="228"/>
      <c r="X734" s="228"/>
      <c r="Y734" s="228"/>
      <c r="Z734" s="228"/>
    </row>
    <row r="735" spans="1:26" ht="15.75" customHeight="1">
      <c r="A735" s="228"/>
      <c r="B735" s="262"/>
      <c r="C735" s="228"/>
      <c r="D735" s="263"/>
      <c r="E735" s="263"/>
      <c r="F735" s="263"/>
      <c r="G735" s="264"/>
      <c r="H735" s="228"/>
      <c r="I735" s="227"/>
      <c r="J735" s="227"/>
      <c r="K735" s="227"/>
      <c r="L735" s="227"/>
      <c r="M735" s="227"/>
      <c r="N735" s="227"/>
      <c r="O735" s="227"/>
      <c r="P735" s="227"/>
      <c r="Q735" s="227"/>
      <c r="R735" s="227"/>
      <c r="S735" s="227"/>
      <c r="T735" s="227"/>
      <c r="U735" s="227"/>
      <c r="V735" s="228"/>
      <c r="W735" s="228"/>
      <c r="X735" s="228"/>
      <c r="Y735" s="228"/>
      <c r="Z735" s="228"/>
    </row>
    <row r="736" spans="1:26" ht="15.75" customHeight="1">
      <c r="A736" s="228"/>
      <c r="B736" s="262"/>
      <c r="C736" s="228"/>
      <c r="D736" s="263"/>
      <c r="E736" s="263"/>
      <c r="F736" s="263"/>
      <c r="G736" s="264"/>
      <c r="H736" s="228"/>
      <c r="I736" s="227"/>
      <c r="J736" s="227"/>
      <c r="K736" s="227"/>
      <c r="L736" s="227"/>
      <c r="M736" s="227"/>
      <c r="N736" s="227"/>
      <c r="O736" s="227"/>
      <c r="P736" s="227"/>
      <c r="Q736" s="227"/>
      <c r="R736" s="227"/>
      <c r="S736" s="227"/>
      <c r="T736" s="227"/>
      <c r="U736" s="227"/>
      <c r="V736" s="228"/>
      <c r="W736" s="228"/>
      <c r="X736" s="228"/>
      <c r="Y736" s="228"/>
      <c r="Z736" s="228"/>
    </row>
    <row r="737" spans="1:26" ht="15.75" customHeight="1">
      <c r="A737" s="228"/>
      <c r="B737" s="262"/>
      <c r="C737" s="228"/>
      <c r="D737" s="263"/>
      <c r="E737" s="263"/>
      <c r="F737" s="263"/>
      <c r="G737" s="264"/>
      <c r="H737" s="228"/>
      <c r="I737" s="227"/>
      <c r="J737" s="227"/>
      <c r="K737" s="227"/>
      <c r="L737" s="227"/>
      <c r="M737" s="227"/>
      <c r="N737" s="227"/>
      <c r="O737" s="227"/>
      <c r="P737" s="227"/>
      <c r="Q737" s="227"/>
      <c r="R737" s="227"/>
      <c r="S737" s="227"/>
      <c r="T737" s="227"/>
      <c r="U737" s="227"/>
      <c r="V737" s="228"/>
      <c r="W737" s="228"/>
      <c r="X737" s="228"/>
      <c r="Y737" s="228"/>
      <c r="Z737" s="228"/>
    </row>
    <row r="738" spans="1:26" ht="15.75" customHeight="1">
      <c r="A738" s="228"/>
      <c r="B738" s="262"/>
      <c r="C738" s="228"/>
      <c r="D738" s="263"/>
      <c r="E738" s="263"/>
      <c r="F738" s="263"/>
      <c r="G738" s="264"/>
      <c r="H738" s="228"/>
      <c r="I738" s="227"/>
      <c r="J738" s="227"/>
      <c r="K738" s="227"/>
      <c r="L738" s="227"/>
      <c r="M738" s="227"/>
      <c r="N738" s="227"/>
      <c r="O738" s="227"/>
      <c r="P738" s="227"/>
      <c r="Q738" s="227"/>
      <c r="R738" s="227"/>
      <c r="S738" s="227"/>
      <c r="T738" s="227"/>
      <c r="U738" s="227"/>
      <c r="V738" s="228"/>
      <c r="W738" s="228"/>
      <c r="X738" s="228"/>
      <c r="Y738" s="228"/>
      <c r="Z738" s="228"/>
    </row>
    <row r="739" spans="1:26" ht="15.75" customHeight="1">
      <c r="A739" s="228"/>
      <c r="B739" s="262"/>
      <c r="C739" s="228"/>
      <c r="D739" s="263"/>
      <c r="E739" s="263"/>
      <c r="F739" s="263"/>
      <c r="G739" s="264"/>
      <c r="H739" s="228"/>
      <c r="I739" s="227"/>
      <c r="J739" s="227"/>
      <c r="K739" s="227"/>
      <c r="L739" s="227"/>
      <c r="M739" s="227"/>
      <c r="N739" s="227"/>
      <c r="O739" s="227"/>
      <c r="P739" s="227"/>
      <c r="Q739" s="227"/>
      <c r="R739" s="227"/>
      <c r="S739" s="227"/>
      <c r="T739" s="227"/>
      <c r="U739" s="227"/>
      <c r="V739" s="228"/>
      <c r="W739" s="228"/>
      <c r="X739" s="228"/>
      <c r="Y739" s="228"/>
      <c r="Z739" s="228"/>
    </row>
    <row r="740" spans="1:26" ht="15.75" customHeight="1">
      <c r="A740" s="228"/>
      <c r="B740" s="262"/>
      <c r="C740" s="228"/>
      <c r="D740" s="263"/>
      <c r="E740" s="263"/>
      <c r="F740" s="263"/>
      <c r="G740" s="264"/>
      <c r="H740" s="228"/>
      <c r="I740" s="227"/>
      <c r="J740" s="227"/>
      <c r="K740" s="227"/>
      <c r="L740" s="227"/>
      <c r="M740" s="227"/>
      <c r="N740" s="227"/>
      <c r="O740" s="227"/>
      <c r="P740" s="227"/>
      <c r="Q740" s="227"/>
      <c r="R740" s="227"/>
      <c r="S740" s="227"/>
      <c r="T740" s="227"/>
      <c r="U740" s="227"/>
      <c r="V740" s="228"/>
      <c r="W740" s="228"/>
      <c r="X740" s="228"/>
      <c r="Y740" s="228"/>
      <c r="Z740" s="228"/>
    </row>
    <row r="741" spans="1:26" ht="15.75" customHeight="1">
      <c r="A741" s="228"/>
      <c r="B741" s="262"/>
      <c r="C741" s="228"/>
      <c r="D741" s="263"/>
      <c r="E741" s="263"/>
      <c r="F741" s="263"/>
      <c r="G741" s="264"/>
      <c r="H741" s="228"/>
      <c r="I741" s="227"/>
      <c r="J741" s="227"/>
      <c r="K741" s="227"/>
      <c r="L741" s="227"/>
      <c r="M741" s="227"/>
      <c r="N741" s="227"/>
      <c r="O741" s="227"/>
      <c r="P741" s="227"/>
      <c r="Q741" s="227"/>
      <c r="R741" s="227"/>
      <c r="S741" s="227"/>
      <c r="T741" s="227"/>
      <c r="U741" s="227"/>
      <c r="V741" s="228"/>
      <c r="W741" s="228"/>
      <c r="X741" s="228"/>
      <c r="Y741" s="228"/>
      <c r="Z741" s="228"/>
    </row>
    <row r="742" spans="1:26" ht="15.75" customHeight="1">
      <c r="A742" s="228"/>
      <c r="B742" s="262"/>
      <c r="C742" s="228"/>
      <c r="D742" s="263"/>
      <c r="E742" s="263"/>
      <c r="F742" s="263"/>
      <c r="G742" s="264"/>
      <c r="H742" s="228"/>
      <c r="I742" s="227"/>
      <c r="J742" s="227"/>
      <c r="K742" s="227"/>
      <c r="L742" s="227"/>
      <c r="M742" s="227"/>
      <c r="N742" s="227"/>
      <c r="O742" s="227"/>
      <c r="P742" s="227"/>
      <c r="Q742" s="227"/>
      <c r="R742" s="227"/>
      <c r="S742" s="227"/>
      <c r="T742" s="227"/>
      <c r="U742" s="227"/>
      <c r="V742" s="228"/>
      <c r="W742" s="228"/>
      <c r="X742" s="228"/>
      <c r="Y742" s="228"/>
      <c r="Z742" s="228"/>
    </row>
    <row r="743" spans="1:26" ht="15.75" customHeight="1">
      <c r="A743" s="228"/>
      <c r="B743" s="262"/>
      <c r="C743" s="228"/>
      <c r="D743" s="263"/>
      <c r="E743" s="263"/>
      <c r="F743" s="263"/>
      <c r="G743" s="264"/>
      <c r="H743" s="228"/>
      <c r="I743" s="227"/>
      <c r="J743" s="227"/>
      <c r="K743" s="227"/>
      <c r="L743" s="227"/>
      <c r="M743" s="227"/>
      <c r="N743" s="227"/>
      <c r="O743" s="227"/>
      <c r="P743" s="227"/>
      <c r="Q743" s="227"/>
      <c r="R743" s="227"/>
      <c r="S743" s="227"/>
      <c r="T743" s="227"/>
      <c r="U743" s="227"/>
      <c r="V743" s="228"/>
      <c r="W743" s="228"/>
      <c r="X743" s="228"/>
      <c r="Y743" s="228"/>
      <c r="Z743" s="228"/>
    </row>
    <row r="744" spans="1:26" ht="15.75" customHeight="1">
      <c r="A744" s="228"/>
      <c r="B744" s="262"/>
      <c r="C744" s="228"/>
      <c r="D744" s="263"/>
      <c r="E744" s="263"/>
      <c r="F744" s="263"/>
      <c r="G744" s="264"/>
      <c r="H744" s="228"/>
      <c r="I744" s="227"/>
      <c r="J744" s="227"/>
      <c r="K744" s="227"/>
      <c r="L744" s="227"/>
      <c r="M744" s="227"/>
      <c r="N744" s="227"/>
      <c r="O744" s="227"/>
      <c r="P744" s="227"/>
      <c r="Q744" s="227"/>
      <c r="R744" s="227"/>
      <c r="S744" s="227"/>
      <c r="T744" s="227"/>
      <c r="U744" s="227"/>
      <c r="V744" s="228"/>
      <c r="W744" s="228"/>
      <c r="X744" s="228"/>
      <c r="Y744" s="228"/>
      <c r="Z744" s="228"/>
    </row>
    <row r="745" spans="1:26" ht="15.75" customHeight="1">
      <c r="A745" s="228"/>
      <c r="B745" s="262"/>
      <c r="C745" s="228"/>
      <c r="D745" s="263"/>
      <c r="E745" s="263"/>
      <c r="F745" s="263"/>
      <c r="G745" s="264"/>
      <c r="H745" s="228"/>
      <c r="I745" s="227"/>
      <c r="J745" s="227"/>
      <c r="K745" s="227"/>
      <c r="L745" s="227"/>
      <c r="M745" s="227"/>
      <c r="N745" s="227"/>
      <c r="O745" s="227"/>
      <c r="P745" s="227"/>
      <c r="Q745" s="227"/>
      <c r="R745" s="227"/>
      <c r="S745" s="227"/>
      <c r="T745" s="227"/>
      <c r="U745" s="227"/>
      <c r="V745" s="228"/>
      <c r="W745" s="228"/>
      <c r="X745" s="228"/>
      <c r="Y745" s="228"/>
      <c r="Z745" s="228"/>
    </row>
    <row r="746" spans="1:26" ht="15.75" customHeight="1">
      <c r="A746" s="228"/>
      <c r="B746" s="262"/>
      <c r="C746" s="228"/>
      <c r="D746" s="263"/>
      <c r="E746" s="263"/>
      <c r="F746" s="263"/>
      <c r="G746" s="264"/>
      <c r="H746" s="228"/>
      <c r="I746" s="227"/>
      <c r="J746" s="227"/>
      <c r="K746" s="227"/>
      <c r="L746" s="227"/>
      <c r="M746" s="227"/>
      <c r="N746" s="227"/>
      <c r="O746" s="227"/>
      <c r="P746" s="227"/>
      <c r="Q746" s="227"/>
      <c r="R746" s="227"/>
      <c r="S746" s="227"/>
      <c r="T746" s="227"/>
      <c r="U746" s="227"/>
      <c r="V746" s="228"/>
      <c r="W746" s="228"/>
      <c r="X746" s="228"/>
      <c r="Y746" s="228"/>
      <c r="Z746" s="228"/>
    </row>
    <row r="747" spans="1:26" ht="15.75" customHeight="1">
      <c r="A747" s="228"/>
      <c r="B747" s="262"/>
      <c r="C747" s="228"/>
      <c r="D747" s="263"/>
      <c r="E747" s="263"/>
      <c r="F747" s="263"/>
      <c r="G747" s="264"/>
      <c r="H747" s="228"/>
      <c r="I747" s="227"/>
      <c r="J747" s="227"/>
      <c r="K747" s="227"/>
      <c r="L747" s="227"/>
      <c r="M747" s="227"/>
      <c r="N747" s="227"/>
      <c r="O747" s="227"/>
      <c r="P747" s="227"/>
      <c r="Q747" s="227"/>
      <c r="R747" s="227"/>
      <c r="S747" s="227"/>
      <c r="T747" s="227"/>
      <c r="U747" s="227"/>
      <c r="V747" s="228"/>
      <c r="W747" s="228"/>
      <c r="X747" s="228"/>
      <c r="Y747" s="228"/>
      <c r="Z747" s="228"/>
    </row>
    <row r="748" spans="1:26" ht="15.75" customHeight="1">
      <c r="A748" s="228"/>
      <c r="B748" s="262"/>
      <c r="C748" s="228"/>
      <c r="D748" s="263"/>
      <c r="E748" s="263"/>
      <c r="F748" s="263"/>
      <c r="G748" s="264"/>
      <c r="H748" s="228"/>
      <c r="I748" s="227"/>
      <c r="J748" s="227"/>
      <c r="K748" s="227"/>
      <c r="L748" s="227"/>
      <c r="M748" s="227"/>
      <c r="N748" s="227"/>
      <c r="O748" s="227"/>
      <c r="P748" s="227"/>
      <c r="Q748" s="227"/>
      <c r="R748" s="227"/>
      <c r="S748" s="227"/>
      <c r="T748" s="227"/>
      <c r="U748" s="227"/>
      <c r="V748" s="228"/>
      <c r="W748" s="228"/>
      <c r="X748" s="228"/>
      <c r="Y748" s="228"/>
      <c r="Z748" s="228"/>
    </row>
    <row r="749" spans="1:26" ht="15.75" customHeight="1">
      <c r="A749" s="228"/>
      <c r="B749" s="262"/>
      <c r="C749" s="228"/>
      <c r="D749" s="263"/>
      <c r="E749" s="263"/>
      <c r="F749" s="263"/>
      <c r="G749" s="264"/>
      <c r="H749" s="228"/>
      <c r="I749" s="227"/>
      <c r="J749" s="227"/>
      <c r="K749" s="227"/>
      <c r="L749" s="227"/>
      <c r="M749" s="227"/>
      <c r="N749" s="227"/>
      <c r="O749" s="227"/>
      <c r="P749" s="227"/>
      <c r="Q749" s="227"/>
      <c r="R749" s="227"/>
      <c r="S749" s="227"/>
      <c r="T749" s="227"/>
      <c r="U749" s="227"/>
      <c r="V749" s="228"/>
      <c r="W749" s="228"/>
      <c r="X749" s="228"/>
      <c r="Y749" s="228"/>
      <c r="Z749" s="228"/>
    </row>
    <row r="750" spans="1:26" ht="15.75" customHeight="1">
      <c r="A750" s="228"/>
      <c r="B750" s="262"/>
      <c r="C750" s="228"/>
      <c r="D750" s="263"/>
      <c r="E750" s="263"/>
      <c r="F750" s="263"/>
      <c r="G750" s="264"/>
      <c r="H750" s="228"/>
      <c r="I750" s="227"/>
      <c r="J750" s="227"/>
      <c r="K750" s="227"/>
      <c r="L750" s="227"/>
      <c r="M750" s="227"/>
      <c r="N750" s="227"/>
      <c r="O750" s="227"/>
      <c r="P750" s="227"/>
      <c r="Q750" s="227"/>
      <c r="R750" s="227"/>
      <c r="S750" s="227"/>
      <c r="T750" s="227"/>
      <c r="U750" s="227"/>
      <c r="V750" s="228"/>
      <c r="W750" s="228"/>
      <c r="X750" s="228"/>
      <c r="Y750" s="228"/>
      <c r="Z750" s="228"/>
    </row>
    <row r="751" spans="1:26" ht="15.75" customHeight="1">
      <c r="A751" s="228"/>
      <c r="B751" s="262"/>
      <c r="C751" s="228"/>
      <c r="D751" s="263"/>
      <c r="E751" s="263"/>
      <c r="F751" s="263"/>
      <c r="G751" s="264"/>
      <c r="H751" s="228"/>
      <c r="I751" s="227"/>
      <c r="J751" s="227"/>
      <c r="K751" s="227"/>
      <c r="L751" s="227"/>
      <c r="M751" s="227"/>
      <c r="N751" s="227"/>
      <c r="O751" s="227"/>
      <c r="P751" s="227"/>
      <c r="Q751" s="227"/>
      <c r="R751" s="227"/>
      <c r="S751" s="227"/>
      <c r="T751" s="227"/>
      <c r="U751" s="227"/>
      <c r="V751" s="228"/>
      <c r="W751" s="228"/>
      <c r="X751" s="228"/>
      <c r="Y751" s="228"/>
      <c r="Z751" s="228"/>
    </row>
    <row r="752" spans="1:26" ht="15.75" customHeight="1">
      <c r="A752" s="228"/>
      <c r="B752" s="262"/>
      <c r="C752" s="228"/>
      <c r="D752" s="263"/>
      <c r="E752" s="263"/>
      <c r="F752" s="263"/>
      <c r="G752" s="264"/>
      <c r="H752" s="228"/>
      <c r="I752" s="227"/>
      <c r="J752" s="227"/>
      <c r="K752" s="227"/>
      <c r="L752" s="227"/>
      <c r="M752" s="227"/>
      <c r="N752" s="227"/>
      <c r="O752" s="227"/>
      <c r="P752" s="227"/>
      <c r="Q752" s="227"/>
      <c r="R752" s="227"/>
      <c r="S752" s="227"/>
      <c r="T752" s="227"/>
      <c r="U752" s="227"/>
      <c r="V752" s="228"/>
      <c r="W752" s="228"/>
      <c r="X752" s="228"/>
      <c r="Y752" s="228"/>
      <c r="Z752" s="228"/>
    </row>
    <row r="753" spans="1:26" ht="15.75" customHeight="1">
      <c r="A753" s="228"/>
      <c r="B753" s="262"/>
      <c r="C753" s="228"/>
      <c r="D753" s="263"/>
      <c r="E753" s="263"/>
      <c r="F753" s="263"/>
      <c r="G753" s="264"/>
      <c r="H753" s="228"/>
      <c r="I753" s="227"/>
      <c r="J753" s="227"/>
      <c r="K753" s="227"/>
      <c r="L753" s="227"/>
      <c r="M753" s="227"/>
      <c r="N753" s="227"/>
      <c r="O753" s="227"/>
      <c r="P753" s="227"/>
      <c r="Q753" s="227"/>
      <c r="R753" s="227"/>
      <c r="S753" s="227"/>
      <c r="T753" s="227"/>
      <c r="U753" s="227"/>
      <c r="V753" s="228"/>
      <c r="W753" s="228"/>
      <c r="X753" s="228"/>
      <c r="Y753" s="228"/>
      <c r="Z753" s="228"/>
    </row>
    <row r="754" spans="1:26" ht="15.75" customHeight="1">
      <c r="A754" s="228"/>
      <c r="B754" s="262"/>
      <c r="C754" s="228"/>
      <c r="D754" s="263"/>
      <c r="E754" s="263"/>
      <c r="F754" s="263"/>
      <c r="G754" s="264"/>
      <c r="H754" s="228"/>
      <c r="I754" s="227"/>
      <c r="J754" s="227"/>
      <c r="K754" s="227"/>
      <c r="L754" s="227"/>
      <c r="M754" s="227"/>
      <c r="N754" s="227"/>
      <c r="O754" s="227"/>
      <c r="P754" s="227"/>
      <c r="Q754" s="227"/>
      <c r="R754" s="227"/>
      <c r="S754" s="227"/>
      <c r="T754" s="227"/>
      <c r="U754" s="227"/>
      <c r="V754" s="228"/>
      <c r="W754" s="228"/>
      <c r="X754" s="228"/>
      <c r="Y754" s="228"/>
      <c r="Z754" s="228"/>
    </row>
    <row r="755" spans="1:26" ht="15.75" customHeight="1">
      <c r="A755" s="228"/>
      <c r="B755" s="262"/>
      <c r="C755" s="228"/>
      <c r="D755" s="263"/>
      <c r="E755" s="263"/>
      <c r="F755" s="263"/>
      <c r="G755" s="264"/>
      <c r="H755" s="228"/>
      <c r="I755" s="227"/>
      <c r="J755" s="227"/>
      <c r="K755" s="227"/>
      <c r="L755" s="227"/>
      <c r="M755" s="227"/>
      <c r="N755" s="227"/>
      <c r="O755" s="227"/>
      <c r="P755" s="227"/>
      <c r="Q755" s="227"/>
      <c r="R755" s="227"/>
      <c r="S755" s="227"/>
      <c r="T755" s="227"/>
      <c r="U755" s="227"/>
      <c r="V755" s="228"/>
      <c r="W755" s="228"/>
      <c r="X755" s="228"/>
      <c r="Y755" s="228"/>
      <c r="Z755" s="228"/>
    </row>
    <row r="756" spans="1:26" ht="15.75" customHeight="1">
      <c r="A756" s="228"/>
      <c r="B756" s="262"/>
      <c r="C756" s="228"/>
      <c r="D756" s="263"/>
      <c r="E756" s="263"/>
      <c r="F756" s="263"/>
      <c r="G756" s="264"/>
      <c r="H756" s="228"/>
      <c r="I756" s="227"/>
      <c r="J756" s="227"/>
      <c r="K756" s="227"/>
      <c r="L756" s="227"/>
      <c r="M756" s="227"/>
      <c r="N756" s="227"/>
      <c r="O756" s="227"/>
      <c r="P756" s="227"/>
      <c r="Q756" s="227"/>
      <c r="R756" s="227"/>
      <c r="S756" s="227"/>
      <c r="T756" s="227"/>
      <c r="U756" s="227"/>
      <c r="V756" s="228"/>
      <c r="W756" s="228"/>
      <c r="X756" s="228"/>
      <c r="Y756" s="228"/>
      <c r="Z756" s="228"/>
    </row>
    <row r="757" spans="1:26" ht="15.75" customHeight="1">
      <c r="A757" s="228"/>
      <c r="B757" s="262"/>
      <c r="C757" s="228"/>
      <c r="D757" s="263"/>
      <c r="E757" s="263"/>
      <c r="F757" s="263"/>
      <c r="G757" s="264"/>
      <c r="H757" s="228"/>
      <c r="I757" s="227"/>
      <c r="J757" s="227"/>
      <c r="K757" s="227"/>
      <c r="L757" s="227"/>
      <c r="M757" s="227"/>
      <c r="N757" s="227"/>
      <c r="O757" s="227"/>
      <c r="P757" s="227"/>
      <c r="Q757" s="227"/>
      <c r="R757" s="227"/>
      <c r="S757" s="227"/>
      <c r="T757" s="227"/>
      <c r="U757" s="227"/>
      <c r="V757" s="228"/>
      <c r="W757" s="228"/>
      <c r="X757" s="228"/>
      <c r="Y757" s="228"/>
      <c r="Z757" s="228"/>
    </row>
    <row r="758" spans="1:26" ht="15.75" customHeight="1">
      <c r="A758" s="228"/>
      <c r="B758" s="262"/>
      <c r="C758" s="228"/>
      <c r="D758" s="263"/>
      <c r="E758" s="263"/>
      <c r="F758" s="263"/>
      <c r="G758" s="264"/>
      <c r="H758" s="228"/>
      <c r="I758" s="227"/>
      <c r="J758" s="227"/>
      <c r="K758" s="227"/>
      <c r="L758" s="227"/>
      <c r="M758" s="227"/>
      <c r="N758" s="227"/>
      <c r="O758" s="227"/>
      <c r="P758" s="227"/>
      <c r="Q758" s="227"/>
      <c r="R758" s="227"/>
      <c r="S758" s="227"/>
      <c r="T758" s="227"/>
      <c r="U758" s="227"/>
      <c r="V758" s="228"/>
      <c r="W758" s="228"/>
      <c r="X758" s="228"/>
      <c r="Y758" s="228"/>
      <c r="Z758" s="228"/>
    </row>
    <row r="759" spans="1:26" ht="15.75" customHeight="1">
      <c r="A759" s="228"/>
      <c r="B759" s="262"/>
      <c r="C759" s="228"/>
      <c r="D759" s="263"/>
      <c r="E759" s="263"/>
      <c r="F759" s="263"/>
      <c r="G759" s="264"/>
      <c r="H759" s="228"/>
      <c r="I759" s="227"/>
      <c r="J759" s="227"/>
      <c r="K759" s="227"/>
      <c r="L759" s="227"/>
      <c r="M759" s="227"/>
      <c r="N759" s="227"/>
      <c r="O759" s="227"/>
      <c r="P759" s="227"/>
      <c r="Q759" s="227"/>
      <c r="R759" s="227"/>
      <c r="S759" s="227"/>
      <c r="T759" s="227"/>
      <c r="U759" s="227"/>
      <c r="V759" s="228"/>
      <c r="W759" s="228"/>
      <c r="X759" s="228"/>
      <c r="Y759" s="228"/>
      <c r="Z759" s="228"/>
    </row>
    <row r="760" spans="1:26" ht="15.75" customHeight="1">
      <c r="A760" s="228"/>
      <c r="B760" s="262"/>
      <c r="C760" s="228"/>
      <c r="D760" s="263"/>
      <c r="E760" s="263"/>
      <c r="F760" s="263"/>
      <c r="G760" s="264"/>
      <c r="H760" s="228"/>
      <c r="I760" s="227"/>
      <c r="J760" s="227"/>
      <c r="K760" s="227"/>
      <c r="L760" s="227"/>
      <c r="M760" s="227"/>
      <c r="N760" s="227"/>
      <c r="O760" s="227"/>
      <c r="P760" s="227"/>
      <c r="Q760" s="227"/>
      <c r="R760" s="227"/>
      <c r="S760" s="227"/>
      <c r="T760" s="227"/>
      <c r="U760" s="227"/>
      <c r="V760" s="228"/>
      <c r="W760" s="228"/>
      <c r="X760" s="228"/>
      <c r="Y760" s="228"/>
      <c r="Z760" s="228"/>
    </row>
    <row r="761" spans="1:26" ht="15.75" customHeight="1">
      <c r="A761" s="228"/>
      <c r="B761" s="262"/>
      <c r="C761" s="228"/>
      <c r="D761" s="263"/>
      <c r="E761" s="263"/>
      <c r="F761" s="263"/>
      <c r="G761" s="264"/>
      <c r="H761" s="228"/>
      <c r="I761" s="227"/>
      <c r="J761" s="227"/>
      <c r="K761" s="227"/>
      <c r="L761" s="227"/>
      <c r="M761" s="227"/>
      <c r="N761" s="227"/>
      <c r="O761" s="227"/>
      <c r="P761" s="227"/>
      <c r="Q761" s="227"/>
      <c r="R761" s="227"/>
      <c r="S761" s="227"/>
      <c r="T761" s="227"/>
      <c r="U761" s="227"/>
      <c r="V761" s="228"/>
      <c r="W761" s="228"/>
      <c r="X761" s="228"/>
      <c r="Y761" s="228"/>
      <c r="Z761" s="228"/>
    </row>
    <row r="762" spans="1:26" ht="15.75" customHeight="1">
      <c r="A762" s="228"/>
      <c r="B762" s="262"/>
      <c r="C762" s="228"/>
      <c r="D762" s="263"/>
      <c r="E762" s="263"/>
      <c r="F762" s="263"/>
      <c r="G762" s="264"/>
      <c r="H762" s="228"/>
      <c r="I762" s="227"/>
      <c r="J762" s="227"/>
      <c r="K762" s="227"/>
      <c r="L762" s="227"/>
      <c r="M762" s="227"/>
      <c r="N762" s="227"/>
      <c r="O762" s="227"/>
      <c r="P762" s="227"/>
      <c r="Q762" s="227"/>
      <c r="R762" s="227"/>
      <c r="S762" s="227"/>
      <c r="T762" s="227"/>
      <c r="U762" s="227"/>
      <c r="V762" s="228"/>
      <c r="W762" s="228"/>
      <c r="X762" s="228"/>
      <c r="Y762" s="228"/>
      <c r="Z762" s="228"/>
    </row>
    <row r="763" spans="1:26" ht="15.75" customHeight="1">
      <c r="A763" s="228"/>
      <c r="B763" s="262"/>
      <c r="C763" s="228"/>
      <c r="D763" s="263"/>
      <c r="E763" s="263"/>
      <c r="F763" s="263"/>
      <c r="G763" s="264"/>
      <c r="H763" s="228"/>
      <c r="I763" s="227"/>
      <c r="J763" s="227"/>
      <c r="K763" s="227"/>
      <c r="L763" s="227"/>
      <c r="M763" s="227"/>
      <c r="N763" s="227"/>
      <c r="O763" s="227"/>
      <c r="P763" s="227"/>
      <c r="Q763" s="227"/>
      <c r="R763" s="227"/>
      <c r="S763" s="227"/>
      <c r="T763" s="227"/>
      <c r="U763" s="227"/>
      <c r="V763" s="228"/>
      <c r="W763" s="228"/>
      <c r="X763" s="228"/>
      <c r="Y763" s="228"/>
      <c r="Z763" s="228"/>
    </row>
    <row r="764" spans="1:26" ht="15.75" customHeight="1">
      <c r="A764" s="228"/>
      <c r="B764" s="262"/>
      <c r="C764" s="228"/>
      <c r="D764" s="263"/>
      <c r="E764" s="263"/>
      <c r="F764" s="263"/>
      <c r="G764" s="264"/>
      <c r="H764" s="228"/>
      <c r="I764" s="227"/>
      <c r="J764" s="227"/>
      <c r="K764" s="227"/>
      <c r="L764" s="227"/>
      <c r="M764" s="227"/>
      <c r="N764" s="227"/>
      <c r="O764" s="227"/>
      <c r="P764" s="227"/>
      <c r="Q764" s="227"/>
      <c r="R764" s="227"/>
      <c r="S764" s="227"/>
      <c r="T764" s="227"/>
      <c r="U764" s="227"/>
      <c r="V764" s="228"/>
      <c r="W764" s="228"/>
      <c r="X764" s="228"/>
      <c r="Y764" s="228"/>
      <c r="Z764" s="228"/>
    </row>
    <row r="765" spans="1:26" ht="15.75" customHeight="1">
      <c r="A765" s="228"/>
      <c r="B765" s="262"/>
      <c r="C765" s="228"/>
      <c r="D765" s="263"/>
      <c r="E765" s="263"/>
      <c r="F765" s="263"/>
      <c r="G765" s="264"/>
      <c r="H765" s="228"/>
      <c r="I765" s="227"/>
      <c r="J765" s="227"/>
      <c r="K765" s="227"/>
      <c r="L765" s="227"/>
      <c r="M765" s="227"/>
      <c r="N765" s="227"/>
      <c r="O765" s="227"/>
      <c r="P765" s="227"/>
      <c r="Q765" s="227"/>
      <c r="R765" s="227"/>
      <c r="S765" s="227"/>
      <c r="T765" s="227"/>
      <c r="U765" s="227"/>
      <c r="V765" s="228"/>
      <c r="W765" s="228"/>
      <c r="X765" s="228"/>
      <c r="Y765" s="228"/>
      <c r="Z765" s="228"/>
    </row>
    <row r="766" spans="1:26" ht="15.75" customHeight="1">
      <c r="A766" s="228"/>
      <c r="B766" s="262"/>
      <c r="C766" s="228"/>
      <c r="D766" s="263"/>
      <c r="E766" s="263"/>
      <c r="F766" s="263"/>
      <c r="G766" s="264"/>
      <c r="H766" s="228"/>
      <c r="I766" s="227"/>
      <c r="J766" s="227"/>
      <c r="K766" s="227"/>
      <c r="L766" s="227"/>
      <c r="M766" s="227"/>
      <c r="N766" s="227"/>
      <c r="O766" s="227"/>
      <c r="P766" s="227"/>
      <c r="Q766" s="227"/>
      <c r="R766" s="227"/>
      <c r="S766" s="227"/>
      <c r="T766" s="227"/>
      <c r="U766" s="227"/>
      <c r="V766" s="228"/>
      <c r="W766" s="228"/>
      <c r="X766" s="228"/>
      <c r="Y766" s="228"/>
      <c r="Z766" s="228"/>
    </row>
    <row r="767" spans="1:26" ht="15.75" customHeight="1">
      <c r="A767" s="228"/>
      <c r="B767" s="262"/>
      <c r="C767" s="228"/>
      <c r="D767" s="263"/>
      <c r="E767" s="263"/>
      <c r="F767" s="263"/>
      <c r="G767" s="264"/>
      <c r="H767" s="228"/>
      <c r="I767" s="227"/>
      <c r="J767" s="227"/>
      <c r="K767" s="227"/>
      <c r="L767" s="227"/>
      <c r="M767" s="227"/>
      <c r="N767" s="227"/>
      <c r="O767" s="227"/>
      <c r="P767" s="227"/>
      <c r="Q767" s="227"/>
      <c r="R767" s="227"/>
      <c r="S767" s="227"/>
      <c r="T767" s="227"/>
      <c r="U767" s="227"/>
      <c r="V767" s="228"/>
      <c r="W767" s="228"/>
      <c r="X767" s="228"/>
      <c r="Y767" s="228"/>
      <c r="Z767" s="228"/>
    </row>
    <row r="768" spans="1:26" ht="15.75" customHeight="1">
      <c r="A768" s="228"/>
      <c r="B768" s="262"/>
      <c r="C768" s="228"/>
      <c r="D768" s="263"/>
      <c r="E768" s="263"/>
      <c r="F768" s="263"/>
      <c r="G768" s="264"/>
      <c r="H768" s="228"/>
      <c r="I768" s="227"/>
      <c r="J768" s="227"/>
      <c r="K768" s="227"/>
      <c r="L768" s="227"/>
      <c r="M768" s="227"/>
      <c r="N768" s="227"/>
      <c r="O768" s="227"/>
      <c r="P768" s="227"/>
      <c r="Q768" s="227"/>
      <c r="R768" s="227"/>
      <c r="S768" s="227"/>
      <c r="T768" s="227"/>
      <c r="U768" s="227"/>
      <c r="V768" s="228"/>
      <c r="W768" s="228"/>
      <c r="X768" s="228"/>
      <c r="Y768" s="228"/>
      <c r="Z768" s="228"/>
    </row>
    <row r="769" spans="1:26" ht="15.75" customHeight="1">
      <c r="A769" s="228"/>
      <c r="B769" s="262"/>
      <c r="C769" s="228"/>
      <c r="D769" s="263"/>
      <c r="E769" s="263"/>
      <c r="F769" s="263"/>
      <c r="G769" s="264"/>
      <c r="H769" s="228"/>
      <c r="I769" s="227"/>
      <c r="J769" s="227"/>
      <c r="K769" s="227"/>
      <c r="L769" s="227"/>
      <c r="M769" s="227"/>
      <c r="N769" s="227"/>
      <c r="O769" s="227"/>
      <c r="P769" s="227"/>
      <c r="Q769" s="227"/>
      <c r="R769" s="227"/>
      <c r="S769" s="227"/>
      <c r="T769" s="227"/>
      <c r="U769" s="227"/>
      <c r="V769" s="228"/>
      <c r="W769" s="228"/>
      <c r="X769" s="228"/>
      <c r="Y769" s="228"/>
      <c r="Z769" s="228"/>
    </row>
    <row r="770" spans="1:26" ht="15.75" customHeight="1">
      <c r="A770" s="228"/>
      <c r="B770" s="262"/>
      <c r="C770" s="228"/>
      <c r="D770" s="263"/>
      <c r="E770" s="263"/>
      <c r="F770" s="263"/>
      <c r="G770" s="264"/>
      <c r="H770" s="228"/>
      <c r="I770" s="227"/>
      <c r="J770" s="227"/>
      <c r="K770" s="227"/>
      <c r="L770" s="227"/>
      <c r="M770" s="227"/>
      <c r="N770" s="227"/>
      <c r="O770" s="227"/>
      <c r="P770" s="227"/>
      <c r="Q770" s="227"/>
      <c r="R770" s="227"/>
      <c r="S770" s="227"/>
      <c r="T770" s="227"/>
      <c r="U770" s="227"/>
      <c r="V770" s="228"/>
      <c r="W770" s="228"/>
      <c r="X770" s="228"/>
      <c r="Y770" s="228"/>
      <c r="Z770" s="228"/>
    </row>
    <row r="771" spans="1:26" ht="15.75" customHeight="1">
      <c r="A771" s="228"/>
      <c r="B771" s="262"/>
      <c r="C771" s="228"/>
      <c r="D771" s="263"/>
      <c r="E771" s="263"/>
      <c r="F771" s="263"/>
      <c r="G771" s="264"/>
      <c r="H771" s="228"/>
      <c r="I771" s="227"/>
      <c r="J771" s="227"/>
      <c r="K771" s="227"/>
      <c r="L771" s="227"/>
      <c r="M771" s="227"/>
      <c r="N771" s="227"/>
      <c r="O771" s="227"/>
      <c r="P771" s="227"/>
      <c r="Q771" s="227"/>
      <c r="R771" s="227"/>
      <c r="S771" s="227"/>
      <c r="T771" s="227"/>
      <c r="U771" s="227"/>
      <c r="V771" s="228"/>
      <c r="W771" s="228"/>
      <c r="X771" s="228"/>
      <c r="Y771" s="228"/>
      <c r="Z771" s="228"/>
    </row>
    <row r="772" spans="1:26" ht="15.75" customHeight="1">
      <c r="A772" s="228"/>
      <c r="B772" s="262"/>
      <c r="C772" s="228"/>
      <c r="D772" s="263"/>
      <c r="E772" s="263"/>
      <c r="F772" s="263"/>
      <c r="G772" s="264"/>
      <c r="H772" s="228"/>
      <c r="I772" s="227"/>
      <c r="J772" s="227"/>
      <c r="K772" s="227"/>
      <c r="L772" s="227"/>
      <c r="M772" s="227"/>
      <c r="N772" s="227"/>
      <c r="O772" s="227"/>
      <c r="P772" s="227"/>
      <c r="Q772" s="227"/>
      <c r="R772" s="227"/>
      <c r="S772" s="227"/>
      <c r="T772" s="227"/>
      <c r="U772" s="227"/>
      <c r="V772" s="228"/>
      <c r="W772" s="228"/>
      <c r="X772" s="228"/>
      <c r="Y772" s="228"/>
      <c r="Z772" s="228"/>
    </row>
    <row r="773" spans="1:26" ht="15.75" customHeight="1">
      <c r="A773" s="228"/>
      <c r="B773" s="262"/>
      <c r="C773" s="228"/>
      <c r="D773" s="263"/>
      <c r="E773" s="263"/>
      <c r="F773" s="263"/>
      <c r="G773" s="264"/>
      <c r="H773" s="228"/>
      <c r="I773" s="227"/>
      <c r="J773" s="227"/>
      <c r="K773" s="227"/>
      <c r="L773" s="227"/>
      <c r="M773" s="227"/>
      <c r="N773" s="227"/>
      <c r="O773" s="227"/>
      <c r="P773" s="227"/>
      <c r="Q773" s="227"/>
      <c r="R773" s="227"/>
      <c r="S773" s="227"/>
      <c r="T773" s="227"/>
      <c r="U773" s="227"/>
      <c r="V773" s="228"/>
      <c r="W773" s="228"/>
      <c r="X773" s="228"/>
      <c r="Y773" s="228"/>
      <c r="Z773" s="228"/>
    </row>
    <row r="774" spans="1:26" ht="15.75" customHeight="1">
      <c r="A774" s="228"/>
      <c r="B774" s="262"/>
      <c r="C774" s="228"/>
      <c r="D774" s="263"/>
      <c r="E774" s="263"/>
      <c r="F774" s="263"/>
      <c r="G774" s="264"/>
      <c r="H774" s="228"/>
      <c r="I774" s="227"/>
      <c r="J774" s="227"/>
      <c r="K774" s="227"/>
      <c r="L774" s="227"/>
      <c r="M774" s="227"/>
      <c r="N774" s="227"/>
      <c r="O774" s="227"/>
      <c r="P774" s="227"/>
      <c r="Q774" s="227"/>
      <c r="R774" s="227"/>
      <c r="S774" s="227"/>
      <c r="T774" s="227"/>
      <c r="U774" s="227"/>
      <c r="V774" s="228"/>
      <c r="W774" s="228"/>
      <c r="X774" s="228"/>
      <c r="Y774" s="228"/>
      <c r="Z774" s="228"/>
    </row>
    <row r="775" spans="1:26" ht="15.75" customHeight="1">
      <c r="A775" s="228"/>
      <c r="B775" s="262"/>
      <c r="C775" s="228"/>
      <c r="D775" s="263"/>
      <c r="E775" s="263"/>
      <c r="F775" s="263"/>
      <c r="G775" s="264"/>
      <c r="H775" s="228"/>
      <c r="I775" s="227"/>
      <c r="J775" s="227"/>
      <c r="K775" s="227"/>
      <c r="L775" s="227"/>
      <c r="M775" s="227"/>
      <c r="N775" s="227"/>
      <c r="O775" s="227"/>
      <c r="P775" s="227"/>
      <c r="Q775" s="227"/>
      <c r="R775" s="227"/>
      <c r="S775" s="227"/>
      <c r="T775" s="227"/>
      <c r="U775" s="227"/>
      <c r="V775" s="228"/>
      <c r="W775" s="228"/>
      <c r="X775" s="228"/>
      <c r="Y775" s="228"/>
      <c r="Z775" s="228"/>
    </row>
    <row r="776" spans="1:26" ht="15.75" customHeight="1">
      <c r="A776" s="228"/>
      <c r="B776" s="262"/>
      <c r="C776" s="228"/>
      <c r="D776" s="263"/>
      <c r="E776" s="263"/>
      <c r="F776" s="263"/>
      <c r="G776" s="264"/>
      <c r="H776" s="228"/>
      <c r="I776" s="227"/>
      <c r="J776" s="227"/>
      <c r="K776" s="227"/>
      <c r="L776" s="227"/>
      <c r="M776" s="227"/>
      <c r="N776" s="227"/>
      <c r="O776" s="227"/>
      <c r="P776" s="227"/>
      <c r="Q776" s="227"/>
      <c r="R776" s="227"/>
      <c r="S776" s="227"/>
      <c r="T776" s="227"/>
      <c r="U776" s="227"/>
      <c r="V776" s="228"/>
      <c r="W776" s="228"/>
      <c r="X776" s="228"/>
      <c r="Y776" s="228"/>
      <c r="Z776" s="228"/>
    </row>
    <row r="777" spans="1:26" ht="15.75" customHeight="1">
      <c r="A777" s="228"/>
      <c r="B777" s="262"/>
      <c r="C777" s="228"/>
      <c r="D777" s="263"/>
      <c r="E777" s="263"/>
      <c r="F777" s="263"/>
      <c r="G777" s="264"/>
      <c r="H777" s="228"/>
      <c r="I777" s="227"/>
      <c r="J777" s="227"/>
      <c r="K777" s="227"/>
      <c r="L777" s="227"/>
      <c r="M777" s="227"/>
      <c r="N777" s="227"/>
      <c r="O777" s="227"/>
      <c r="P777" s="227"/>
      <c r="Q777" s="227"/>
      <c r="R777" s="227"/>
      <c r="S777" s="227"/>
      <c r="T777" s="227"/>
      <c r="U777" s="227"/>
      <c r="V777" s="228"/>
      <c r="W777" s="228"/>
      <c r="X777" s="228"/>
      <c r="Y777" s="228"/>
      <c r="Z777" s="228"/>
    </row>
    <row r="778" spans="1:26" ht="15.75" customHeight="1">
      <c r="A778" s="228"/>
      <c r="B778" s="262"/>
      <c r="C778" s="228"/>
      <c r="D778" s="263"/>
      <c r="E778" s="263"/>
      <c r="F778" s="263"/>
      <c r="G778" s="264"/>
      <c r="H778" s="228"/>
      <c r="I778" s="227"/>
      <c r="J778" s="227"/>
      <c r="K778" s="227"/>
      <c r="L778" s="227"/>
      <c r="M778" s="227"/>
      <c r="N778" s="227"/>
      <c r="O778" s="227"/>
      <c r="P778" s="227"/>
      <c r="Q778" s="227"/>
      <c r="R778" s="227"/>
      <c r="S778" s="227"/>
      <c r="T778" s="227"/>
      <c r="U778" s="227"/>
      <c r="V778" s="228"/>
      <c r="W778" s="228"/>
      <c r="X778" s="228"/>
      <c r="Y778" s="228"/>
      <c r="Z778" s="228"/>
    </row>
    <row r="779" spans="1:26" ht="15.75" customHeight="1">
      <c r="A779" s="228"/>
      <c r="B779" s="262"/>
      <c r="C779" s="228"/>
      <c r="D779" s="263"/>
      <c r="E779" s="263"/>
      <c r="F779" s="263"/>
      <c r="G779" s="264"/>
      <c r="H779" s="228"/>
      <c r="I779" s="227"/>
      <c r="J779" s="227"/>
      <c r="K779" s="227"/>
      <c r="L779" s="227"/>
      <c r="M779" s="227"/>
      <c r="N779" s="227"/>
      <c r="O779" s="227"/>
      <c r="P779" s="227"/>
      <c r="Q779" s="227"/>
      <c r="R779" s="227"/>
      <c r="S779" s="227"/>
      <c r="T779" s="227"/>
      <c r="U779" s="227"/>
      <c r="V779" s="228"/>
      <c r="W779" s="228"/>
      <c r="X779" s="228"/>
      <c r="Y779" s="228"/>
      <c r="Z779" s="228"/>
    </row>
    <row r="780" spans="1:26" ht="15.75" customHeight="1">
      <c r="A780" s="228"/>
      <c r="B780" s="262"/>
      <c r="C780" s="228"/>
      <c r="D780" s="263"/>
      <c r="E780" s="263"/>
      <c r="F780" s="263"/>
      <c r="G780" s="264"/>
      <c r="H780" s="228"/>
      <c r="I780" s="227"/>
      <c r="J780" s="227"/>
      <c r="K780" s="227"/>
      <c r="L780" s="227"/>
      <c r="M780" s="227"/>
      <c r="N780" s="227"/>
      <c r="O780" s="227"/>
      <c r="P780" s="227"/>
      <c r="Q780" s="227"/>
      <c r="R780" s="227"/>
      <c r="S780" s="227"/>
      <c r="T780" s="227"/>
      <c r="U780" s="227"/>
      <c r="V780" s="228"/>
      <c r="W780" s="228"/>
      <c r="X780" s="228"/>
      <c r="Y780" s="228"/>
      <c r="Z780" s="228"/>
    </row>
    <row r="781" spans="1:26" ht="15.75" customHeight="1">
      <c r="A781" s="228"/>
      <c r="B781" s="262"/>
      <c r="C781" s="228"/>
      <c r="D781" s="263"/>
      <c r="E781" s="263"/>
      <c r="F781" s="263"/>
      <c r="G781" s="264"/>
      <c r="H781" s="228"/>
      <c r="I781" s="227"/>
      <c r="J781" s="227"/>
      <c r="K781" s="227"/>
      <c r="L781" s="227"/>
      <c r="M781" s="227"/>
      <c r="N781" s="227"/>
      <c r="O781" s="227"/>
      <c r="P781" s="227"/>
      <c r="Q781" s="227"/>
      <c r="R781" s="227"/>
      <c r="S781" s="227"/>
      <c r="T781" s="227"/>
      <c r="U781" s="227"/>
      <c r="V781" s="228"/>
      <c r="W781" s="228"/>
      <c r="X781" s="228"/>
      <c r="Y781" s="228"/>
      <c r="Z781" s="228"/>
    </row>
    <row r="782" spans="1:26" ht="15.75" customHeight="1">
      <c r="A782" s="228"/>
      <c r="B782" s="262"/>
      <c r="C782" s="228"/>
      <c r="D782" s="263"/>
      <c r="E782" s="263"/>
      <c r="F782" s="263"/>
      <c r="G782" s="264"/>
      <c r="H782" s="228"/>
      <c r="I782" s="227"/>
      <c r="J782" s="227"/>
      <c r="K782" s="227"/>
      <c r="L782" s="227"/>
      <c r="M782" s="227"/>
      <c r="N782" s="227"/>
      <c r="O782" s="227"/>
      <c r="P782" s="227"/>
      <c r="Q782" s="227"/>
      <c r="R782" s="227"/>
      <c r="S782" s="227"/>
      <c r="T782" s="227"/>
      <c r="U782" s="227"/>
      <c r="V782" s="228"/>
      <c r="W782" s="228"/>
      <c r="X782" s="228"/>
      <c r="Y782" s="228"/>
      <c r="Z782" s="228"/>
    </row>
    <row r="783" spans="1:26" ht="15.75" customHeight="1">
      <c r="A783" s="228"/>
      <c r="B783" s="262"/>
      <c r="C783" s="228"/>
      <c r="D783" s="263"/>
      <c r="E783" s="263"/>
      <c r="F783" s="263"/>
      <c r="G783" s="264"/>
      <c r="H783" s="228"/>
      <c r="I783" s="227"/>
      <c r="J783" s="227"/>
      <c r="K783" s="227"/>
      <c r="L783" s="227"/>
      <c r="M783" s="227"/>
      <c r="N783" s="227"/>
      <c r="O783" s="227"/>
      <c r="P783" s="227"/>
      <c r="Q783" s="227"/>
      <c r="R783" s="227"/>
      <c r="S783" s="227"/>
      <c r="T783" s="227"/>
      <c r="U783" s="227"/>
      <c r="V783" s="228"/>
      <c r="W783" s="228"/>
      <c r="X783" s="228"/>
      <c r="Y783" s="228"/>
      <c r="Z783" s="228"/>
    </row>
    <row r="784" spans="1:26" ht="15.75" customHeight="1">
      <c r="A784" s="228"/>
      <c r="B784" s="262"/>
      <c r="C784" s="228"/>
      <c r="D784" s="263"/>
      <c r="E784" s="263"/>
      <c r="F784" s="263"/>
      <c r="G784" s="264"/>
      <c r="H784" s="228"/>
      <c r="I784" s="227"/>
      <c r="J784" s="227"/>
      <c r="K784" s="227"/>
      <c r="L784" s="227"/>
      <c r="M784" s="227"/>
      <c r="N784" s="227"/>
      <c r="O784" s="227"/>
      <c r="P784" s="227"/>
      <c r="Q784" s="227"/>
      <c r="R784" s="227"/>
      <c r="S784" s="227"/>
      <c r="T784" s="227"/>
      <c r="U784" s="227"/>
      <c r="V784" s="228"/>
      <c r="W784" s="228"/>
      <c r="X784" s="228"/>
      <c r="Y784" s="228"/>
      <c r="Z784" s="228"/>
    </row>
    <row r="785" spans="1:26" ht="15.75" customHeight="1">
      <c r="A785" s="228"/>
      <c r="B785" s="262"/>
      <c r="C785" s="228"/>
      <c r="D785" s="263"/>
      <c r="E785" s="263"/>
      <c r="F785" s="263"/>
      <c r="G785" s="264"/>
      <c r="H785" s="228"/>
      <c r="I785" s="227"/>
      <c r="J785" s="227"/>
      <c r="K785" s="227"/>
      <c r="L785" s="227"/>
      <c r="M785" s="227"/>
      <c r="N785" s="227"/>
      <c r="O785" s="227"/>
      <c r="P785" s="227"/>
      <c r="Q785" s="227"/>
      <c r="R785" s="227"/>
      <c r="S785" s="227"/>
      <c r="T785" s="227"/>
      <c r="U785" s="227"/>
      <c r="V785" s="228"/>
      <c r="W785" s="228"/>
      <c r="X785" s="228"/>
      <c r="Y785" s="228"/>
      <c r="Z785" s="228"/>
    </row>
    <row r="786" spans="1:26" ht="15.75" customHeight="1">
      <c r="A786" s="228"/>
      <c r="B786" s="262"/>
      <c r="C786" s="228"/>
      <c r="D786" s="263"/>
      <c r="E786" s="263"/>
      <c r="F786" s="263"/>
      <c r="G786" s="264"/>
      <c r="H786" s="228"/>
      <c r="I786" s="227"/>
      <c r="J786" s="227"/>
      <c r="K786" s="227"/>
      <c r="L786" s="227"/>
      <c r="M786" s="227"/>
      <c r="N786" s="227"/>
      <c r="O786" s="227"/>
      <c r="P786" s="227"/>
      <c r="Q786" s="227"/>
      <c r="R786" s="227"/>
      <c r="S786" s="227"/>
      <c r="T786" s="227"/>
      <c r="U786" s="227"/>
      <c r="V786" s="228"/>
      <c r="W786" s="228"/>
      <c r="X786" s="228"/>
      <c r="Y786" s="228"/>
      <c r="Z786" s="228"/>
    </row>
    <row r="787" spans="1:26" ht="15.75" customHeight="1">
      <c r="A787" s="228"/>
      <c r="B787" s="262"/>
      <c r="C787" s="228"/>
      <c r="D787" s="263"/>
      <c r="E787" s="263"/>
      <c r="F787" s="263"/>
      <c r="G787" s="264"/>
      <c r="H787" s="228"/>
      <c r="I787" s="227"/>
      <c r="J787" s="227"/>
      <c r="K787" s="227"/>
      <c r="L787" s="227"/>
      <c r="M787" s="227"/>
      <c r="N787" s="227"/>
      <c r="O787" s="227"/>
      <c r="P787" s="227"/>
      <c r="Q787" s="227"/>
      <c r="R787" s="227"/>
      <c r="S787" s="227"/>
      <c r="T787" s="227"/>
      <c r="U787" s="227"/>
      <c r="V787" s="228"/>
      <c r="W787" s="228"/>
      <c r="X787" s="228"/>
      <c r="Y787" s="228"/>
      <c r="Z787" s="228"/>
    </row>
    <row r="788" spans="1:26" ht="15.75" customHeight="1">
      <c r="A788" s="228"/>
      <c r="B788" s="262"/>
      <c r="C788" s="228"/>
      <c r="D788" s="263"/>
      <c r="E788" s="263"/>
      <c r="F788" s="263"/>
      <c r="G788" s="264"/>
      <c r="H788" s="228"/>
      <c r="I788" s="227"/>
      <c r="J788" s="227"/>
      <c r="K788" s="227"/>
      <c r="L788" s="227"/>
      <c r="M788" s="227"/>
      <c r="N788" s="227"/>
      <c r="O788" s="227"/>
      <c r="P788" s="227"/>
      <c r="Q788" s="227"/>
      <c r="R788" s="227"/>
      <c r="S788" s="227"/>
      <c r="T788" s="227"/>
      <c r="U788" s="227"/>
      <c r="V788" s="228"/>
      <c r="W788" s="228"/>
      <c r="X788" s="228"/>
      <c r="Y788" s="228"/>
      <c r="Z788" s="228"/>
    </row>
    <row r="789" spans="1:26" ht="15.75" customHeight="1">
      <c r="A789" s="228"/>
      <c r="B789" s="262"/>
      <c r="C789" s="228"/>
      <c r="D789" s="263"/>
      <c r="E789" s="263"/>
      <c r="F789" s="263"/>
      <c r="G789" s="264"/>
      <c r="H789" s="228"/>
      <c r="I789" s="227"/>
      <c r="J789" s="227"/>
      <c r="K789" s="227"/>
      <c r="L789" s="227"/>
      <c r="M789" s="227"/>
      <c r="N789" s="227"/>
      <c r="O789" s="227"/>
      <c r="P789" s="227"/>
      <c r="Q789" s="227"/>
      <c r="R789" s="227"/>
      <c r="S789" s="227"/>
      <c r="T789" s="227"/>
      <c r="U789" s="227"/>
      <c r="V789" s="228"/>
      <c r="W789" s="228"/>
      <c r="X789" s="228"/>
      <c r="Y789" s="228"/>
      <c r="Z789" s="228"/>
    </row>
    <row r="790" spans="1:26" ht="15.75" customHeight="1">
      <c r="A790" s="228"/>
      <c r="B790" s="262"/>
      <c r="C790" s="228"/>
      <c r="D790" s="263"/>
      <c r="E790" s="263"/>
      <c r="F790" s="263"/>
      <c r="G790" s="264"/>
      <c r="H790" s="228"/>
      <c r="I790" s="227"/>
      <c r="J790" s="227"/>
      <c r="K790" s="227"/>
      <c r="L790" s="227"/>
      <c r="M790" s="227"/>
      <c r="N790" s="227"/>
      <c r="O790" s="227"/>
      <c r="P790" s="227"/>
      <c r="Q790" s="227"/>
      <c r="R790" s="227"/>
      <c r="S790" s="227"/>
      <c r="T790" s="227"/>
      <c r="U790" s="227"/>
      <c r="V790" s="228"/>
      <c r="W790" s="228"/>
      <c r="X790" s="228"/>
      <c r="Y790" s="228"/>
      <c r="Z790" s="228"/>
    </row>
    <row r="791" spans="1:26" ht="15.75" customHeight="1">
      <c r="A791" s="228"/>
      <c r="B791" s="262"/>
      <c r="C791" s="228"/>
      <c r="D791" s="263"/>
      <c r="E791" s="263"/>
      <c r="F791" s="263"/>
      <c r="G791" s="264"/>
      <c r="H791" s="228"/>
      <c r="I791" s="227"/>
      <c r="J791" s="227"/>
      <c r="K791" s="227"/>
      <c r="L791" s="227"/>
      <c r="M791" s="227"/>
      <c r="N791" s="227"/>
      <c r="O791" s="227"/>
      <c r="P791" s="227"/>
      <c r="Q791" s="227"/>
      <c r="R791" s="227"/>
      <c r="S791" s="227"/>
      <c r="T791" s="227"/>
      <c r="U791" s="227"/>
      <c r="V791" s="228"/>
      <c r="W791" s="228"/>
      <c r="X791" s="228"/>
      <c r="Y791" s="228"/>
      <c r="Z791" s="228"/>
    </row>
    <row r="792" spans="1:26" ht="15.75" customHeight="1">
      <c r="A792" s="228"/>
      <c r="B792" s="262"/>
      <c r="C792" s="228"/>
      <c r="D792" s="263"/>
      <c r="E792" s="263"/>
      <c r="F792" s="263"/>
      <c r="G792" s="264"/>
      <c r="H792" s="228"/>
      <c r="I792" s="227"/>
      <c r="J792" s="227"/>
      <c r="K792" s="227"/>
      <c r="L792" s="227"/>
      <c r="M792" s="227"/>
      <c r="N792" s="227"/>
      <c r="O792" s="227"/>
      <c r="P792" s="227"/>
      <c r="Q792" s="227"/>
      <c r="R792" s="227"/>
      <c r="S792" s="227"/>
      <c r="T792" s="227"/>
      <c r="U792" s="227"/>
      <c r="V792" s="228"/>
      <c r="W792" s="228"/>
      <c r="X792" s="228"/>
      <c r="Y792" s="228"/>
      <c r="Z792" s="228"/>
    </row>
    <row r="793" spans="1:26" ht="15.75" customHeight="1">
      <c r="A793" s="228"/>
      <c r="B793" s="262"/>
      <c r="C793" s="228"/>
      <c r="D793" s="263"/>
      <c r="E793" s="263"/>
      <c r="F793" s="263"/>
      <c r="G793" s="264"/>
      <c r="H793" s="228"/>
      <c r="I793" s="227"/>
      <c r="J793" s="227"/>
      <c r="K793" s="227"/>
      <c r="L793" s="227"/>
      <c r="M793" s="227"/>
      <c r="N793" s="227"/>
      <c r="O793" s="227"/>
      <c r="P793" s="227"/>
      <c r="Q793" s="227"/>
      <c r="R793" s="227"/>
      <c r="S793" s="227"/>
      <c r="T793" s="227"/>
      <c r="U793" s="227"/>
      <c r="V793" s="228"/>
      <c r="W793" s="228"/>
      <c r="X793" s="228"/>
      <c r="Y793" s="228"/>
      <c r="Z793" s="228"/>
    </row>
    <row r="794" spans="1:26" ht="15.75" customHeight="1">
      <c r="A794" s="228"/>
      <c r="B794" s="262"/>
      <c r="C794" s="228"/>
      <c r="D794" s="263"/>
      <c r="E794" s="263"/>
      <c r="F794" s="263"/>
      <c r="G794" s="264"/>
      <c r="H794" s="228"/>
      <c r="I794" s="227"/>
      <c r="J794" s="227"/>
      <c r="K794" s="227"/>
      <c r="L794" s="227"/>
      <c r="M794" s="227"/>
      <c r="N794" s="227"/>
      <c r="O794" s="227"/>
      <c r="P794" s="227"/>
      <c r="Q794" s="227"/>
      <c r="R794" s="227"/>
      <c r="S794" s="227"/>
      <c r="T794" s="227"/>
      <c r="U794" s="227"/>
      <c r="V794" s="228"/>
      <c r="W794" s="228"/>
      <c r="X794" s="228"/>
      <c r="Y794" s="228"/>
      <c r="Z794" s="228"/>
    </row>
    <row r="795" spans="1:26" ht="15.75" customHeight="1">
      <c r="A795" s="228"/>
      <c r="B795" s="262"/>
      <c r="C795" s="228"/>
      <c r="D795" s="263"/>
      <c r="E795" s="263"/>
      <c r="F795" s="263"/>
      <c r="G795" s="264"/>
      <c r="H795" s="228"/>
      <c r="I795" s="227"/>
      <c r="J795" s="227"/>
      <c r="K795" s="227"/>
      <c r="L795" s="227"/>
      <c r="M795" s="227"/>
      <c r="N795" s="227"/>
      <c r="O795" s="227"/>
      <c r="P795" s="227"/>
      <c r="Q795" s="227"/>
      <c r="R795" s="227"/>
      <c r="S795" s="227"/>
      <c r="T795" s="227"/>
      <c r="U795" s="227"/>
      <c r="V795" s="228"/>
      <c r="W795" s="228"/>
      <c r="X795" s="228"/>
      <c r="Y795" s="228"/>
      <c r="Z795" s="228"/>
    </row>
    <row r="796" spans="1:26" ht="15.75" customHeight="1">
      <c r="A796" s="228"/>
      <c r="B796" s="262"/>
      <c r="C796" s="228"/>
      <c r="D796" s="263"/>
      <c r="E796" s="263"/>
      <c r="F796" s="263"/>
      <c r="G796" s="264"/>
      <c r="H796" s="228"/>
      <c r="I796" s="227"/>
      <c r="J796" s="227"/>
      <c r="K796" s="227"/>
      <c r="L796" s="227"/>
      <c r="M796" s="227"/>
      <c r="N796" s="227"/>
      <c r="O796" s="227"/>
      <c r="P796" s="227"/>
      <c r="Q796" s="227"/>
      <c r="R796" s="227"/>
      <c r="S796" s="227"/>
      <c r="T796" s="227"/>
      <c r="U796" s="227"/>
      <c r="V796" s="228"/>
      <c r="W796" s="228"/>
      <c r="X796" s="228"/>
      <c r="Y796" s="228"/>
      <c r="Z796" s="228"/>
    </row>
    <row r="797" spans="1:26" ht="15.75" customHeight="1">
      <c r="A797" s="228"/>
      <c r="B797" s="262"/>
      <c r="C797" s="228"/>
      <c r="D797" s="263"/>
      <c r="E797" s="263"/>
      <c r="F797" s="263"/>
      <c r="G797" s="264"/>
      <c r="H797" s="228"/>
      <c r="I797" s="227"/>
      <c r="J797" s="227"/>
      <c r="K797" s="227"/>
      <c r="L797" s="227"/>
      <c r="M797" s="227"/>
      <c r="N797" s="227"/>
      <c r="O797" s="227"/>
      <c r="P797" s="227"/>
      <c r="Q797" s="227"/>
      <c r="R797" s="227"/>
      <c r="S797" s="227"/>
      <c r="T797" s="227"/>
      <c r="U797" s="227"/>
      <c r="V797" s="228"/>
      <c r="W797" s="228"/>
      <c r="X797" s="228"/>
      <c r="Y797" s="228"/>
      <c r="Z797" s="228"/>
    </row>
    <row r="798" spans="1:26" ht="15.75" customHeight="1">
      <c r="A798" s="228"/>
      <c r="B798" s="262"/>
      <c r="C798" s="228"/>
      <c r="D798" s="263"/>
      <c r="E798" s="263"/>
      <c r="F798" s="263"/>
      <c r="G798" s="264"/>
      <c r="H798" s="228"/>
      <c r="I798" s="227"/>
      <c r="J798" s="227"/>
      <c r="K798" s="227"/>
      <c r="L798" s="227"/>
      <c r="M798" s="227"/>
      <c r="N798" s="227"/>
      <c r="O798" s="227"/>
      <c r="P798" s="227"/>
      <c r="Q798" s="227"/>
      <c r="R798" s="227"/>
      <c r="S798" s="227"/>
      <c r="T798" s="227"/>
      <c r="U798" s="227"/>
      <c r="V798" s="228"/>
      <c r="W798" s="228"/>
      <c r="X798" s="228"/>
      <c r="Y798" s="228"/>
      <c r="Z798" s="228"/>
    </row>
    <row r="799" spans="1:26" ht="15.75" customHeight="1">
      <c r="A799" s="228"/>
      <c r="B799" s="262"/>
      <c r="C799" s="228"/>
      <c r="D799" s="263"/>
      <c r="E799" s="263"/>
      <c r="F799" s="263"/>
      <c r="G799" s="264"/>
      <c r="H799" s="228"/>
      <c r="I799" s="227"/>
      <c r="J799" s="227"/>
      <c r="K799" s="227"/>
      <c r="L799" s="227"/>
      <c r="M799" s="227"/>
      <c r="N799" s="227"/>
      <c r="O799" s="227"/>
      <c r="P799" s="227"/>
      <c r="Q799" s="227"/>
      <c r="R799" s="227"/>
      <c r="S799" s="227"/>
      <c r="T799" s="227"/>
      <c r="U799" s="227"/>
      <c r="V799" s="228"/>
      <c r="W799" s="228"/>
      <c r="X799" s="228"/>
      <c r="Y799" s="228"/>
      <c r="Z799" s="228"/>
    </row>
    <row r="800" spans="1:26" ht="15.75" customHeight="1">
      <c r="A800" s="228"/>
      <c r="B800" s="262"/>
      <c r="C800" s="228"/>
      <c r="D800" s="263"/>
      <c r="E800" s="263"/>
      <c r="F800" s="263"/>
      <c r="G800" s="264"/>
      <c r="H800" s="228"/>
      <c r="I800" s="227"/>
      <c r="J800" s="227"/>
      <c r="K800" s="227"/>
      <c r="L800" s="227"/>
      <c r="M800" s="227"/>
      <c r="N800" s="227"/>
      <c r="O800" s="227"/>
      <c r="P800" s="227"/>
      <c r="Q800" s="227"/>
      <c r="R800" s="227"/>
      <c r="S800" s="227"/>
      <c r="T800" s="227"/>
      <c r="U800" s="227"/>
      <c r="V800" s="228"/>
      <c r="W800" s="228"/>
      <c r="X800" s="228"/>
      <c r="Y800" s="228"/>
      <c r="Z800" s="228"/>
    </row>
    <row r="801" spans="1:26" ht="15.75" customHeight="1">
      <c r="A801" s="228"/>
      <c r="B801" s="262"/>
      <c r="C801" s="228"/>
      <c r="D801" s="263"/>
      <c r="E801" s="263"/>
      <c r="F801" s="263"/>
      <c r="G801" s="264"/>
      <c r="H801" s="228"/>
      <c r="I801" s="227"/>
      <c r="J801" s="227"/>
      <c r="K801" s="227"/>
      <c r="L801" s="227"/>
      <c r="M801" s="227"/>
      <c r="N801" s="227"/>
      <c r="O801" s="227"/>
      <c r="P801" s="227"/>
      <c r="Q801" s="227"/>
      <c r="R801" s="227"/>
      <c r="S801" s="227"/>
      <c r="T801" s="227"/>
      <c r="U801" s="227"/>
      <c r="V801" s="228"/>
      <c r="W801" s="228"/>
      <c r="X801" s="228"/>
      <c r="Y801" s="228"/>
      <c r="Z801" s="228"/>
    </row>
    <row r="802" spans="1:26" ht="15.75" customHeight="1">
      <c r="A802" s="228"/>
      <c r="B802" s="262"/>
      <c r="C802" s="228"/>
      <c r="D802" s="263"/>
      <c r="E802" s="263"/>
      <c r="F802" s="263"/>
      <c r="G802" s="264"/>
      <c r="H802" s="228"/>
      <c r="I802" s="227"/>
      <c r="J802" s="227"/>
      <c r="K802" s="227"/>
      <c r="L802" s="227"/>
      <c r="M802" s="227"/>
      <c r="N802" s="227"/>
      <c r="O802" s="227"/>
      <c r="P802" s="227"/>
      <c r="Q802" s="227"/>
      <c r="R802" s="227"/>
      <c r="S802" s="227"/>
      <c r="T802" s="227"/>
      <c r="U802" s="227"/>
      <c r="V802" s="228"/>
      <c r="W802" s="228"/>
      <c r="X802" s="228"/>
      <c r="Y802" s="228"/>
      <c r="Z802" s="228"/>
    </row>
    <row r="803" spans="1:26" ht="15.75" customHeight="1">
      <c r="A803" s="228"/>
      <c r="B803" s="262"/>
      <c r="C803" s="228"/>
      <c r="D803" s="263"/>
      <c r="E803" s="263"/>
      <c r="F803" s="263"/>
      <c r="G803" s="264"/>
      <c r="H803" s="228"/>
      <c r="I803" s="227"/>
      <c r="J803" s="227"/>
      <c r="K803" s="227"/>
      <c r="L803" s="227"/>
      <c r="M803" s="227"/>
      <c r="N803" s="227"/>
      <c r="O803" s="227"/>
      <c r="P803" s="227"/>
      <c r="Q803" s="227"/>
      <c r="R803" s="227"/>
      <c r="S803" s="227"/>
      <c r="T803" s="227"/>
      <c r="U803" s="227"/>
      <c r="V803" s="228"/>
      <c r="W803" s="228"/>
      <c r="X803" s="228"/>
      <c r="Y803" s="228"/>
      <c r="Z803" s="228"/>
    </row>
    <row r="804" spans="1:26" ht="15.75" customHeight="1">
      <c r="A804" s="228"/>
      <c r="B804" s="262"/>
      <c r="C804" s="228"/>
      <c r="D804" s="263"/>
      <c r="E804" s="263"/>
      <c r="F804" s="263"/>
      <c r="G804" s="264"/>
      <c r="H804" s="228"/>
      <c r="I804" s="227"/>
      <c r="J804" s="227"/>
      <c r="K804" s="227"/>
      <c r="L804" s="227"/>
      <c r="M804" s="227"/>
      <c r="N804" s="227"/>
      <c r="O804" s="227"/>
      <c r="P804" s="227"/>
      <c r="Q804" s="227"/>
      <c r="R804" s="227"/>
      <c r="S804" s="227"/>
      <c r="T804" s="227"/>
      <c r="U804" s="227"/>
      <c r="V804" s="228"/>
      <c r="W804" s="228"/>
      <c r="X804" s="228"/>
      <c r="Y804" s="228"/>
      <c r="Z804" s="228"/>
    </row>
    <row r="805" spans="1:26" ht="15.75" customHeight="1">
      <c r="A805" s="228"/>
      <c r="B805" s="262"/>
      <c r="C805" s="228"/>
      <c r="D805" s="263"/>
      <c r="E805" s="263"/>
      <c r="F805" s="263"/>
      <c r="G805" s="264"/>
      <c r="H805" s="228"/>
      <c r="I805" s="227"/>
      <c r="J805" s="227"/>
      <c r="K805" s="227"/>
      <c r="L805" s="227"/>
      <c r="M805" s="227"/>
      <c r="N805" s="227"/>
      <c r="O805" s="227"/>
      <c r="P805" s="227"/>
      <c r="Q805" s="227"/>
      <c r="R805" s="227"/>
      <c r="S805" s="227"/>
      <c r="T805" s="227"/>
      <c r="U805" s="227"/>
      <c r="V805" s="228"/>
      <c r="W805" s="228"/>
      <c r="X805" s="228"/>
      <c r="Y805" s="228"/>
      <c r="Z805" s="228"/>
    </row>
    <row r="806" spans="1:26" ht="15.75" customHeight="1">
      <c r="A806" s="228"/>
      <c r="B806" s="262"/>
      <c r="C806" s="228"/>
      <c r="D806" s="263"/>
      <c r="E806" s="263"/>
      <c r="F806" s="263"/>
      <c r="G806" s="264"/>
      <c r="H806" s="228"/>
      <c r="I806" s="227"/>
      <c r="J806" s="227"/>
      <c r="K806" s="227"/>
      <c r="L806" s="227"/>
      <c r="M806" s="227"/>
      <c r="N806" s="227"/>
      <c r="O806" s="227"/>
      <c r="P806" s="227"/>
      <c r="Q806" s="227"/>
      <c r="R806" s="227"/>
      <c r="S806" s="227"/>
      <c r="T806" s="227"/>
      <c r="U806" s="227"/>
      <c r="V806" s="228"/>
      <c r="W806" s="228"/>
      <c r="X806" s="228"/>
      <c r="Y806" s="228"/>
      <c r="Z806" s="228"/>
    </row>
    <row r="807" spans="1:26" ht="15.75" customHeight="1">
      <c r="A807" s="228"/>
      <c r="B807" s="262"/>
      <c r="C807" s="228"/>
      <c r="D807" s="263"/>
      <c r="E807" s="263"/>
      <c r="F807" s="263"/>
      <c r="G807" s="264"/>
      <c r="H807" s="228"/>
      <c r="I807" s="227"/>
      <c r="J807" s="227"/>
      <c r="K807" s="227"/>
      <c r="L807" s="227"/>
      <c r="M807" s="227"/>
      <c r="N807" s="227"/>
      <c r="O807" s="227"/>
      <c r="P807" s="227"/>
      <c r="Q807" s="227"/>
      <c r="R807" s="227"/>
      <c r="S807" s="227"/>
      <c r="T807" s="227"/>
      <c r="U807" s="227"/>
      <c r="V807" s="228"/>
      <c r="W807" s="228"/>
      <c r="X807" s="228"/>
      <c r="Y807" s="228"/>
      <c r="Z807" s="228"/>
    </row>
    <row r="808" spans="1:26" ht="15.75" customHeight="1">
      <c r="A808" s="228"/>
      <c r="B808" s="262"/>
      <c r="C808" s="228"/>
      <c r="D808" s="263"/>
      <c r="E808" s="263"/>
      <c r="F808" s="263"/>
      <c r="G808" s="264"/>
      <c r="H808" s="228"/>
      <c r="I808" s="227"/>
      <c r="J808" s="227"/>
      <c r="K808" s="227"/>
      <c r="L808" s="227"/>
      <c r="M808" s="227"/>
      <c r="N808" s="227"/>
      <c r="O808" s="227"/>
      <c r="P808" s="227"/>
      <c r="Q808" s="227"/>
      <c r="R808" s="227"/>
      <c r="S808" s="227"/>
      <c r="T808" s="227"/>
      <c r="U808" s="227"/>
      <c r="V808" s="228"/>
      <c r="W808" s="228"/>
      <c r="X808" s="228"/>
      <c r="Y808" s="228"/>
      <c r="Z808" s="228"/>
    </row>
    <row r="809" spans="1:26" ht="15.75" customHeight="1">
      <c r="A809" s="228"/>
      <c r="B809" s="262"/>
      <c r="C809" s="228"/>
      <c r="D809" s="263"/>
      <c r="E809" s="263"/>
      <c r="F809" s="263"/>
      <c r="G809" s="264"/>
      <c r="H809" s="228"/>
      <c r="I809" s="227"/>
      <c r="J809" s="227"/>
      <c r="K809" s="227"/>
      <c r="L809" s="227"/>
      <c r="M809" s="227"/>
      <c r="N809" s="227"/>
      <c r="O809" s="227"/>
      <c r="P809" s="227"/>
      <c r="Q809" s="227"/>
      <c r="R809" s="227"/>
      <c r="S809" s="227"/>
      <c r="T809" s="227"/>
      <c r="U809" s="227"/>
      <c r="V809" s="228"/>
      <c r="W809" s="228"/>
      <c r="X809" s="228"/>
      <c r="Y809" s="228"/>
      <c r="Z809" s="228"/>
    </row>
    <row r="810" spans="1:26" ht="15.75" customHeight="1">
      <c r="A810" s="228"/>
      <c r="B810" s="262"/>
      <c r="C810" s="228"/>
      <c r="D810" s="263"/>
      <c r="E810" s="263"/>
      <c r="F810" s="263"/>
      <c r="G810" s="264"/>
      <c r="H810" s="228"/>
      <c r="I810" s="227"/>
      <c r="J810" s="227"/>
      <c r="K810" s="227"/>
      <c r="L810" s="227"/>
      <c r="M810" s="227"/>
      <c r="N810" s="227"/>
      <c r="O810" s="227"/>
      <c r="P810" s="227"/>
      <c r="Q810" s="227"/>
      <c r="R810" s="227"/>
      <c r="S810" s="227"/>
      <c r="T810" s="227"/>
      <c r="U810" s="227"/>
      <c r="V810" s="228"/>
      <c r="W810" s="228"/>
      <c r="X810" s="228"/>
      <c r="Y810" s="228"/>
      <c r="Z810" s="228"/>
    </row>
    <row r="811" spans="1:26" ht="15.75" customHeight="1">
      <c r="A811" s="228"/>
      <c r="B811" s="262"/>
      <c r="C811" s="228"/>
      <c r="D811" s="263"/>
      <c r="E811" s="263"/>
      <c r="F811" s="263"/>
      <c r="G811" s="264"/>
      <c r="H811" s="228"/>
      <c r="I811" s="227"/>
      <c r="J811" s="227"/>
      <c r="K811" s="227"/>
      <c r="L811" s="227"/>
      <c r="M811" s="227"/>
      <c r="N811" s="227"/>
      <c r="O811" s="227"/>
      <c r="P811" s="227"/>
      <c r="Q811" s="227"/>
      <c r="R811" s="227"/>
      <c r="S811" s="227"/>
      <c r="T811" s="227"/>
      <c r="U811" s="227"/>
      <c r="V811" s="228"/>
      <c r="W811" s="228"/>
      <c r="X811" s="228"/>
      <c r="Y811" s="228"/>
      <c r="Z811" s="228"/>
    </row>
    <row r="812" spans="1:26" ht="15.75" customHeight="1">
      <c r="A812" s="228"/>
      <c r="B812" s="262"/>
      <c r="C812" s="228"/>
      <c r="D812" s="263"/>
      <c r="E812" s="263"/>
      <c r="F812" s="263"/>
      <c r="G812" s="264"/>
      <c r="H812" s="228"/>
      <c r="I812" s="227"/>
      <c r="J812" s="227"/>
      <c r="K812" s="227"/>
      <c r="L812" s="227"/>
      <c r="M812" s="227"/>
      <c r="N812" s="227"/>
      <c r="O812" s="227"/>
      <c r="P812" s="227"/>
      <c r="Q812" s="227"/>
      <c r="R812" s="227"/>
      <c r="S812" s="227"/>
      <c r="T812" s="227"/>
      <c r="U812" s="227"/>
      <c r="V812" s="228"/>
      <c r="W812" s="228"/>
      <c r="X812" s="228"/>
      <c r="Y812" s="228"/>
      <c r="Z812" s="228"/>
    </row>
    <row r="813" spans="1:26" ht="15.75" customHeight="1">
      <c r="A813" s="228"/>
      <c r="B813" s="262"/>
      <c r="C813" s="228"/>
      <c r="D813" s="263"/>
      <c r="E813" s="263"/>
      <c r="F813" s="263"/>
      <c r="G813" s="264"/>
      <c r="H813" s="228"/>
      <c r="I813" s="227"/>
      <c r="J813" s="227"/>
      <c r="K813" s="227"/>
      <c r="L813" s="227"/>
      <c r="M813" s="227"/>
      <c r="N813" s="227"/>
      <c r="O813" s="227"/>
      <c r="P813" s="227"/>
      <c r="Q813" s="227"/>
      <c r="R813" s="227"/>
      <c r="S813" s="227"/>
      <c r="T813" s="227"/>
      <c r="U813" s="227"/>
      <c r="V813" s="228"/>
      <c r="W813" s="228"/>
      <c r="X813" s="228"/>
      <c r="Y813" s="228"/>
      <c r="Z813" s="228"/>
    </row>
    <row r="814" spans="1:26" ht="15.75" customHeight="1">
      <c r="A814" s="228"/>
      <c r="B814" s="262"/>
      <c r="C814" s="228"/>
      <c r="D814" s="263"/>
      <c r="E814" s="263"/>
      <c r="F814" s="263"/>
      <c r="G814" s="264"/>
      <c r="H814" s="228"/>
      <c r="I814" s="227"/>
      <c r="J814" s="227"/>
      <c r="K814" s="227"/>
      <c r="L814" s="227"/>
      <c r="M814" s="227"/>
      <c r="N814" s="227"/>
      <c r="O814" s="227"/>
      <c r="P814" s="227"/>
      <c r="Q814" s="227"/>
      <c r="R814" s="227"/>
      <c r="S814" s="227"/>
      <c r="T814" s="227"/>
      <c r="U814" s="227"/>
      <c r="V814" s="228"/>
      <c r="W814" s="228"/>
      <c r="X814" s="228"/>
      <c r="Y814" s="228"/>
      <c r="Z814" s="228"/>
    </row>
    <row r="815" spans="1:26" ht="15.75" customHeight="1">
      <c r="A815" s="228"/>
      <c r="B815" s="262"/>
      <c r="C815" s="228"/>
      <c r="D815" s="263"/>
      <c r="E815" s="263"/>
      <c r="F815" s="263"/>
      <c r="G815" s="264"/>
      <c r="H815" s="228"/>
      <c r="I815" s="227"/>
      <c r="J815" s="227"/>
      <c r="K815" s="227"/>
      <c r="L815" s="227"/>
      <c r="M815" s="227"/>
      <c r="N815" s="227"/>
      <c r="O815" s="227"/>
      <c r="P815" s="227"/>
      <c r="Q815" s="227"/>
      <c r="R815" s="227"/>
      <c r="S815" s="227"/>
      <c r="T815" s="227"/>
      <c r="U815" s="227"/>
      <c r="V815" s="228"/>
      <c r="W815" s="228"/>
      <c r="X815" s="228"/>
      <c r="Y815" s="228"/>
      <c r="Z815" s="228"/>
    </row>
    <row r="816" spans="1:26" ht="15.75" customHeight="1">
      <c r="A816" s="228"/>
      <c r="B816" s="262"/>
      <c r="C816" s="228"/>
      <c r="D816" s="263"/>
      <c r="E816" s="263"/>
      <c r="F816" s="263"/>
      <c r="G816" s="264"/>
      <c r="H816" s="228"/>
      <c r="I816" s="227"/>
      <c r="J816" s="227"/>
      <c r="K816" s="227"/>
      <c r="L816" s="227"/>
      <c r="M816" s="227"/>
      <c r="N816" s="227"/>
      <c r="O816" s="227"/>
      <c r="P816" s="227"/>
      <c r="Q816" s="227"/>
      <c r="R816" s="227"/>
      <c r="S816" s="227"/>
      <c r="T816" s="227"/>
      <c r="U816" s="227"/>
      <c r="V816" s="228"/>
      <c r="W816" s="228"/>
      <c r="X816" s="228"/>
      <c r="Y816" s="228"/>
      <c r="Z816" s="228"/>
    </row>
    <row r="817" spans="1:26" ht="15.75" customHeight="1">
      <c r="A817" s="228"/>
      <c r="B817" s="262"/>
      <c r="C817" s="228"/>
      <c r="D817" s="263"/>
      <c r="E817" s="263"/>
      <c r="F817" s="263"/>
      <c r="G817" s="264"/>
      <c r="H817" s="228"/>
      <c r="I817" s="227"/>
      <c r="J817" s="227"/>
      <c r="K817" s="227"/>
      <c r="L817" s="227"/>
      <c r="M817" s="227"/>
      <c r="N817" s="227"/>
      <c r="O817" s="227"/>
      <c r="P817" s="227"/>
      <c r="Q817" s="227"/>
      <c r="R817" s="227"/>
      <c r="S817" s="227"/>
      <c r="T817" s="227"/>
      <c r="U817" s="227"/>
      <c r="V817" s="228"/>
      <c r="W817" s="228"/>
      <c r="X817" s="228"/>
      <c r="Y817" s="228"/>
      <c r="Z817" s="228"/>
    </row>
    <row r="818" spans="1:26" ht="15.75" customHeight="1">
      <c r="A818" s="228"/>
      <c r="B818" s="262"/>
      <c r="C818" s="228"/>
      <c r="D818" s="263"/>
      <c r="E818" s="263"/>
      <c r="F818" s="263"/>
      <c r="G818" s="264"/>
      <c r="H818" s="228"/>
      <c r="I818" s="227"/>
      <c r="J818" s="227"/>
      <c r="K818" s="227"/>
      <c r="L818" s="227"/>
      <c r="M818" s="227"/>
      <c r="N818" s="227"/>
      <c r="O818" s="227"/>
      <c r="P818" s="227"/>
      <c r="Q818" s="227"/>
      <c r="R818" s="227"/>
      <c r="S818" s="227"/>
      <c r="T818" s="227"/>
      <c r="U818" s="227"/>
      <c r="V818" s="228"/>
      <c r="W818" s="228"/>
      <c r="X818" s="228"/>
      <c r="Y818" s="228"/>
      <c r="Z818" s="228"/>
    </row>
    <row r="819" spans="1:26" ht="15.75" customHeight="1">
      <c r="A819" s="228"/>
      <c r="B819" s="262"/>
      <c r="C819" s="228"/>
      <c r="D819" s="263"/>
      <c r="E819" s="263"/>
      <c r="F819" s="263"/>
      <c r="G819" s="264"/>
      <c r="H819" s="228"/>
      <c r="I819" s="227"/>
      <c r="J819" s="227"/>
      <c r="K819" s="227"/>
      <c r="L819" s="227"/>
      <c r="M819" s="227"/>
      <c r="N819" s="227"/>
      <c r="O819" s="227"/>
      <c r="P819" s="227"/>
      <c r="Q819" s="227"/>
      <c r="R819" s="227"/>
      <c r="S819" s="227"/>
      <c r="T819" s="227"/>
      <c r="U819" s="227"/>
      <c r="V819" s="228"/>
      <c r="W819" s="228"/>
      <c r="X819" s="228"/>
      <c r="Y819" s="228"/>
      <c r="Z819" s="228"/>
    </row>
    <row r="820" spans="1:26" ht="15.75" customHeight="1">
      <c r="A820" s="228"/>
      <c r="B820" s="262"/>
      <c r="C820" s="228"/>
      <c r="D820" s="263"/>
      <c r="E820" s="263"/>
      <c r="F820" s="263"/>
      <c r="G820" s="264"/>
      <c r="H820" s="228"/>
      <c r="I820" s="227"/>
      <c r="J820" s="227"/>
      <c r="K820" s="227"/>
      <c r="L820" s="227"/>
      <c r="M820" s="227"/>
      <c r="N820" s="227"/>
      <c r="O820" s="227"/>
      <c r="P820" s="227"/>
      <c r="Q820" s="227"/>
      <c r="R820" s="227"/>
      <c r="S820" s="227"/>
      <c r="T820" s="227"/>
      <c r="U820" s="227"/>
      <c r="V820" s="228"/>
      <c r="W820" s="228"/>
      <c r="X820" s="228"/>
      <c r="Y820" s="228"/>
      <c r="Z820" s="228"/>
    </row>
    <row r="821" spans="1:26" ht="15.75" customHeight="1">
      <c r="A821" s="228"/>
      <c r="B821" s="262"/>
      <c r="C821" s="228"/>
      <c r="D821" s="263"/>
      <c r="E821" s="263"/>
      <c r="F821" s="263"/>
      <c r="G821" s="264"/>
      <c r="H821" s="228"/>
      <c r="I821" s="227"/>
      <c r="J821" s="227"/>
      <c r="K821" s="227"/>
      <c r="L821" s="227"/>
      <c r="M821" s="227"/>
      <c r="N821" s="227"/>
      <c r="O821" s="227"/>
      <c r="P821" s="227"/>
      <c r="Q821" s="227"/>
      <c r="R821" s="227"/>
      <c r="S821" s="227"/>
      <c r="T821" s="227"/>
      <c r="U821" s="227"/>
      <c r="V821" s="228"/>
      <c r="W821" s="228"/>
      <c r="X821" s="228"/>
      <c r="Y821" s="228"/>
      <c r="Z821" s="228"/>
    </row>
    <row r="822" spans="1:26" ht="15.75" customHeight="1">
      <c r="A822" s="228"/>
      <c r="B822" s="262"/>
      <c r="C822" s="228"/>
      <c r="D822" s="263"/>
      <c r="E822" s="263"/>
      <c r="F822" s="263"/>
      <c r="G822" s="264"/>
      <c r="H822" s="228"/>
      <c r="I822" s="227"/>
      <c r="J822" s="227"/>
      <c r="K822" s="227"/>
      <c r="L822" s="227"/>
      <c r="M822" s="227"/>
      <c r="N822" s="227"/>
      <c r="O822" s="227"/>
      <c r="P822" s="227"/>
      <c r="Q822" s="227"/>
      <c r="R822" s="227"/>
      <c r="S822" s="227"/>
      <c r="T822" s="227"/>
      <c r="U822" s="227"/>
      <c r="V822" s="228"/>
      <c r="W822" s="228"/>
      <c r="X822" s="228"/>
      <c r="Y822" s="228"/>
      <c r="Z822" s="228"/>
    </row>
    <row r="823" spans="1:26" ht="15.75" customHeight="1">
      <c r="A823" s="228"/>
      <c r="B823" s="262"/>
      <c r="C823" s="228"/>
      <c r="D823" s="263"/>
      <c r="E823" s="263"/>
      <c r="F823" s="263"/>
      <c r="G823" s="264"/>
      <c r="H823" s="228"/>
      <c r="I823" s="227"/>
      <c r="J823" s="227"/>
      <c r="K823" s="227"/>
      <c r="L823" s="227"/>
      <c r="M823" s="227"/>
      <c r="N823" s="227"/>
      <c r="O823" s="227"/>
      <c r="P823" s="227"/>
      <c r="Q823" s="227"/>
      <c r="R823" s="227"/>
      <c r="S823" s="227"/>
      <c r="T823" s="227"/>
      <c r="U823" s="227"/>
      <c r="V823" s="228"/>
      <c r="W823" s="228"/>
      <c r="X823" s="228"/>
      <c r="Y823" s="228"/>
      <c r="Z823" s="228"/>
    </row>
    <row r="824" spans="1:26" ht="15.75" customHeight="1">
      <c r="A824" s="228"/>
      <c r="B824" s="262"/>
      <c r="C824" s="228"/>
      <c r="D824" s="263"/>
      <c r="E824" s="263"/>
      <c r="F824" s="263"/>
      <c r="G824" s="264"/>
      <c r="H824" s="228"/>
      <c r="I824" s="227"/>
      <c r="J824" s="227"/>
      <c r="K824" s="227"/>
      <c r="L824" s="227"/>
      <c r="M824" s="227"/>
      <c r="N824" s="227"/>
      <c r="O824" s="227"/>
      <c r="P824" s="227"/>
      <c r="Q824" s="227"/>
      <c r="R824" s="227"/>
      <c r="S824" s="227"/>
      <c r="T824" s="227"/>
      <c r="U824" s="227"/>
      <c r="V824" s="228"/>
      <c r="W824" s="228"/>
      <c r="X824" s="228"/>
      <c r="Y824" s="228"/>
      <c r="Z824" s="228"/>
    </row>
    <row r="825" spans="1:26" ht="15.75" customHeight="1">
      <c r="A825" s="228"/>
      <c r="B825" s="262"/>
      <c r="C825" s="228"/>
      <c r="D825" s="263"/>
      <c r="E825" s="263"/>
      <c r="F825" s="263"/>
      <c r="G825" s="264"/>
      <c r="H825" s="228"/>
      <c r="I825" s="227"/>
      <c r="J825" s="227"/>
      <c r="K825" s="227"/>
      <c r="L825" s="227"/>
      <c r="M825" s="227"/>
      <c r="N825" s="227"/>
      <c r="O825" s="227"/>
      <c r="P825" s="227"/>
      <c r="Q825" s="227"/>
      <c r="R825" s="227"/>
      <c r="S825" s="227"/>
      <c r="T825" s="227"/>
      <c r="U825" s="227"/>
      <c r="V825" s="228"/>
      <c r="W825" s="228"/>
      <c r="X825" s="228"/>
      <c r="Y825" s="228"/>
      <c r="Z825" s="228"/>
    </row>
    <row r="826" spans="1:26" ht="15.75" customHeight="1">
      <c r="A826" s="228"/>
      <c r="B826" s="262"/>
      <c r="C826" s="228"/>
      <c r="D826" s="263"/>
      <c r="E826" s="263"/>
      <c r="F826" s="263"/>
      <c r="G826" s="264"/>
      <c r="H826" s="228"/>
      <c r="I826" s="227"/>
      <c r="J826" s="227"/>
      <c r="K826" s="227"/>
      <c r="L826" s="227"/>
      <c r="M826" s="227"/>
      <c r="N826" s="227"/>
      <c r="O826" s="227"/>
      <c r="P826" s="227"/>
      <c r="Q826" s="227"/>
      <c r="R826" s="227"/>
      <c r="S826" s="227"/>
      <c r="T826" s="227"/>
      <c r="U826" s="227"/>
      <c r="V826" s="228"/>
      <c r="W826" s="228"/>
      <c r="X826" s="228"/>
      <c r="Y826" s="228"/>
      <c r="Z826" s="228"/>
    </row>
    <row r="827" spans="1:26" ht="15.75" customHeight="1">
      <c r="A827" s="228"/>
      <c r="B827" s="262"/>
      <c r="C827" s="228"/>
      <c r="D827" s="263"/>
      <c r="E827" s="263"/>
      <c r="F827" s="263"/>
      <c r="G827" s="264"/>
      <c r="H827" s="228"/>
      <c r="I827" s="227"/>
      <c r="J827" s="227"/>
      <c r="K827" s="227"/>
      <c r="L827" s="227"/>
      <c r="M827" s="227"/>
      <c r="N827" s="227"/>
      <c r="O827" s="227"/>
      <c r="P827" s="227"/>
      <c r="Q827" s="227"/>
      <c r="R827" s="227"/>
      <c r="S827" s="227"/>
      <c r="T827" s="227"/>
      <c r="U827" s="227"/>
      <c r="V827" s="228"/>
      <c r="W827" s="228"/>
      <c r="X827" s="228"/>
      <c r="Y827" s="228"/>
      <c r="Z827" s="228"/>
    </row>
    <row r="828" spans="1:26" ht="15.75" customHeight="1">
      <c r="A828" s="228"/>
      <c r="B828" s="262"/>
      <c r="C828" s="228"/>
      <c r="D828" s="263"/>
      <c r="E828" s="263"/>
      <c r="F828" s="263"/>
      <c r="G828" s="264"/>
      <c r="H828" s="228"/>
      <c r="I828" s="227"/>
      <c r="J828" s="227"/>
      <c r="K828" s="227"/>
      <c r="L828" s="227"/>
      <c r="M828" s="227"/>
      <c r="N828" s="227"/>
      <c r="O828" s="227"/>
      <c r="P828" s="227"/>
      <c r="Q828" s="227"/>
      <c r="R828" s="227"/>
      <c r="S828" s="227"/>
      <c r="T828" s="227"/>
      <c r="U828" s="227"/>
      <c r="V828" s="228"/>
      <c r="W828" s="228"/>
      <c r="X828" s="228"/>
      <c r="Y828" s="228"/>
      <c r="Z828" s="228"/>
    </row>
    <row r="829" spans="1:26" ht="15.75" customHeight="1">
      <c r="A829" s="228"/>
      <c r="B829" s="262"/>
      <c r="C829" s="228"/>
      <c r="D829" s="263"/>
      <c r="E829" s="263"/>
      <c r="F829" s="263"/>
      <c r="G829" s="264"/>
      <c r="H829" s="228"/>
      <c r="I829" s="227"/>
      <c r="J829" s="227"/>
      <c r="K829" s="227"/>
      <c r="L829" s="227"/>
      <c r="M829" s="227"/>
      <c r="N829" s="227"/>
      <c r="O829" s="227"/>
      <c r="P829" s="227"/>
      <c r="Q829" s="227"/>
      <c r="R829" s="227"/>
      <c r="S829" s="227"/>
      <c r="T829" s="227"/>
      <c r="U829" s="227"/>
      <c r="V829" s="228"/>
      <c r="W829" s="228"/>
      <c r="X829" s="228"/>
      <c r="Y829" s="228"/>
      <c r="Z829" s="228"/>
    </row>
    <row r="830" spans="1:26" ht="15.75" customHeight="1">
      <c r="A830" s="228"/>
      <c r="B830" s="262"/>
      <c r="C830" s="228"/>
      <c r="D830" s="263"/>
      <c r="E830" s="263"/>
      <c r="F830" s="263"/>
      <c r="G830" s="264"/>
      <c r="H830" s="228"/>
      <c r="I830" s="227"/>
      <c r="J830" s="227"/>
      <c r="K830" s="227"/>
      <c r="L830" s="227"/>
      <c r="M830" s="227"/>
      <c r="N830" s="227"/>
      <c r="O830" s="227"/>
      <c r="P830" s="227"/>
      <c r="Q830" s="227"/>
      <c r="R830" s="227"/>
      <c r="S830" s="227"/>
      <c r="T830" s="227"/>
      <c r="U830" s="227"/>
      <c r="V830" s="228"/>
      <c r="W830" s="228"/>
      <c r="X830" s="228"/>
      <c r="Y830" s="228"/>
      <c r="Z830" s="228"/>
    </row>
    <row r="831" spans="1:26" ht="15.75" customHeight="1">
      <c r="A831" s="228"/>
      <c r="B831" s="262"/>
      <c r="C831" s="228"/>
      <c r="D831" s="263"/>
      <c r="E831" s="263"/>
      <c r="F831" s="263"/>
      <c r="G831" s="264"/>
      <c r="H831" s="228"/>
      <c r="I831" s="227"/>
      <c r="J831" s="227"/>
      <c r="K831" s="227"/>
      <c r="L831" s="227"/>
      <c r="M831" s="227"/>
      <c r="N831" s="227"/>
      <c r="O831" s="227"/>
      <c r="P831" s="227"/>
      <c r="Q831" s="227"/>
      <c r="R831" s="227"/>
      <c r="S831" s="227"/>
      <c r="T831" s="227"/>
      <c r="U831" s="227"/>
      <c r="V831" s="228"/>
      <c r="W831" s="228"/>
      <c r="X831" s="228"/>
      <c r="Y831" s="228"/>
      <c r="Z831" s="228"/>
    </row>
    <row r="832" spans="1:26" ht="15.75" customHeight="1">
      <c r="A832" s="228"/>
      <c r="B832" s="262"/>
      <c r="C832" s="228"/>
      <c r="D832" s="263"/>
      <c r="E832" s="263"/>
      <c r="F832" s="263"/>
      <c r="G832" s="264"/>
      <c r="H832" s="228"/>
      <c r="I832" s="227"/>
      <c r="J832" s="227"/>
      <c r="K832" s="227"/>
      <c r="L832" s="227"/>
      <c r="M832" s="227"/>
      <c r="N832" s="227"/>
      <c r="O832" s="227"/>
      <c r="P832" s="227"/>
      <c r="Q832" s="227"/>
      <c r="R832" s="227"/>
      <c r="S832" s="227"/>
      <c r="T832" s="227"/>
      <c r="U832" s="227"/>
      <c r="V832" s="228"/>
      <c r="W832" s="228"/>
      <c r="X832" s="228"/>
      <c r="Y832" s="228"/>
      <c r="Z832" s="228"/>
    </row>
    <row r="833" spans="1:26" ht="15.75" customHeight="1">
      <c r="A833" s="228"/>
      <c r="B833" s="262"/>
      <c r="C833" s="228"/>
      <c r="D833" s="263"/>
      <c r="E833" s="263"/>
      <c r="F833" s="263"/>
      <c r="G833" s="264"/>
      <c r="H833" s="228"/>
      <c r="I833" s="227"/>
      <c r="J833" s="227"/>
      <c r="K833" s="227"/>
      <c r="L833" s="227"/>
      <c r="M833" s="227"/>
      <c r="N833" s="227"/>
      <c r="O833" s="227"/>
      <c r="P833" s="227"/>
      <c r="Q833" s="227"/>
      <c r="R833" s="227"/>
      <c r="S833" s="227"/>
      <c r="T833" s="227"/>
      <c r="U833" s="227"/>
      <c r="V833" s="228"/>
      <c r="W833" s="228"/>
      <c r="X833" s="228"/>
      <c r="Y833" s="228"/>
      <c r="Z833" s="228"/>
    </row>
    <row r="834" spans="1:26" ht="15.75" customHeight="1">
      <c r="A834" s="228"/>
      <c r="B834" s="262"/>
      <c r="C834" s="228"/>
      <c r="D834" s="263"/>
      <c r="E834" s="263"/>
      <c r="F834" s="263"/>
      <c r="G834" s="264"/>
      <c r="H834" s="228"/>
      <c r="I834" s="227"/>
      <c r="J834" s="227"/>
      <c r="K834" s="227"/>
      <c r="L834" s="227"/>
      <c r="M834" s="227"/>
      <c r="N834" s="227"/>
      <c r="O834" s="227"/>
      <c r="P834" s="227"/>
      <c r="Q834" s="227"/>
      <c r="R834" s="227"/>
      <c r="S834" s="227"/>
      <c r="T834" s="227"/>
      <c r="U834" s="227"/>
      <c r="V834" s="228"/>
      <c r="W834" s="228"/>
      <c r="X834" s="228"/>
      <c r="Y834" s="228"/>
      <c r="Z834" s="228"/>
    </row>
    <row r="835" spans="1:26" ht="15.75" customHeight="1">
      <c r="A835" s="228"/>
      <c r="B835" s="262"/>
      <c r="C835" s="228"/>
      <c r="D835" s="263"/>
      <c r="E835" s="263"/>
      <c r="F835" s="263"/>
      <c r="G835" s="264"/>
      <c r="H835" s="228"/>
      <c r="I835" s="227"/>
      <c r="J835" s="227"/>
      <c r="K835" s="227"/>
      <c r="L835" s="227"/>
      <c r="M835" s="227"/>
      <c r="N835" s="227"/>
      <c r="O835" s="227"/>
      <c r="P835" s="227"/>
      <c r="Q835" s="227"/>
      <c r="R835" s="227"/>
      <c r="S835" s="227"/>
      <c r="T835" s="227"/>
      <c r="U835" s="227"/>
      <c r="V835" s="228"/>
      <c r="W835" s="228"/>
      <c r="X835" s="228"/>
      <c r="Y835" s="228"/>
      <c r="Z835" s="228"/>
    </row>
    <row r="836" spans="1:26" ht="15.75" customHeight="1">
      <c r="A836" s="228"/>
      <c r="B836" s="262"/>
      <c r="C836" s="228"/>
      <c r="D836" s="263"/>
      <c r="E836" s="263"/>
      <c r="F836" s="263"/>
      <c r="G836" s="264"/>
      <c r="H836" s="228"/>
      <c r="I836" s="227"/>
      <c r="J836" s="227"/>
      <c r="K836" s="227"/>
      <c r="L836" s="227"/>
      <c r="M836" s="227"/>
      <c r="N836" s="227"/>
      <c r="O836" s="227"/>
      <c r="P836" s="227"/>
      <c r="Q836" s="227"/>
      <c r="R836" s="227"/>
      <c r="S836" s="227"/>
      <c r="T836" s="227"/>
      <c r="U836" s="227"/>
      <c r="V836" s="228"/>
      <c r="W836" s="228"/>
      <c r="X836" s="228"/>
      <c r="Y836" s="228"/>
      <c r="Z836" s="228"/>
    </row>
    <row r="837" spans="1:26" ht="15.75" customHeight="1">
      <c r="A837" s="228"/>
      <c r="B837" s="262"/>
      <c r="C837" s="228"/>
      <c r="D837" s="263"/>
      <c r="E837" s="263"/>
      <c r="F837" s="263"/>
      <c r="G837" s="264"/>
      <c r="H837" s="228"/>
      <c r="I837" s="227"/>
      <c r="J837" s="227"/>
      <c r="K837" s="227"/>
      <c r="L837" s="227"/>
      <c r="M837" s="227"/>
      <c r="N837" s="227"/>
      <c r="O837" s="227"/>
      <c r="P837" s="227"/>
      <c r="Q837" s="227"/>
      <c r="R837" s="227"/>
      <c r="S837" s="227"/>
      <c r="T837" s="227"/>
      <c r="U837" s="227"/>
      <c r="V837" s="228"/>
      <c r="W837" s="228"/>
      <c r="X837" s="228"/>
      <c r="Y837" s="228"/>
      <c r="Z837" s="228"/>
    </row>
    <row r="838" spans="1:26" ht="15.75" customHeight="1">
      <c r="A838" s="228"/>
      <c r="B838" s="262"/>
      <c r="C838" s="228"/>
      <c r="D838" s="263"/>
      <c r="E838" s="263"/>
      <c r="F838" s="263"/>
      <c r="G838" s="264"/>
      <c r="H838" s="228"/>
      <c r="I838" s="227"/>
      <c r="J838" s="227"/>
      <c r="K838" s="227"/>
      <c r="L838" s="227"/>
      <c r="M838" s="227"/>
      <c r="N838" s="227"/>
      <c r="O838" s="227"/>
      <c r="P838" s="227"/>
      <c r="Q838" s="227"/>
      <c r="R838" s="227"/>
      <c r="S838" s="227"/>
      <c r="T838" s="227"/>
      <c r="U838" s="227"/>
      <c r="V838" s="228"/>
      <c r="W838" s="228"/>
      <c r="X838" s="228"/>
      <c r="Y838" s="228"/>
      <c r="Z838" s="228"/>
    </row>
    <row r="839" spans="1:26" ht="15.75" customHeight="1">
      <c r="A839" s="228"/>
      <c r="B839" s="262"/>
      <c r="C839" s="228"/>
      <c r="D839" s="263"/>
      <c r="E839" s="263"/>
      <c r="F839" s="263"/>
      <c r="G839" s="264"/>
      <c r="H839" s="228"/>
      <c r="I839" s="227"/>
      <c r="J839" s="227"/>
      <c r="K839" s="227"/>
      <c r="L839" s="227"/>
      <c r="M839" s="227"/>
      <c r="N839" s="227"/>
      <c r="O839" s="227"/>
      <c r="P839" s="227"/>
      <c r="Q839" s="227"/>
      <c r="R839" s="227"/>
      <c r="S839" s="227"/>
      <c r="T839" s="227"/>
      <c r="U839" s="227"/>
      <c r="V839" s="228"/>
      <c r="W839" s="228"/>
      <c r="X839" s="228"/>
      <c r="Y839" s="228"/>
      <c r="Z839" s="228"/>
    </row>
    <row r="840" spans="1:26" ht="15.75" customHeight="1">
      <c r="A840" s="228"/>
      <c r="B840" s="262"/>
      <c r="C840" s="228"/>
      <c r="D840" s="263"/>
      <c r="E840" s="263"/>
      <c r="F840" s="263"/>
      <c r="G840" s="264"/>
      <c r="H840" s="228"/>
      <c r="I840" s="227"/>
      <c r="J840" s="227"/>
      <c r="K840" s="227"/>
      <c r="L840" s="227"/>
      <c r="M840" s="227"/>
      <c r="N840" s="227"/>
      <c r="O840" s="227"/>
      <c r="P840" s="227"/>
      <c r="Q840" s="227"/>
      <c r="R840" s="227"/>
      <c r="S840" s="227"/>
      <c r="T840" s="227"/>
      <c r="U840" s="227"/>
      <c r="V840" s="228"/>
      <c r="W840" s="228"/>
      <c r="X840" s="228"/>
      <c r="Y840" s="228"/>
      <c r="Z840" s="228"/>
    </row>
    <row r="841" spans="1:26" ht="15.75" customHeight="1">
      <c r="A841" s="228"/>
      <c r="B841" s="262"/>
      <c r="C841" s="228"/>
      <c r="D841" s="263"/>
      <c r="E841" s="263"/>
      <c r="F841" s="263"/>
      <c r="G841" s="264"/>
      <c r="H841" s="228"/>
      <c r="I841" s="227"/>
      <c r="J841" s="227"/>
      <c r="K841" s="227"/>
      <c r="L841" s="227"/>
      <c r="M841" s="227"/>
      <c r="N841" s="227"/>
      <c r="O841" s="227"/>
      <c r="P841" s="227"/>
      <c r="Q841" s="227"/>
      <c r="R841" s="227"/>
      <c r="S841" s="227"/>
      <c r="T841" s="227"/>
      <c r="U841" s="227"/>
      <c r="V841" s="228"/>
      <c r="W841" s="228"/>
      <c r="X841" s="228"/>
      <c r="Y841" s="228"/>
      <c r="Z841" s="228"/>
    </row>
    <row r="842" spans="1:26" ht="15.75" customHeight="1">
      <c r="A842" s="228"/>
      <c r="B842" s="262"/>
      <c r="C842" s="228"/>
      <c r="D842" s="263"/>
      <c r="E842" s="263"/>
      <c r="F842" s="263"/>
      <c r="G842" s="264"/>
      <c r="H842" s="228"/>
      <c r="I842" s="227"/>
      <c r="J842" s="227"/>
      <c r="K842" s="227"/>
      <c r="L842" s="227"/>
      <c r="M842" s="227"/>
      <c r="N842" s="227"/>
      <c r="O842" s="227"/>
      <c r="P842" s="227"/>
      <c r="Q842" s="227"/>
      <c r="R842" s="227"/>
      <c r="S842" s="227"/>
      <c r="T842" s="227"/>
      <c r="U842" s="227"/>
      <c r="V842" s="228"/>
      <c r="W842" s="228"/>
      <c r="X842" s="228"/>
      <c r="Y842" s="228"/>
      <c r="Z842" s="228"/>
    </row>
    <row r="843" spans="1:26" ht="15.75" customHeight="1">
      <c r="A843" s="228"/>
      <c r="B843" s="262"/>
      <c r="C843" s="228"/>
      <c r="D843" s="263"/>
      <c r="E843" s="263"/>
      <c r="F843" s="263"/>
      <c r="G843" s="264"/>
      <c r="H843" s="228"/>
      <c r="I843" s="227"/>
      <c r="J843" s="227"/>
      <c r="K843" s="227"/>
      <c r="L843" s="227"/>
      <c r="M843" s="227"/>
      <c r="N843" s="227"/>
      <c r="O843" s="227"/>
      <c r="P843" s="227"/>
      <c r="Q843" s="227"/>
      <c r="R843" s="227"/>
      <c r="S843" s="227"/>
      <c r="T843" s="227"/>
      <c r="U843" s="227"/>
      <c r="V843" s="228"/>
      <c r="W843" s="228"/>
      <c r="X843" s="228"/>
      <c r="Y843" s="228"/>
      <c r="Z843" s="228"/>
    </row>
    <row r="844" spans="1:26" ht="15.75" customHeight="1">
      <c r="A844" s="228"/>
      <c r="B844" s="262"/>
      <c r="C844" s="228"/>
      <c r="D844" s="263"/>
      <c r="E844" s="263"/>
      <c r="F844" s="263"/>
      <c r="G844" s="264"/>
      <c r="H844" s="228"/>
      <c r="I844" s="227"/>
      <c r="J844" s="227"/>
      <c r="K844" s="227"/>
      <c r="L844" s="227"/>
      <c r="M844" s="227"/>
      <c r="N844" s="227"/>
      <c r="O844" s="227"/>
      <c r="P844" s="227"/>
      <c r="Q844" s="227"/>
      <c r="R844" s="227"/>
      <c r="S844" s="227"/>
      <c r="T844" s="227"/>
      <c r="U844" s="227"/>
      <c r="V844" s="228"/>
      <c r="W844" s="228"/>
      <c r="X844" s="228"/>
      <c r="Y844" s="228"/>
      <c r="Z844" s="228"/>
    </row>
    <row r="845" spans="1:26" ht="15.75" customHeight="1">
      <c r="A845" s="228"/>
      <c r="B845" s="262"/>
      <c r="C845" s="228"/>
      <c r="D845" s="263"/>
      <c r="E845" s="263"/>
      <c r="F845" s="263"/>
      <c r="G845" s="264"/>
      <c r="H845" s="228"/>
      <c r="I845" s="227"/>
      <c r="J845" s="227"/>
      <c r="K845" s="227"/>
      <c r="L845" s="227"/>
      <c r="M845" s="227"/>
      <c r="N845" s="227"/>
      <c r="O845" s="227"/>
      <c r="P845" s="227"/>
      <c r="Q845" s="227"/>
      <c r="R845" s="227"/>
      <c r="S845" s="227"/>
      <c r="T845" s="227"/>
      <c r="U845" s="227"/>
      <c r="V845" s="228"/>
      <c r="W845" s="228"/>
      <c r="X845" s="228"/>
      <c r="Y845" s="228"/>
      <c r="Z845" s="228"/>
    </row>
    <row r="846" spans="1:26" ht="15.75" customHeight="1">
      <c r="A846" s="228"/>
      <c r="B846" s="262"/>
      <c r="C846" s="228"/>
      <c r="D846" s="263"/>
      <c r="E846" s="263"/>
      <c r="F846" s="263"/>
      <c r="G846" s="264"/>
      <c r="H846" s="228"/>
      <c r="I846" s="227"/>
      <c r="J846" s="227"/>
      <c r="K846" s="227"/>
      <c r="L846" s="227"/>
      <c r="M846" s="227"/>
      <c r="N846" s="227"/>
      <c r="O846" s="227"/>
      <c r="P846" s="227"/>
      <c r="Q846" s="227"/>
      <c r="R846" s="227"/>
      <c r="S846" s="227"/>
      <c r="T846" s="227"/>
      <c r="U846" s="227"/>
      <c r="V846" s="228"/>
      <c r="W846" s="228"/>
      <c r="X846" s="228"/>
      <c r="Y846" s="228"/>
      <c r="Z846" s="228"/>
    </row>
    <row r="847" spans="1:26" ht="15.75" customHeight="1">
      <c r="A847" s="228"/>
      <c r="B847" s="262"/>
      <c r="C847" s="228"/>
      <c r="D847" s="263"/>
      <c r="E847" s="263"/>
      <c r="F847" s="263"/>
      <c r="G847" s="264"/>
      <c r="H847" s="228"/>
      <c r="I847" s="227"/>
      <c r="J847" s="227"/>
      <c r="K847" s="227"/>
      <c r="L847" s="227"/>
      <c r="M847" s="227"/>
      <c r="N847" s="227"/>
      <c r="O847" s="227"/>
      <c r="P847" s="227"/>
      <c r="Q847" s="227"/>
      <c r="R847" s="227"/>
      <c r="S847" s="227"/>
      <c r="T847" s="227"/>
      <c r="U847" s="227"/>
      <c r="V847" s="228"/>
      <c r="W847" s="228"/>
      <c r="X847" s="228"/>
      <c r="Y847" s="228"/>
      <c r="Z847" s="228"/>
    </row>
    <row r="848" spans="1:26" ht="15.75" customHeight="1">
      <c r="A848" s="228"/>
      <c r="B848" s="262"/>
      <c r="C848" s="228"/>
      <c r="D848" s="263"/>
      <c r="E848" s="263"/>
      <c r="F848" s="263"/>
      <c r="G848" s="264"/>
      <c r="H848" s="228"/>
      <c r="I848" s="227"/>
      <c r="J848" s="227"/>
      <c r="K848" s="227"/>
      <c r="L848" s="227"/>
      <c r="M848" s="227"/>
      <c r="N848" s="227"/>
      <c r="O848" s="227"/>
      <c r="P848" s="227"/>
      <c r="Q848" s="227"/>
      <c r="R848" s="227"/>
      <c r="S848" s="227"/>
      <c r="T848" s="227"/>
      <c r="U848" s="227"/>
      <c r="V848" s="228"/>
      <c r="W848" s="228"/>
      <c r="X848" s="228"/>
      <c r="Y848" s="228"/>
      <c r="Z848" s="228"/>
    </row>
    <row r="849" spans="1:26" ht="15.75" customHeight="1">
      <c r="A849" s="228"/>
      <c r="B849" s="262"/>
      <c r="C849" s="228"/>
      <c r="D849" s="263"/>
      <c r="E849" s="263"/>
      <c r="F849" s="263"/>
      <c r="G849" s="264"/>
      <c r="H849" s="228"/>
      <c r="I849" s="227"/>
      <c r="J849" s="227"/>
      <c r="K849" s="227"/>
      <c r="L849" s="227"/>
      <c r="M849" s="227"/>
      <c r="N849" s="227"/>
      <c r="O849" s="227"/>
      <c r="P849" s="227"/>
      <c r="Q849" s="227"/>
      <c r="R849" s="227"/>
      <c r="S849" s="227"/>
      <c r="T849" s="227"/>
      <c r="U849" s="227"/>
      <c r="V849" s="228"/>
      <c r="W849" s="228"/>
      <c r="X849" s="228"/>
      <c r="Y849" s="228"/>
      <c r="Z849" s="228"/>
    </row>
    <row r="850" spans="1:26" ht="15.75" customHeight="1">
      <c r="A850" s="228"/>
      <c r="B850" s="262"/>
      <c r="C850" s="228"/>
      <c r="D850" s="263"/>
      <c r="E850" s="263"/>
      <c r="F850" s="263"/>
      <c r="G850" s="264"/>
      <c r="H850" s="228"/>
      <c r="I850" s="227"/>
      <c r="J850" s="227"/>
      <c r="K850" s="227"/>
      <c r="L850" s="227"/>
      <c r="M850" s="227"/>
      <c r="N850" s="227"/>
      <c r="O850" s="227"/>
      <c r="P850" s="227"/>
      <c r="Q850" s="227"/>
      <c r="R850" s="227"/>
      <c r="S850" s="227"/>
      <c r="T850" s="227"/>
      <c r="U850" s="227"/>
      <c r="V850" s="228"/>
      <c r="W850" s="228"/>
      <c r="X850" s="228"/>
      <c r="Y850" s="228"/>
      <c r="Z850" s="228"/>
    </row>
    <row r="851" spans="1:26" ht="15.75" customHeight="1">
      <c r="A851" s="228"/>
      <c r="B851" s="262"/>
      <c r="C851" s="228"/>
      <c r="D851" s="263"/>
      <c r="E851" s="263"/>
      <c r="F851" s="263"/>
      <c r="G851" s="264"/>
      <c r="H851" s="228"/>
      <c r="I851" s="227"/>
      <c r="J851" s="227"/>
      <c r="K851" s="227"/>
      <c r="L851" s="227"/>
      <c r="M851" s="227"/>
      <c r="N851" s="227"/>
      <c r="O851" s="227"/>
      <c r="P851" s="227"/>
      <c r="Q851" s="227"/>
      <c r="R851" s="227"/>
      <c r="S851" s="227"/>
      <c r="T851" s="227"/>
      <c r="U851" s="227"/>
      <c r="V851" s="228"/>
      <c r="W851" s="228"/>
      <c r="X851" s="228"/>
      <c r="Y851" s="228"/>
      <c r="Z851" s="228"/>
    </row>
    <row r="852" spans="1:26" ht="15.75" customHeight="1">
      <c r="A852" s="228"/>
      <c r="B852" s="262"/>
      <c r="C852" s="228"/>
      <c r="D852" s="263"/>
      <c r="E852" s="263"/>
      <c r="F852" s="263"/>
      <c r="G852" s="264"/>
      <c r="H852" s="228"/>
      <c r="I852" s="227"/>
      <c r="J852" s="227"/>
      <c r="K852" s="227"/>
      <c r="L852" s="227"/>
      <c r="M852" s="227"/>
      <c r="N852" s="227"/>
      <c r="O852" s="227"/>
      <c r="P852" s="227"/>
      <c r="Q852" s="227"/>
      <c r="R852" s="227"/>
      <c r="S852" s="227"/>
      <c r="T852" s="227"/>
      <c r="U852" s="227"/>
      <c r="V852" s="228"/>
      <c r="W852" s="228"/>
      <c r="X852" s="228"/>
      <c r="Y852" s="228"/>
      <c r="Z852" s="228"/>
    </row>
    <row r="853" spans="1:26" ht="15.75" customHeight="1">
      <c r="A853" s="228"/>
      <c r="B853" s="262"/>
      <c r="C853" s="228"/>
      <c r="D853" s="263"/>
      <c r="E853" s="263"/>
      <c r="F853" s="263"/>
      <c r="G853" s="264"/>
      <c r="H853" s="228"/>
      <c r="I853" s="227"/>
      <c r="J853" s="227"/>
      <c r="K853" s="227"/>
      <c r="L853" s="227"/>
      <c r="M853" s="227"/>
      <c r="N853" s="227"/>
      <c r="O853" s="227"/>
      <c r="P853" s="227"/>
      <c r="Q853" s="227"/>
      <c r="R853" s="227"/>
      <c r="S853" s="227"/>
      <c r="T853" s="227"/>
      <c r="U853" s="227"/>
      <c r="V853" s="228"/>
      <c r="W853" s="228"/>
      <c r="X853" s="228"/>
      <c r="Y853" s="228"/>
      <c r="Z853" s="228"/>
    </row>
    <row r="854" spans="1:26" ht="15.75" customHeight="1">
      <c r="A854" s="228"/>
      <c r="B854" s="262"/>
      <c r="C854" s="228"/>
      <c r="D854" s="263"/>
      <c r="E854" s="263"/>
      <c r="F854" s="263"/>
      <c r="G854" s="264"/>
      <c r="H854" s="228"/>
      <c r="I854" s="227"/>
      <c r="J854" s="227"/>
      <c r="K854" s="227"/>
      <c r="L854" s="227"/>
      <c r="M854" s="227"/>
      <c r="N854" s="227"/>
      <c r="O854" s="227"/>
      <c r="P854" s="227"/>
      <c r="Q854" s="227"/>
      <c r="R854" s="227"/>
      <c r="S854" s="227"/>
      <c r="T854" s="227"/>
      <c r="U854" s="227"/>
      <c r="V854" s="228"/>
      <c r="W854" s="228"/>
      <c r="X854" s="228"/>
      <c r="Y854" s="228"/>
      <c r="Z854" s="228"/>
    </row>
    <row r="855" spans="1:26" ht="15.75" customHeight="1">
      <c r="A855" s="228"/>
      <c r="B855" s="262"/>
      <c r="C855" s="228"/>
      <c r="D855" s="263"/>
      <c r="E855" s="263"/>
      <c r="F855" s="263"/>
      <c r="G855" s="264"/>
      <c r="H855" s="228"/>
      <c r="I855" s="227"/>
      <c r="J855" s="227"/>
      <c r="K855" s="227"/>
      <c r="L855" s="227"/>
      <c r="M855" s="227"/>
      <c r="N855" s="227"/>
      <c r="O855" s="227"/>
      <c r="P855" s="227"/>
      <c r="Q855" s="227"/>
      <c r="R855" s="227"/>
      <c r="S855" s="227"/>
      <c r="T855" s="227"/>
      <c r="U855" s="227"/>
      <c r="V855" s="228"/>
      <c r="W855" s="228"/>
      <c r="X855" s="228"/>
      <c r="Y855" s="228"/>
      <c r="Z855" s="228"/>
    </row>
    <row r="856" spans="1:26" ht="15.75" customHeight="1">
      <c r="A856" s="228"/>
      <c r="B856" s="262"/>
      <c r="C856" s="228"/>
      <c r="D856" s="263"/>
      <c r="E856" s="263"/>
      <c r="F856" s="263"/>
      <c r="G856" s="264"/>
      <c r="H856" s="228"/>
      <c r="I856" s="227"/>
      <c r="J856" s="227"/>
      <c r="K856" s="227"/>
      <c r="L856" s="227"/>
      <c r="M856" s="227"/>
      <c r="N856" s="227"/>
      <c r="O856" s="227"/>
      <c r="P856" s="227"/>
      <c r="Q856" s="227"/>
      <c r="R856" s="227"/>
      <c r="S856" s="227"/>
      <c r="T856" s="227"/>
      <c r="U856" s="227"/>
      <c r="V856" s="228"/>
      <c r="W856" s="228"/>
      <c r="X856" s="228"/>
      <c r="Y856" s="228"/>
      <c r="Z856" s="228"/>
    </row>
    <row r="857" spans="1:26" ht="15.75" customHeight="1">
      <c r="A857" s="228"/>
      <c r="B857" s="262"/>
      <c r="C857" s="228"/>
      <c r="D857" s="263"/>
      <c r="E857" s="263"/>
      <c r="F857" s="263"/>
      <c r="G857" s="264"/>
      <c r="H857" s="228"/>
      <c r="I857" s="227"/>
      <c r="J857" s="227"/>
      <c r="K857" s="227"/>
      <c r="L857" s="227"/>
      <c r="M857" s="227"/>
      <c r="N857" s="227"/>
      <c r="O857" s="227"/>
      <c r="P857" s="227"/>
      <c r="Q857" s="227"/>
      <c r="R857" s="227"/>
      <c r="S857" s="227"/>
      <c r="T857" s="227"/>
      <c r="U857" s="227"/>
      <c r="V857" s="228"/>
      <c r="W857" s="228"/>
      <c r="X857" s="228"/>
      <c r="Y857" s="228"/>
      <c r="Z857" s="228"/>
    </row>
    <row r="858" spans="1:26" ht="15.75" customHeight="1">
      <c r="A858" s="228"/>
      <c r="B858" s="262"/>
      <c r="C858" s="228"/>
      <c r="D858" s="263"/>
      <c r="E858" s="263"/>
      <c r="F858" s="263"/>
      <c r="G858" s="264"/>
      <c r="H858" s="228"/>
      <c r="I858" s="227"/>
      <c r="J858" s="227"/>
      <c r="K858" s="227"/>
      <c r="L858" s="227"/>
      <c r="M858" s="227"/>
      <c r="N858" s="227"/>
      <c r="O858" s="227"/>
      <c r="P858" s="227"/>
      <c r="Q858" s="227"/>
      <c r="R858" s="227"/>
      <c r="S858" s="227"/>
      <c r="T858" s="227"/>
      <c r="U858" s="227"/>
      <c r="V858" s="228"/>
      <c r="W858" s="228"/>
      <c r="X858" s="228"/>
      <c r="Y858" s="228"/>
      <c r="Z858" s="228"/>
    </row>
    <row r="859" spans="1:26" ht="15.75" customHeight="1">
      <c r="A859" s="228"/>
      <c r="B859" s="262"/>
      <c r="C859" s="228"/>
      <c r="D859" s="263"/>
      <c r="E859" s="263"/>
      <c r="F859" s="263"/>
      <c r="G859" s="264"/>
      <c r="H859" s="228"/>
      <c r="I859" s="227"/>
      <c r="J859" s="227"/>
      <c r="K859" s="227"/>
      <c r="L859" s="227"/>
      <c r="M859" s="227"/>
      <c r="N859" s="227"/>
      <c r="O859" s="227"/>
      <c r="P859" s="227"/>
      <c r="Q859" s="227"/>
      <c r="R859" s="227"/>
      <c r="S859" s="227"/>
      <c r="T859" s="227"/>
      <c r="U859" s="227"/>
      <c r="V859" s="228"/>
      <c r="W859" s="228"/>
      <c r="X859" s="228"/>
      <c r="Y859" s="228"/>
      <c r="Z859" s="228"/>
    </row>
    <row r="860" spans="1:26" ht="15.75" customHeight="1">
      <c r="A860" s="228"/>
      <c r="B860" s="262"/>
      <c r="C860" s="228"/>
      <c r="D860" s="263"/>
      <c r="E860" s="263"/>
      <c r="F860" s="263"/>
      <c r="G860" s="264"/>
      <c r="H860" s="228"/>
      <c r="I860" s="227"/>
      <c r="J860" s="227"/>
      <c r="K860" s="227"/>
      <c r="L860" s="227"/>
      <c r="M860" s="227"/>
      <c r="N860" s="227"/>
      <c r="O860" s="227"/>
      <c r="P860" s="227"/>
      <c r="Q860" s="227"/>
      <c r="R860" s="227"/>
      <c r="S860" s="227"/>
      <c r="T860" s="227"/>
      <c r="U860" s="227"/>
      <c r="V860" s="228"/>
      <c r="W860" s="228"/>
      <c r="X860" s="228"/>
      <c r="Y860" s="228"/>
      <c r="Z860" s="228"/>
    </row>
    <row r="861" spans="1:26" ht="15.75" customHeight="1">
      <c r="A861" s="228"/>
      <c r="B861" s="262"/>
      <c r="C861" s="228"/>
      <c r="D861" s="263"/>
      <c r="E861" s="263"/>
      <c r="F861" s="263"/>
      <c r="G861" s="264"/>
      <c r="H861" s="228"/>
      <c r="I861" s="227"/>
      <c r="J861" s="227"/>
      <c r="K861" s="227"/>
      <c r="L861" s="227"/>
      <c r="M861" s="227"/>
      <c r="N861" s="227"/>
      <c r="O861" s="227"/>
      <c r="P861" s="227"/>
      <c r="Q861" s="227"/>
      <c r="R861" s="227"/>
      <c r="S861" s="227"/>
      <c r="T861" s="227"/>
      <c r="U861" s="227"/>
      <c r="V861" s="228"/>
      <c r="W861" s="228"/>
      <c r="X861" s="228"/>
      <c r="Y861" s="228"/>
      <c r="Z861" s="228"/>
    </row>
    <row r="862" spans="1:26" ht="15.75" customHeight="1">
      <c r="A862" s="228"/>
      <c r="B862" s="262"/>
      <c r="C862" s="228"/>
      <c r="D862" s="263"/>
      <c r="E862" s="263"/>
      <c r="F862" s="263"/>
      <c r="G862" s="264"/>
      <c r="H862" s="228"/>
      <c r="I862" s="227"/>
      <c r="J862" s="227"/>
      <c r="K862" s="227"/>
      <c r="L862" s="227"/>
      <c r="M862" s="227"/>
      <c r="N862" s="227"/>
      <c r="O862" s="227"/>
      <c r="P862" s="227"/>
      <c r="Q862" s="227"/>
      <c r="R862" s="227"/>
      <c r="S862" s="227"/>
      <c r="T862" s="227"/>
      <c r="U862" s="227"/>
      <c r="V862" s="228"/>
      <c r="W862" s="228"/>
      <c r="X862" s="228"/>
      <c r="Y862" s="228"/>
      <c r="Z862" s="228"/>
    </row>
    <row r="863" spans="1:26" ht="15.75" customHeight="1">
      <c r="A863" s="228"/>
      <c r="B863" s="262"/>
      <c r="C863" s="228"/>
      <c r="D863" s="263"/>
      <c r="E863" s="263"/>
      <c r="F863" s="263"/>
      <c r="G863" s="264"/>
      <c r="H863" s="228"/>
      <c r="I863" s="227"/>
      <c r="J863" s="227"/>
      <c r="K863" s="227"/>
      <c r="L863" s="227"/>
      <c r="M863" s="227"/>
      <c r="N863" s="227"/>
      <c r="O863" s="227"/>
      <c r="P863" s="227"/>
      <c r="Q863" s="227"/>
      <c r="R863" s="227"/>
      <c r="S863" s="227"/>
      <c r="T863" s="227"/>
      <c r="U863" s="227"/>
      <c r="V863" s="228"/>
      <c r="W863" s="228"/>
      <c r="X863" s="228"/>
      <c r="Y863" s="228"/>
      <c r="Z863" s="228"/>
    </row>
    <row r="864" spans="1:26" ht="15.75" customHeight="1">
      <c r="A864" s="228"/>
      <c r="B864" s="262"/>
      <c r="C864" s="228"/>
      <c r="D864" s="263"/>
      <c r="E864" s="263"/>
      <c r="F864" s="263"/>
      <c r="G864" s="264"/>
      <c r="H864" s="228"/>
      <c r="I864" s="227"/>
      <c r="J864" s="227"/>
      <c r="K864" s="227"/>
      <c r="L864" s="227"/>
      <c r="M864" s="227"/>
      <c r="N864" s="227"/>
      <c r="O864" s="227"/>
      <c r="P864" s="227"/>
      <c r="Q864" s="227"/>
      <c r="R864" s="227"/>
      <c r="S864" s="227"/>
      <c r="T864" s="227"/>
      <c r="U864" s="227"/>
      <c r="V864" s="228"/>
      <c r="W864" s="228"/>
      <c r="X864" s="228"/>
      <c r="Y864" s="228"/>
      <c r="Z864" s="228"/>
    </row>
    <row r="865" spans="1:26" ht="15.75" customHeight="1">
      <c r="A865" s="228"/>
      <c r="B865" s="262"/>
      <c r="C865" s="228"/>
      <c r="D865" s="263"/>
      <c r="E865" s="263"/>
      <c r="F865" s="263"/>
      <c r="G865" s="264"/>
      <c r="H865" s="228"/>
      <c r="I865" s="227"/>
      <c r="J865" s="227"/>
      <c r="K865" s="227"/>
      <c r="L865" s="227"/>
      <c r="M865" s="227"/>
      <c r="N865" s="227"/>
      <c r="O865" s="227"/>
      <c r="P865" s="227"/>
      <c r="Q865" s="227"/>
      <c r="R865" s="227"/>
      <c r="S865" s="227"/>
      <c r="T865" s="227"/>
      <c r="U865" s="227"/>
      <c r="V865" s="228"/>
      <c r="W865" s="228"/>
      <c r="X865" s="228"/>
      <c r="Y865" s="228"/>
      <c r="Z865" s="228"/>
    </row>
    <row r="866" spans="1:26" ht="15.75" customHeight="1">
      <c r="A866" s="228"/>
      <c r="B866" s="262"/>
      <c r="C866" s="228"/>
      <c r="D866" s="263"/>
      <c r="E866" s="263"/>
      <c r="F866" s="263"/>
      <c r="G866" s="264"/>
      <c r="H866" s="228"/>
      <c r="I866" s="227"/>
      <c r="J866" s="227"/>
      <c r="K866" s="227"/>
      <c r="L866" s="227"/>
      <c r="M866" s="227"/>
      <c r="N866" s="227"/>
      <c r="O866" s="227"/>
      <c r="P866" s="227"/>
      <c r="Q866" s="227"/>
      <c r="R866" s="227"/>
      <c r="S866" s="227"/>
      <c r="T866" s="227"/>
      <c r="U866" s="227"/>
      <c r="V866" s="228"/>
      <c r="W866" s="228"/>
      <c r="X866" s="228"/>
      <c r="Y866" s="228"/>
      <c r="Z866" s="228"/>
    </row>
    <row r="867" spans="1:26" ht="15.75" customHeight="1">
      <c r="A867" s="228"/>
      <c r="B867" s="262"/>
      <c r="C867" s="228"/>
      <c r="D867" s="263"/>
      <c r="E867" s="263"/>
      <c r="F867" s="263"/>
      <c r="G867" s="264"/>
      <c r="H867" s="228"/>
      <c r="I867" s="227"/>
      <c r="J867" s="227"/>
      <c r="K867" s="227"/>
      <c r="L867" s="227"/>
      <c r="M867" s="227"/>
      <c r="N867" s="227"/>
      <c r="O867" s="227"/>
      <c r="P867" s="227"/>
      <c r="Q867" s="227"/>
      <c r="R867" s="227"/>
      <c r="S867" s="227"/>
      <c r="T867" s="227"/>
      <c r="U867" s="227"/>
      <c r="V867" s="228"/>
      <c r="W867" s="228"/>
      <c r="X867" s="228"/>
      <c r="Y867" s="228"/>
      <c r="Z867" s="228"/>
    </row>
    <row r="868" spans="1:26" ht="15.75" customHeight="1">
      <c r="A868" s="228"/>
      <c r="B868" s="262"/>
      <c r="C868" s="228"/>
      <c r="D868" s="263"/>
      <c r="E868" s="263"/>
      <c r="F868" s="263"/>
      <c r="G868" s="264"/>
      <c r="H868" s="228"/>
      <c r="I868" s="227"/>
      <c r="J868" s="227"/>
      <c r="K868" s="227"/>
      <c r="L868" s="227"/>
      <c r="M868" s="227"/>
      <c r="N868" s="227"/>
      <c r="O868" s="227"/>
      <c r="P868" s="227"/>
      <c r="Q868" s="227"/>
      <c r="R868" s="227"/>
      <c r="S868" s="227"/>
      <c r="T868" s="227"/>
      <c r="U868" s="227"/>
      <c r="V868" s="228"/>
      <c r="W868" s="228"/>
      <c r="X868" s="228"/>
      <c r="Y868" s="228"/>
      <c r="Z868" s="228"/>
    </row>
    <row r="869" spans="1:26" ht="15.75" customHeight="1">
      <c r="A869" s="228"/>
      <c r="B869" s="262"/>
      <c r="C869" s="228"/>
      <c r="D869" s="263"/>
      <c r="E869" s="263"/>
      <c r="F869" s="263"/>
      <c r="G869" s="264"/>
      <c r="H869" s="228"/>
      <c r="I869" s="227"/>
      <c r="J869" s="227"/>
      <c r="K869" s="227"/>
      <c r="L869" s="227"/>
      <c r="M869" s="227"/>
      <c r="N869" s="227"/>
      <c r="O869" s="227"/>
      <c r="P869" s="227"/>
      <c r="Q869" s="227"/>
      <c r="R869" s="227"/>
      <c r="S869" s="227"/>
      <c r="T869" s="227"/>
      <c r="U869" s="227"/>
      <c r="V869" s="228"/>
      <c r="W869" s="228"/>
      <c r="X869" s="228"/>
      <c r="Y869" s="228"/>
      <c r="Z869" s="228"/>
    </row>
    <row r="870" spans="1:26" ht="15.75" customHeight="1">
      <c r="A870" s="228"/>
      <c r="B870" s="262"/>
      <c r="C870" s="228"/>
      <c r="D870" s="263"/>
      <c r="E870" s="263"/>
      <c r="F870" s="263"/>
      <c r="G870" s="264"/>
      <c r="H870" s="228"/>
      <c r="I870" s="227"/>
      <c r="J870" s="227"/>
      <c r="K870" s="227"/>
      <c r="L870" s="227"/>
      <c r="M870" s="227"/>
      <c r="N870" s="227"/>
      <c r="O870" s="227"/>
      <c r="P870" s="227"/>
      <c r="Q870" s="227"/>
      <c r="R870" s="227"/>
      <c r="S870" s="227"/>
      <c r="T870" s="227"/>
      <c r="U870" s="227"/>
      <c r="V870" s="228"/>
      <c r="W870" s="228"/>
      <c r="X870" s="228"/>
      <c r="Y870" s="228"/>
      <c r="Z870" s="228"/>
    </row>
    <row r="871" spans="1:26" ht="15.75" customHeight="1">
      <c r="A871" s="228"/>
      <c r="B871" s="262"/>
      <c r="C871" s="228"/>
      <c r="D871" s="263"/>
      <c r="E871" s="263"/>
      <c r="F871" s="263"/>
      <c r="G871" s="264"/>
      <c r="H871" s="228"/>
      <c r="I871" s="227"/>
      <c r="J871" s="227"/>
      <c r="K871" s="227"/>
      <c r="L871" s="227"/>
      <c r="M871" s="227"/>
      <c r="N871" s="227"/>
      <c r="O871" s="227"/>
      <c r="P871" s="227"/>
      <c r="Q871" s="227"/>
      <c r="R871" s="227"/>
      <c r="S871" s="227"/>
      <c r="T871" s="227"/>
      <c r="U871" s="227"/>
      <c r="V871" s="228"/>
      <c r="W871" s="228"/>
      <c r="X871" s="228"/>
      <c r="Y871" s="228"/>
      <c r="Z871" s="228"/>
    </row>
    <row r="872" spans="1:26" ht="15.75" customHeight="1">
      <c r="A872" s="228"/>
      <c r="B872" s="262"/>
      <c r="C872" s="228"/>
      <c r="D872" s="263"/>
      <c r="E872" s="263"/>
      <c r="F872" s="263"/>
      <c r="G872" s="264"/>
      <c r="H872" s="228"/>
      <c r="I872" s="227"/>
      <c r="J872" s="227"/>
      <c r="K872" s="227"/>
      <c r="L872" s="227"/>
      <c r="M872" s="227"/>
      <c r="N872" s="227"/>
      <c r="O872" s="227"/>
      <c r="P872" s="227"/>
      <c r="Q872" s="227"/>
      <c r="R872" s="227"/>
      <c r="S872" s="227"/>
      <c r="T872" s="227"/>
      <c r="U872" s="227"/>
      <c r="V872" s="228"/>
      <c r="W872" s="228"/>
      <c r="X872" s="228"/>
      <c r="Y872" s="228"/>
      <c r="Z872" s="228"/>
    </row>
    <row r="873" spans="1:26" ht="15.75" customHeight="1">
      <c r="A873" s="228"/>
      <c r="B873" s="262"/>
      <c r="C873" s="228"/>
      <c r="D873" s="263"/>
      <c r="E873" s="263"/>
      <c r="F873" s="263"/>
      <c r="G873" s="264"/>
      <c r="H873" s="228"/>
      <c r="I873" s="227"/>
      <c r="J873" s="227"/>
      <c r="K873" s="227"/>
      <c r="L873" s="227"/>
      <c r="M873" s="227"/>
      <c r="N873" s="227"/>
      <c r="O873" s="227"/>
      <c r="P873" s="227"/>
      <c r="Q873" s="227"/>
      <c r="R873" s="227"/>
      <c r="S873" s="227"/>
      <c r="T873" s="227"/>
      <c r="U873" s="227"/>
      <c r="V873" s="228"/>
      <c r="W873" s="228"/>
      <c r="X873" s="228"/>
      <c r="Y873" s="228"/>
      <c r="Z873" s="228"/>
    </row>
    <row r="874" spans="1:26" ht="15.75" customHeight="1">
      <c r="A874" s="228"/>
      <c r="B874" s="262"/>
      <c r="C874" s="228"/>
      <c r="D874" s="263"/>
      <c r="E874" s="263"/>
      <c r="F874" s="263"/>
      <c r="G874" s="264"/>
      <c r="H874" s="228"/>
      <c r="I874" s="227"/>
      <c r="J874" s="227"/>
      <c r="K874" s="227"/>
      <c r="L874" s="227"/>
      <c r="M874" s="227"/>
      <c r="N874" s="227"/>
      <c r="O874" s="227"/>
      <c r="P874" s="227"/>
      <c r="Q874" s="227"/>
      <c r="R874" s="227"/>
      <c r="S874" s="227"/>
      <c r="T874" s="227"/>
      <c r="U874" s="227"/>
      <c r="V874" s="228"/>
      <c r="W874" s="228"/>
      <c r="X874" s="228"/>
      <c r="Y874" s="228"/>
      <c r="Z874" s="228"/>
    </row>
    <row r="875" spans="1:26" ht="15.75" customHeight="1">
      <c r="A875" s="228"/>
      <c r="B875" s="262"/>
      <c r="C875" s="228"/>
      <c r="D875" s="263"/>
      <c r="E875" s="263"/>
      <c r="F875" s="263"/>
      <c r="G875" s="264"/>
      <c r="H875" s="228"/>
      <c r="I875" s="227"/>
      <c r="J875" s="227"/>
      <c r="K875" s="227"/>
      <c r="L875" s="227"/>
      <c r="M875" s="227"/>
      <c r="N875" s="227"/>
      <c r="O875" s="227"/>
      <c r="P875" s="227"/>
      <c r="Q875" s="227"/>
      <c r="R875" s="227"/>
      <c r="S875" s="227"/>
      <c r="T875" s="227"/>
      <c r="U875" s="227"/>
      <c r="V875" s="228"/>
      <c r="W875" s="228"/>
      <c r="X875" s="228"/>
      <c r="Y875" s="228"/>
      <c r="Z875" s="228"/>
    </row>
    <row r="876" spans="1:26" ht="15.75" customHeight="1">
      <c r="A876" s="228"/>
      <c r="B876" s="262"/>
      <c r="C876" s="228"/>
      <c r="D876" s="263"/>
      <c r="E876" s="263"/>
      <c r="F876" s="263"/>
      <c r="G876" s="264"/>
      <c r="H876" s="228"/>
      <c r="I876" s="227"/>
      <c r="J876" s="227"/>
      <c r="K876" s="227"/>
      <c r="L876" s="227"/>
      <c r="M876" s="227"/>
      <c r="N876" s="227"/>
      <c r="O876" s="227"/>
      <c r="P876" s="227"/>
      <c r="Q876" s="227"/>
      <c r="R876" s="227"/>
      <c r="S876" s="227"/>
      <c r="T876" s="227"/>
      <c r="U876" s="227"/>
      <c r="V876" s="228"/>
      <c r="W876" s="228"/>
      <c r="X876" s="228"/>
      <c r="Y876" s="228"/>
      <c r="Z876" s="228"/>
    </row>
    <row r="877" spans="1:26" ht="15.75" customHeight="1">
      <c r="A877" s="228"/>
      <c r="B877" s="262"/>
      <c r="C877" s="228"/>
      <c r="D877" s="263"/>
      <c r="E877" s="263"/>
      <c r="F877" s="263"/>
      <c r="G877" s="264"/>
      <c r="H877" s="228"/>
      <c r="I877" s="227"/>
      <c r="J877" s="227"/>
      <c r="K877" s="227"/>
      <c r="L877" s="227"/>
      <c r="M877" s="227"/>
      <c r="N877" s="227"/>
      <c r="O877" s="227"/>
      <c r="P877" s="227"/>
      <c r="Q877" s="227"/>
      <c r="R877" s="227"/>
      <c r="S877" s="227"/>
      <c r="T877" s="227"/>
      <c r="U877" s="227"/>
      <c r="V877" s="228"/>
      <c r="W877" s="228"/>
      <c r="X877" s="228"/>
      <c r="Y877" s="228"/>
      <c r="Z877" s="228"/>
    </row>
    <row r="878" spans="1:26" ht="15.75" customHeight="1">
      <c r="A878" s="228"/>
      <c r="B878" s="262"/>
      <c r="C878" s="228"/>
      <c r="D878" s="263"/>
      <c r="E878" s="263"/>
      <c r="F878" s="263"/>
      <c r="G878" s="264"/>
      <c r="H878" s="228"/>
      <c r="I878" s="227"/>
      <c r="J878" s="227"/>
      <c r="K878" s="227"/>
      <c r="L878" s="227"/>
      <c r="M878" s="227"/>
      <c r="N878" s="227"/>
      <c r="O878" s="227"/>
      <c r="P878" s="227"/>
      <c r="Q878" s="227"/>
      <c r="R878" s="227"/>
      <c r="S878" s="227"/>
      <c r="T878" s="227"/>
      <c r="U878" s="227"/>
      <c r="V878" s="228"/>
      <c r="W878" s="228"/>
      <c r="X878" s="228"/>
      <c r="Y878" s="228"/>
      <c r="Z878" s="228"/>
    </row>
    <row r="879" spans="1:26" ht="15.75" customHeight="1">
      <c r="A879" s="228"/>
      <c r="B879" s="262"/>
      <c r="C879" s="228"/>
      <c r="D879" s="263"/>
      <c r="E879" s="263"/>
      <c r="F879" s="263"/>
      <c r="G879" s="264"/>
      <c r="H879" s="228"/>
      <c r="I879" s="227"/>
      <c r="J879" s="227"/>
      <c r="K879" s="227"/>
      <c r="L879" s="227"/>
      <c r="M879" s="227"/>
      <c r="N879" s="227"/>
      <c r="O879" s="227"/>
      <c r="P879" s="227"/>
      <c r="Q879" s="227"/>
      <c r="R879" s="227"/>
      <c r="S879" s="227"/>
      <c r="T879" s="227"/>
      <c r="U879" s="227"/>
      <c r="V879" s="228"/>
      <c r="W879" s="228"/>
      <c r="X879" s="228"/>
      <c r="Y879" s="228"/>
      <c r="Z879" s="228"/>
    </row>
    <row r="880" spans="1:26" ht="15.75" customHeight="1">
      <c r="A880" s="228"/>
      <c r="B880" s="262"/>
      <c r="C880" s="228"/>
      <c r="D880" s="263"/>
      <c r="E880" s="263"/>
      <c r="F880" s="263"/>
      <c r="G880" s="264"/>
      <c r="H880" s="228"/>
      <c r="I880" s="227"/>
      <c r="J880" s="227"/>
      <c r="K880" s="227"/>
      <c r="L880" s="227"/>
      <c r="M880" s="227"/>
      <c r="N880" s="227"/>
      <c r="O880" s="227"/>
      <c r="P880" s="227"/>
      <c r="Q880" s="227"/>
      <c r="R880" s="227"/>
      <c r="S880" s="227"/>
      <c r="T880" s="227"/>
      <c r="U880" s="227"/>
      <c r="V880" s="228"/>
      <c r="W880" s="228"/>
      <c r="X880" s="228"/>
      <c r="Y880" s="228"/>
      <c r="Z880" s="228"/>
    </row>
    <row r="881" spans="1:26" ht="15.75" customHeight="1">
      <c r="A881" s="228"/>
      <c r="B881" s="262"/>
      <c r="C881" s="228"/>
      <c r="D881" s="263"/>
      <c r="E881" s="263"/>
      <c r="F881" s="263"/>
      <c r="G881" s="264"/>
      <c r="H881" s="228"/>
      <c r="I881" s="227"/>
      <c r="J881" s="227"/>
      <c r="K881" s="227"/>
      <c r="L881" s="227"/>
      <c r="M881" s="227"/>
      <c r="N881" s="227"/>
      <c r="O881" s="227"/>
      <c r="P881" s="227"/>
      <c r="Q881" s="227"/>
      <c r="R881" s="227"/>
      <c r="S881" s="227"/>
      <c r="T881" s="227"/>
      <c r="U881" s="227"/>
      <c r="V881" s="228"/>
      <c r="W881" s="228"/>
      <c r="X881" s="228"/>
      <c r="Y881" s="228"/>
      <c r="Z881" s="228"/>
    </row>
    <row r="882" spans="1:26" ht="15.75" customHeight="1">
      <c r="A882" s="228"/>
      <c r="B882" s="262"/>
      <c r="C882" s="228"/>
      <c r="D882" s="263"/>
      <c r="E882" s="263"/>
      <c r="F882" s="263"/>
      <c r="G882" s="264"/>
      <c r="H882" s="228"/>
      <c r="I882" s="227"/>
      <c r="J882" s="227"/>
      <c r="K882" s="227"/>
      <c r="L882" s="227"/>
      <c r="M882" s="227"/>
      <c r="N882" s="227"/>
      <c r="O882" s="227"/>
      <c r="P882" s="227"/>
      <c r="Q882" s="227"/>
      <c r="R882" s="227"/>
      <c r="S882" s="227"/>
      <c r="T882" s="227"/>
      <c r="U882" s="227"/>
      <c r="V882" s="228"/>
      <c r="W882" s="228"/>
      <c r="X882" s="228"/>
      <c r="Y882" s="228"/>
      <c r="Z882" s="228"/>
    </row>
    <row r="883" spans="1:26" ht="15.75" customHeight="1">
      <c r="A883" s="228"/>
      <c r="B883" s="262"/>
      <c r="C883" s="228"/>
      <c r="D883" s="263"/>
      <c r="E883" s="263"/>
      <c r="F883" s="263"/>
      <c r="G883" s="264"/>
      <c r="H883" s="228"/>
      <c r="I883" s="227"/>
      <c r="J883" s="227"/>
      <c r="K883" s="227"/>
      <c r="L883" s="227"/>
      <c r="M883" s="227"/>
      <c r="N883" s="227"/>
      <c r="O883" s="227"/>
      <c r="P883" s="227"/>
      <c r="Q883" s="227"/>
      <c r="R883" s="227"/>
      <c r="S883" s="227"/>
      <c r="T883" s="227"/>
      <c r="U883" s="227"/>
      <c r="V883" s="228"/>
      <c r="W883" s="228"/>
      <c r="X883" s="228"/>
      <c r="Y883" s="228"/>
      <c r="Z883" s="228"/>
    </row>
    <row r="884" spans="1:26" ht="15.75" customHeight="1">
      <c r="A884" s="228"/>
      <c r="B884" s="262"/>
      <c r="C884" s="228"/>
      <c r="D884" s="263"/>
      <c r="E884" s="263"/>
      <c r="F884" s="263"/>
      <c r="G884" s="264"/>
      <c r="H884" s="228"/>
      <c r="I884" s="227"/>
      <c r="J884" s="227"/>
      <c r="K884" s="227"/>
      <c r="L884" s="227"/>
      <c r="M884" s="227"/>
      <c r="N884" s="227"/>
      <c r="O884" s="227"/>
      <c r="P884" s="227"/>
      <c r="Q884" s="227"/>
      <c r="R884" s="227"/>
      <c r="S884" s="227"/>
      <c r="T884" s="227"/>
      <c r="U884" s="227"/>
      <c r="V884" s="228"/>
      <c r="W884" s="228"/>
      <c r="X884" s="228"/>
      <c r="Y884" s="228"/>
      <c r="Z884" s="228"/>
    </row>
    <row r="885" spans="1:26" ht="15.75" customHeight="1">
      <c r="A885" s="228"/>
      <c r="B885" s="262"/>
      <c r="C885" s="228"/>
      <c r="D885" s="263"/>
      <c r="E885" s="263"/>
      <c r="F885" s="263"/>
      <c r="G885" s="264"/>
      <c r="H885" s="228"/>
      <c r="I885" s="227"/>
      <c r="J885" s="227"/>
      <c r="K885" s="227"/>
      <c r="L885" s="227"/>
      <c r="M885" s="227"/>
      <c r="N885" s="227"/>
      <c r="O885" s="227"/>
      <c r="P885" s="227"/>
      <c r="Q885" s="227"/>
      <c r="R885" s="227"/>
      <c r="S885" s="227"/>
      <c r="T885" s="227"/>
      <c r="U885" s="227"/>
      <c r="V885" s="228"/>
      <c r="W885" s="228"/>
      <c r="X885" s="228"/>
      <c r="Y885" s="228"/>
      <c r="Z885" s="228"/>
    </row>
    <row r="886" spans="1:26" ht="15.75" customHeight="1">
      <c r="A886" s="228"/>
      <c r="B886" s="262"/>
      <c r="C886" s="228"/>
      <c r="D886" s="263"/>
      <c r="E886" s="263"/>
      <c r="F886" s="263"/>
      <c r="G886" s="264"/>
      <c r="H886" s="228"/>
      <c r="I886" s="227"/>
      <c r="J886" s="227"/>
      <c r="K886" s="227"/>
      <c r="L886" s="227"/>
      <c r="M886" s="227"/>
      <c r="N886" s="227"/>
      <c r="O886" s="227"/>
      <c r="P886" s="227"/>
      <c r="Q886" s="227"/>
      <c r="R886" s="227"/>
      <c r="S886" s="227"/>
      <c r="T886" s="227"/>
      <c r="U886" s="227"/>
      <c r="V886" s="228"/>
      <c r="W886" s="228"/>
      <c r="X886" s="228"/>
      <c r="Y886" s="228"/>
      <c r="Z886" s="228"/>
    </row>
    <row r="887" spans="1:26" ht="15.75" customHeight="1">
      <c r="A887" s="228"/>
      <c r="B887" s="262"/>
      <c r="C887" s="228"/>
      <c r="D887" s="263"/>
      <c r="E887" s="263"/>
      <c r="F887" s="263"/>
      <c r="G887" s="264"/>
      <c r="H887" s="228"/>
      <c r="I887" s="227"/>
      <c r="J887" s="227"/>
      <c r="K887" s="227"/>
      <c r="L887" s="227"/>
      <c r="M887" s="227"/>
      <c r="N887" s="227"/>
      <c r="O887" s="227"/>
      <c r="P887" s="227"/>
      <c r="Q887" s="227"/>
      <c r="R887" s="227"/>
      <c r="S887" s="227"/>
      <c r="T887" s="227"/>
      <c r="U887" s="227"/>
      <c r="V887" s="228"/>
      <c r="W887" s="228"/>
      <c r="X887" s="228"/>
      <c r="Y887" s="228"/>
      <c r="Z887" s="228"/>
    </row>
    <row r="888" spans="1:26" ht="15.75" customHeight="1">
      <c r="A888" s="228"/>
      <c r="B888" s="262"/>
      <c r="C888" s="228"/>
      <c r="D888" s="263"/>
      <c r="E888" s="263"/>
      <c r="F888" s="263"/>
      <c r="G888" s="264"/>
      <c r="H888" s="228"/>
      <c r="I888" s="227"/>
      <c r="J888" s="227"/>
      <c r="K888" s="227"/>
      <c r="L888" s="227"/>
      <c r="M888" s="227"/>
      <c r="N888" s="227"/>
      <c r="O888" s="227"/>
      <c r="P888" s="227"/>
      <c r="Q888" s="227"/>
      <c r="R888" s="227"/>
      <c r="S888" s="227"/>
      <c r="T888" s="227"/>
      <c r="U888" s="227"/>
      <c r="V888" s="228"/>
      <c r="W888" s="228"/>
      <c r="X888" s="228"/>
      <c r="Y888" s="228"/>
      <c r="Z888" s="228"/>
    </row>
    <row r="889" spans="1:26" ht="15.75" customHeight="1">
      <c r="A889" s="228"/>
      <c r="B889" s="262"/>
      <c r="C889" s="228"/>
      <c r="D889" s="263"/>
      <c r="E889" s="263"/>
      <c r="F889" s="263"/>
      <c r="G889" s="264"/>
      <c r="H889" s="228"/>
      <c r="I889" s="227"/>
      <c r="J889" s="227"/>
      <c r="K889" s="227"/>
      <c r="L889" s="227"/>
      <c r="M889" s="227"/>
      <c r="N889" s="227"/>
      <c r="O889" s="227"/>
      <c r="P889" s="227"/>
      <c r="Q889" s="227"/>
      <c r="R889" s="227"/>
      <c r="S889" s="227"/>
      <c r="T889" s="227"/>
      <c r="U889" s="227"/>
      <c r="V889" s="228"/>
      <c r="W889" s="228"/>
      <c r="X889" s="228"/>
      <c r="Y889" s="228"/>
      <c r="Z889" s="228"/>
    </row>
    <row r="890" spans="1:26" ht="15.75" customHeight="1">
      <c r="A890" s="228"/>
      <c r="B890" s="262"/>
      <c r="C890" s="228"/>
      <c r="D890" s="263"/>
      <c r="E890" s="263"/>
      <c r="F890" s="263"/>
      <c r="G890" s="264"/>
      <c r="H890" s="228"/>
      <c r="I890" s="227"/>
      <c r="J890" s="227"/>
      <c r="K890" s="227"/>
      <c r="L890" s="227"/>
      <c r="M890" s="227"/>
      <c r="N890" s="227"/>
      <c r="O890" s="227"/>
      <c r="P890" s="227"/>
      <c r="Q890" s="227"/>
      <c r="R890" s="227"/>
      <c r="S890" s="227"/>
      <c r="T890" s="227"/>
      <c r="U890" s="227"/>
      <c r="V890" s="228"/>
      <c r="W890" s="228"/>
      <c r="X890" s="228"/>
      <c r="Y890" s="228"/>
      <c r="Z890" s="228"/>
    </row>
    <row r="891" spans="1:26" ht="15.75" customHeight="1">
      <c r="A891" s="228"/>
      <c r="B891" s="262"/>
      <c r="C891" s="228"/>
      <c r="D891" s="263"/>
      <c r="E891" s="263"/>
      <c r="F891" s="263"/>
      <c r="G891" s="264"/>
      <c r="H891" s="228"/>
      <c r="I891" s="227"/>
      <c r="J891" s="227"/>
      <c r="K891" s="227"/>
      <c r="L891" s="227"/>
      <c r="M891" s="227"/>
      <c r="N891" s="227"/>
      <c r="O891" s="227"/>
      <c r="P891" s="227"/>
      <c r="Q891" s="227"/>
      <c r="R891" s="227"/>
      <c r="S891" s="227"/>
      <c r="T891" s="227"/>
      <c r="U891" s="227"/>
      <c r="V891" s="228"/>
      <c r="W891" s="228"/>
      <c r="X891" s="228"/>
      <c r="Y891" s="228"/>
      <c r="Z891" s="228"/>
    </row>
    <row r="892" spans="1:26" ht="15.75" customHeight="1">
      <c r="A892" s="228"/>
      <c r="B892" s="262"/>
      <c r="C892" s="228"/>
      <c r="D892" s="263"/>
      <c r="E892" s="263"/>
      <c r="F892" s="263"/>
      <c r="G892" s="264"/>
      <c r="H892" s="228"/>
      <c r="I892" s="227"/>
      <c r="J892" s="227"/>
      <c r="K892" s="227"/>
      <c r="L892" s="227"/>
      <c r="M892" s="227"/>
      <c r="N892" s="227"/>
      <c r="O892" s="227"/>
      <c r="P892" s="227"/>
      <c r="Q892" s="227"/>
      <c r="R892" s="227"/>
      <c r="S892" s="227"/>
      <c r="T892" s="227"/>
      <c r="U892" s="227"/>
      <c r="V892" s="228"/>
      <c r="W892" s="228"/>
      <c r="X892" s="228"/>
      <c r="Y892" s="228"/>
      <c r="Z892" s="228"/>
    </row>
    <row r="893" spans="1:26" ht="15.75" customHeight="1">
      <c r="A893" s="228"/>
      <c r="B893" s="262"/>
      <c r="C893" s="228"/>
      <c r="D893" s="263"/>
      <c r="E893" s="263"/>
      <c r="F893" s="263"/>
      <c r="G893" s="264"/>
      <c r="H893" s="228"/>
      <c r="I893" s="227"/>
      <c r="J893" s="227"/>
      <c r="K893" s="227"/>
      <c r="L893" s="227"/>
      <c r="M893" s="227"/>
      <c r="N893" s="227"/>
      <c r="O893" s="227"/>
      <c r="P893" s="227"/>
      <c r="Q893" s="227"/>
      <c r="R893" s="227"/>
      <c r="S893" s="227"/>
      <c r="T893" s="227"/>
      <c r="U893" s="227"/>
      <c r="V893" s="228"/>
      <c r="W893" s="228"/>
      <c r="X893" s="228"/>
      <c r="Y893" s="228"/>
      <c r="Z893" s="228"/>
    </row>
    <row r="894" spans="1:26" ht="15.75" customHeight="1">
      <c r="A894" s="228"/>
      <c r="B894" s="262"/>
      <c r="C894" s="228"/>
      <c r="D894" s="263"/>
      <c r="E894" s="263"/>
      <c r="F894" s="263"/>
      <c r="G894" s="264"/>
      <c r="H894" s="228"/>
      <c r="I894" s="227"/>
      <c r="J894" s="227"/>
      <c r="K894" s="227"/>
      <c r="L894" s="227"/>
      <c r="M894" s="227"/>
      <c r="N894" s="227"/>
      <c r="O894" s="227"/>
      <c r="P894" s="227"/>
      <c r="Q894" s="227"/>
      <c r="R894" s="227"/>
      <c r="S894" s="227"/>
      <c r="T894" s="227"/>
      <c r="U894" s="227"/>
      <c r="V894" s="228"/>
      <c r="W894" s="228"/>
      <c r="X894" s="228"/>
      <c r="Y894" s="228"/>
      <c r="Z894" s="228"/>
    </row>
    <row r="895" spans="1:26" ht="15.75" customHeight="1">
      <c r="A895" s="228"/>
      <c r="B895" s="262"/>
      <c r="C895" s="228"/>
      <c r="D895" s="263"/>
      <c r="E895" s="263"/>
      <c r="F895" s="263"/>
      <c r="G895" s="264"/>
      <c r="H895" s="228"/>
      <c r="I895" s="227"/>
      <c r="J895" s="227"/>
      <c r="K895" s="227"/>
      <c r="L895" s="227"/>
      <c r="M895" s="227"/>
      <c r="N895" s="227"/>
      <c r="O895" s="227"/>
      <c r="P895" s="227"/>
      <c r="Q895" s="227"/>
      <c r="R895" s="227"/>
      <c r="S895" s="227"/>
      <c r="T895" s="227"/>
      <c r="U895" s="227"/>
      <c r="V895" s="228"/>
      <c r="W895" s="228"/>
      <c r="X895" s="228"/>
      <c r="Y895" s="228"/>
      <c r="Z895" s="228"/>
    </row>
    <row r="896" spans="1:26" ht="15.75" customHeight="1">
      <c r="A896" s="228"/>
      <c r="B896" s="262"/>
      <c r="C896" s="228"/>
      <c r="D896" s="263"/>
      <c r="E896" s="263"/>
      <c r="F896" s="263"/>
      <c r="G896" s="264"/>
      <c r="H896" s="228"/>
      <c r="I896" s="227"/>
      <c r="J896" s="227"/>
      <c r="K896" s="227"/>
      <c r="L896" s="227"/>
      <c r="M896" s="227"/>
      <c r="N896" s="227"/>
      <c r="O896" s="227"/>
      <c r="P896" s="227"/>
      <c r="Q896" s="227"/>
      <c r="R896" s="227"/>
      <c r="S896" s="227"/>
      <c r="T896" s="227"/>
      <c r="U896" s="227"/>
      <c r="V896" s="228"/>
      <c r="W896" s="228"/>
      <c r="X896" s="228"/>
      <c r="Y896" s="228"/>
      <c r="Z896" s="228"/>
    </row>
    <row r="897" spans="1:26" ht="15.75" customHeight="1">
      <c r="A897" s="228"/>
      <c r="B897" s="262"/>
      <c r="C897" s="228"/>
      <c r="D897" s="263"/>
      <c r="E897" s="263"/>
      <c r="F897" s="263"/>
      <c r="G897" s="264"/>
      <c r="H897" s="228"/>
      <c r="I897" s="227"/>
      <c r="J897" s="227"/>
      <c r="K897" s="227"/>
      <c r="L897" s="227"/>
      <c r="M897" s="227"/>
      <c r="N897" s="227"/>
      <c r="O897" s="227"/>
      <c r="P897" s="227"/>
      <c r="Q897" s="227"/>
      <c r="R897" s="227"/>
      <c r="S897" s="227"/>
      <c r="T897" s="227"/>
      <c r="U897" s="227"/>
      <c r="V897" s="228"/>
      <c r="W897" s="228"/>
      <c r="X897" s="228"/>
      <c r="Y897" s="228"/>
      <c r="Z897" s="228"/>
    </row>
    <row r="898" spans="1:26" ht="15.75" customHeight="1">
      <c r="A898" s="228"/>
      <c r="B898" s="262"/>
      <c r="C898" s="228"/>
      <c r="D898" s="263"/>
      <c r="E898" s="263"/>
      <c r="F898" s="263"/>
      <c r="G898" s="264"/>
      <c r="H898" s="228"/>
      <c r="I898" s="227"/>
      <c r="J898" s="227"/>
      <c r="K898" s="227"/>
      <c r="L898" s="227"/>
      <c r="M898" s="227"/>
      <c r="N898" s="227"/>
      <c r="O898" s="227"/>
      <c r="P898" s="227"/>
      <c r="Q898" s="227"/>
      <c r="R898" s="227"/>
      <c r="S898" s="227"/>
      <c r="T898" s="227"/>
      <c r="U898" s="227"/>
      <c r="V898" s="228"/>
      <c r="W898" s="228"/>
      <c r="X898" s="228"/>
      <c r="Y898" s="228"/>
      <c r="Z898" s="228"/>
    </row>
    <row r="899" spans="1:26" ht="15.75" customHeight="1">
      <c r="A899" s="228"/>
      <c r="B899" s="262"/>
      <c r="C899" s="228"/>
      <c r="D899" s="263"/>
      <c r="E899" s="263"/>
      <c r="F899" s="263"/>
      <c r="G899" s="264"/>
      <c r="H899" s="228"/>
      <c r="I899" s="227"/>
      <c r="J899" s="227"/>
      <c r="K899" s="227"/>
      <c r="L899" s="227"/>
      <c r="M899" s="227"/>
      <c r="N899" s="227"/>
      <c r="O899" s="227"/>
      <c r="P899" s="227"/>
      <c r="Q899" s="227"/>
      <c r="R899" s="227"/>
      <c r="S899" s="227"/>
      <c r="T899" s="227"/>
      <c r="U899" s="227"/>
      <c r="V899" s="228"/>
      <c r="W899" s="228"/>
      <c r="X899" s="228"/>
      <c r="Y899" s="228"/>
      <c r="Z899" s="228"/>
    </row>
    <row r="900" spans="1:26" ht="15.75" customHeight="1">
      <c r="A900" s="228"/>
      <c r="B900" s="262"/>
      <c r="C900" s="228"/>
      <c r="D900" s="263"/>
      <c r="E900" s="263"/>
      <c r="F900" s="263"/>
      <c r="G900" s="264"/>
      <c r="H900" s="228"/>
      <c r="I900" s="227"/>
      <c r="J900" s="227"/>
      <c r="K900" s="227"/>
      <c r="L900" s="227"/>
      <c r="M900" s="227"/>
      <c r="N900" s="227"/>
      <c r="O900" s="227"/>
      <c r="P900" s="227"/>
      <c r="Q900" s="227"/>
      <c r="R900" s="227"/>
      <c r="S900" s="227"/>
      <c r="T900" s="227"/>
      <c r="U900" s="227"/>
      <c r="V900" s="228"/>
      <c r="W900" s="228"/>
      <c r="X900" s="228"/>
      <c r="Y900" s="228"/>
      <c r="Z900" s="228"/>
    </row>
    <row r="901" spans="1:26" ht="15.75" customHeight="1">
      <c r="A901" s="228"/>
      <c r="B901" s="262"/>
      <c r="C901" s="228"/>
      <c r="D901" s="263"/>
      <c r="E901" s="263"/>
      <c r="F901" s="263"/>
      <c r="G901" s="264"/>
      <c r="H901" s="228"/>
      <c r="I901" s="227"/>
      <c r="J901" s="227"/>
      <c r="K901" s="227"/>
      <c r="L901" s="227"/>
      <c r="M901" s="227"/>
      <c r="N901" s="227"/>
      <c r="O901" s="227"/>
      <c r="P901" s="227"/>
      <c r="Q901" s="227"/>
      <c r="R901" s="227"/>
      <c r="S901" s="227"/>
      <c r="T901" s="227"/>
      <c r="U901" s="227"/>
      <c r="V901" s="228"/>
      <c r="W901" s="228"/>
      <c r="X901" s="228"/>
      <c r="Y901" s="228"/>
      <c r="Z901" s="228"/>
    </row>
    <row r="902" spans="1:26" ht="15.75" customHeight="1">
      <c r="A902" s="228"/>
      <c r="B902" s="262"/>
      <c r="C902" s="228"/>
      <c r="D902" s="263"/>
      <c r="E902" s="263"/>
      <c r="F902" s="263"/>
      <c r="G902" s="264"/>
      <c r="H902" s="228"/>
      <c r="I902" s="227"/>
      <c r="J902" s="227"/>
      <c r="K902" s="227"/>
      <c r="L902" s="227"/>
      <c r="M902" s="227"/>
      <c r="N902" s="227"/>
      <c r="O902" s="227"/>
      <c r="P902" s="227"/>
      <c r="Q902" s="227"/>
      <c r="R902" s="227"/>
      <c r="S902" s="227"/>
      <c r="T902" s="227"/>
      <c r="U902" s="227"/>
      <c r="V902" s="228"/>
      <c r="W902" s="228"/>
      <c r="X902" s="228"/>
      <c r="Y902" s="228"/>
      <c r="Z902" s="228"/>
    </row>
    <row r="903" spans="1:26" ht="15.75" customHeight="1">
      <c r="A903" s="228"/>
      <c r="B903" s="262"/>
      <c r="C903" s="228"/>
      <c r="D903" s="263"/>
      <c r="E903" s="263"/>
      <c r="F903" s="263"/>
      <c r="G903" s="264"/>
      <c r="H903" s="228"/>
      <c r="I903" s="227"/>
      <c r="J903" s="227"/>
      <c r="K903" s="227"/>
      <c r="L903" s="227"/>
      <c r="M903" s="227"/>
      <c r="N903" s="227"/>
      <c r="O903" s="227"/>
      <c r="P903" s="227"/>
      <c r="Q903" s="227"/>
      <c r="R903" s="227"/>
      <c r="S903" s="227"/>
      <c r="T903" s="227"/>
      <c r="U903" s="227"/>
      <c r="V903" s="228"/>
      <c r="W903" s="228"/>
      <c r="X903" s="228"/>
      <c r="Y903" s="228"/>
      <c r="Z903" s="228"/>
    </row>
    <row r="904" spans="1:26" ht="15.75" customHeight="1">
      <c r="A904" s="228"/>
      <c r="B904" s="262"/>
      <c r="C904" s="228"/>
      <c r="D904" s="263"/>
      <c r="E904" s="263"/>
      <c r="F904" s="263"/>
      <c r="G904" s="264"/>
      <c r="H904" s="228"/>
      <c r="I904" s="227"/>
      <c r="J904" s="227"/>
      <c r="K904" s="227"/>
      <c r="L904" s="227"/>
      <c r="M904" s="227"/>
      <c r="N904" s="227"/>
      <c r="O904" s="227"/>
      <c r="P904" s="227"/>
      <c r="Q904" s="227"/>
      <c r="R904" s="227"/>
      <c r="S904" s="227"/>
      <c r="T904" s="227"/>
      <c r="U904" s="227"/>
      <c r="V904" s="228"/>
      <c r="W904" s="228"/>
      <c r="X904" s="228"/>
      <c r="Y904" s="228"/>
      <c r="Z904" s="228"/>
    </row>
    <row r="905" spans="1:26" ht="15.75" customHeight="1">
      <c r="A905" s="228"/>
      <c r="B905" s="262"/>
      <c r="C905" s="228"/>
      <c r="D905" s="263"/>
      <c r="E905" s="263"/>
      <c r="F905" s="263"/>
      <c r="G905" s="264"/>
      <c r="H905" s="228"/>
      <c r="I905" s="227"/>
      <c r="J905" s="227"/>
      <c r="K905" s="227"/>
      <c r="L905" s="227"/>
      <c r="M905" s="227"/>
      <c r="N905" s="227"/>
      <c r="O905" s="227"/>
      <c r="P905" s="227"/>
      <c r="Q905" s="227"/>
      <c r="R905" s="227"/>
      <c r="S905" s="227"/>
      <c r="T905" s="227"/>
      <c r="U905" s="227"/>
      <c r="V905" s="228"/>
      <c r="W905" s="228"/>
      <c r="X905" s="228"/>
      <c r="Y905" s="228"/>
      <c r="Z905" s="228"/>
    </row>
    <row r="906" spans="1:26" ht="15.75" customHeight="1">
      <c r="A906" s="228"/>
      <c r="B906" s="262"/>
      <c r="C906" s="228"/>
      <c r="D906" s="263"/>
      <c r="E906" s="263"/>
      <c r="F906" s="263"/>
      <c r="G906" s="264"/>
      <c r="H906" s="228"/>
      <c r="I906" s="227"/>
      <c r="J906" s="227"/>
      <c r="K906" s="227"/>
      <c r="L906" s="227"/>
      <c r="M906" s="227"/>
      <c r="N906" s="227"/>
      <c r="O906" s="227"/>
      <c r="P906" s="227"/>
      <c r="Q906" s="227"/>
      <c r="R906" s="227"/>
      <c r="S906" s="227"/>
      <c r="T906" s="227"/>
      <c r="U906" s="227"/>
      <c r="V906" s="228"/>
      <c r="W906" s="228"/>
      <c r="X906" s="228"/>
      <c r="Y906" s="228"/>
      <c r="Z906" s="228"/>
    </row>
    <row r="907" spans="1:26" ht="15.75" customHeight="1">
      <c r="A907" s="228"/>
      <c r="B907" s="262"/>
      <c r="C907" s="228"/>
      <c r="D907" s="263"/>
      <c r="E907" s="263"/>
      <c r="F907" s="263"/>
      <c r="G907" s="264"/>
      <c r="H907" s="228"/>
      <c r="I907" s="227"/>
      <c r="J907" s="227"/>
      <c r="K907" s="227"/>
      <c r="L907" s="227"/>
      <c r="M907" s="227"/>
      <c r="N907" s="227"/>
      <c r="O907" s="227"/>
      <c r="P907" s="227"/>
      <c r="Q907" s="227"/>
      <c r="R907" s="227"/>
      <c r="S907" s="227"/>
      <c r="T907" s="227"/>
      <c r="U907" s="227"/>
      <c r="V907" s="228"/>
      <c r="W907" s="228"/>
      <c r="X907" s="228"/>
      <c r="Y907" s="228"/>
      <c r="Z907" s="228"/>
    </row>
    <row r="908" spans="1:26" ht="15.75" customHeight="1">
      <c r="A908" s="228"/>
      <c r="B908" s="262"/>
      <c r="C908" s="228"/>
      <c r="D908" s="263"/>
      <c r="E908" s="263"/>
      <c r="F908" s="263"/>
      <c r="G908" s="264"/>
      <c r="H908" s="228"/>
      <c r="I908" s="227"/>
      <c r="J908" s="227"/>
      <c r="K908" s="227"/>
      <c r="L908" s="227"/>
      <c r="M908" s="227"/>
      <c r="N908" s="227"/>
      <c r="O908" s="227"/>
      <c r="P908" s="227"/>
      <c r="Q908" s="227"/>
      <c r="R908" s="227"/>
      <c r="S908" s="227"/>
      <c r="T908" s="227"/>
      <c r="U908" s="227"/>
      <c r="V908" s="228"/>
      <c r="W908" s="228"/>
      <c r="X908" s="228"/>
      <c r="Y908" s="228"/>
      <c r="Z908" s="228"/>
    </row>
    <row r="909" spans="1:26" ht="15.75" customHeight="1">
      <c r="A909" s="228"/>
      <c r="B909" s="262"/>
      <c r="C909" s="228"/>
      <c r="D909" s="263"/>
      <c r="E909" s="263"/>
      <c r="F909" s="263"/>
      <c r="G909" s="264"/>
      <c r="H909" s="228"/>
      <c r="I909" s="227"/>
      <c r="J909" s="227"/>
      <c r="K909" s="227"/>
      <c r="L909" s="227"/>
      <c r="M909" s="227"/>
      <c r="N909" s="227"/>
      <c r="O909" s="227"/>
      <c r="P909" s="227"/>
      <c r="Q909" s="227"/>
      <c r="R909" s="227"/>
      <c r="S909" s="227"/>
      <c r="T909" s="227"/>
      <c r="U909" s="227"/>
      <c r="V909" s="228"/>
      <c r="W909" s="228"/>
      <c r="X909" s="228"/>
      <c r="Y909" s="228"/>
      <c r="Z909" s="228"/>
    </row>
    <row r="910" spans="1:26" ht="15.75" customHeight="1">
      <c r="A910" s="228"/>
      <c r="B910" s="262"/>
      <c r="C910" s="228"/>
      <c r="D910" s="263"/>
      <c r="E910" s="263"/>
      <c r="F910" s="263"/>
      <c r="G910" s="264"/>
      <c r="H910" s="228"/>
      <c r="I910" s="227"/>
      <c r="J910" s="227"/>
      <c r="K910" s="227"/>
      <c r="L910" s="227"/>
      <c r="M910" s="227"/>
      <c r="N910" s="227"/>
      <c r="O910" s="227"/>
      <c r="P910" s="227"/>
      <c r="Q910" s="227"/>
      <c r="R910" s="227"/>
      <c r="S910" s="227"/>
      <c r="T910" s="227"/>
      <c r="U910" s="227"/>
      <c r="V910" s="228"/>
      <c r="W910" s="228"/>
      <c r="X910" s="228"/>
      <c r="Y910" s="228"/>
      <c r="Z910" s="228"/>
    </row>
    <row r="911" spans="1:26" ht="15.75" customHeight="1">
      <c r="A911" s="228"/>
      <c r="B911" s="262"/>
      <c r="C911" s="228"/>
      <c r="D911" s="263"/>
      <c r="E911" s="263"/>
      <c r="F911" s="263"/>
      <c r="G911" s="264"/>
      <c r="H911" s="228"/>
      <c r="I911" s="227"/>
      <c r="J911" s="227"/>
      <c r="K911" s="227"/>
      <c r="L911" s="227"/>
      <c r="M911" s="227"/>
      <c r="N911" s="227"/>
      <c r="O911" s="227"/>
      <c r="P911" s="227"/>
      <c r="Q911" s="227"/>
      <c r="R911" s="227"/>
      <c r="S911" s="227"/>
      <c r="T911" s="227"/>
      <c r="U911" s="227"/>
      <c r="V911" s="228"/>
      <c r="W911" s="228"/>
      <c r="X911" s="228"/>
      <c r="Y911" s="228"/>
      <c r="Z911" s="228"/>
    </row>
    <row r="912" spans="1:26" ht="15.75" customHeight="1">
      <c r="A912" s="228"/>
      <c r="B912" s="262"/>
      <c r="C912" s="228"/>
      <c r="D912" s="263"/>
      <c r="E912" s="263"/>
      <c r="F912" s="263"/>
      <c r="G912" s="264"/>
      <c r="H912" s="228"/>
      <c r="I912" s="227"/>
      <c r="J912" s="227"/>
      <c r="K912" s="227"/>
      <c r="L912" s="227"/>
      <c r="M912" s="227"/>
      <c r="N912" s="227"/>
      <c r="O912" s="227"/>
      <c r="P912" s="227"/>
      <c r="Q912" s="227"/>
      <c r="R912" s="227"/>
      <c r="S912" s="227"/>
      <c r="T912" s="227"/>
      <c r="U912" s="227"/>
      <c r="V912" s="228"/>
      <c r="W912" s="228"/>
      <c r="X912" s="228"/>
      <c r="Y912" s="228"/>
      <c r="Z912" s="228"/>
    </row>
    <row r="913" spans="1:26" ht="15.75" customHeight="1">
      <c r="A913" s="228"/>
      <c r="B913" s="262"/>
      <c r="C913" s="228"/>
      <c r="D913" s="263"/>
      <c r="E913" s="263"/>
      <c r="F913" s="263"/>
      <c r="G913" s="264"/>
      <c r="H913" s="228"/>
      <c r="I913" s="227"/>
      <c r="J913" s="227"/>
      <c r="K913" s="227"/>
      <c r="L913" s="227"/>
      <c r="M913" s="227"/>
      <c r="N913" s="227"/>
      <c r="O913" s="227"/>
      <c r="P913" s="227"/>
      <c r="Q913" s="227"/>
      <c r="R913" s="227"/>
      <c r="S913" s="227"/>
      <c r="T913" s="227"/>
      <c r="U913" s="227"/>
      <c r="V913" s="228"/>
      <c r="W913" s="228"/>
      <c r="X913" s="228"/>
      <c r="Y913" s="228"/>
      <c r="Z913" s="228"/>
    </row>
    <row r="914" spans="1:26" ht="15.75" customHeight="1">
      <c r="A914" s="228"/>
      <c r="B914" s="262"/>
      <c r="C914" s="228"/>
      <c r="D914" s="263"/>
      <c r="E914" s="263"/>
      <c r="F914" s="263"/>
      <c r="G914" s="264"/>
      <c r="H914" s="228"/>
      <c r="I914" s="227"/>
      <c r="J914" s="227"/>
      <c r="K914" s="227"/>
      <c r="L914" s="227"/>
      <c r="M914" s="227"/>
      <c r="N914" s="227"/>
      <c r="O914" s="227"/>
      <c r="P914" s="227"/>
      <c r="Q914" s="227"/>
      <c r="R914" s="227"/>
      <c r="S914" s="227"/>
      <c r="T914" s="227"/>
      <c r="U914" s="227"/>
      <c r="V914" s="228"/>
      <c r="W914" s="228"/>
      <c r="X914" s="228"/>
      <c r="Y914" s="228"/>
      <c r="Z914" s="228"/>
    </row>
    <row r="915" spans="1:26" ht="15.75" customHeight="1">
      <c r="A915" s="228"/>
      <c r="B915" s="262"/>
      <c r="C915" s="228"/>
      <c r="D915" s="263"/>
      <c r="E915" s="263"/>
      <c r="F915" s="263"/>
      <c r="G915" s="264"/>
      <c r="H915" s="228"/>
      <c r="I915" s="227"/>
      <c r="J915" s="227"/>
      <c r="K915" s="227"/>
      <c r="L915" s="227"/>
      <c r="M915" s="227"/>
      <c r="N915" s="227"/>
      <c r="O915" s="227"/>
      <c r="P915" s="227"/>
      <c r="Q915" s="227"/>
      <c r="R915" s="227"/>
      <c r="S915" s="227"/>
      <c r="T915" s="227"/>
      <c r="U915" s="227"/>
      <c r="V915" s="228"/>
      <c r="W915" s="228"/>
      <c r="X915" s="228"/>
      <c r="Y915" s="228"/>
      <c r="Z915" s="228"/>
    </row>
    <row r="916" spans="1:26" ht="15.75" customHeight="1">
      <c r="A916" s="228"/>
      <c r="B916" s="262"/>
      <c r="C916" s="228"/>
      <c r="D916" s="263"/>
      <c r="E916" s="263"/>
      <c r="F916" s="263"/>
      <c r="G916" s="264"/>
      <c r="H916" s="228"/>
      <c r="I916" s="227"/>
      <c r="J916" s="227"/>
      <c r="K916" s="227"/>
      <c r="L916" s="227"/>
      <c r="M916" s="227"/>
      <c r="N916" s="227"/>
      <c r="O916" s="227"/>
      <c r="P916" s="227"/>
      <c r="Q916" s="227"/>
      <c r="R916" s="227"/>
      <c r="S916" s="227"/>
      <c r="T916" s="227"/>
      <c r="U916" s="227"/>
      <c r="V916" s="228"/>
      <c r="W916" s="228"/>
      <c r="X916" s="228"/>
      <c r="Y916" s="228"/>
      <c r="Z916" s="228"/>
    </row>
    <row r="917" spans="1:26" ht="15.75" customHeight="1">
      <c r="A917" s="228"/>
      <c r="B917" s="262"/>
      <c r="C917" s="228"/>
      <c r="D917" s="263"/>
      <c r="E917" s="263"/>
      <c r="F917" s="263"/>
      <c r="G917" s="264"/>
      <c r="H917" s="228"/>
      <c r="I917" s="227"/>
      <c r="J917" s="227"/>
      <c r="K917" s="227"/>
      <c r="L917" s="227"/>
      <c r="M917" s="227"/>
      <c r="N917" s="227"/>
      <c r="O917" s="227"/>
      <c r="P917" s="227"/>
      <c r="Q917" s="227"/>
      <c r="R917" s="227"/>
      <c r="S917" s="227"/>
      <c r="T917" s="227"/>
      <c r="U917" s="227"/>
      <c r="V917" s="228"/>
      <c r="W917" s="228"/>
      <c r="X917" s="228"/>
      <c r="Y917" s="228"/>
      <c r="Z917" s="228"/>
    </row>
    <row r="918" spans="1:26" ht="15.75" customHeight="1">
      <c r="A918" s="228"/>
      <c r="B918" s="262"/>
      <c r="C918" s="228"/>
      <c r="D918" s="263"/>
      <c r="E918" s="263"/>
      <c r="F918" s="263"/>
      <c r="G918" s="264"/>
      <c r="H918" s="228"/>
      <c r="I918" s="227"/>
      <c r="J918" s="227"/>
      <c r="K918" s="227"/>
      <c r="L918" s="227"/>
      <c r="M918" s="227"/>
      <c r="N918" s="227"/>
      <c r="O918" s="227"/>
      <c r="P918" s="227"/>
      <c r="Q918" s="227"/>
      <c r="R918" s="227"/>
      <c r="S918" s="227"/>
      <c r="T918" s="227"/>
      <c r="U918" s="227"/>
      <c r="V918" s="228"/>
      <c r="W918" s="228"/>
      <c r="X918" s="228"/>
      <c r="Y918" s="228"/>
      <c r="Z918" s="228"/>
    </row>
    <row r="919" spans="1:26" ht="15.75" customHeight="1">
      <c r="A919" s="228"/>
      <c r="B919" s="262"/>
      <c r="C919" s="228"/>
      <c r="D919" s="263"/>
      <c r="E919" s="263"/>
      <c r="F919" s="263"/>
      <c r="G919" s="264"/>
      <c r="H919" s="228"/>
      <c r="I919" s="227"/>
      <c r="J919" s="227"/>
      <c r="K919" s="227"/>
      <c r="L919" s="227"/>
      <c r="M919" s="227"/>
      <c r="N919" s="227"/>
      <c r="O919" s="227"/>
      <c r="P919" s="227"/>
      <c r="Q919" s="227"/>
      <c r="R919" s="227"/>
      <c r="S919" s="227"/>
      <c r="T919" s="227"/>
      <c r="U919" s="227"/>
      <c r="V919" s="228"/>
      <c r="W919" s="228"/>
      <c r="X919" s="228"/>
      <c r="Y919" s="228"/>
      <c r="Z919" s="228"/>
    </row>
    <row r="920" spans="1:26" ht="15.75" customHeight="1">
      <c r="A920" s="228"/>
      <c r="B920" s="262"/>
      <c r="C920" s="228"/>
      <c r="D920" s="263"/>
      <c r="E920" s="263"/>
      <c r="F920" s="263"/>
      <c r="G920" s="264"/>
      <c r="H920" s="228"/>
      <c r="I920" s="227"/>
      <c r="J920" s="227"/>
      <c r="K920" s="227"/>
      <c r="L920" s="227"/>
      <c r="M920" s="227"/>
      <c r="N920" s="227"/>
      <c r="O920" s="227"/>
      <c r="P920" s="227"/>
      <c r="Q920" s="227"/>
      <c r="R920" s="227"/>
      <c r="S920" s="227"/>
      <c r="T920" s="227"/>
      <c r="U920" s="227"/>
      <c r="V920" s="228"/>
      <c r="W920" s="228"/>
      <c r="X920" s="228"/>
      <c r="Y920" s="228"/>
      <c r="Z920" s="228"/>
    </row>
    <row r="921" spans="1:26" ht="15.75" customHeight="1">
      <c r="A921" s="228"/>
      <c r="B921" s="262"/>
      <c r="C921" s="228"/>
      <c r="D921" s="263"/>
      <c r="E921" s="263"/>
      <c r="F921" s="263"/>
      <c r="G921" s="264"/>
      <c r="H921" s="228"/>
      <c r="I921" s="227"/>
      <c r="J921" s="227"/>
      <c r="K921" s="227"/>
      <c r="L921" s="227"/>
      <c r="M921" s="227"/>
      <c r="N921" s="227"/>
      <c r="O921" s="227"/>
      <c r="P921" s="227"/>
      <c r="Q921" s="227"/>
      <c r="R921" s="227"/>
      <c r="S921" s="227"/>
      <c r="T921" s="227"/>
      <c r="U921" s="227"/>
      <c r="V921" s="228"/>
      <c r="W921" s="228"/>
      <c r="X921" s="228"/>
      <c r="Y921" s="228"/>
      <c r="Z921" s="228"/>
    </row>
    <row r="922" spans="1:26" ht="15.75" customHeight="1">
      <c r="A922" s="228"/>
      <c r="B922" s="262"/>
      <c r="C922" s="228"/>
      <c r="D922" s="263"/>
      <c r="E922" s="263"/>
      <c r="F922" s="263"/>
      <c r="G922" s="264"/>
      <c r="H922" s="228"/>
      <c r="I922" s="227"/>
      <c r="J922" s="227"/>
      <c r="K922" s="227"/>
      <c r="L922" s="227"/>
      <c r="M922" s="227"/>
      <c r="N922" s="227"/>
      <c r="O922" s="227"/>
      <c r="P922" s="227"/>
      <c r="Q922" s="227"/>
      <c r="R922" s="227"/>
      <c r="S922" s="227"/>
      <c r="T922" s="227"/>
      <c r="U922" s="227"/>
      <c r="V922" s="228"/>
      <c r="W922" s="228"/>
      <c r="X922" s="228"/>
      <c r="Y922" s="228"/>
      <c r="Z922" s="228"/>
    </row>
    <row r="923" spans="1:26" ht="15.75" customHeight="1">
      <c r="A923" s="228"/>
      <c r="B923" s="262"/>
      <c r="C923" s="228"/>
      <c r="D923" s="263"/>
      <c r="E923" s="263"/>
      <c r="F923" s="263"/>
      <c r="G923" s="264"/>
      <c r="H923" s="228"/>
      <c r="I923" s="227"/>
      <c r="J923" s="227"/>
      <c r="K923" s="227"/>
      <c r="L923" s="227"/>
      <c r="M923" s="227"/>
      <c r="N923" s="227"/>
      <c r="O923" s="227"/>
      <c r="P923" s="227"/>
      <c r="Q923" s="227"/>
      <c r="R923" s="227"/>
      <c r="S923" s="227"/>
      <c r="T923" s="227"/>
      <c r="U923" s="227"/>
      <c r="V923" s="228"/>
      <c r="W923" s="228"/>
      <c r="X923" s="228"/>
      <c r="Y923" s="228"/>
      <c r="Z923" s="228"/>
    </row>
    <row r="924" spans="1:26" ht="15.75" customHeight="1">
      <c r="A924" s="228"/>
      <c r="B924" s="262"/>
      <c r="C924" s="228"/>
      <c r="D924" s="263"/>
      <c r="E924" s="263"/>
      <c r="F924" s="263"/>
      <c r="G924" s="264"/>
      <c r="H924" s="228"/>
      <c r="I924" s="227"/>
      <c r="J924" s="227"/>
      <c r="K924" s="227"/>
      <c r="L924" s="227"/>
      <c r="M924" s="227"/>
      <c r="N924" s="227"/>
      <c r="O924" s="227"/>
      <c r="P924" s="227"/>
      <c r="Q924" s="227"/>
      <c r="R924" s="227"/>
      <c r="S924" s="227"/>
      <c r="T924" s="227"/>
      <c r="U924" s="227"/>
      <c r="V924" s="228"/>
      <c r="W924" s="228"/>
      <c r="X924" s="228"/>
      <c r="Y924" s="228"/>
      <c r="Z924" s="228"/>
    </row>
    <row r="925" spans="1:26" ht="15.75" customHeight="1">
      <c r="A925" s="228"/>
      <c r="B925" s="262"/>
      <c r="C925" s="228"/>
      <c r="D925" s="263"/>
      <c r="E925" s="263"/>
      <c r="F925" s="263"/>
      <c r="G925" s="264"/>
      <c r="H925" s="228"/>
      <c r="I925" s="227"/>
      <c r="J925" s="227"/>
      <c r="K925" s="227"/>
      <c r="L925" s="227"/>
      <c r="M925" s="227"/>
      <c r="N925" s="227"/>
      <c r="O925" s="227"/>
      <c r="P925" s="227"/>
      <c r="Q925" s="227"/>
      <c r="R925" s="227"/>
      <c r="S925" s="227"/>
      <c r="T925" s="227"/>
      <c r="U925" s="227"/>
      <c r="V925" s="228"/>
      <c r="W925" s="228"/>
      <c r="X925" s="228"/>
      <c r="Y925" s="228"/>
      <c r="Z925" s="228"/>
    </row>
    <row r="926" spans="1:26" ht="15.75" customHeight="1">
      <c r="A926" s="228"/>
      <c r="B926" s="262"/>
      <c r="C926" s="228"/>
      <c r="D926" s="263"/>
      <c r="E926" s="263"/>
      <c r="F926" s="263"/>
      <c r="G926" s="264"/>
      <c r="H926" s="228"/>
      <c r="I926" s="227"/>
      <c r="J926" s="227"/>
      <c r="K926" s="227"/>
      <c r="L926" s="227"/>
      <c r="M926" s="227"/>
      <c r="N926" s="227"/>
      <c r="O926" s="227"/>
      <c r="P926" s="227"/>
      <c r="Q926" s="227"/>
      <c r="R926" s="227"/>
      <c r="S926" s="227"/>
      <c r="T926" s="227"/>
      <c r="U926" s="227"/>
      <c r="V926" s="228"/>
      <c r="W926" s="228"/>
      <c r="X926" s="228"/>
      <c r="Y926" s="228"/>
      <c r="Z926" s="228"/>
    </row>
    <row r="927" spans="1:26" ht="15.75" customHeight="1">
      <c r="A927" s="228"/>
      <c r="B927" s="262"/>
      <c r="C927" s="228"/>
      <c r="D927" s="263"/>
      <c r="E927" s="263"/>
      <c r="F927" s="263"/>
      <c r="G927" s="264"/>
      <c r="H927" s="228"/>
      <c r="I927" s="227"/>
      <c r="J927" s="227"/>
      <c r="K927" s="227"/>
      <c r="L927" s="227"/>
      <c r="M927" s="227"/>
      <c r="N927" s="227"/>
      <c r="O927" s="227"/>
      <c r="P927" s="227"/>
      <c r="Q927" s="227"/>
      <c r="R927" s="227"/>
      <c r="S927" s="227"/>
      <c r="T927" s="227"/>
      <c r="U927" s="227"/>
      <c r="V927" s="228"/>
      <c r="W927" s="228"/>
      <c r="X927" s="228"/>
      <c r="Y927" s="228"/>
      <c r="Z927" s="228"/>
    </row>
    <row r="928" spans="1:26" ht="15.75" customHeight="1">
      <c r="A928" s="228"/>
      <c r="B928" s="262"/>
      <c r="C928" s="228"/>
      <c r="D928" s="263"/>
      <c r="E928" s="263"/>
      <c r="F928" s="263"/>
      <c r="G928" s="264"/>
      <c r="H928" s="228"/>
      <c r="I928" s="227"/>
      <c r="J928" s="227"/>
      <c r="K928" s="227"/>
      <c r="L928" s="227"/>
      <c r="M928" s="227"/>
      <c r="N928" s="227"/>
      <c r="O928" s="227"/>
      <c r="P928" s="227"/>
      <c r="Q928" s="227"/>
      <c r="R928" s="227"/>
      <c r="S928" s="227"/>
      <c r="T928" s="227"/>
      <c r="U928" s="227"/>
      <c r="V928" s="228"/>
      <c r="W928" s="228"/>
      <c r="X928" s="228"/>
      <c r="Y928" s="228"/>
      <c r="Z928" s="228"/>
    </row>
    <row r="929" spans="1:26" ht="15.75" customHeight="1">
      <c r="A929" s="228"/>
      <c r="B929" s="262"/>
      <c r="C929" s="228"/>
      <c r="D929" s="263"/>
      <c r="E929" s="263"/>
      <c r="F929" s="263"/>
      <c r="G929" s="264"/>
      <c r="H929" s="228"/>
      <c r="I929" s="227"/>
      <c r="J929" s="227"/>
      <c r="K929" s="227"/>
      <c r="L929" s="227"/>
      <c r="M929" s="227"/>
      <c r="N929" s="227"/>
      <c r="O929" s="227"/>
      <c r="P929" s="227"/>
      <c r="Q929" s="227"/>
      <c r="R929" s="227"/>
      <c r="S929" s="227"/>
      <c r="T929" s="227"/>
      <c r="U929" s="227"/>
      <c r="V929" s="228"/>
      <c r="W929" s="228"/>
      <c r="X929" s="228"/>
      <c r="Y929" s="228"/>
      <c r="Z929" s="228"/>
    </row>
    <row r="930" spans="1:26" ht="15.75" customHeight="1">
      <c r="A930" s="228"/>
      <c r="B930" s="262"/>
      <c r="C930" s="228"/>
      <c r="D930" s="263"/>
      <c r="E930" s="263"/>
      <c r="F930" s="263"/>
      <c r="G930" s="264"/>
      <c r="H930" s="228"/>
      <c r="I930" s="227"/>
      <c r="J930" s="227"/>
      <c r="K930" s="227"/>
      <c r="L930" s="227"/>
      <c r="M930" s="227"/>
      <c r="N930" s="227"/>
      <c r="O930" s="227"/>
      <c r="P930" s="227"/>
      <c r="Q930" s="227"/>
      <c r="R930" s="227"/>
      <c r="S930" s="227"/>
      <c r="T930" s="227"/>
      <c r="U930" s="227"/>
      <c r="V930" s="228"/>
      <c r="W930" s="228"/>
      <c r="X930" s="228"/>
      <c r="Y930" s="228"/>
      <c r="Z930" s="228"/>
    </row>
    <row r="931" spans="1:26" ht="15.75" customHeight="1">
      <c r="A931" s="228"/>
      <c r="B931" s="262"/>
      <c r="C931" s="228"/>
      <c r="D931" s="263"/>
      <c r="E931" s="263"/>
      <c r="F931" s="263"/>
      <c r="G931" s="264"/>
      <c r="H931" s="228"/>
      <c r="I931" s="227"/>
      <c r="J931" s="227"/>
      <c r="K931" s="227"/>
      <c r="L931" s="227"/>
      <c r="M931" s="227"/>
      <c r="N931" s="227"/>
      <c r="O931" s="227"/>
      <c r="P931" s="227"/>
      <c r="Q931" s="227"/>
      <c r="R931" s="227"/>
      <c r="S931" s="227"/>
      <c r="T931" s="227"/>
      <c r="U931" s="227"/>
      <c r="V931" s="228"/>
      <c r="W931" s="228"/>
      <c r="X931" s="228"/>
      <c r="Y931" s="228"/>
      <c r="Z931" s="228"/>
    </row>
    <row r="932" spans="1:26" ht="15.75" customHeight="1">
      <c r="A932" s="228"/>
      <c r="B932" s="262"/>
      <c r="C932" s="228"/>
      <c r="D932" s="263"/>
      <c r="E932" s="263"/>
      <c r="F932" s="263"/>
      <c r="G932" s="264"/>
      <c r="H932" s="228"/>
      <c r="I932" s="227"/>
      <c r="J932" s="227"/>
      <c r="K932" s="227"/>
      <c r="L932" s="227"/>
      <c r="M932" s="227"/>
      <c r="N932" s="227"/>
      <c r="O932" s="227"/>
      <c r="P932" s="227"/>
      <c r="Q932" s="227"/>
      <c r="R932" s="227"/>
      <c r="S932" s="227"/>
      <c r="T932" s="227"/>
      <c r="U932" s="227"/>
      <c r="V932" s="228"/>
      <c r="W932" s="228"/>
      <c r="X932" s="228"/>
      <c r="Y932" s="228"/>
      <c r="Z932" s="228"/>
    </row>
    <row r="933" spans="1:26" ht="15.75" customHeight="1">
      <c r="A933" s="228"/>
      <c r="B933" s="262"/>
      <c r="C933" s="228"/>
      <c r="D933" s="263"/>
      <c r="E933" s="263"/>
      <c r="F933" s="263"/>
      <c r="G933" s="264"/>
      <c r="H933" s="228"/>
      <c r="I933" s="227"/>
      <c r="J933" s="227"/>
      <c r="K933" s="227"/>
      <c r="L933" s="227"/>
      <c r="M933" s="227"/>
      <c r="N933" s="227"/>
      <c r="O933" s="227"/>
      <c r="P933" s="227"/>
      <c r="Q933" s="227"/>
      <c r="R933" s="227"/>
      <c r="S933" s="227"/>
      <c r="T933" s="227"/>
      <c r="U933" s="227"/>
      <c r="V933" s="228"/>
      <c r="W933" s="228"/>
      <c r="X933" s="228"/>
      <c r="Y933" s="228"/>
      <c r="Z933" s="228"/>
    </row>
    <row r="934" spans="1:26" ht="15.75" customHeight="1">
      <c r="A934" s="228"/>
      <c r="B934" s="262"/>
      <c r="C934" s="228"/>
      <c r="D934" s="263"/>
      <c r="E934" s="263"/>
      <c r="F934" s="263"/>
      <c r="G934" s="264"/>
      <c r="H934" s="228"/>
      <c r="I934" s="227"/>
      <c r="J934" s="227"/>
      <c r="K934" s="227"/>
      <c r="L934" s="227"/>
      <c r="M934" s="227"/>
      <c r="N934" s="227"/>
      <c r="O934" s="227"/>
      <c r="P934" s="227"/>
      <c r="Q934" s="227"/>
      <c r="R934" s="227"/>
      <c r="S934" s="227"/>
      <c r="T934" s="227"/>
      <c r="U934" s="227"/>
      <c r="V934" s="228"/>
      <c r="W934" s="228"/>
      <c r="X934" s="228"/>
      <c r="Y934" s="228"/>
      <c r="Z934" s="228"/>
    </row>
    <row r="935" spans="1:26" ht="15.75" customHeight="1">
      <c r="A935" s="228"/>
      <c r="B935" s="262"/>
      <c r="C935" s="228"/>
      <c r="D935" s="263"/>
      <c r="E935" s="263"/>
      <c r="F935" s="263"/>
      <c r="G935" s="264"/>
      <c r="H935" s="228"/>
      <c r="I935" s="227"/>
      <c r="J935" s="227"/>
      <c r="K935" s="227"/>
      <c r="L935" s="227"/>
      <c r="M935" s="227"/>
      <c r="N935" s="227"/>
      <c r="O935" s="227"/>
      <c r="P935" s="227"/>
      <c r="Q935" s="227"/>
      <c r="R935" s="227"/>
      <c r="S935" s="227"/>
      <c r="T935" s="227"/>
      <c r="U935" s="227"/>
      <c r="V935" s="228"/>
      <c r="W935" s="228"/>
      <c r="X935" s="228"/>
      <c r="Y935" s="228"/>
      <c r="Z935" s="228"/>
    </row>
    <row r="936" spans="1:26" ht="15.75" customHeight="1">
      <c r="A936" s="228"/>
      <c r="B936" s="262"/>
      <c r="C936" s="228"/>
      <c r="D936" s="263"/>
      <c r="E936" s="263"/>
      <c r="F936" s="263"/>
      <c r="G936" s="264"/>
      <c r="H936" s="228"/>
      <c r="I936" s="227"/>
      <c r="J936" s="227"/>
      <c r="K936" s="227"/>
      <c r="L936" s="227"/>
      <c r="M936" s="227"/>
      <c r="N936" s="227"/>
      <c r="O936" s="227"/>
      <c r="P936" s="227"/>
      <c r="Q936" s="227"/>
      <c r="R936" s="227"/>
      <c r="S936" s="227"/>
      <c r="T936" s="227"/>
      <c r="U936" s="227"/>
      <c r="V936" s="228"/>
      <c r="W936" s="228"/>
      <c r="X936" s="228"/>
      <c r="Y936" s="228"/>
      <c r="Z936" s="228"/>
    </row>
    <row r="937" spans="1:26" ht="15.75" customHeight="1">
      <c r="A937" s="228"/>
      <c r="B937" s="262"/>
      <c r="C937" s="228"/>
      <c r="D937" s="263"/>
      <c r="E937" s="263"/>
      <c r="F937" s="263"/>
      <c r="G937" s="264"/>
      <c r="H937" s="228"/>
      <c r="I937" s="227"/>
      <c r="J937" s="227"/>
      <c r="K937" s="227"/>
      <c r="L937" s="227"/>
      <c r="M937" s="227"/>
      <c r="N937" s="227"/>
      <c r="O937" s="227"/>
      <c r="P937" s="227"/>
      <c r="Q937" s="227"/>
      <c r="R937" s="227"/>
      <c r="S937" s="227"/>
      <c r="T937" s="227"/>
      <c r="U937" s="227"/>
      <c r="V937" s="228"/>
      <c r="W937" s="228"/>
      <c r="X937" s="228"/>
      <c r="Y937" s="228"/>
      <c r="Z937" s="228"/>
    </row>
    <row r="938" spans="1:26" ht="15.75" customHeight="1">
      <c r="A938" s="228"/>
      <c r="B938" s="262"/>
      <c r="C938" s="228"/>
      <c r="D938" s="263"/>
      <c r="E938" s="263"/>
      <c r="F938" s="263"/>
      <c r="G938" s="264"/>
      <c r="H938" s="228"/>
      <c r="I938" s="227"/>
      <c r="J938" s="227"/>
      <c r="K938" s="227"/>
      <c r="L938" s="227"/>
      <c r="M938" s="227"/>
      <c r="N938" s="227"/>
      <c r="O938" s="227"/>
      <c r="P938" s="227"/>
      <c r="Q938" s="227"/>
      <c r="R938" s="227"/>
      <c r="S938" s="227"/>
      <c r="T938" s="227"/>
      <c r="U938" s="227"/>
      <c r="V938" s="228"/>
      <c r="W938" s="228"/>
      <c r="X938" s="228"/>
      <c r="Y938" s="228"/>
      <c r="Z938" s="228"/>
    </row>
    <row r="939" spans="1:26" ht="15.75" customHeight="1">
      <c r="A939" s="228"/>
      <c r="B939" s="262"/>
      <c r="C939" s="228"/>
      <c r="D939" s="263"/>
      <c r="E939" s="263"/>
      <c r="F939" s="263"/>
      <c r="G939" s="264"/>
      <c r="H939" s="228"/>
      <c r="I939" s="227"/>
      <c r="J939" s="227"/>
      <c r="K939" s="227"/>
      <c r="L939" s="227"/>
      <c r="M939" s="227"/>
      <c r="N939" s="227"/>
      <c r="O939" s="227"/>
      <c r="P939" s="227"/>
      <c r="Q939" s="227"/>
      <c r="R939" s="227"/>
      <c r="S939" s="227"/>
      <c r="T939" s="227"/>
      <c r="U939" s="227"/>
      <c r="V939" s="228"/>
      <c r="W939" s="228"/>
      <c r="X939" s="228"/>
      <c r="Y939" s="228"/>
      <c r="Z939" s="228"/>
    </row>
    <row r="940" spans="1:26" ht="15.75" customHeight="1">
      <c r="A940" s="228"/>
      <c r="B940" s="262"/>
      <c r="C940" s="228"/>
      <c r="D940" s="263"/>
      <c r="E940" s="263"/>
      <c r="F940" s="263"/>
      <c r="G940" s="264"/>
      <c r="H940" s="228"/>
      <c r="I940" s="227"/>
      <c r="J940" s="227"/>
      <c r="K940" s="227"/>
      <c r="L940" s="227"/>
      <c r="M940" s="227"/>
      <c r="N940" s="227"/>
      <c r="O940" s="227"/>
      <c r="P940" s="227"/>
      <c r="Q940" s="227"/>
      <c r="R940" s="227"/>
      <c r="S940" s="227"/>
      <c r="T940" s="227"/>
      <c r="U940" s="227"/>
      <c r="V940" s="228"/>
      <c r="W940" s="228"/>
      <c r="X940" s="228"/>
      <c r="Y940" s="228"/>
      <c r="Z940" s="228"/>
    </row>
    <row r="941" spans="1:26" ht="15.75" customHeight="1">
      <c r="A941" s="228"/>
      <c r="B941" s="262"/>
      <c r="C941" s="228"/>
      <c r="D941" s="263"/>
      <c r="E941" s="263"/>
      <c r="F941" s="263"/>
      <c r="G941" s="264"/>
      <c r="H941" s="228"/>
      <c r="I941" s="227"/>
      <c r="J941" s="227"/>
      <c r="K941" s="227"/>
      <c r="L941" s="227"/>
      <c r="M941" s="227"/>
      <c r="N941" s="227"/>
      <c r="O941" s="227"/>
      <c r="P941" s="227"/>
      <c r="Q941" s="227"/>
      <c r="R941" s="227"/>
      <c r="S941" s="227"/>
      <c r="T941" s="227"/>
      <c r="U941" s="227"/>
      <c r="V941" s="228"/>
      <c r="W941" s="228"/>
      <c r="X941" s="228"/>
      <c r="Y941" s="228"/>
      <c r="Z941" s="228"/>
    </row>
    <row r="942" spans="1:26" ht="15.75" customHeight="1">
      <c r="A942" s="228"/>
      <c r="B942" s="262"/>
      <c r="C942" s="228"/>
      <c r="D942" s="263"/>
      <c r="E942" s="263"/>
      <c r="F942" s="263"/>
      <c r="G942" s="264"/>
      <c r="H942" s="228"/>
      <c r="I942" s="227"/>
      <c r="J942" s="227"/>
      <c r="K942" s="227"/>
      <c r="L942" s="227"/>
      <c r="M942" s="227"/>
      <c r="N942" s="227"/>
      <c r="O942" s="227"/>
      <c r="P942" s="227"/>
      <c r="Q942" s="227"/>
      <c r="R942" s="227"/>
      <c r="S942" s="227"/>
      <c r="T942" s="227"/>
      <c r="U942" s="227"/>
      <c r="V942" s="228"/>
      <c r="W942" s="228"/>
      <c r="X942" s="228"/>
      <c r="Y942" s="228"/>
      <c r="Z942" s="228"/>
    </row>
    <row r="943" spans="1:26" ht="15.75" customHeight="1">
      <c r="A943" s="228"/>
      <c r="B943" s="262"/>
      <c r="C943" s="228"/>
      <c r="D943" s="263"/>
      <c r="E943" s="263"/>
      <c r="F943" s="263"/>
      <c r="G943" s="264"/>
      <c r="H943" s="228"/>
      <c r="I943" s="227"/>
      <c r="J943" s="227"/>
      <c r="K943" s="227"/>
      <c r="L943" s="227"/>
      <c r="M943" s="227"/>
      <c r="N943" s="227"/>
      <c r="O943" s="227"/>
      <c r="P943" s="227"/>
      <c r="Q943" s="227"/>
      <c r="R943" s="227"/>
      <c r="S943" s="227"/>
      <c r="T943" s="227"/>
      <c r="U943" s="227"/>
      <c r="V943" s="228"/>
      <c r="W943" s="228"/>
      <c r="X943" s="228"/>
      <c r="Y943" s="228"/>
      <c r="Z943" s="228"/>
    </row>
    <row r="944" spans="1:26" ht="15.75" customHeight="1">
      <c r="A944" s="228"/>
      <c r="B944" s="262"/>
      <c r="C944" s="228"/>
      <c r="D944" s="263"/>
      <c r="E944" s="263"/>
      <c r="F944" s="263"/>
      <c r="G944" s="264"/>
      <c r="H944" s="228"/>
      <c r="I944" s="227"/>
      <c r="J944" s="227"/>
      <c r="K944" s="227"/>
      <c r="L944" s="227"/>
      <c r="M944" s="227"/>
      <c r="N944" s="227"/>
      <c r="O944" s="227"/>
      <c r="P944" s="227"/>
      <c r="Q944" s="227"/>
      <c r="R944" s="227"/>
      <c r="S944" s="227"/>
      <c r="T944" s="227"/>
      <c r="U944" s="227"/>
      <c r="V944" s="228"/>
      <c r="W944" s="228"/>
      <c r="X944" s="228"/>
      <c r="Y944" s="228"/>
      <c r="Z944" s="228"/>
    </row>
    <row r="945" spans="1:26" ht="15.75" customHeight="1">
      <c r="A945" s="228"/>
      <c r="B945" s="262"/>
      <c r="C945" s="228"/>
      <c r="D945" s="263"/>
      <c r="E945" s="263"/>
      <c r="F945" s="263"/>
      <c r="G945" s="264"/>
      <c r="H945" s="228"/>
      <c r="I945" s="227"/>
      <c r="J945" s="227"/>
      <c r="K945" s="227"/>
      <c r="L945" s="227"/>
      <c r="M945" s="227"/>
      <c r="N945" s="227"/>
      <c r="O945" s="227"/>
      <c r="P945" s="227"/>
      <c r="Q945" s="227"/>
      <c r="R945" s="227"/>
      <c r="S945" s="227"/>
      <c r="T945" s="227"/>
      <c r="U945" s="227"/>
      <c r="V945" s="228"/>
      <c r="W945" s="228"/>
      <c r="X945" s="228"/>
      <c r="Y945" s="228"/>
      <c r="Z945" s="228"/>
    </row>
    <row r="946" spans="1:26" ht="15.75" customHeight="1">
      <c r="A946" s="228"/>
      <c r="B946" s="262"/>
      <c r="C946" s="228"/>
      <c r="D946" s="263"/>
      <c r="E946" s="263"/>
      <c r="F946" s="263"/>
      <c r="G946" s="264"/>
      <c r="H946" s="228"/>
      <c r="I946" s="227"/>
      <c r="J946" s="227"/>
      <c r="K946" s="227"/>
      <c r="L946" s="227"/>
      <c r="M946" s="227"/>
      <c r="N946" s="227"/>
      <c r="O946" s="227"/>
      <c r="P946" s="227"/>
      <c r="Q946" s="227"/>
      <c r="R946" s="227"/>
      <c r="S946" s="227"/>
      <c r="T946" s="227"/>
      <c r="U946" s="227"/>
      <c r="V946" s="228"/>
      <c r="W946" s="228"/>
      <c r="X946" s="228"/>
      <c r="Y946" s="228"/>
      <c r="Z946" s="228"/>
    </row>
    <row r="947" spans="1:26" ht="15.75" customHeight="1">
      <c r="A947" s="228"/>
      <c r="B947" s="262"/>
      <c r="C947" s="228"/>
      <c r="D947" s="263"/>
      <c r="E947" s="263"/>
      <c r="F947" s="263"/>
      <c r="G947" s="264"/>
      <c r="H947" s="228"/>
      <c r="I947" s="227"/>
      <c r="J947" s="227"/>
      <c r="K947" s="227"/>
      <c r="L947" s="227"/>
      <c r="M947" s="227"/>
      <c r="N947" s="227"/>
      <c r="O947" s="227"/>
      <c r="P947" s="227"/>
      <c r="Q947" s="227"/>
      <c r="R947" s="227"/>
      <c r="S947" s="227"/>
      <c r="T947" s="227"/>
      <c r="U947" s="227"/>
      <c r="V947" s="228"/>
      <c r="W947" s="228"/>
      <c r="X947" s="228"/>
      <c r="Y947" s="228"/>
      <c r="Z947" s="228"/>
    </row>
    <row r="948" spans="1:26" ht="15.75" customHeight="1">
      <c r="A948" s="228"/>
      <c r="B948" s="262"/>
      <c r="C948" s="228"/>
      <c r="D948" s="263"/>
      <c r="E948" s="263"/>
      <c r="F948" s="263"/>
      <c r="G948" s="264"/>
      <c r="H948" s="228"/>
      <c r="I948" s="227"/>
      <c r="J948" s="227"/>
      <c r="K948" s="227"/>
      <c r="L948" s="227"/>
      <c r="M948" s="227"/>
      <c r="N948" s="227"/>
      <c r="O948" s="227"/>
      <c r="P948" s="227"/>
      <c r="Q948" s="227"/>
      <c r="R948" s="227"/>
      <c r="S948" s="227"/>
      <c r="T948" s="227"/>
      <c r="U948" s="227"/>
      <c r="V948" s="228"/>
      <c r="W948" s="228"/>
      <c r="X948" s="228"/>
      <c r="Y948" s="228"/>
      <c r="Z948" s="228"/>
    </row>
    <row r="949" spans="1:26" ht="15.75" customHeight="1">
      <c r="A949" s="228"/>
      <c r="B949" s="262"/>
      <c r="C949" s="228"/>
      <c r="D949" s="263"/>
      <c r="E949" s="263"/>
      <c r="F949" s="263"/>
      <c r="G949" s="264"/>
      <c r="H949" s="228"/>
      <c r="I949" s="227"/>
      <c r="J949" s="227"/>
      <c r="K949" s="227"/>
      <c r="L949" s="227"/>
      <c r="M949" s="227"/>
      <c r="N949" s="227"/>
      <c r="O949" s="227"/>
      <c r="P949" s="227"/>
      <c r="Q949" s="227"/>
      <c r="R949" s="227"/>
      <c r="S949" s="227"/>
      <c r="T949" s="227"/>
      <c r="U949" s="227"/>
      <c r="V949" s="228"/>
      <c r="W949" s="228"/>
      <c r="X949" s="228"/>
      <c r="Y949" s="228"/>
      <c r="Z949" s="228"/>
    </row>
    <row r="950" spans="1:26" ht="15.75" customHeight="1">
      <c r="A950" s="228"/>
      <c r="B950" s="262"/>
      <c r="C950" s="228"/>
      <c r="D950" s="263"/>
      <c r="E950" s="263"/>
      <c r="F950" s="263"/>
      <c r="G950" s="264"/>
      <c r="H950" s="228"/>
      <c r="I950" s="227"/>
      <c r="J950" s="227"/>
      <c r="K950" s="227"/>
      <c r="L950" s="227"/>
      <c r="M950" s="227"/>
      <c r="N950" s="227"/>
      <c r="O950" s="227"/>
      <c r="P950" s="227"/>
      <c r="Q950" s="227"/>
      <c r="R950" s="227"/>
      <c r="S950" s="227"/>
      <c r="T950" s="227"/>
      <c r="U950" s="227"/>
      <c r="V950" s="228"/>
      <c r="W950" s="228"/>
      <c r="X950" s="228"/>
      <c r="Y950" s="228"/>
      <c r="Z950" s="228"/>
    </row>
    <row r="951" spans="1:26" ht="15.75" customHeight="1">
      <c r="A951" s="228"/>
      <c r="B951" s="262"/>
      <c r="C951" s="228"/>
      <c r="D951" s="263"/>
      <c r="E951" s="263"/>
      <c r="F951" s="263"/>
      <c r="G951" s="264"/>
      <c r="H951" s="228"/>
      <c r="I951" s="227"/>
      <c r="J951" s="227"/>
      <c r="K951" s="227"/>
      <c r="L951" s="227"/>
      <c r="M951" s="227"/>
      <c r="N951" s="227"/>
      <c r="O951" s="227"/>
      <c r="P951" s="227"/>
      <c r="Q951" s="227"/>
      <c r="R951" s="227"/>
      <c r="S951" s="227"/>
      <c r="T951" s="227"/>
      <c r="U951" s="227"/>
      <c r="V951" s="228"/>
      <c r="W951" s="228"/>
      <c r="X951" s="228"/>
      <c r="Y951" s="228"/>
      <c r="Z951" s="228"/>
    </row>
    <row r="952" spans="1:26" ht="15.75" customHeight="1">
      <c r="A952" s="228"/>
      <c r="B952" s="262"/>
      <c r="C952" s="228"/>
      <c r="D952" s="263"/>
      <c r="E952" s="263"/>
      <c r="F952" s="263"/>
      <c r="G952" s="264"/>
      <c r="H952" s="228"/>
      <c r="I952" s="227"/>
      <c r="J952" s="227"/>
      <c r="K952" s="227"/>
      <c r="L952" s="227"/>
      <c r="M952" s="227"/>
      <c r="N952" s="227"/>
      <c r="O952" s="227"/>
      <c r="P952" s="227"/>
      <c r="Q952" s="227"/>
      <c r="R952" s="227"/>
      <c r="S952" s="227"/>
      <c r="T952" s="227"/>
      <c r="U952" s="227"/>
      <c r="V952" s="228"/>
      <c r="W952" s="228"/>
      <c r="X952" s="228"/>
      <c r="Y952" s="228"/>
      <c r="Z952" s="228"/>
    </row>
    <row r="953" spans="1:26" ht="15.75" customHeight="1">
      <c r="A953" s="228"/>
      <c r="B953" s="262"/>
      <c r="C953" s="228"/>
      <c r="D953" s="263"/>
      <c r="E953" s="263"/>
      <c r="F953" s="263"/>
      <c r="G953" s="264"/>
      <c r="H953" s="228"/>
      <c r="I953" s="227"/>
      <c r="J953" s="227"/>
      <c r="K953" s="227"/>
      <c r="L953" s="227"/>
      <c r="M953" s="227"/>
      <c r="N953" s="227"/>
      <c r="O953" s="227"/>
      <c r="P953" s="227"/>
      <c r="Q953" s="227"/>
      <c r="R953" s="227"/>
      <c r="S953" s="227"/>
      <c r="T953" s="227"/>
      <c r="U953" s="227"/>
      <c r="V953" s="228"/>
      <c r="W953" s="228"/>
      <c r="X953" s="228"/>
      <c r="Y953" s="228"/>
      <c r="Z953" s="228"/>
    </row>
    <row r="954" spans="1:26" ht="15.75" customHeight="1">
      <c r="A954" s="228"/>
      <c r="B954" s="262"/>
      <c r="C954" s="228"/>
      <c r="D954" s="263"/>
      <c r="E954" s="263"/>
      <c r="F954" s="263"/>
      <c r="G954" s="264"/>
      <c r="H954" s="228"/>
      <c r="I954" s="227"/>
      <c r="J954" s="227"/>
      <c r="K954" s="227"/>
      <c r="L954" s="227"/>
      <c r="M954" s="227"/>
      <c r="N954" s="227"/>
      <c r="O954" s="227"/>
      <c r="P954" s="227"/>
      <c r="Q954" s="227"/>
      <c r="R954" s="227"/>
      <c r="S954" s="227"/>
      <c r="T954" s="227"/>
      <c r="U954" s="227"/>
      <c r="V954" s="228"/>
      <c r="W954" s="228"/>
      <c r="X954" s="228"/>
      <c r="Y954" s="228"/>
      <c r="Z954" s="228"/>
    </row>
    <row r="955" spans="1:26" ht="15.75" customHeight="1">
      <c r="A955" s="228"/>
      <c r="B955" s="262"/>
      <c r="C955" s="228"/>
      <c r="D955" s="263"/>
      <c r="E955" s="263"/>
      <c r="F955" s="263"/>
      <c r="G955" s="264"/>
      <c r="H955" s="228"/>
      <c r="I955" s="227"/>
      <c r="J955" s="227"/>
      <c r="K955" s="227"/>
      <c r="L955" s="227"/>
      <c r="M955" s="227"/>
      <c r="N955" s="227"/>
      <c r="O955" s="227"/>
      <c r="P955" s="227"/>
      <c r="Q955" s="227"/>
      <c r="R955" s="227"/>
      <c r="S955" s="227"/>
      <c r="T955" s="227"/>
      <c r="U955" s="227"/>
      <c r="V955" s="228"/>
      <c r="W955" s="228"/>
      <c r="X955" s="228"/>
      <c r="Y955" s="228"/>
      <c r="Z955" s="228"/>
    </row>
    <row r="956" spans="1:26" ht="15.75" customHeight="1">
      <c r="A956" s="228"/>
      <c r="B956" s="262"/>
      <c r="C956" s="228"/>
      <c r="D956" s="263"/>
      <c r="E956" s="263"/>
      <c r="F956" s="263"/>
      <c r="G956" s="264"/>
      <c r="H956" s="228"/>
      <c r="I956" s="227"/>
      <c r="J956" s="227"/>
      <c r="K956" s="227"/>
      <c r="L956" s="227"/>
      <c r="M956" s="227"/>
      <c r="N956" s="227"/>
      <c r="O956" s="227"/>
      <c r="P956" s="227"/>
      <c r="Q956" s="227"/>
      <c r="R956" s="227"/>
      <c r="S956" s="227"/>
      <c r="T956" s="227"/>
      <c r="U956" s="227"/>
      <c r="V956" s="228"/>
      <c r="W956" s="228"/>
      <c r="X956" s="228"/>
      <c r="Y956" s="228"/>
      <c r="Z956" s="228"/>
    </row>
    <row r="957" spans="1:26" ht="15.75" customHeight="1">
      <c r="A957" s="228"/>
      <c r="B957" s="262"/>
      <c r="C957" s="228"/>
      <c r="D957" s="263"/>
      <c r="E957" s="263"/>
      <c r="F957" s="263"/>
      <c r="G957" s="264"/>
      <c r="H957" s="228"/>
      <c r="I957" s="227"/>
      <c r="J957" s="227"/>
      <c r="K957" s="227"/>
      <c r="L957" s="227"/>
      <c r="M957" s="227"/>
      <c r="N957" s="227"/>
      <c r="O957" s="227"/>
      <c r="P957" s="227"/>
      <c r="Q957" s="227"/>
      <c r="R957" s="227"/>
      <c r="S957" s="227"/>
      <c r="T957" s="227"/>
      <c r="U957" s="227"/>
      <c r="V957" s="228"/>
      <c r="W957" s="228"/>
      <c r="X957" s="228"/>
      <c r="Y957" s="228"/>
      <c r="Z957" s="228"/>
    </row>
    <row r="958" spans="1:26" ht="15.75" customHeight="1">
      <c r="A958" s="228"/>
      <c r="B958" s="262"/>
      <c r="C958" s="228"/>
      <c r="D958" s="263"/>
      <c r="E958" s="263"/>
      <c r="F958" s="263"/>
      <c r="G958" s="264"/>
      <c r="H958" s="228"/>
      <c r="I958" s="227"/>
      <c r="J958" s="227"/>
      <c r="K958" s="227"/>
      <c r="L958" s="227"/>
      <c r="M958" s="227"/>
      <c r="N958" s="227"/>
      <c r="O958" s="227"/>
      <c r="P958" s="227"/>
      <c r="Q958" s="227"/>
      <c r="R958" s="227"/>
      <c r="S958" s="227"/>
      <c r="T958" s="227"/>
      <c r="U958" s="227"/>
      <c r="V958" s="228"/>
      <c r="W958" s="228"/>
      <c r="X958" s="228"/>
      <c r="Y958" s="228"/>
      <c r="Z958" s="228"/>
    </row>
    <row r="959" spans="1:26" ht="15.75" customHeight="1">
      <c r="A959" s="228"/>
      <c r="B959" s="262"/>
      <c r="C959" s="228"/>
      <c r="D959" s="263"/>
      <c r="E959" s="263"/>
      <c r="F959" s="263"/>
      <c r="G959" s="264"/>
      <c r="H959" s="228"/>
      <c r="I959" s="227"/>
      <c r="J959" s="227"/>
      <c r="K959" s="227"/>
      <c r="L959" s="227"/>
      <c r="M959" s="227"/>
      <c r="N959" s="227"/>
      <c r="O959" s="227"/>
      <c r="P959" s="227"/>
      <c r="Q959" s="227"/>
      <c r="R959" s="227"/>
      <c r="S959" s="227"/>
      <c r="T959" s="227"/>
      <c r="U959" s="227"/>
      <c r="V959" s="228"/>
      <c r="W959" s="228"/>
      <c r="X959" s="228"/>
      <c r="Y959" s="228"/>
      <c r="Z959" s="228"/>
    </row>
    <row r="960" spans="1:26" ht="15.75" customHeight="1">
      <c r="A960" s="228"/>
      <c r="B960" s="262"/>
      <c r="C960" s="228"/>
      <c r="D960" s="263"/>
      <c r="E960" s="263"/>
      <c r="F960" s="263"/>
      <c r="G960" s="264"/>
      <c r="H960" s="228"/>
      <c r="I960" s="227"/>
      <c r="J960" s="227"/>
      <c r="K960" s="227"/>
      <c r="L960" s="227"/>
      <c r="M960" s="227"/>
      <c r="N960" s="227"/>
      <c r="O960" s="227"/>
      <c r="P960" s="227"/>
      <c r="Q960" s="227"/>
      <c r="R960" s="227"/>
      <c r="S960" s="227"/>
      <c r="T960" s="227"/>
      <c r="U960" s="227"/>
      <c r="V960" s="228"/>
      <c r="W960" s="228"/>
      <c r="X960" s="228"/>
      <c r="Y960" s="228"/>
      <c r="Z960" s="228"/>
    </row>
    <row r="961" spans="1:26" ht="15.75" customHeight="1">
      <c r="A961" s="228"/>
      <c r="B961" s="262"/>
      <c r="C961" s="228"/>
      <c r="D961" s="263"/>
      <c r="E961" s="263"/>
      <c r="F961" s="263"/>
      <c r="G961" s="264"/>
      <c r="H961" s="228"/>
      <c r="I961" s="227"/>
      <c r="J961" s="227"/>
      <c r="K961" s="227"/>
      <c r="L961" s="227"/>
      <c r="M961" s="227"/>
      <c r="N961" s="227"/>
      <c r="O961" s="227"/>
      <c r="P961" s="227"/>
      <c r="Q961" s="227"/>
      <c r="R961" s="227"/>
      <c r="S961" s="227"/>
      <c r="T961" s="227"/>
      <c r="U961" s="227"/>
      <c r="V961" s="228"/>
      <c r="W961" s="228"/>
      <c r="X961" s="228"/>
      <c r="Y961" s="228"/>
      <c r="Z961" s="228"/>
    </row>
    <row r="962" spans="1:26" ht="15.75" customHeight="1">
      <c r="A962" s="228"/>
      <c r="B962" s="262"/>
      <c r="C962" s="228"/>
      <c r="D962" s="263"/>
      <c r="E962" s="263"/>
      <c r="F962" s="263"/>
      <c r="G962" s="264"/>
      <c r="H962" s="228"/>
      <c r="I962" s="227"/>
      <c r="J962" s="227"/>
      <c r="K962" s="227"/>
      <c r="L962" s="227"/>
      <c r="M962" s="227"/>
      <c r="N962" s="227"/>
      <c r="O962" s="227"/>
      <c r="P962" s="227"/>
      <c r="Q962" s="227"/>
      <c r="R962" s="227"/>
      <c r="S962" s="227"/>
      <c r="T962" s="227"/>
      <c r="U962" s="227"/>
      <c r="V962" s="228"/>
      <c r="W962" s="228"/>
      <c r="X962" s="228"/>
      <c r="Y962" s="228"/>
      <c r="Z962" s="228"/>
    </row>
    <row r="963" spans="1:26" ht="15.75" customHeight="1">
      <c r="A963" s="228"/>
      <c r="B963" s="262"/>
      <c r="C963" s="228"/>
      <c r="D963" s="263"/>
      <c r="E963" s="263"/>
      <c r="F963" s="263"/>
      <c r="G963" s="264"/>
      <c r="H963" s="228"/>
      <c r="I963" s="227"/>
      <c r="J963" s="227"/>
      <c r="K963" s="227"/>
      <c r="L963" s="227"/>
      <c r="M963" s="227"/>
      <c r="N963" s="227"/>
      <c r="O963" s="227"/>
      <c r="P963" s="227"/>
      <c r="Q963" s="227"/>
      <c r="R963" s="227"/>
      <c r="S963" s="227"/>
      <c r="T963" s="227"/>
      <c r="U963" s="227"/>
      <c r="V963" s="228"/>
      <c r="W963" s="228"/>
      <c r="X963" s="228"/>
      <c r="Y963" s="228"/>
      <c r="Z963" s="228"/>
    </row>
    <row r="964" spans="1:26" ht="15.75" customHeight="1">
      <c r="A964" s="228"/>
      <c r="B964" s="262"/>
      <c r="C964" s="228"/>
      <c r="D964" s="263"/>
      <c r="E964" s="263"/>
      <c r="F964" s="263"/>
      <c r="G964" s="264"/>
      <c r="H964" s="228"/>
      <c r="I964" s="227"/>
      <c r="J964" s="227"/>
      <c r="K964" s="227"/>
      <c r="L964" s="227"/>
      <c r="M964" s="227"/>
      <c r="N964" s="227"/>
      <c r="O964" s="227"/>
      <c r="P964" s="227"/>
      <c r="Q964" s="227"/>
      <c r="R964" s="227"/>
      <c r="S964" s="227"/>
      <c r="T964" s="227"/>
      <c r="U964" s="227"/>
      <c r="V964" s="228"/>
      <c r="W964" s="228"/>
      <c r="X964" s="228"/>
      <c r="Y964" s="228"/>
      <c r="Z964" s="228"/>
    </row>
    <row r="965" spans="1:26" ht="15.75" customHeight="1">
      <c r="A965" s="228"/>
      <c r="B965" s="262"/>
      <c r="C965" s="228"/>
      <c r="D965" s="263"/>
      <c r="E965" s="263"/>
      <c r="F965" s="263"/>
      <c r="G965" s="264"/>
      <c r="H965" s="228"/>
      <c r="I965" s="227"/>
      <c r="J965" s="227"/>
      <c r="K965" s="227"/>
      <c r="L965" s="227"/>
      <c r="M965" s="227"/>
      <c r="N965" s="227"/>
      <c r="O965" s="227"/>
      <c r="P965" s="227"/>
      <c r="Q965" s="227"/>
      <c r="R965" s="227"/>
      <c r="S965" s="227"/>
      <c r="T965" s="227"/>
      <c r="U965" s="227"/>
      <c r="V965" s="228"/>
      <c r="W965" s="228"/>
      <c r="X965" s="228"/>
      <c r="Y965" s="228"/>
      <c r="Z965" s="228"/>
    </row>
    <row r="966" spans="1:26" ht="15.75" customHeight="1">
      <c r="A966" s="228"/>
      <c r="B966" s="262"/>
      <c r="C966" s="228"/>
      <c r="D966" s="263"/>
      <c r="E966" s="263"/>
      <c r="F966" s="263"/>
      <c r="G966" s="264"/>
      <c r="H966" s="228"/>
      <c r="I966" s="227"/>
      <c r="J966" s="227"/>
      <c r="K966" s="227"/>
      <c r="L966" s="227"/>
      <c r="M966" s="227"/>
      <c r="N966" s="227"/>
      <c r="O966" s="227"/>
      <c r="P966" s="227"/>
      <c r="Q966" s="227"/>
      <c r="R966" s="227"/>
      <c r="S966" s="227"/>
      <c r="T966" s="227"/>
      <c r="U966" s="227"/>
      <c r="V966" s="228"/>
      <c r="W966" s="228"/>
      <c r="X966" s="228"/>
      <c r="Y966" s="228"/>
      <c r="Z966" s="228"/>
    </row>
    <row r="967" spans="1:26" ht="15.75" customHeight="1">
      <c r="A967" s="228"/>
      <c r="B967" s="262"/>
      <c r="C967" s="228"/>
      <c r="D967" s="263"/>
      <c r="E967" s="263"/>
      <c r="F967" s="263"/>
      <c r="G967" s="264"/>
      <c r="H967" s="228"/>
      <c r="I967" s="227"/>
      <c r="J967" s="227"/>
      <c r="K967" s="227"/>
      <c r="L967" s="227"/>
      <c r="M967" s="227"/>
      <c r="N967" s="227"/>
      <c r="O967" s="227"/>
      <c r="P967" s="227"/>
      <c r="Q967" s="227"/>
      <c r="R967" s="227"/>
      <c r="S967" s="227"/>
      <c r="T967" s="227"/>
      <c r="U967" s="227"/>
      <c r="V967" s="228"/>
      <c r="W967" s="228"/>
      <c r="X967" s="228"/>
      <c r="Y967" s="228"/>
      <c r="Z967" s="228"/>
    </row>
    <row r="968" spans="1:26" ht="15.75" customHeight="1">
      <c r="A968" s="228"/>
      <c r="B968" s="262"/>
      <c r="C968" s="228"/>
      <c r="D968" s="263"/>
      <c r="E968" s="263"/>
      <c r="F968" s="263"/>
      <c r="G968" s="264"/>
      <c r="H968" s="228"/>
      <c r="I968" s="227"/>
      <c r="J968" s="227"/>
      <c r="K968" s="227"/>
      <c r="L968" s="227"/>
      <c r="M968" s="227"/>
      <c r="N968" s="227"/>
      <c r="O968" s="227"/>
      <c r="P968" s="227"/>
      <c r="Q968" s="227"/>
      <c r="R968" s="227"/>
      <c r="S968" s="227"/>
      <c r="T968" s="227"/>
      <c r="U968" s="227"/>
      <c r="V968" s="228"/>
      <c r="W968" s="228"/>
      <c r="X968" s="228"/>
      <c r="Y968" s="228"/>
      <c r="Z968" s="228"/>
    </row>
    <row r="969" spans="1:26" ht="15.75" customHeight="1">
      <c r="A969" s="228"/>
      <c r="B969" s="262"/>
      <c r="C969" s="228"/>
      <c r="D969" s="263"/>
      <c r="E969" s="263"/>
      <c r="F969" s="263"/>
      <c r="G969" s="264"/>
      <c r="H969" s="228"/>
      <c r="I969" s="227"/>
      <c r="J969" s="227"/>
      <c r="K969" s="227"/>
      <c r="L969" s="227"/>
      <c r="M969" s="227"/>
      <c r="N969" s="227"/>
      <c r="O969" s="227"/>
      <c r="P969" s="227"/>
      <c r="Q969" s="227"/>
      <c r="R969" s="227"/>
      <c r="S969" s="227"/>
      <c r="T969" s="227"/>
      <c r="U969" s="227"/>
      <c r="V969" s="228"/>
      <c r="W969" s="228"/>
      <c r="X969" s="228"/>
      <c r="Y969" s="228"/>
      <c r="Z969" s="228"/>
    </row>
    <row r="970" spans="1:26" ht="15.75" customHeight="1">
      <c r="A970" s="228"/>
      <c r="B970" s="262"/>
      <c r="C970" s="228"/>
      <c r="D970" s="263"/>
      <c r="E970" s="263"/>
      <c r="F970" s="263"/>
      <c r="G970" s="264"/>
      <c r="H970" s="228"/>
      <c r="I970" s="227"/>
      <c r="J970" s="227"/>
      <c r="K970" s="227"/>
      <c r="L970" s="227"/>
      <c r="M970" s="227"/>
      <c r="N970" s="227"/>
      <c r="O970" s="227"/>
      <c r="P970" s="227"/>
      <c r="Q970" s="227"/>
      <c r="R970" s="227"/>
      <c r="S970" s="227"/>
      <c r="T970" s="227"/>
      <c r="U970" s="227"/>
      <c r="V970" s="228"/>
      <c r="W970" s="228"/>
      <c r="X970" s="228"/>
      <c r="Y970" s="228"/>
      <c r="Z970" s="228"/>
    </row>
    <row r="971" spans="1:26" ht="15.75" customHeight="1">
      <c r="A971" s="228"/>
      <c r="B971" s="262"/>
      <c r="C971" s="228"/>
      <c r="D971" s="263"/>
      <c r="E971" s="263"/>
      <c r="F971" s="263"/>
      <c r="G971" s="264"/>
      <c r="H971" s="228"/>
      <c r="I971" s="227"/>
      <c r="J971" s="227"/>
      <c r="K971" s="227"/>
      <c r="L971" s="227"/>
      <c r="M971" s="227"/>
      <c r="N971" s="227"/>
      <c r="O971" s="227"/>
      <c r="P971" s="227"/>
      <c r="Q971" s="227"/>
      <c r="R971" s="227"/>
      <c r="S971" s="227"/>
      <c r="T971" s="227"/>
      <c r="U971" s="227"/>
      <c r="V971" s="228"/>
      <c r="W971" s="228"/>
      <c r="X971" s="228"/>
      <c r="Y971" s="228"/>
      <c r="Z971" s="228"/>
    </row>
    <row r="972" spans="1:26" ht="15.75" customHeight="1">
      <c r="A972" s="228"/>
      <c r="B972" s="262"/>
      <c r="C972" s="228"/>
      <c r="D972" s="263"/>
      <c r="E972" s="263"/>
      <c r="F972" s="263"/>
      <c r="G972" s="264"/>
      <c r="H972" s="228"/>
      <c r="I972" s="227"/>
      <c r="J972" s="227"/>
      <c r="K972" s="227"/>
      <c r="L972" s="227"/>
      <c r="M972" s="227"/>
      <c r="N972" s="227"/>
      <c r="O972" s="227"/>
      <c r="P972" s="227"/>
      <c r="Q972" s="227"/>
      <c r="R972" s="227"/>
      <c r="S972" s="227"/>
      <c r="T972" s="227"/>
      <c r="U972" s="227"/>
      <c r="V972" s="228"/>
      <c r="W972" s="228"/>
      <c r="X972" s="228"/>
      <c r="Y972" s="228"/>
      <c r="Z972" s="228"/>
    </row>
    <row r="973" spans="1:26" ht="15.75" customHeight="1">
      <c r="A973" s="228"/>
      <c r="B973" s="262"/>
      <c r="C973" s="228"/>
      <c r="D973" s="263"/>
      <c r="E973" s="263"/>
      <c r="F973" s="263"/>
      <c r="G973" s="264"/>
      <c r="H973" s="228"/>
      <c r="I973" s="227"/>
      <c r="J973" s="227"/>
      <c r="K973" s="227"/>
      <c r="L973" s="227"/>
      <c r="M973" s="227"/>
      <c r="N973" s="227"/>
      <c r="O973" s="227"/>
      <c r="P973" s="227"/>
      <c r="Q973" s="227"/>
      <c r="R973" s="227"/>
      <c r="S973" s="227"/>
      <c r="T973" s="227"/>
      <c r="U973" s="227"/>
      <c r="V973" s="228"/>
      <c r="W973" s="228"/>
      <c r="X973" s="228"/>
      <c r="Y973" s="228"/>
      <c r="Z973" s="228"/>
    </row>
    <row r="974" spans="1:26" ht="15.75" customHeight="1">
      <c r="A974" s="228"/>
      <c r="B974" s="262"/>
      <c r="C974" s="228"/>
      <c r="D974" s="263"/>
      <c r="E974" s="263"/>
      <c r="F974" s="263"/>
      <c r="G974" s="264"/>
      <c r="H974" s="228"/>
      <c r="I974" s="227"/>
      <c r="J974" s="227"/>
      <c r="K974" s="227"/>
      <c r="L974" s="227"/>
      <c r="M974" s="227"/>
      <c r="N974" s="227"/>
      <c r="O974" s="227"/>
      <c r="P974" s="227"/>
      <c r="Q974" s="227"/>
      <c r="R974" s="227"/>
      <c r="S974" s="227"/>
      <c r="T974" s="227"/>
      <c r="U974" s="227"/>
      <c r="V974" s="228"/>
      <c r="W974" s="228"/>
      <c r="X974" s="228"/>
      <c r="Y974" s="228"/>
      <c r="Z974" s="228"/>
    </row>
    <row r="975" spans="1:26" ht="15.75" customHeight="1">
      <c r="A975" s="228"/>
      <c r="B975" s="262"/>
      <c r="C975" s="228"/>
      <c r="D975" s="263"/>
      <c r="E975" s="263"/>
      <c r="F975" s="263"/>
      <c r="G975" s="264"/>
      <c r="H975" s="228"/>
      <c r="I975" s="227"/>
      <c r="J975" s="227"/>
      <c r="K975" s="227"/>
      <c r="L975" s="227"/>
      <c r="M975" s="227"/>
      <c r="N975" s="227"/>
      <c r="O975" s="227"/>
      <c r="P975" s="227"/>
      <c r="Q975" s="227"/>
      <c r="R975" s="227"/>
      <c r="S975" s="227"/>
      <c r="T975" s="227"/>
      <c r="U975" s="227"/>
      <c r="V975" s="228"/>
      <c r="W975" s="228"/>
      <c r="X975" s="228"/>
      <c r="Y975" s="228"/>
      <c r="Z975" s="228"/>
    </row>
    <row r="976" spans="1:26" ht="15.75" customHeight="1">
      <c r="A976" s="228"/>
      <c r="B976" s="262"/>
      <c r="C976" s="228"/>
      <c r="D976" s="263"/>
      <c r="E976" s="263"/>
      <c r="F976" s="263"/>
      <c r="G976" s="264"/>
      <c r="H976" s="228"/>
      <c r="I976" s="227"/>
      <c r="J976" s="227"/>
      <c r="K976" s="227"/>
      <c r="L976" s="227"/>
      <c r="M976" s="227"/>
      <c r="N976" s="227"/>
      <c r="O976" s="227"/>
      <c r="P976" s="227"/>
      <c r="Q976" s="227"/>
      <c r="R976" s="227"/>
      <c r="S976" s="227"/>
      <c r="T976" s="227"/>
      <c r="U976" s="227"/>
      <c r="V976" s="228"/>
      <c r="W976" s="228"/>
      <c r="X976" s="228"/>
      <c r="Y976" s="228"/>
      <c r="Z976" s="228"/>
    </row>
    <row r="977" spans="1:26" ht="15.75" customHeight="1">
      <c r="A977" s="228"/>
      <c r="B977" s="262"/>
      <c r="C977" s="228"/>
      <c r="D977" s="263"/>
      <c r="E977" s="263"/>
      <c r="F977" s="263"/>
      <c r="G977" s="264"/>
      <c r="H977" s="228"/>
      <c r="I977" s="227"/>
      <c r="J977" s="227"/>
      <c r="K977" s="227"/>
      <c r="L977" s="227"/>
      <c r="M977" s="227"/>
      <c r="N977" s="227"/>
      <c r="O977" s="227"/>
      <c r="P977" s="227"/>
      <c r="Q977" s="227"/>
      <c r="R977" s="227"/>
      <c r="S977" s="227"/>
      <c r="T977" s="227"/>
      <c r="U977" s="227"/>
      <c r="V977" s="228"/>
      <c r="W977" s="228"/>
      <c r="X977" s="228"/>
      <c r="Y977" s="228"/>
      <c r="Z977" s="228"/>
    </row>
    <row r="978" spans="1:26" ht="15.75" customHeight="1">
      <c r="A978" s="228"/>
      <c r="B978" s="262"/>
      <c r="C978" s="228"/>
      <c r="D978" s="263"/>
      <c r="E978" s="263"/>
      <c r="F978" s="263"/>
      <c r="G978" s="264"/>
      <c r="H978" s="228"/>
      <c r="I978" s="227"/>
      <c r="J978" s="227"/>
      <c r="K978" s="227"/>
      <c r="L978" s="227"/>
      <c r="M978" s="227"/>
      <c r="N978" s="227"/>
      <c r="O978" s="227"/>
      <c r="P978" s="227"/>
      <c r="Q978" s="227"/>
      <c r="R978" s="227"/>
      <c r="S978" s="227"/>
      <c r="T978" s="227"/>
      <c r="U978" s="227"/>
      <c r="V978" s="228"/>
      <c r="W978" s="228"/>
      <c r="X978" s="228"/>
      <c r="Y978" s="228"/>
      <c r="Z978" s="228"/>
    </row>
    <row r="979" spans="1:26" ht="15.75" customHeight="1">
      <c r="A979" s="228"/>
      <c r="B979" s="262"/>
      <c r="C979" s="228"/>
      <c r="D979" s="263"/>
      <c r="E979" s="263"/>
      <c r="F979" s="263"/>
      <c r="G979" s="264"/>
      <c r="H979" s="228"/>
      <c r="I979" s="227"/>
      <c r="J979" s="227"/>
      <c r="K979" s="227"/>
      <c r="L979" s="227"/>
      <c r="M979" s="227"/>
      <c r="N979" s="227"/>
      <c r="O979" s="227"/>
      <c r="P979" s="227"/>
      <c r="Q979" s="227"/>
      <c r="R979" s="227"/>
      <c r="S979" s="227"/>
      <c r="T979" s="227"/>
      <c r="U979" s="227"/>
      <c r="V979" s="228"/>
      <c r="W979" s="228"/>
      <c r="X979" s="228"/>
      <c r="Y979" s="228"/>
      <c r="Z979" s="228"/>
    </row>
    <row r="980" spans="1:26" ht="15.75" customHeight="1">
      <c r="A980" s="228"/>
      <c r="B980" s="262"/>
      <c r="C980" s="228"/>
      <c r="D980" s="263"/>
      <c r="E980" s="263"/>
      <c r="F980" s="263"/>
      <c r="G980" s="264"/>
      <c r="H980" s="228"/>
      <c r="I980" s="227"/>
      <c r="J980" s="227"/>
      <c r="K980" s="227"/>
      <c r="L980" s="227"/>
      <c r="M980" s="227"/>
      <c r="N980" s="227"/>
      <c r="O980" s="227"/>
      <c r="P980" s="227"/>
      <c r="Q980" s="227"/>
      <c r="R980" s="227"/>
      <c r="S980" s="227"/>
      <c r="T980" s="227"/>
      <c r="U980" s="227"/>
      <c r="V980" s="228"/>
      <c r="W980" s="228"/>
      <c r="X980" s="228"/>
      <c r="Y980" s="228"/>
      <c r="Z980" s="228"/>
    </row>
    <row r="981" spans="1:26" ht="15.75" customHeight="1">
      <c r="A981" s="228"/>
      <c r="B981" s="262"/>
      <c r="C981" s="228"/>
      <c r="D981" s="263"/>
      <c r="E981" s="263"/>
      <c r="F981" s="263"/>
      <c r="G981" s="264"/>
      <c r="H981" s="228"/>
      <c r="I981" s="227"/>
      <c r="J981" s="227"/>
      <c r="K981" s="227"/>
      <c r="L981" s="227"/>
      <c r="M981" s="227"/>
      <c r="N981" s="227"/>
      <c r="O981" s="227"/>
      <c r="P981" s="227"/>
      <c r="Q981" s="227"/>
      <c r="R981" s="227"/>
      <c r="S981" s="227"/>
      <c r="T981" s="227"/>
      <c r="U981" s="227"/>
      <c r="V981" s="228"/>
      <c r="W981" s="228"/>
      <c r="X981" s="228"/>
      <c r="Y981" s="228"/>
      <c r="Z981" s="228"/>
    </row>
    <row r="982" spans="1:26" ht="15.75" customHeight="1">
      <c r="A982" s="228"/>
      <c r="B982" s="262"/>
      <c r="C982" s="228"/>
      <c r="D982" s="263"/>
      <c r="E982" s="263"/>
      <c r="F982" s="263"/>
      <c r="G982" s="264"/>
      <c r="H982" s="228"/>
      <c r="I982" s="227"/>
      <c r="J982" s="227"/>
      <c r="K982" s="227"/>
      <c r="L982" s="227"/>
      <c r="M982" s="227"/>
      <c r="N982" s="227"/>
      <c r="O982" s="227"/>
      <c r="P982" s="227"/>
      <c r="Q982" s="227"/>
      <c r="R982" s="227"/>
      <c r="S982" s="227"/>
      <c r="T982" s="227"/>
      <c r="U982" s="227"/>
      <c r="V982" s="228"/>
      <c r="W982" s="228"/>
      <c r="X982" s="228"/>
      <c r="Y982" s="228"/>
      <c r="Z982" s="228"/>
    </row>
    <row r="983" spans="1:26" ht="15.75" customHeight="1">
      <c r="A983" s="228"/>
      <c r="B983" s="262"/>
      <c r="C983" s="228"/>
      <c r="D983" s="263"/>
      <c r="E983" s="263"/>
      <c r="F983" s="263"/>
      <c r="G983" s="264"/>
      <c r="H983" s="228"/>
      <c r="I983" s="227"/>
      <c r="J983" s="227"/>
      <c r="K983" s="227"/>
      <c r="L983" s="227"/>
      <c r="M983" s="227"/>
      <c r="N983" s="227"/>
      <c r="O983" s="227"/>
      <c r="P983" s="227"/>
      <c r="Q983" s="227"/>
      <c r="R983" s="227"/>
      <c r="S983" s="227"/>
      <c r="T983" s="227"/>
      <c r="U983" s="227"/>
      <c r="V983" s="228"/>
      <c r="W983" s="228"/>
      <c r="X983" s="228"/>
      <c r="Y983" s="228"/>
      <c r="Z983" s="228"/>
    </row>
    <row r="984" spans="1:26" ht="15.75" customHeight="1">
      <c r="A984" s="228"/>
      <c r="B984" s="262"/>
      <c r="C984" s="228"/>
      <c r="D984" s="263"/>
      <c r="E984" s="263"/>
      <c r="F984" s="263"/>
      <c r="G984" s="264"/>
      <c r="H984" s="228"/>
      <c r="I984" s="227"/>
      <c r="J984" s="227"/>
      <c r="K984" s="227"/>
      <c r="L984" s="227"/>
      <c r="M984" s="227"/>
      <c r="N984" s="227"/>
      <c r="O984" s="227"/>
      <c r="P984" s="227"/>
      <c r="Q984" s="227"/>
      <c r="R984" s="227"/>
      <c r="S984" s="227"/>
      <c r="T984" s="227"/>
      <c r="U984" s="227"/>
      <c r="V984" s="228"/>
      <c r="W984" s="228"/>
      <c r="X984" s="228"/>
      <c r="Y984" s="228"/>
      <c r="Z984" s="228"/>
    </row>
    <row r="985" spans="1:26" ht="15.75" customHeight="1">
      <c r="A985" s="228"/>
      <c r="B985" s="262"/>
      <c r="C985" s="228"/>
      <c r="D985" s="263"/>
      <c r="E985" s="263"/>
      <c r="F985" s="263"/>
      <c r="G985" s="264"/>
      <c r="H985" s="228"/>
      <c r="I985" s="227"/>
      <c r="J985" s="227"/>
      <c r="K985" s="227"/>
      <c r="L985" s="227"/>
      <c r="M985" s="227"/>
      <c r="N985" s="227"/>
      <c r="O985" s="227"/>
      <c r="P985" s="227"/>
      <c r="Q985" s="227"/>
      <c r="R985" s="227"/>
      <c r="S985" s="227"/>
      <c r="T985" s="227"/>
      <c r="U985" s="227"/>
      <c r="V985" s="228"/>
      <c r="W985" s="228"/>
      <c r="X985" s="228"/>
      <c r="Y985" s="228"/>
      <c r="Z985" s="228"/>
    </row>
    <row r="986" spans="1:26" ht="15.75" customHeight="1">
      <c r="A986" s="228"/>
      <c r="B986" s="262"/>
      <c r="C986" s="228"/>
      <c r="D986" s="263"/>
      <c r="E986" s="263"/>
      <c r="F986" s="263"/>
      <c r="G986" s="264"/>
      <c r="H986" s="228"/>
      <c r="I986" s="227"/>
      <c r="J986" s="227"/>
      <c r="K986" s="227"/>
      <c r="L986" s="227"/>
      <c r="M986" s="227"/>
      <c r="N986" s="227"/>
      <c r="O986" s="227"/>
      <c r="P986" s="227"/>
      <c r="Q986" s="227"/>
      <c r="R986" s="227"/>
      <c r="S986" s="227"/>
      <c r="T986" s="227"/>
      <c r="U986" s="227"/>
      <c r="V986" s="228"/>
      <c r="W986" s="228"/>
      <c r="X986" s="228"/>
      <c r="Y986" s="228"/>
      <c r="Z986" s="228"/>
    </row>
    <row r="987" spans="1:26" ht="15.75" customHeight="1">
      <c r="A987" s="228"/>
      <c r="B987" s="262"/>
      <c r="C987" s="228"/>
      <c r="D987" s="263"/>
      <c r="E987" s="263"/>
      <c r="F987" s="263"/>
      <c r="G987" s="264"/>
      <c r="H987" s="228"/>
      <c r="I987" s="227"/>
      <c r="J987" s="227"/>
      <c r="K987" s="227"/>
      <c r="L987" s="227"/>
      <c r="M987" s="227"/>
      <c r="N987" s="227"/>
      <c r="O987" s="227"/>
      <c r="P987" s="227"/>
      <c r="Q987" s="227"/>
      <c r="R987" s="227"/>
      <c r="S987" s="227"/>
      <c r="T987" s="227"/>
      <c r="U987" s="227"/>
      <c r="V987" s="228"/>
      <c r="W987" s="228"/>
      <c r="X987" s="228"/>
      <c r="Y987" s="228"/>
      <c r="Z987" s="228"/>
    </row>
    <row r="988" spans="1:26" ht="15.75" customHeight="1">
      <c r="A988" s="228"/>
      <c r="B988" s="262"/>
      <c r="C988" s="228"/>
      <c r="D988" s="263"/>
      <c r="E988" s="263"/>
      <c r="F988" s="263"/>
      <c r="G988" s="264"/>
      <c r="H988" s="228"/>
      <c r="I988" s="227"/>
      <c r="J988" s="227"/>
      <c r="K988" s="227"/>
      <c r="L988" s="227"/>
      <c r="M988" s="227"/>
      <c r="N988" s="227"/>
      <c r="O988" s="227"/>
      <c r="P988" s="227"/>
      <c r="Q988" s="227"/>
      <c r="R988" s="227"/>
      <c r="S988" s="227"/>
      <c r="T988" s="227"/>
      <c r="U988" s="227"/>
      <c r="V988" s="228"/>
      <c r="W988" s="228"/>
      <c r="X988" s="228"/>
      <c r="Y988" s="228"/>
      <c r="Z988" s="228"/>
    </row>
    <row r="989" spans="1:26" ht="15.75" customHeight="1">
      <c r="A989" s="228"/>
      <c r="B989" s="262"/>
      <c r="C989" s="228"/>
      <c r="D989" s="263"/>
      <c r="E989" s="263"/>
      <c r="F989" s="263"/>
      <c r="G989" s="264"/>
      <c r="H989" s="228"/>
      <c r="I989" s="227"/>
      <c r="J989" s="227"/>
      <c r="K989" s="227"/>
      <c r="L989" s="227"/>
      <c r="M989" s="227"/>
      <c r="N989" s="227"/>
      <c r="O989" s="227"/>
      <c r="P989" s="227"/>
      <c r="Q989" s="227"/>
      <c r="R989" s="227"/>
      <c r="S989" s="227"/>
      <c r="T989" s="227"/>
      <c r="U989" s="227"/>
      <c r="V989" s="228"/>
      <c r="W989" s="228"/>
      <c r="X989" s="228"/>
      <c r="Y989" s="228"/>
      <c r="Z989" s="228"/>
    </row>
    <row r="990" spans="1:26" ht="15.75" customHeight="1">
      <c r="A990" s="228"/>
      <c r="B990" s="262"/>
      <c r="C990" s="228"/>
      <c r="D990" s="263"/>
      <c r="E990" s="263"/>
      <c r="F990" s="263"/>
      <c r="G990" s="264"/>
      <c r="H990" s="228"/>
      <c r="I990" s="227"/>
      <c r="J990" s="227"/>
      <c r="K990" s="227"/>
      <c r="L990" s="227"/>
      <c r="M990" s="227"/>
      <c r="N990" s="227"/>
      <c r="O990" s="227"/>
      <c r="P990" s="227"/>
      <c r="Q990" s="227"/>
      <c r="R990" s="227"/>
      <c r="S990" s="227"/>
      <c r="T990" s="227"/>
      <c r="U990" s="227"/>
      <c r="V990" s="228"/>
      <c r="W990" s="228"/>
      <c r="X990" s="228"/>
      <c r="Y990" s="228"/>
      <c r="Z990" s="228"/>
    </row>
    <row r="991" spans="1:26" ht="15.75" customHeight="1">
      <c r="A991" s="228"/>
      <c r="B991" s="262"/>
      <c r="C991" s="228"/>
      <c r="D991" s="263"/>
      <c r="E991" s="263"/>
      <c r="F991" s="263"/>
      <c r="G991" s="264"/>
      <c r="H991" s="228"/>
      <c r="I991" s="227"/>
      <c r="J991" s="227"/>
      <c r="K991" s="227"/>
      <c r="L991" s="227"/>
      <c r="M991" s="227"/>
      <c r="N991" s="227"/>
      <c r="O991" s="227"/>
      <c r="P991" s="227"/>
      <c r="Q991" s="227"/>
      <c r="R991" s="227"/>
      <c r="S991" s="227"/>
      <c r="T991" s="227"/>
      <c r="U991" s="227"/>
      <c r="V991" s="228"/>
      <c r="W991" s="228"/>
      <c r="X991" s="228"/>
      <c r="Y991" s="228"/>
      <c r="Z991" s="228"/>
    </row>
    <row r="992" spans="1:26" ht="15.75" customHeight="1">
      <c r="A992" s="228"/>
      <c r="B992" s="262"/>
      <c r="C992" s="228"/>
      <c r="D992" s="263"/>
      <c r="E992" s="263"/>
      <c r="F992" s="263"/>
      <c r="G992" s="264"/>
      <c r="H992" s="228"/>
      <c r="I992" s="227"/>
      <c r="J992" s="227"/>
      <c r="K992" s="227"/>
      <c r="L992" s="227"/>
      <c r="M992" s="227"/>
      <c r="N992" s="227"/>
      <c r="O992" s="227"/>
      <c r="P992" s="227"/>
      <c r="Q992" s="227"/>
      <c r="R992" s="227"/>
      <c r="S992" s="227"/>
      <c r="T992" s="227"/>
      <c r="U992" s="227"/>
      <c r="V992" s="228"/>
      <c r="W992" s="228"/>
      <c r="X992" s="228"/>
      <c r="Y992" s="228"/>
      <c r="Z992" s="228"/>
    </row>
    <row r="993" spans="1:26" ht="15.75" customHeight="1">
      <c r="A993" s="228"/>
      <c r="B993" s="262"/>
      <c r="C993" s="228"/>
      <c r="D993" s="263"/>
      <c r="E993" s="263"/>
      <c r="F993" s="263"/>
      <c r="G993" s="264"/>
      <c r="H993" s="228"/>
      <c r="I993" s="227"/>
      <c r="J993" s="227"/>
      <c r="K993" s="227"/>
      <c r="L993" s="227"/>
      <c r="M993" s="227"/>
      <c r="N993" s="227"/>
      <c r="O993" s="227"/>
      <c r="P993" s="227"/>
      <c r="Q993" s="227"/>
      <c r="R993" s="227"/>
      <c r="S993" s="227"/>
      <c r="T993" s="227"/>
      <c r="U993" s="227"/>
      <c r="V993" s="228"/>
      <c r="W993" s="228"/>
      <c r="X993" s="228"/>
      <c r="Y993" s="228"/>
      <c r="Z993" s="228"/>
    </row>
    <row r="994" spans="1:26" ht="15.75" customHeight="1">
      <c r="A994" s="228"/>
      <c r="B994" s="262"/>
      <c r="C994" s="228"/>
      <c r="D994" s="263"/>
      <c r="E994" s="263"/>
      <c r="F994" s="263"/>
      <c r="G994" s="264"/>
      <c r="H994" s="228"/>
      <c r="I994" s="227"/>
      <c r="J994" s="227"/>
      <c r="K994" s="227"/>
      <c r="L994" s="227"/>
      <c r="M994" s="227"/>
      <c r="N994" s="227"/>
      <c r="O994" s="227"/>
      <c r="P994" s="227"/>
      <c r="Q994" s="227"/>
      <c r="R994" s="227"/>
      <c r="S994" s="227"/>
      <c r="T994" s="227"/>
      <c r="U994" s="227"/>
      <c r="V994" s="228"/>
      <c r="W994" s="228"/>
      <c r="X994" s="228"/>
      <c r="Y994" s="228"/>
      <c r="Z994" s="228"/>
    </row>
    <row r="995" spans="1:26" ht="15.75" customHeight="1">
      <c r="A995" s="228"/>
      <c r="B995" s="262"/>
      <c r="C995" s="228"/>
      <c r="D995" s="263"/>
      <c r="E995" s="263"/>
      <c r="F995" s="263"/>
      <c r="G995" s="264"/>
      <c r="H995" s="228"/>
      <c r="I995" s="227"/>
      <c r="J995" s="227"/>
      <c r="K995" s="227"/>
      <c r="L995" s="227"/>
      <c r="M995" s="227"/>
      <c r="N995" s="227"/>
      <c r="O995" s="227"/>
      <c r="P995" s="227"/>
      <c r="Q995" s="227"/>
      <c r="R995" s="227"/>
      <c r="S995" s="227"/>
      <c r="T995" s="227"/>
      <c r="U995" s="227"/>
      <c r="V995" s="228"/>
      <c r="W995" s="228"/>
      <c r="X995" s="228"/>
      <c r="Y995" s="228"/>
      <c r="Z995" s="228"/>
    </row>
    <row r="996" spans="1:26" ht="15.75" customHeight="1">
      <c r="A996" s="228"/>
      <c r="B996" s="262"/>
      <c r="C996" s="228"/>
      <c r="D996" s="263"/>
      <c r="E996" s="263"/>
      <c r="F996" s="263"/>
      <c r="G996" s="264"/>
      <c r="H996" s="228"/>
      <c r="I996" s="227"/>
      <c r="J996" s="227"/>
      <c r="K996" s="227"/>
      <c r="L996" s="227"/>
      <c r="M996" s="227"/>
      <c r="N996" s="227"/>
      <c r="O996" s="227"/>
      <c r="P996" s="227"/>
      <c r="Q996" s="227"/>
      <c r="R996" s="227"/>
      <c r="S996" s="227"/>
      <c r="T996" s="227"/>
      <c r="U996" s="227"/>
      <c r="V996" s="228"/>
      <c r="W996" s="228"/>
      <c r="X996" s="228"/>
      <c r="Y996" s="228"/>
      <c r="Z996" s="228"/>
    </row>
    <row r="997" spans="1:26" ht="15.75" customHeight="1">
      <c r="A997" s="228"/>
      <c r="B997" s="262"/>
      <c r="C997" s="228"/>
      <c r="D997" s="263"/>
      <c r="E997" s="263"/>
      <c r="F997" s="263"/>
      <c r="G997" s="264"/>
      <c r="H997" s="228"/>
      <c r="I997" s="227"/>
      <c r="J997" s="227"/>
      <c r="K997" s="227"/>
      <c r="L997" s="227"/>
      <c r="M997" s="227"/>
      <c r="N997" s="227"/>
      <c r="O997" s="227"/>
      <c r="P997" s="227"/>
      <c r="Q997" s="227"/>
      <c r="R997" s="227"/>
      <c r="S997" s="227"/>
      <c r="T997" s="227"/>
      <c r="U997" s="227"/>
      <c r="V997" s="228"/>
      <c r="W997" s="228"/>
      <c r="X997" s="228"/>
      <c r="Y997" s="228"/>
      <c r="Z997" s="228"/>
    </row>
    <row r="998" spans="1:26" ht="15.75" customHeight="1">
      <c r="A998" s="228"/>
      <c r="B998" s="262"/>
      <c r="C998" s="228"/>
      <c r="D998" s="263"/>
      <c r="E998" s="263"/>
      <c r="F998" s="263"/>
      <c r="G998" s="264"/>
      <c r="H998" s="228"/>
      <c r="I998" s="227"/>
      <c r="J998" s="227"/>
      <c r="K998" s="227"/>
      <c r="L998" s="227"/>
      <c r="M998" s="227"/>
      <c r="N998" s="227"/>
      <c r="O998" s="227"/>
      <c r="P998" s="227"/>
      <c r="Q998" s="227"/>
      <c r="R998" s="227"/>
      <c r="S998" s="227"/>
      <c r="T998" s="227"/>
      <c r="U998" s="227"/>
      <c r="V998" s="228"/>
      <c r="W998" s="228"/>
      <c r="X998" s="228"/>
      <c r="Y998" s="228"/>
      <c r="Z998" s="228"/>
    </row>
    <row r="999" spans="1:26" ht="15.75" customHeight="1">
      <c r="A999" s="228"/>
      <c r="B999" s="262"/>
      <c r="C999" s="228"/>
      <c r="D999" s="263"/>
      <c r="E999" s="263"/>
      <c r="F999" s="263"/>
      <c r="G999" s="264"/>
      <c r="H999" s="228"/>
      <c r="I999" s="227"/>
      <c r="J999" s="227"/>
      <c r="K999" s="227"/>
      <c r="L999" s="227"/>
      <c r="M999" s="227"/>
      <c r="N999" s="227"/>
      <c r="O999" s="227"/>
      <c r="P999" s="227"/>
      <c r="Q999" s="227"/>
      <c r="R999" s="227"/>
      <c r="S999" s="227"/>
      <c r="T999" s="227"/>
      <c r="U999" s="227"/>
      <c r="V999" s="228"/>
      <c r="W999" s="228"/>
      <c r="X999" s="228"/>
      <c r="Y999" s="228"/>
      <c r="Z999" s="228"/>
    </row>
    <row r="1000" spans="1:26" ht="15.75" customHeight="1">
      <c r="A1000" s="228"/>
      <c r="B1000" s="262"/>
      <c r="C1000" s="228"/>
      <c r="D1000" s="263"/>
      <c r="E1000" s="263"/>
      <c r="F1000" s="263"/>
      <c r="G1000" s="264"/>
      <c r="H1000" s="228"/>
      <c r="I1000" s="227"/>
      <c r="J1000" s="227"/>
      <c r="K1000" s="227"/>
      <c r="L1000" s="227"/>
      <c r="M1000" s="227"/>
      <c r="N1000" s="227"/>
      <c r="O1000" s="227"/>
      <c r="P1000" s="227"/>
      <c r="Q1000" s="227"/>
      <c r="R1000" s="227"/>
      <c r="S1000" s="227"/>
      <c r="T1000" s="227"/>
      <c r="U1000" s="227"/>
      <c r="V1000" s="228"/>
      <c r="W1000" s="228"/>
      <c r="X1000" s="228"/>
      <c r="Y1000" s="228"/>
      <c r="Z1000" s="228"/>
    </row>
    <row r="1001" spans="1:26" ht="15.75" customHeight="1">
      <c r="A1001" s="228"/>
      <c r="B1001" s="262"/>
      <c r="C1001" s="228"/>
      <c r="D1001" s="263"/>
      <c r="E1001" s="263"/>
      <c r="F1001" s="263"/>
      <c r="G1001" s="264"/>
      <c r="H1001" s="228"/>
      <c r="I1001" s="227"/>
      <c r="J1001" s="227"/>
      <c r="K1001" s="227"/>
      <c r="L1001" s="227"/>
      <c r="M1001" s="227"/>
      <c r="N1001" s="227"/>
      <c r="O1001" s="227"/>
      <c r="P1001" s="227"/>
      <c r="Q1001" s="227"/>
      <c r="R1001" s="227"/>
      <c r="S1001" s="227"/>
      <c r="T1001" s="227"/>
      <c r="U1001" s="227"/>
      <c r="V1001" s="228"/>
      <c r="W1001" s="228"/>
      <c r="X1001" s="228"/>
      <c r="Y1001" s="228"/>
      <c r="Z1001" s="228"/>
    </row>
    <row r="1002" spans="1:26" ht="15.75" customHeight="1">
      <c r="A1002" s="228"/>
      <c r="B1002" s="262"/>
      <c r="C1002" s="228"/>
      <c r="D1002" s="263"/>
      <c r="E1002" s="263"/>
      <c r="F1002" s="263"/>
      <c r="G1002" s="264"/>
      <c r="H1002" s="228"/>
      <c r="I1002" s="227"/>
      <c r="J1002" s="227"/>
      <c r="K1002" s="227"/>
      <c r="L1002" s="227"/>
      <c r="M1002" s="227"/>
      <c r="N1002" s="227"/>
      <c r="O1002" s="227"/>
      <c r="P1002" s="227"/>
      <c r="Q1002" s="227"/>
      <c r="R1002" s="227"/>
      <c r="S1002" s="227"/>
      <c r="T1002" s="227"/>
      <c r="U1002" s="227"/>
      <c r="V1002" s="228"/>
      <c r="W1002" s="228"/>
      <c r="X1002" s="228"/>
      <c r="Y1002" s="228"/>
      <c r="Z1002" s="228"/>
    </row>
  </sheetData>
  <mergeCells count="7">
    <mergeCell ref="A24:D24"/>
    <mergeCell ref="B22:H22"/>
    <mergeCell ref="A1:H1"/>
    <mergeCell ref="I1:J1"/>
    <mergeCell ref="G5:G9"/>
    <mergeCell ref="G16:G17"/>
    <mergeCell ref="H16:H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12"/>
  <sheetViews>
    <sheetView topLeftCell="A49" workbookViewId="0">
      <selection activeCell="F64" sqref="F64"/>
    </sheetView>
  </sheetViews>
  <sheetFormatPr defaultColWidth="14.44140625" defaultRowHeight="14.4"/>
  <cols>
    <col min="1" max="1" width="5.109375" customWidth="1"/>
    <col min="2" max="2" width="14.109375" customWidth="1"/>
    <col min="3" max="3" width="49.6640625" customWidth="1"/>
    <col min="4" max="4" width="13" customWidth="1"/>
    <col min="5" max="5" width="10.44140625" customWidth="1"/>
    <col min="6" max="6" width="10.88671875" customWidth="1"/>
    <col min="7" max="7" width="14.44140625" customWidth="1"/>
    <col min="8" max="8" width="13" customWidth="1"/>
    <col min="9" max="9" width="19.109375" style="121" customWidth="1"/>
    <col min="10" max="10" width="11.109375" hidden="1" customWidth="1"/>
    <col min="11" max="11" width="12" hidden="1" customWidth="1"/>
    <col min="12" max="12" width="12.33203125" hidden="1" customWidth="1"/>
    <col min="13" max="13" width="13.6640625" hidden="1" customWidth="1"/>
    <col min="14" max="14" width="16.44140625" hidden="1" customWidth="1"/>
    <col min="15" max="15" width="7.33203125" hidden="1" customWidth="1"/>
    <col min="16" max="16" width="18.109375" customWidth="1"/>
    <col min="17" max="17" width="12.109375" customWidth="1"/>
    <col min="18" max="18" width="5.33203125" customWidth="1"/>
    <col min="19" max="19" width="7.44140625" customWidth="1"/>
    <col min="20" max="20" width="13.44140625" customWidth="1"/>
    <col min="21" max="22" width="12.33203125" customWidth="1"/>
    <col min="23" max="23" width="6.44140625" customWidth="1"/>
    <col min="24" max="24" width="4.6640625" customWidth="1"/>
    <col min="25" max="25" width="3.88671875" customWidth="1"/>
    <col min="26" max="26" width="3.109375" customWidth="1"/>
    <col min="27" max="27" width="7.44140625" customWidth="1"/>
    <col min="257" max="257" width="5.109375" customWidth="1"/>
    <col min="258" max="258" width="14.109375" customWidth="1"/>
    <col min="259" max="259" width="49.6640625" customWidth="1"/>
    <col min="260" max="260" width="13" customWidth="1"/>
    <col min="261" max="261" width="10.44140625" customWidth="1"/>
    <col min="262" max="262" width="10.88671875" customWidth="1"/>
    <col min="263" max="263" width="14.44140625" customWidth="1"/>
    <col min="264" max="264" width="13" customWidth="1"/>
    <col min="265" max="265" width="19.109375" customWidth="1"/>
    <col min="266" max="271" width="0" hidden="1" customWidth="1"/>
    <col min="272" max="272" width="18.109375" customWidth="1"/>
    <col min="273" max="273" width="12.109375" customWidth="1"/>
    <col min="274" max="274" width="5.33203125" customWidth="1"/>
    <col min="275" max="275" width="7.44140625" customWidth="1"/>
    <col min="276" max="276" width="13.44140625" customWidth="1"/>
    <col min="277" max="278" width="12.33203125" customWidth="1"/>
    <col min="279" max="279" width="6.44140625" customWidth="1"/>
    <col min="280" max="280" width="4.6640625" customWidth="1"/>
    <col min="281" max="281" width="3.88671875" customWidth="1"/>
    <col min="282" max="282" width="3.109375" customWidth="1"/>
    <col min="283" max="283" width="7.44140625" customWidth="1"/>
    <col min="513" max="513" width="5.109375" customWidth="1"/>
    <col min="514" max="514" width="14.109375" customWidth="1"/>
    <col min="515" max="515" width="49.6640625" customWidth="1"/>
    <col min="516" max="516" width="13" customWidth="1"/>
    <col min="517" max="517" width="10.44140625" customWidth="1"/>
    <col min="518" max="518" width="10.88671875" customWidth="1"/>
    <col min="519" max="519" width="14.44140625" customWidth="1"/>
    <col min="520" max="520" width="13" customWidth="1"/>
    <col min="521" max="521" width="19.109375" customWidth="1"/>
    <col min="522" max="527" width="0" hidden="1" customWidth="1"/>
    <col min="528" max="528" width="18.109375" customWidth="1"/>
    <col min="529" max="529" width="12.109375" customWidth="1"/>
    <col min="530" max="530" width="5.33203125" customWidth="1"/>
    <col min="531" max="531" width="7.44140625" customWidth="1"/>
    <col min="532" max="532" width="13.44140625" customWidth="1"/>
    <col min="533" max="534" width="12.33203125" customWidth="1"/>
    <col min="535" max="535" width="6.44140625" customWidth="1"/>
    <col min="536" max="536" width="4.6640625" customWidth="1"/>
    <col min="537" max="537" width="3.88671875" customWidth="1"/>
    <col min="538" max="538" width="3.109375" customWidth="1"/>
    <col min="539" max="539" width="7.44140625" customWidth="1"/>
    <col min="769" max="769" width="5.109375" customWidth="1"/>
    <col min="770" max="770" width="14.109375" customWidth="1"/>
    <col min="771" max="771" width="49.6640625" customWidth="1"/>
    <col min="772" max="772" width="13" customWidth="1"/>
    <col min="773" max="773" width="10.44140625" customWidth="1"/>
    <col min="774" max="774" width="10.88671875" customWidth="1"/>
    <col min="775" max="775" width="14.44140625" customWidth="1"/>
    <col min="776" max="776" width="13" customWidth="1"/>
    <col min="777" max="777" width="19.109375" customWidth="1"/>
    <col min="778" max="783" width="0" hidden="1" customWidth="1"/>
    <col min="784" max="784" width="18.109375" customWidth="1"/>
    <col min="785" max="785" width="12.109375" customWidth="1"/>
    <col min="786" max="786" width="5.33203125" customWidth="1"/>
    <col min="787" max="787" width="7.44140625" customWidth="1"/>
    <col min="788" max="788" width="13.44140625" customWidth="1"/>
    <col min="789" max="790" width="12.33203125" customWidth="1"/>
    <col min="791" max="791" width="6.44140625" customWidth="1"/>
    <col min="792" max="792" width="4.6640625" customWidth="1"/>
    <col min="793" max="793" width="3.88671875" customWidth="1"/>
    <col min="794" max="794" width="3.109375" customWidth="1"/>
    <col min="795" max="795" width="7.44140625" customWidth="1"/>
    <col min="1025" max="1025" width="5.109375" customWidth="1"/>
    <col min="1026" max="1026" width="14.109375" customWidth="1"/>
    <col min="1027" max="1027" width="49.6640625" customWidth="1"/>
    <col min="1028" max="1028" width="13" customWidth="1"/>
    <col min="1029" max="1029" width="10.44140625" customWidth="1"/>
    <col min="1030" max="1030" width="10.88671875" customWidth="1"/>
    <col min="1031" max="1031" width="14.44140625" customWidth="1"/>
    <col min="1032" max="1032" width="13" customWidth="1"/>
    <col min="1033" max="1033" width="19.109375" customWidth="1"/>
    <col min="1034" max="1039" width="0" hidden="1" customWidth="1"/>
    <col min="1040" max="1040" width="18.109375" customWidth="1"/>
    <col min="1041" max="1041" width="12.109375" customWidth="1"/>
    <col min="1042" max="1042" width="5.33203125" customWidth="1"/>
    <col min="1043" max="1043" width="7.44140625" customWidth="1"/>
    <col min="1044" max="1044" width="13.44140625" customWidth="1"/>
    <col min="1045" max="1046" width="12.33203125" customWidth="1"/>
    <col min="1047" max="1047" width="6.44140625" customWidth="1"/>
    <col min="1048" max="1048" width="4.6640625" customWidth="1"/>
    <col min="1049" max="1049" width="3.88671875" customWidth="1"/>
    <col min="1050" max="1050" width="3.109375" customWidth="1"/>
    <col min="1051" max="1051" width="7.44140625" customWidth="1"/>
    <col min="1281" max="1281" width="5.109375" customWidth="1"/>
    <col min="1282" max="1282" width="14.109375" customWidth="1"/>
    <col min="1283" max="1283" width="49.6640625" customWidth="1"/>
    <col min="1284" max="1284" width="13" customWidth="1"/>
    <col min="1285" max="1285" width="10.44140625" customWidth="1"/>
    <col min="1286" max="1286" width="10.88671875" customWidth="1"/>
    <col min="1287" max="1287" width="14.44140625" customWidth="1"/>
    <col min="1288" max="1288" width="13" customWidth="1"/>
    <col min="1289" max="1289" width="19.109375" customWidth="1"/>
    <col min="1290" max="1295" width="0" hidden="1" customWidth="1"/>
    <col min="1296" max="1296" width="18.109375" customWidth="1"/>
    <col min="1297" max="1297" width="12.109375" customWidth="1"/>
    <col min="1298" max="1298" width="5.33203125" customWidth="1"/>
    <col min="1299" max="1299" width="7.44140625" customWidth="1"/>
    <col min="1300" max="1300" width="13.44140625" customWidth="1"/>
    <col min="1301" max="1302" width="12.33203125" customWidth="1"/>
    <col min="1303" max="1303" width="6.44140625" customWidth="1"/>
    <col min="1304" max="1304" width="4.6640625" customWidth="1"/>
    <col min="1305" max="1305" width="3.88671875" customWidth="1"/>
    <col min="1306" max="1306" width="3.109375" customWidth="1"/>
    <col min="1307" max="1307" width="7.44140625" customWidth="1"/>
    <col min="1537" max="1537" width="5.109375" customWidth="1"/>
    <col min="1538" max="1538" width="14.109375" customWidth="1"/>
    <col min="1539" max="1539" width="49.6640625" customWidth="1"/>
    <col min="1540" max="1540" width="13" customWidth="1"/>
    <col min="1541" max="1541" width="10.44140625" customWidth="1"/>
    <col min="1542" max="1542" width="10.88671875" customWidth="1"/>
    <col min="1543" max="1543" width="14.44140625" customWidth="1"/>
    <col min="1544" max="1544" width="13" customWidth="1"/>
    <col min="1545" max="1545" width="19.109375" customWidth="1"/>
    <col min="1546" max="1551" width="0" hidden="1" customWidth="1"/>
    <col min="1552" max="1552" width="18.109375" customWidth="1"/>
    <col min="1553" max="1553" width="12.109375" customWidth="1"/>
    <col min="1554" max="1554" width="5.33203125" customWidth="1"/>
    <col min="1555" max="1555" width="7.44140625" customWidth="1"/>
    <col min="1556" max="1556" width="13.44140625" customWidth="1"/>
    <col min="1557" max="1558" width="12.33203125" customWidth="1"/>
    <col min="1559" max="1559" width="6.44140625" customWidth="1"/>
    <col min="1560" max="1560" width="4.6640625" customWidth="1"/>
    <col min="1561" max="1561" width="3.88671875" customWidth="1"/>
    <col min="1562" max="1562" width="3.109375" customWidth="1"/>
    <col min="1563" max="1563" width="7.44140625" customWidth="1"/>
    <col min="1793" max="1793" width="5.109375" customWidth="1"/>
    <col min="1794" max="1794" width="14.109375" customWidth="1"/>
    <col min="1795" max="1795" width="49.6640625" customWidth="1"/>
    <col min="1796" max="1796" width="13" customWidth="1"/>
    <col min="1797" max="1797" width="10.44140625" customWidth="1"/>
    <col min="1798" max="1798" width="10.88671875" customWidth="1"/>
    <col min="1799" max="1799" width="14.44140625" customWidth="1"/>
    <col min="1800" max="1800" width="13" customWidth="1"/>
    <col min="1801" max="1801" width="19.109375" customWidth="1"/>
    <col min="1802" max="1807" width="0" hidden="1" customWidth="1"/>
    <col min="1808" max="1808" width="18.109375" customWidth="1"/>
    <col min="1809" max="1809" width="12.109375" customWidth="1"/>
    <col min="1810" max="1810" width="5.33203125" customWidth="1"/>
    <col min="1811" max="1811" width="7.44140625" customWidth="1"/>
    <col min="1812" max="1812" width="13.44140625" customWidth="1"/>
    <col min="1813" max="1814" width="12.33203125" customWidth="1"/>
    <col min="1815" max="1815" width="6.44140625" customWidth="1"/>
    <col min="1816" max="1816" width="4.6640625" customWidth="1"/>
    <col min="1817" max="1817" width="3.88671875" customWidth="1"/>
    <col min="1818" max="1818" width="3.109375" customWidth="1"/>
    <col min="1819" max="1819" width="7.44140625" customWidth="1"/>
    <col min="2049" max="2049" width="5.109375" customWidth="1"/>
    <col min="2050" max="2050" width="14.109375" customWidth="1"/>
    <col min="2051" max="2051" width="49.6640625" customWidth="1"/>
    <col min="2052" max="2052" width="13" customWidth="1"/>
    <col min="2053" max="2053" width="10.44140625" customWidth="1"/>
    <col min="2054" max="2054" width="10.88671875" customWidth="1"/>
    <col min="2055" max="2055" width="14.44140625" customWidth="1"/>
    <col min="2056" max="2056" width="13" customWidth="1"/>
    <col min="2057" max="2057" width="19.109375" customWidth="1"/>
    <col min="2058" max="2063" width="0" hidden="1" customWidth="1"/>
    <col min="2064" max="2064" width="18.109375" customWidth="1"/>
    <col min="2065" max="2065" width="12.109375" customWidth="1"/>
    <col min="2066" max="2066" width="5.33203125" customWidth="1"/>
    <col min="2067" max="2067" width="7.44140625" customWidth="1"/>
    <col min="2068" max="2068" width="13.44140625" customWidth="1"/>
    <col min="2069" max="2070" width="12.33203125" customWidth="1"/>
    <col min="2071" max="2071" width="6.44140625" customWidth="1"/>
    <col min="2072" max="2072" width="4.6640625" customWidth="1"/>
    <col min="2073" max="2073" width="3.88671875" customWidth="1"/>
    <col min="2074" max="2074" width="3.109375" customWidth="1"/>
    <col min="2075" max="2075" width="7.44140625" customWidth="1"/>
    <col min="2305" max="2305" width="5.109375" customWidth="1"/>
    <col min="2306" max="2306" width="14.109375" customWidth="1"/>
    <col min="2307" max="2307" width="49.6640625" customWidth="1"/>
    <col min="2308" max="2308" width="13" customWidth="1"/>
    <col min="2309" max="2309" width="10.44140625" customWidth="1"/>
    <col min="2310" max="2310" width="10.88671875" customWidth="1"/>
    <col min="2311" max="2311" width="14.44140625" customWidth="1"/>
    <col min="2312" max="2312" width="13" customWidth="1"/>
    <col min="2313" max="2313" width="19.109375" customWidth="1"/>
    <col min="2314" max="2319" width="0" hidden="1" customWidth="1"/>
    <col min="2320" max="2320" width="18.109375" customWidth="1"/>
    <col min="2321" max="2321" width="12.109375" customWidth="1"/>
    <col min="2322" max="2322" width="5.33203125" customWidth="1"/>
    <col min="2323" max="2323" width="7.44140625" customWidth="1"/>
    <col min="2324" max="2324" width="13.44140625" customWidth="1"/>
    <col min="2325" max="2326" width="12.33203125" customWidth="1"/>
    <col min="2327" max="2327" width="6.44140625" customWidth="1"/>
    <col min="2328" max="2328" width="4.6640625" customWidth="1"/>
    <col min="2329" max="2329" width="3.88671875" customWidth="1"/>
    <col min="2330" max="2330" width="3.109375" customWidth="1"/>
    <col min="2331" max="2331" width="7.44140625" customWidth="1"/>
    <col min="2561" max="2561" width="5.109375" customWidth="1"/>
    <col min="2562" max="2562" width="14.109375" customWidth="1"/>
    <col min="2563" max="2563" width="49.6640625" customWidth="1"/>
    <col min="2564" max="2564" width="13" customWidth="1"/>
    <col min="2565" max="2565" width="10.44140625" customWidth="1"/>
    <col min="2566" max="2566" width="10.88671875" customWidth="1"/>
    <col min="2567" max="2567" width="14.44140625" customWidth="1"/>
    <col min="2568" max="2568" width="13" customWidth="1"/>
    <col min="2569" max="2569" width="19.109375" customWidth="1"/>
    <col min="2570" max="2575" width="0" hidden="1" customWidth="1"/>
    <col min="2576" max="2576" width="18.109375" customWidth="1"/>
    <col min="2577" max="2577" width="12.109375" customWidth="1"/>
    <col min="2578" max="2578" width="5.33203125" customWidth="1"/>
    <col min="2579" max="2579" width="7.44140625" customWidth="1"/>
    <col min="2580" max="2580" width="13.44140625" customWidth="1"/>
    <col min="2581" max="2582" width="12.33203125" customWidth="1"/>
    <col min="2583" max="2583" width="6.44140625" customWidth="1"/>
    <col min="2584" max="2584" width="4.6640625" customWidth="1"/>
    <col min="2585" max="2585" width="3.88671875" customWidth="1"/>
    <col min="2586" max="2586" width="3.109375" customWidth="1"/>
    <col min="2587" max="2587" width="7.44140625" customWidth="1"/>
    <col min="2817" max="2817" width="5.109375" customWidth="1"/>
    <col min="2818" max="2818" width="14.109375" customWidth="1"/>
    <col min="2819" max="2819" width="49.6640625" customWidth="1"/>
    <col min="2820" max="2820" width="13" customWidth="1"/>
    <col min="2821" max="2821" width="10.44140625" customWidth="1"/>
    <col min="2822" max="2822" width="10.88671875" customWidth="1"/>
    <col min="2823" max="2823" width="14.44140625" customWidth="1"/>
    <col min="2824" max="2824" width="13" customWidth="1"/>
    <col min="2825" max="2825" width="19.109375" customWidth="1"/>
    <col min="2826" max="2831" width="0" hidden="1" customWidth="1"/>
    <col min="2832" max="2832" width="18.109375" customWidth="1"/>
    <col min="2833" max="2833" width="12.109375" customWidth="1"/>
    <col min="2834" max="2834" width="5.33203125" customWidth="1"/>
    <col min="2835" max="2835" width="7.44140625" customWidth="1"/>
    <col min="2836" max="2836" width="13.44140625" customWidth="1"/>
    <col min="2837" max="2838" width="12.33203125" customWidth="1"/>
    <col min="2839" max="2839" width="6.44140625" customWidth="1"/>
    <col min="2840" max="2840" width="4.6640625" customWidth="1"/>
    <col min="2841" max="2841" width="3.88671875" customWidth="1"/>
    <col min="2842" max="2842" width="3.109375" customWidth="1"/>
    <col min="2843" max="2843" width="7.44140625" customWidth="1"/>
    <col min="3073" max="3073" width="5.109375" customWidth="1"/>
    <col min="3074" max="3074" width="14.109375" customWidth="1"/>
    <col min="3075" max="3075" width="49.6640625" customWidth="1"/>
    <col min="3076" max="3076" width="13" customWidth="1"/>
    <col min="3077" max="3077" width="10.44140625" customWidth="1"/>
    <col min="3078" max="3078" width="10.88671875" customWidth="1"/>
    <col min="3079" max="3079" width="14.44140625" customWidth="1"/>
    <col min="3080" max="3080" width="13" customWidth="1"/>
    <col min="3081" max="3081" width="19.109375" customWidth="1"/>
    <col min="3082" max="3087" width="0" hidden="1" customWidth="1"/>
    <col min="3088" max="3088" width="18.109375" customWidth="1"/>
    <col min="3089" max="3089" width="12.109375" customWidth="1"/>
    <col min="3090" max="3090" width="5.33203125" customWidth="1"/>
    <col min="3091" max="3091" width="7.44140625" customWidth="1"/>
    <col min="3092" max="3092" width="13.44140625" customWidth="1"/>
    <col min="3093" max="3094" width="12.33203125" customWidth="1"/>
    <col min="3095" max="3095" width="6.44140625" customWidth="1"/>
    <col min="3096" max="3096" width="4.6640625" customWidth="1"/>
    <col min="3097" max="3097" width="3.88671875" customWidth="1"/>
    <col min="3098" max="3098" width="3.109375" customWidth="1"/>
    <col min="3099" max="3099" width="7.44140625" customWidth="1"/>
    <col min="3329" max="3329" width="5.109375" customWidth="1"/>
    <col min="3330" max="3330" width="14.109375" customWidth="1"/>
    <col min="3331" max="3331" width="49.6640625" customWidth="1"/>
    <col min="3332" max="3332" width="13" customWidth="1"/>
    <col min="3333" max="3333" width="10.44140625" customWidth="1"/>
    <col min="3334" max="3334" width="10.88671875" customWidth="1"/>
    <col min="3335" max="3335" width="14.44140625" customWidth="1"/>
    <col min="3336" max="3336" width="13" customWidth="1"/>
    <col min="3337" max="3337" width="19.109375" customWidth="1"/>
    <col min="3338" max="3343" width="0" hidden="1" customWidth="1"/>
    <col min="3344" max="3344" width="18.109375" customWidth="1"/>
    <col min="3345" max="3345" width="12.109375" customWidth="1"/>
    <col min="3346" max="3346" width="5.33203125" customWidth="1"/>
    <col min="3347" max="3347" width="7.44140625" customWidth="1"/>
    <col min="3348" max="3348" width="13.44140625" customWidth="1"/>
    <col min="3349" max="3350" width="12.33203125" customWidth="1"/>
    <col min="3351" max="3351" width="6.44140625" customWidth="1"/>
    <col min="3352" max="3352" width="4.6640625" customWidth="1"/>
    <col min="3353" max="3353" width="3.88671875" customWidth="1"/>
    <col min="3354" max="3354" width="3.109375" customWidth="1"/>
    <col min="3355" max="3355" width="7.44140625" customWidth="1"/>
    <col min="3585" max="3585" width="5.109375" customWidth="1"/>
    <col min="3586" max="3586" width="14.109375" customWidth="1"/>
    <col min="3587" max="3587" width="49.6640625" customWidth="1"/>
    <col min="3588" max="3588" width="13" customWidth="1"/>
    <col min="3589" max="3589" width="10.44140625" customWidth="1"/>
    <col min="3590" max="3590" width="10.88671875" customWidth="1"/>
    <col min="3591" max="3591" width="14.44140625" customWidth="1"/>
    <col min="3592" max="3592" width="13" customWidth="1"/>
    <col min="3593" max="3593" width="19.109375" customWidth="1"/>
    <col min="3594" max="3599" width="0" hidden="1" customWidth="1"/>
    <col min="3600" max="3600" width="18.109375" customWidth="1"/>
    <col min="3601" max="3601" width="12.109375" customWidth="1"/>
    <col min="3602" max="3602" width="5.33203125" customWidth="1"/>
    <col min="3603" max="3603" width="7.44140625" customWidth="1"/>
    <col min="3604" max="3604" width="13.44140625" customWidth="1"/>
    <col min="3605" max="3606" width="12.33203125" customWidth="1"/>
    <col min="3607" max="3607" width="6.44140625" customWidth="1"/>
    <col min="3608" max="3608" width="4.6640625" customWidth="1"/>
    <col min="3609" max="3609" width="3.88671875" customWidth="1"/>
    <col min="3610" max="3610" width="3.109375" customWidth="1"/>
    <col min="3611" max="3611" width="7.44140625" customWidth="1"/>
    <col min="3841" max="3841" width="5.109375" customWidth="1"/>
    <col min="3842" max="3842" width="14.109375" customWidth="1"/>
    <col min="3843" max="3843" width="49.6640625" customWidth="1"/>
    <col min="3844" max="3844" width="13" customWidth="1"/>
    <col min="3845" max="3845" width="10.44140625" customWidth="1"/>
    <col min="3846" max="3846" width="10.88671875" customWidth="1"/>
    <col min="3847" max="3847" width="14.44140625" customWidth="1"/>
    <col min="3848" max="3848" width="13" customWidth="1"/>
    <col min="3849" max="3849" width="19.109375" customWidth="1"/>
    <col min="3850" max="3855" width="0" hidden="1" customWidth="1"/>
    <col min="3856" max="3856" width="18.109375" customWidth="1"/>
    <col min="3857" max="3857" width="12.109375" customWidth="1"/>
    <col min="3858" max="3858" width="5.33203125" customWidth="1"/>
    <col min="3859" max="3859" width="7.44140625" customWidth="1"/>
    <col min="3860" max="3860" width="13.44140625" customWidth="1"/>
    <col min="3861" max="3862" width="12.33203125" customWidth="1"/>
    <col min="3863" max="3863" width="6.44140625" customWidth="1"/>
    <col min="3864" max="3864" width="4.6640625" customWidth="1"/>
    <col min="3865" max="3865" width="3.88671875" customWidth="1"/>
    <col min="3866" max="3866" width="3.109375" customWidth="1"/>
    <col min="3867" max="3867" width="7.44140625" customWidth="1"/>
    <col min="4097" max="4097" width="5.109375" customWidth="1"/>
    <col min="4098" max="4098" width="14.109375" customWidth="1"/>
    <col min="4099" max="4099" width="49.6640625" customWidth="1"/>
    <col min="4100" max="4100" width="13" customWidth="1"/>
    <col min="4101" max="4101" width="10.44140625" customWidth="1"/>
    <col min="4102" max="4102" width="10.88671875" customWidth="1"/>
    <col min="4103" max="4103" width="14.44140625" customWidth="1"/>
    <col min="4104" max="4104" width="13" customWidth="1"/>
    <col min="4105" max="4105" width="19.109375" customWidth="1"/>
    <col min="4106" max="4111" width="0" hidden="1" customWidth="1"/>
    <col min="4112" max="4112" width="18.109375" customWidth="1"/>
    <col min="4113" max="4113" width="12.109375" customWidth="1"/>
    <col min="4114" max="4114" width="5.33203125" customWidth="1"/>
    <col min="4115" max="4115" width="7.44140625" customWidth="1"/>
    <col min="4116" max="4116" width="13.44140625" customWidth="1"/>
    <col min="4117" max="4118" width="12.33203125" customWidth="1"/>
    <col min="4119" max="4119" width="6.44140625" customWidth="1"/>
    <col min="4120" max="4120" width="4.6640625" customWidth="1"/>
    <col min="4121" max="4121" width="3.88671875" customWidth="1"/>
    <col min="4122" max="4122" width="3.109375" customWidth="1"/>
    <col min="4123" max="4123" width="7.44140625" customWidth="1"/>
    <col min="4353" max="4353" width="5.109375" customWidth="1"/>
    <col min="4354" max="4354" width="14.109375" customWidth="1"/>
    <col min="4355" max="4355" width="49.6640625" customWidth="1"/>
    <col min="4356" max="4356" width="13" customWidth="1"/>
    <col min="4357" max="4357" width="10.44140625" customWidth="1"/>
    <col min="4358" max="4358" width="10.88671875" customWidth="1"/>
    <col min="4359" max="4359" width="14.44140625" customWidth="1"/>
    <col min="4360" max="4360" width="13" customWidth="1"/>
    <col min="4361" max="4361" width="19.109375" customWidth="1"/>
    <col min="4362" max="4367" width="0" hidden="1" customWidth="1"/>
    <col min="4368" max="4368" width="18.109375" customWidth="1"/>
    <col min="4369" max="4369" width="12.109375" customWidth="1"/>
    <col min="4370" max="4370" width="5.33203125" customWidth="1"/>
    <col min="4371" max="4371" width="7.44140625" customWidth="1"/>
    <col min="4372" max="4372" width="13.44140625" customWidth="1"/>
    <col min="4373" max="4374" width="12.33203125" customWidth="1"/>
    <col min="4375" max="4375" width="6.44140625" customWidth="1"/>
    <col min="4376" max="4376" width="4.6640625" customWidth="1"/>
    <col min="4377" max="4377" width="3.88671875" customWidth="1"/>
    <col min="4378" max="4378" width="3.109375" customWidth="1"/>
    <col min="4379" max="4379" width="7.44140625" customWidth="1"/>
    <col min="4609" max="4609" width="5.109375" customWidth="1"/>
    <col min="4610" max="4610" width="14.109375" customWidth="1"/>
    <col min="4611" max="4611" width="49.6640625" customWidth="1"/>
    <col min="4612" max="4612" width="13" customWidth="1"/>
    <col min="4613" max="4613" width="10.44140625" customWidth="1"/>
    <col min="4614" max="4614" width="10.88671875" customWidth="1"/>
    <col min="4615" max="4615" width="14.44140625" customWidth="1"/>
    <col min="4616" max="4616" width="13" customWidth="1"/>
    <col min="4617" max="4617" width="19.109375" customWidth="1"/>
    <col min="4618" max="4623" width="0" hidden="1" customWidth="1"/>
    <col min="4624" max="4624" width="18.109375" customWidth="1"/>
    <col min="4625" max="4625" width="12.109375" customWidth="1"/>
    <col min="4626" max="4626" width="5.33203125" customWidth="1"/>
    <col min="4627" max="4627" width="7.44140625" customWidth="1"/>
    <col min="4628" max="4628" width="13.44140625" customWidth="1"/>
    <col min="4629" max="4630" width="12.33203125" customWidth="1"/>
    <col min="4631" max="4631" width="6.44140625" customWidth="1"/>
    <col min="4632" max="4632" width="4.6640625" customWidth="1"/>
    <col min="4633" max="4633" width="3.88671875" customWidth="1"/>
    <col min="4634" max="4634" width="3.109375" customWidth="1"/>
    <col min="4635" max="4635" width="7.44140625" customWidth="1"/>
    <col min="4865" max="4865" width="5.109375" customWidth="1"/>
    <col min="4866" max="4866" width="14.109375" customWidth="1"/>
    <col min="4867" max="4867" width="49.6640625" customWidth="1"/>
    <col min="4868" max="4868" width="13" customWidth="1"/>
    <col min="4869" max="4869" width="10.44140625" customWidth="1"/>
    <col min="4870" max="4870" width="10.88671875" customWidth="1"/>
    <col min="4871" max="4871" width="14.44140625" customWidth="1"/>
    <col min="4872" max="4872" width="13" customWidth="1"/>
    <col min="4873" max="4873" width="19.109375" customWidth="1"/>
    <col min="4874" max="4879" width="0" hidden="1" customWidth="1"/>
    <col min="4880" max="4880" width="18.109375" customWidth="1"/>
    <col min="4881" max="4881" width="12.109375" customWidth="1"/>
    <col min="4882" max="4882" width="5.33203125" customWidth="1"/>
    <col min="4883" max="4883" width="7.44140625" customWidth="1"/>
    <col min="4884" max="4884" width="13.44140625" customWidth="1"/>
    <col min="4885" max="4886" width="12.33203125" customWidth="1"/>
    <col min="4887" max="4887" width="6.44140625" customWidth="1"/>
    <col min="4888" max="4888" width="4.6640625" customWidth="1"/>
    <col min="4889" max="4889" width="3.88671875" customWidth="1"/>
    <col min="4890" max="4890" width="3.109375" customWidth="1"/>
    <col min="4891" max="4891" width="7.44140625" customWidth="1"/>
    <col min="5121" max="5121" width="5.109375" customWidth="1"/>
    <col min="5122" max="5122" width="14.109375" customWidth="1"/>
    <col min="5123" max="5123" width="49.6640625" customWidth="1"/>
    <col min="5124" max="5124" width="13" customWidth="1"/>
    <col min="5125" max="5125" width="10.44140625" customWidth="1"/>
    <col min="5126" max="5126" width="10.88671875" customWidth="1"/>
    <col min="5127" max="5127" width="14.44140625" customWidth="1"/>
    <col min="5128" max="5128" width="13" customWidth="1"/>
    <col min="5129" max="5129" width="19.109375" customWidth="1"/>
    <col min="5130" max="5135" width="0" hidden="1" customWidth="1"/>
    <col min="5136" max="5136" width="18.109375" customWidth="1"/>
    <col min="5137" max="5137" width="12.109375" customWidth="1"/>
    <col min="5138" max="5138" width="5.33203125" customWidth="1"/>
    <col min="5139" max="5139" width="7.44140625" customWidth="1"/>
    <col min="5140" max="5140" width="13.44140625" customWidth="1"/>
    <col min="5141" max="5142" width="12.33203125" customWidth="1"/>
    <col min="5143" max="5143" width="6.44140625" customWidth="1"/>
    <col min="5144" max="5144" width="4.6640625" customWidth="1"/>
    <col min="5145" max="5145" width="3.88671875" customWidth="1"/>
    <col min="5146" max="5146" width="3.109375" customWidth="1"/>
    <col min="5147" max="5147" width="7.44140625" customWidth="1"/>
    <col min="5377" max="5377" width="5.109375" customWidth="1"/>
    <col min="5378" max="5378" width="14.109375" customWidth="1"/>
    <col min="5379" max="5379" width="49.6640625" customWidth="1"/>
    <col min="5380" max="5380" width="13" customWidth="1"/>
    <col min="5381" max="5381" width="10.44140625" customWidth="1"/>
    <col min="5382" max="5382" width="10.88671875" customWidth="1"/>
    <col min="5383" max="5383" width="14.44140625" customWidth="1"/>
    <col min="5384" max="5384" width="13" customWidth="1"/>
    <col min="5385" max="5385" width="19.109375" customWidth="1"/>
    <col min="5386" max="5391" width="0" hidden="1" customWidth="1"/>
    <col min="5392" max="5392" width="18.109375" customWidth="1"/>
    <col min="5393" max="5393" width="12.109375" customWidth="1"/>
    <col min="5394" max="5394" width="5.33203125" customWidth="1"/>
    <col min="5395" max="5395" width="7.44140625" customWidth="1"/>
    <col min="5396" max="5396" width="13.44140625" customWidth="1"/>
    <col min="5397" max="5398" width="12.33203125" customWidth="1"/>
    <col min="5399" max="5399" width="6.44140625" customWidth="1"/>
    <col min="5400" max="5400" width="4.6640625" customWidth="1"/>
    <col min="5401" max="5401" width="3.88671875" customWidth="1"/>
    <col min="5402" max="5402" width="3.109375" customWidth="1"/>
    <col min="5403" max="5403" width="7.44140625" customWidth="1"/>
    <col min="5633" max="5633" width="5.109375" customWidth="1"/>
    <col min="5634" max="5634" width="14.109375" customWidth="1"/>
    <col min="5635" max="5635" width="49.6640625" customWidth="1"/>
    <col min="5636" max="5636" width="13" customWidth="1"/>
    <col min="5637" max="5637" width="10.44140625" customWidth="1"/>
    <col min="5638" max="5638" width="10.88671875" customWidth="1"/>
    <col min="5639" max="5639" width="14.44140625" customWidth="1"/>
    <col min="5640" max="5640" width="13" customWidth="1"/>
    <col min="5641" max="5641" width="19.109375" customWidth="1"/>
    <col min="5642" max="5647" width="0" hidden="1" customWidth="1"/>
    <col min="5648" max="5648" width="18.109375" customWidth="1"/>
    <col min="5649" max="5649" width="12.109375" customWidth="1"/>
    <col min="5650" max="5650" width="5.33203125" customWidth="1"/>
    <col min="5651" max="5651" width="7.44140625" customWidth="1"/>
    <col min="5652" max="5652" width="13.44140625" customWidth="1"/>
    <col min="5653" max="5654" width="12.33203125" customWidth="1"/>
    <col min="5655" max="5655" width="6.44140625" customWidth="1"/>
    <col min="5656" max="5656" width="4.6640625" customWidth="1"/>
    <col min="5657" max="5657" width="3.88671875" customWidth="1"/>
    <col min="5658" max="5658" width="3.109375" customWidth="1"/>
    <col min="5659" max="5659" width="7.44140625" customWidth="1"/>
    <col min="5889" max="5889" width="5.109375" customWidth="1"/>
    <col min="5890" max="5890" width="14.109375" customWidth="1"/>
    <col min="5891" max="5891" width="49.6640625" customWidth="1"/>
    <col min="5892" max="5892" width="13" customWidth="1"/>
    <col min="5893" max="5893" width="10.44140625" customWidth="1"/>
    <col min="5894" max="5894" width="10.88671875" customWidth="1"/>
    <col min="5895" max="5895" width="14.44140625" customWidth="1"/>
    <col min="5896" max="5896" width="13" customWidth="1"/>
    <col min="5897" max="5897" width="19.109375" customWidth="1"/>
    <col min="5898" max="5903" width="0" hidden="1" customWidth="1"/>
    <col min="5904" max="5904" width="18.109375" customWidth="1"/>
    <col min="5905" max="5905" width="12.109375" customWidth="1"/>
    <col min="5906" max="5906" width="5.33203125" customWidth="1"/>
    <col min="5907" max="5907" width="7.44140625" customWidth="1"/>
    <col min="5908" max="5908" width="13.44140625" customWidth="1"/>
    <col min="5909" max="5910" width="12.33203125" customWidth="1"/>
    <col min="5911" max="5911" width="6.44140625" customWidth="1"/>
    <col min="5912" max="5912" width="4.6640625" customWidth="1"/>
    <col min="5913" max="5913" width="3.88671875" customWidth="1"/>
    <col min="5914" max="5914" width="3.109375" customWidth="1"/>
    <col min="5915" max="5915" width="7.44140625" customWidth="1"/>
    <col min="6145" max="6145" width="5.109375" customWidth="1"/>
    <col min="6146" max="6146" width="14.109375" customWidth="1"/>
    <col min="6147" max="6147" width="49.6640625" customWidth="1"/>
    <col min="6148" max="6148" width="13" customWidth="1"/>
    <col min="6149" max="6149" width="10.44140625" customWidth="1"/>
    <col min="6150" max="6150" width="10.88671875" customWidth="1"/>
    <col min="6151" max="6151" width="14.44140625" customWidth="1"/>
    <col min="6152" max="6152" width="13" customWidth="1"/>
    <col min="6153" max="6153" width="19.109375" customWidth="1"/>
    <col min="6154" max="6159" width="0" hidden="1" customWidth="1"/>
    <col min="6160" max="6160" width="18.109375" customWidth="1"/>
    <col min="6161" max="6161" width="12.109375" customWidth="1"/>
    <col min="6162" max="6162" width="5.33203125" customWidth="1"/>
    <col min="6163" max="6163" width="7.44140625" customWidth="1"/>
    <col min="6164" max="6164" width="13.44140625" customWidth="1"/>
    <col min="6165" max="6166" width="12.33203125" customWidth="1"/>
    <col min="6167" max="6167" width="6.44140625" customWidth="1"/>
    <col min="6168" max="6168" width="4.6640625" customWidth="1"/>
    <col min="6169" max="6169" width="3.88671875" customWidth="1"/>
    <col min="6170" max="6170" width="3.109375" customWidth="1"/>
    <col min="6171" max="6171" width="7.44140625" customWidth="1"/>
    <col min="6401" max="6401" width="5.109375" customWidth="1"/>
    <col min="6402" max="6402" width="14.109375" customWidth="1"/>
    <col min="6403" max="6403" width="49.6640625" customWidth="1"/>
    <col min="6404" max="6404" width="13" customWidth="1"/>
    <col min="6405" max="6405" width="10.44140625" customWidth="1"/>
    <col min="6406" max="6406" width="10.88671875" customWidth="1"/>
    <col min="6407" max="6407" width="14.44140625" customWidth="1"/>
    <col min="6408" max="6408" width="13" customWidth="1"/>
    <col min="6409" max="6409" width="19.109375" customWidth="1"/>
    <col min="6410" max="6415" width="0" hidden="1" customWidth="1"/>
    <col min="6416" max="6416" width="18.109375" customWidth="1"/>
    <col min="6417" max="6417" width="12.109375" customWidth="1"/>
    <col min="6418" max="6418" width="5.33203125" customWidth="1"/>
    <col min="6419" max="6419" width="7.44140625" customWidth="1"/>
    <col min="6420" max="6420" width="13.44140625" customWidth="1"/>
    <col min="6421" max="6422" width="12.33203125" customWidth="1"/>
    <col min="6423" max="6423" width="6.44140625" customWidth="1"/>
    <col min="6424" max="6424" width="4.6640625" customWidth="1"/>
    <col min="6425" max="6425" width="3.88671875" customWidth="1"/>
    <col min="6426" max="6426" width="3.109375" customWidth="1"/>
    <col min="6427" max="6427" width="7.44140625" customWidth="1"/>
    <col min="6657" max="6657" width="5.109375" customWidth="1"/>
    <col min="6658" max="6658" width="14.109375" customWidth="1"/>
    <col min="6659" max="6659" width="49.6640625" customWidth="1"/>
    <col min="6660" max="6660" width="13" customWidth="1"/>
    <col min="6661" max="6661" width="10.44140625" customWidth="1"/>
    <col min="6662" max="6662" width="10.88671875" customWidth="1"/>
    <col min="6663" max="6663" width="14.44140625" customWidth="1"/>
    <col min="6664" max="6664" width="13" customWidth="1"/>
    <col min="6665" max="6665" width="19.109375" customWidth="1"/>
    <col min="6666" max="6671" width="0" hidden="1" customWidth="1"/>
    <col min="6672" max="6672" width="18.109375" customWidth="1"/>
    <col min="6673" max="6673" width="12.109375" customWidth="1"/>
    <col min="6674" max="6674" width="5.33203125" customWidth="1"/>
    <col min="6675" max="6675" width="7.44140625" customWidth="1"/>
    <col min="6676" max="6676" width="13.44140625" customWidth="1"/>
    <col min="6677" max="6678" width="12.33203125" customWidth="1"/>
    <col min="6679" max="6679" width="6.44140625" customWidth="1"/>
    <col min="6680" max="6680" width="4.6640625" customWidth="1"/>
    <col min="6681" max="6681" width="3.88671875" customWidth="1"/>
    <col min="6682" max="6682" width="3.109375" customWidth="1"/>
    <col min="6683" max="6683" width="7.44140625" customWidth="1"/>
    <col min="6913" max="6913" width="5.109375" customWidth="1"/>
    <col min="6914" max="6914" width="14.109375" customWidth="1"/>
    <col min="6915" max="6915" width="49.6640625" customWidth="1"/>
    <col min="6916" max="6916" width="13" customWidth="1"/>
    <col min="6917" max="6917" width="10.44140625" customWidth="1"/>
    <col min="6918" max="6918" width="10.88671875" customWidth="1"/>
    <col min="6919" max="6919" width="14.44140625" customWidth="1"/>
    <col min="6920" max="6920" width="13" customWidth="1"/>
    <col min="6921" max="6921" width="19.109375" customWidth="1"/>
    <col min="6922" max="6927" width="0" hidden="1" customWidth="1"/>
    <col min="6928" max="6928" width="18.109375" customWidth="1"/>
    <col min="6929" max="6929" width="12.109375" customWidth="1"/>
    <col min="6930" max="6930" width="5.33203125" customWidth="1"/>
    <col min="6931" max="6931" width="7.44140625" customWidth="1"/>
    <col min="6932" max="6932" width="13.44140625" customWidth="1"/>
    <col min="6933" max="6934" width="12.33203125" customWidth="1"/>
    <col min="6935" max="6935" width="6.44140625" customWidth="1"/>
    <col min="6936" max="6936" width="4.6640625" customWidth="1"/>
    <col min="6937" max="6937" width="3.88671875" customWidth="1"/>
    <col min="6938" max="6938" width="3.109375" customWidth="1"/>
    <col min="6939" max="6939" width="7.44140625" customWidth="1"/>
    <col min="7169" max="7169" width="5.109375" customWidth="1"/>
    <col min="7170" max="7170" width="14.109375" customWidth="1"/>
    <col min="7171" max="7171" width="49.6640625" customWidth="1"/>
    <col min="7172" max="7172" width="13" customWidth="1"/>
    <col min="7173" max="7173" width="10.44140625" customWidth="1"/>
    <col min="7174" max="7174" width="10.88671875" customWidth="1"/>
    <col min="7175" max="7175" width="14.44140625" customWidth="1"/>
    <col min="7176" max="7176" width="13" customWidth="1"/>
    <col min="7177" max="7177" width="19.109375" customWidth="1"/>
    <col min="7178" max="7183" width="0" hidden="1" customWidth="1"/>
    <col min="7184" max="7184" width="18.109375" customWidth="1"/>
    <col min="7185" max="7185" width="12.109375" customWidth="1"/>
    <col min="7186" max="7186" width="5.33203125" customWidth="1"/>
    <col min="7187" max="7187" width="7.44140625" customWidth="1"/>
    <col min="7188" max="7188" width="13.44140625" customWidth="1"/>
    <col min="7189" max="7190" width="12.33203125" customWidth="1"/>
    <col min="7191" max="7191" width="6.44140625" customWidth="1"/>
    <col min="7192" max="7192" width="4.6640625" customWidth="1"/>
    <col min="7193" max="7193" width="3.88671875" customWidth="1"/>
    <col min="7194" max="7194" width="3.109375" customWidth="1"/>
    <col min="7195" max="7195" width="7.44140625" customWidth="1"/>
    <col min="7425" max="7425" width="5.109375" customWidth="1"/>
    <col min="7426" max="7426" width="14.109375" customWidth="1"/>
    <col min="7427" max="7427" width="49.6640625" customWidth="1"/>
    <col min="7428" max="7428" width="13" customWidth="1"/>
    <col min="7429" max="7429" width="10.44140625" customWidth="1"/>
    <col min="7430" max="7430" width="10.88671875" customWidth="1"/>
    <col min="7431" max="7431" width="14.44140625" customWidth="1"/>
    <col min="7432" max="7432" width="13" customWidth="1"/>
    <col min="7433" max="7433" width="19.109375" customWidth="1"/>
    <col min="7434" max="7439" width="0" hidden="1" customWidth="1"/>
    <col min="7440" max="7440" width="18.109375" customWidth="1"/>
    <col min="7441" max="7441" width="12.109375" customWidth="1"/>
    <col min="7442" max="7442" width="5.33203125" customWidth="1"/>
    <col min="7443" max="7443" width="7.44140625" customWidth="1"/>
    <col min="7444" max="7444" width="13.44140625" customWidth="1"/>
    <col min="7445" max="7446" width="12.33203125" customWidth="1"/>
    <col min="7447" max="7447" width="6.44140625" customWidth="1"/>
    <col min="7448" max="7448" width="4.6640625" customWidth="1"/>
    <col min="7449" max="7449" width="3.88671875" customWidth="1"/>
    <col min="7450" max="7450" width="3.109375" customWidth="1"/>
    <col min="7451" max="7451" width="7.44140625" customWidth="1"/>
    <col min="7681" max="7681" width="5.109375" customWidth="1"/>
    <col min="7682" max="7682" width="14.109375" customWidth="1"/>
    <col min="7683" max="7683" width="49.6640625" customWidth="1"/>
    <col min="7684" max="7684" width="13" customWidth="1"/>
    <col min="7685" max="7685" width="10.44140625" customWidth="1"/>
    <col min="7686" max="7686" width="10.88671875" customWidth="1"/>
    <col min="7687" max="7687" width="14.44140625" customWidth="1"/>
    <col min="7688" max="7688" width="13" customWidth="1"/>
    <col min="7689" max="7689" width="19.109375" customWidth="1"/>
    <col min="7690" max="7695" width="0" hidden="1" customWidth="1"/>
    <col min="7696" max="7696" width="18.109375" customWidth="1"/>
    <col min="7697" max="7697" width="12.109375" customWidth="1"/>
    <col min="7698" max="7698" width="5.33203125" customWidth="1"/>
    <col min="7699" max="7699" width="7.44140625" customWidth="1"/>
    <col min="7700" max="7700" width="13.44140625" customWidth="1"/>
    <col min="7701" max="7702" width="12.33203125" customWidth="1"/>
    <col min="7703" max="7703" width="6.44140625" customWidth="1"/>
    <col min="7704" max="7704" width="4.6640625" customWidth="1"/>
    <col min="7705" max="7705" width="3.88671875" customWidth="1"/>
    <col min="7706" max="7706" width="3.109375" customWidth="1"/>
    <col min="7707" max="7707" width="7.44140625" customWidth="1"/>
    <col min="7937" max="7937" width="5.109375" customWidth="1"/>
    <col min="7938" max="7938" width="14.109375" customWidth="1"/>
    <col min="7939" max="7939" width="49.6640625" customWidth="1"/>
    <col min="7940" max="7940" width="13" customWidth="1"/>
    <col min="7941" max="7941" width="10.44140625" customWidth="1"/>
    <col min="7942" max="7942" width="10.88671875" customWidth="1"/>
    <col min="7943" max="7943" width="14.44140625" customWidth="1"/>
    <col min="7944" max="7944" width="13" customWidth="1"/>
    <col min="7945" max="7945" width="19.109375" customWidth="1"/>
    <col min="7946" max="7951" width="0" hidden="1" customWidth="1"/>
    <col min="7952" max="7952" width="18.109375" customWidth="1"/>
    <col min="7953" max="7953" width="12.109375" customWidth="1"/>
    <col min="7954" max="7954" width="5.33203125" customWidth="1"/>
    <col min="7955" max="7955" width="7.44140625" customWidth="1"/>
    <col min="7956" max="7956" width="13.44140625" customWidth="1"/>
    <col min="7957" max="7958" width="12.33203125" customWidth="1"/>
    <col min="7959" max="7959" width="6.44140625" customWidth="1"/>
    <col min="7960" max="7960" width="4.6640625" customWidth="1"/>
    <col min="7961" max="7961" width="3.88671875" customWidth="1"/>
    <col min="7962" max="7962" width="3.109375" customWidth="1"/>
    <col min="7963" max="7963" width="7.44140625" customWidth="1"/>
    <col min="8193" max="8193" width="5.109375" customWidth="1"/>
    <col min="8194" max="8194" width="14.109375" customWidth="1"/>
    <col min="8195" max="8195" width="49.6640625" customWidth="1"/>
    <col min="8196" max="8196" width="13" customWidth="1"/>
    <col min="8197" max="8197" width="10.44140625" customWidth="1"/>
    <col min="8198" max="8198" width="10.88671875" customWidth="1"/>
    <col min="8199" max="8199" width="14.44140625" customWidth="1"/>
    <col min="8200" max="8200" width="13" customWidth="1"/>
    <col min="8201" max="8201" width="19.109375" customWidth="1"/>
    <col min="8202" max="8207" width="0" hidden="1" customWidth="1"/>
    <col min="8208" max="8208" width="18.109375" customWidth="1"/>
    <col min="8209" max="8209" width="12.109375" customWidth="1"/>
    <col min="8210" max="8210" width="5.33203125" customWidth="1"/>
    <col min="8211" max="8211" width="7.44140625" customWidth="1"/>
    <col min="8212" max="8212" width="13.44140625" customWidth="1"/>
    <col min="8213" max="8214" width="12.33203125" customWidth="1"/>
    <col min="8215" max="8215" width="6.44140625" customWidth="1"/>
    <col min="8216" max="8216" width="4.6640625" customWidth="1"/>
    <col min="8217" max="8217" width="3.88671875" customWidth="1"/>
    <col min="8218" max="8218" width="3.109375" customWidth="1"/>
    <col min="8219" max="8219" width="7.44140625" customWidth="1"/>
    <col min="8449" max="8449" width="5.109375" customWidth="1"/>
    <col min="8450" max="8450" width="14.109375" customWidth="1"/>
    <col min="8451" max="8451" width="49.6640625" customWidth="1"/>
    <col min="8452" max="8452" width="13" customWidth="1"/>
    <col min="8453" max="8453" width="10.44140625" customWidth="1"/>
    <col min="8454" max="8454" width="10.88671875" customWidth="1"/>
    <col min="8455" max="8455" width="14.44140625" customWidth="1"/>
    <col min="8456" max="8456" width="13" customWidth="1"/>
    <col min="8457" max="8457" width="19.109375" customWidth="1"/>
    <col min="8458" max="8463" width="0" hidden="1" customWidth="1"/>
    <col min="8464" max="8464" width="18.109375" customWidth="1"/>
    <col min="8465" max="8465" width="12.109375" customWidth="1"/>
    <col min="8466" max="8466" width="5.33203125" customWidth="1"/>
    <col min="8467" max="8467" width="7.44140625" customWidth="1"/>
    <col min="8468" max="8468" width="13.44140625" customWidth="1"/>
    <col min="8469" max="8470" width="12.33203125" customWidth="1"/>
    <col min="8471" max="8471" width="6.44140625" customWidth="1"/>
    <col min="8472" max="8472" width="4.6640625" customWidth="1"/>
    <col min="8473" max="8473" width="3.88671875" customWidth="1"/>
    <col min="8474" max="8474" width="3.109375" customWidth="1"/>
    <col min="8475" max="8475" width="7.44140625" customWidth="1"/>
    <col min="8705" max="8705" width="5.109375" customWidth="1"/>
    <col min="8706" max="8706" width="14.109375" customWidth="1"/>
    <col min="8707" max="8707" width="49.6640625" customWidth="1"/>
    <col min="8708" max="8708" width="13" customWidth="1"/>
    <col min="8709" max="8709" width="10.44140625" customWidth="1"/>
    <col min="8710" max="8710" width="10.88671875" customWidth="1"/>
    <col min="8711" max="8711" width="14.44140625" customWidth="1"/>
    <col min="8712" max="8712" width="13" customWidth="1"/>
    <col min="8713" max="8713" width="19.109375" customWidth="1"/>
    <col min="8714" max="8719" width="0" hidden="1" customWidth="1"/>
    <col min="8720" max="8720" width="18.109375" customWidth="1"/>
    <col min="8721" max="8721" width="12.109375" customWidth="1"/>
    <col min="8722" max="8722" width="5.33203125" customWidth="1"/>
    <col min="8723" max="8723" width="7.44140625" customWidth="1"/>
    <col min="8724" max="8724" width="13.44140625" customWidth="1"/>
    <col min="8725" max="8726" width="12.33203125" customWidth="1"/>
    <col min="8727" max="8727" width="6.44140625" customWidth="1"/>
    <col min="8728" max="8728" width="4.6640625" customWidth="1"/>
    <col min="8729" max="8729" width="3.88671875" customWidth="1"/>
    <col min="8730" max="8730" width="3.109375" customWidth="1"/>
    <col min="8731" max="8731" width="7.44140625" customWidth="1"/>
    <col min="8961" max="8961" width="5.109375" customWidth="1"/>
    <col min="8962" max="8962" width="14.109375" customWidth="1"/>
    <col min="8963" max="8963" width="49.6640625" customWidth="1"/>
    <col min="8964" max="8964" width="13" customWidth="1"/>
    <col min="8965" max="8965" width="10.44140625" customWidth="1"/>
    <col min="8966" max="8966" width="10.88671875" customWidth="1"/>
    <col min="8967" max="8967" width="14.44140625" customWidth="1"/>
    <col min="8968" max="8968" width="13" customWidth="1"/>
    <col min="8969" max="8969" width="19.109375" customWidth="1"/>
    <col min="8970" max="8975" width="0" hidden="1" customWidth="1"/>
    <col min="8976" max="8976" width="18.109375" customWidth="1"/>
    <col min="8977" max="8977" width="12.109375" customWidth="1"/>
    <col min="8978" max="8978" width="5.33203125" customWidth="1"/>
    <col min="8979" max="8979" width="7.44140625" customWidth="1"/>
    <col min="8980" max="8980" width="13.44140625" customWidth="1"/>
    <col min="8981" max="8982" width="12.33203125" customWidth="1"/>
    <col min="8983" max="8983" width="6.44140625" customWidth="1"/>
    <col min="8984" max="8984" width="4.6640625" customWidth="1"/>
    <col min="8985" max="8985" width="3.88671875" customWidth="1"/>
    <col min="8986" max="8986" width="3.109375" customWidth="1"/>
    <col min="8987" max="8987" width="7.44140625" customWidth="1"/>
    <col min="9217" max="9217" width="5.109375" customWidth="1"/>
    <col min="9218" max="9218" width="14.109375" customWidth="1"/>
    <col min="9219" max="9219" width="49.6640625" customWidth="1"/>
    <col min="9220" max="9220" width="13" customWidth="1"/>
    <col min="9221" max="9221" width="10.44140625" customWidth="1"/>
    <col min="9222" max="9222" width="10.88671875" customWidth="1"/>
    <col min="9223" max="9223" width="14.44140625" customWidth="1"/>
    <col min="9224" max="9224" width="13" customWidth="1"/>
    <col min="9225" max="9225" width="19.109375" customWidth="1"/>
    <col min="9226" max="9231" width="0" hidden="1" customWidth="1"/>
    <col min="9232" max="9232" width="18.109375" customWidth="1"/>
    <col min="9233" max="9233" width="12.109375" customWidth="1"/>
    <col min="9234" max="9234" width="5.33203125" customWidth="1"/>
    <col min="9235" max="9235" width="7.44140625" customWidth="1"/>
    <col min="9236" max="9236" width="13.44140625" customWidth="1"/>
    <col min="9237" max="9238" width="12.33203125" customWidth="1"/>
    <col min="9239" max="9239" width="6.44140625" customWidth="1"/>
    <col min="9240" max="9240" width="4.6640625" customWidth="1"/>
    <col min="9241" max="9241" width="3.88671875" customWidth="1"/>
    <col min="9242" max="9242" width="3.109375" customWidth="1"/>
    <col min="9243" max="9243" width="7.44140625" customWidth="1"/>
    <col min="9473" max="9473" width="5.109375" customWidth="1"/>
    <col min="9474" max="9474" width="14.109375" customWidth="1"/>
    <col min="9475" max="9475" width="49.6640625" customWidth="1"/>
    <col min="9476" max="9476" width="13" customWidth="1"/>
    <col min="9477" max="9477" width="10.44140625" customWidth="1"/>
    <col min="9478" max="9478" width="10.88671875" customWidth="1"/>
    <col min="9479" max="9479" width="14.44140625" customWidth="1"/>
    <col min="9480" max="9480" width="13" customWidth="1"/>
    <col min="9481" max="9481" width="19.109375" customWidth="1"/>
    <col min="9482" max="9487" width="0" hidden="1" customWidth="1"/>
    <col min="9488" max="9488" width="18.109375" customWidth="1"/>
    <col min="9489" max="9489" width="12.109375" customWidth="1"/>
    <col min="9490" max="9490" width="5.33203125" customWidth="1"/>
    <col min="9491" max="9491" width="7.44140625" customWidth="1"/>
    <col min="9492" max="9492" width="13.44140625" customWidth="1"/>
    <col min="9493" max="9494" width="12.33203125" customWidth="1"/>
    <col min="9495" max="9495" width="6.44140625" customWidth="1"/>
    <col min="9496" max="9496" width="4.6640625" customWidth="1"/>
    <col min="9497" max="9497" width="3.88671875" customWidth="1"/>
    <col min="9498" max="9498" width="3.109375" customWidth="1"/>
    <col min="9499" max="9499" width="7.44140625" customWidth="1"/>
    <col min="9729" max="9729" width="5.109375" customWidth="1"/>
    <col min="9730" max="9730" width="14.109375" customWidth="1"/>
    <col min="9731" max="9731" width="49.6640625" customWidth="1"/>
    <col min="9732" max="9732" width="13" customWidth="1"/>
    <col min="9733" max="9733" width="10.44140625" customWidth="1"/>
    <col min="9734" max="9734" width="10.88671875" customWidth="1"/>
    <col min="9735" max="9735" width="14.44140625" customWidth="1"/>
    <col min="9736" max="9736" width="13" customWidth="1"/>
    <col min="9737" max="9737" width="19.109375" customWidth="1"/>
    <col min="9738" max="9743" width="0" hidden="1" customWidth="1"/>
    <col min="9744" max="9744" width="18.109375" customWidth="1"/>
    <col min="9745" max="9745" width="12.109375" customWidth="1"/>
    <col min="9746" max="9746" width="5.33203125" customWidth="1"/>
    <col min="9747" max="9747" width="7.44140625" customWidth="1"/>
    <col min="9748" max="9748" width="13.44140625" customWidth="1"/>
    <col min="9749" max="9750" width="12.33203125" customWidth="1"/>
    <col min="9751" max="9751" width="6.44140625" customWidth="1"/>
    <col min="9752" max="9752" width="4.6640625" customWidth="1"/>
    <col min="9753" max="9753" width="3.88671875" customWidth="1"/>
    <col min="9754" max="9754" width="3.109375" customWidth="1"/>
    <col min="9755" max="9755" width="7.44140625" customWidth="1"/>
    <col min="9985" max="9985" width="5.109375" customWidth="1"/>
    <col min="9986" max="9986" width="14.109375" customWidth="1"/>
    <col min="9987" max="9987" width="49.6640625" customWidth="1"/>
    <col min="9988" max="9988" width="13" customWidth="1"/>
    <col min="9989" max="9989" width="10.44140625" customWidth="1"/>
    <col min="9990" max="9990" width="10.88671875" customWidth="1"/>
    <col min="9991" max="9991" width="14.44140625" customWidth="1"/>
    <col min="9992" max="9992" width="13" customWidth="1"/>
    <col min="9993" max="9993" width="19.109375" customWidth="1"/>
    <col min="9994" max="9999" width="0" hidden="1" customWidth="1"/>
    <col min="10000" max="10000" width="18.109375" customWidth="1"/>
    <col min="10001" max="10001" width="12.109375" customWidth="1"/>
    <col min="10002" max="10002" width="5.33203125" customWidth="1"/>
    <col min="10003" max="10003" width="7.44140625" customWidth="1"/>
    <col min="10004" max="10004" width="13.44140625" customWidth="1"/>
    <col min="10005" max="10006" width="12.33203125" customWidth="1"/>
    <col min="10007" max="10007" width="6.44140625" customWidth="1"/>
    <col min="10008" max="10008" width="4.6640625" customWidth="1"/>
    <col min="10009" max="10009" width="3.88671875" customWidth="1"/>
    <col min="10010" max="10010" width="3.109375" customWidth="1"/>
    <col min="10011" max="10011" width="7.44140625" customWidth="1"/>
    <col min="10241" max="10241" width="5.109375" customWidth="1"/>
    <col min="10242" max="10242" width="14.109375" customWidth="1"/>
    <col min="10243" max="10243" width="49.6640625" customWidth="1"/>
    <col min="10244" max="10244" width="13" customWidth="1"/>
    <col min="10245" max="10245" width="10.44140625" customWidth="1"/>
    <col min="10246" max="10246" width="10.88671875" customWidth="1"/>
    <col min="10247" max="10247" width="14.44140625" customWidth="1"/>
    <col min="10248" max="10248" width="13" customWidth="1"/>
    <col min="10249" max="10249" width="19.109375" customWidth="1"/>
    <col min="10250" max="10255" width="0" hidden="1" customWidth="1"/>
    <col min="10256" max="10256" width="18.109375" customWidth="1"/>
    <col min="10257" max="10257" width="12.109375" customWidth="1"/>
    <col min="10258" max="10258" width="5.33203125" customWidth="1"/>
    <col min="10259" max="10259" width="7.44140625" customWidth="1"/>
    <col min="10260" max="10260" width="13.44140625" customWidth="1"/>
    <col min="10261" max="10262" width="12.33203125" customWidth="1"/>
    <col min="10263" max="10263" width="6.44140625" customWidth="1"/>
    <col min="10264" max="10264" width="4.6640625" customWidth="1"/>
    <col min="10265" max="10265" width="3.88671875" customWidth="1"/>
    <col min="10266" max="10266" width="3.109375" customWidth="1"/>
    <col min="10267" max="10267" width="7.44140625" customWidth="1"/>
    <col min="10497" max="10497" width="5.109375" customWidth="1"/>
    <col min="10498" max="10498" width="14.109375" customWidth="1"/>
    <col min="10499" max="10499" width="49.6640625" customWidth="1"/>
    <col min="10500" max="10500" width="13" customWidth="1"/>
    <col min="10501" max="10501" width="10.44140625" customWidth="1"/>
    <col min="10502" max="10502" width="10.88671875" customWidth="1"/>
    <col min="10503" max="10503" width="14.44140625" customWidth="1"/>
    <col min="10504" max="10504" width="13" customWidth="1"/>
    <col min="10505" max="10505" width="19.109375" customWidth="1"/>
    <col min="10506" max="10511" width="0" hidden="1" customWidth="1"/>
    <col min="10512" max="10512" width="18.109375" customWidth="1"/>
    <col min="10513" max="10513" width="12.109375" customWidth="1"/>
    <col min="10514" max="10514" width="5.33203125" customWidth="1"/>
    <col min="10515" max="10515" width="7.44140625" customWidth="1"/>
    <col min="10516" max="10516" width="13.44140625" customWidth="1"/>
    <col min="10517" max="10518" width="12.33203125" customWidth="1"/>
    <col min="10519" max="10519" width="6.44140625" customWidth="1"/>
    <col min="10520" max="10520" width="4.6640625" customWidth="1"/>
    <col min="10521" max="10521" width="3.88671875" customWidth="1"/>
    <col min="10522" max="10522" width="3.109375" customWidth="1"/>
    <col min="10523" max="10523" width="7.44140625" customWidth="1"/>
    <col min="10753" max="10753" width="5.109375" customWidth="1"/>
    <col min="10754" max="10754" width="14.109375" customWidth="1"/>
    <col min="10755" max="10755" width="49.6640625" customWidth="1"/>
    <col min="10756" max="10756" width="13" customWidth="1"/>
    <col min="10757" max="10757" width="10.44140625" customWidth="1"/>
    <col min="10758" max="10758" width="10.88671875" customWidth="1"/>
    <col min="10759" max="10759" width="14.44140625" customWidth="1"/>
    <col min="10760" max="10760" width="13" customWidth="1"/>
    <col min="10761" max="10761" width="19.109375" customWidth="1"/>
    <col min="10762" max="10767" width="0" hidden="1" customWidth="1"/>
    <col min="10768" max="10768" width="18.109375" customWidth="1"/>
    <col min="10769" max="10769" width="12.109375" customWidth="1"/>
    <col min="10770" max="10770" width="5.33203125" customWidth="1"/>
    <col min="10771" max="10771" width="7.44140625" customWidth="1"/>
    <col min="10772" max="10772" width="13.44140625" customWidth="1"/>
    <col min="10773" max="10774" width="12.33203125" customWidth="1"/>
    <col min="10775" max="10775" width="6.44140625" customWidth="1"/>
    <col min="10776" max="10776" width="4.6640625" customWidth="1"/>
    <col min="10777" max="10777" width="3.88671875" customWidth="1"/>
    <col min="10778" max="10778" width="3.109375" customWidth="1"/>
    <col min="10779" max="10779" width="7.44140625" customWidth="1"/>
    <col min="11009" max="11009" width="5.109375" customWidth="1"/>
    <col min="11010" max="11010" width="14.109375" customWidth="1"/>
    <col min="11011" max="11011" width="49.6640625" customWidth="1"/>
    <col min="11012" max="11012" width="13" customWidth="1"/>
    <col min="11013" max="11013" width="10.44140625" customWidth="1"/>
    <col min="11014" max="11014" width="10.88671875" customWidth="1"/>
    <col min="11015" max="11015" width="14.44140625" customWidth="1"/>
    <col min="11016" max="11016" width="13" customWidth="1"/>
    <col min="11017" max="11017" width="19.109375" customWidth="1"/>
    <col min="11018" max="11023" width="0" hidden="1" customWidth="1"/>
    <col min="11024" max="11024" width="18.109375" customWidth="1"/>
    <col min="11025" max="11025" width="12.109375" customWidth="1"/>
    <col min="11026" max="11026" width="5.33203125" customWidth="1"/>
    <col min="11027" max="11027" width="7.44140625" customWidth="1"/>
    <col min="11028" max="11028" width="13.44140625" customWidth="1"/>
    <col min="11029" max="11030" width="12.33203125" customWidth="1"/>
    <col min="11031" max="11031" width="6.44140625" customWidth="1"/>
    <col min="11032" max="11032" width="4.6640625" customWidth="1"/>
    <col min="11033" max="11033" width="3.88671875" customWidth="1"/>
    <col min="11034" max="11034" width="3.109375" customWidth="1"/>
    <col min="11035" max="11035" width="7.44140625" customWidth="1"/>
    <col min="11265" max="11265" width="5.109375" customWidth="1"/>
    <col min="11266" max="11266" width="14.109375" customWidth="1"/>
    <col min="11267" max="11267" width="49.6640625" customWidth="1"/>
    <col min="11268" max="11268" width="13" customWidth="1"/>
    <col min="11269" max="11269" width="10.44140625" customWidth="1"/>
    <col min="11270" max="11270" width="10.88671875" customWidth="1"/>
    <col min="11271" max="11271" width="14.44140625" customWidth="1"/>
    <col min="11272" max="11272" width="13" customWidth="1"/>
    <col min="11273" max="11273" width="19.109375" customWidth="1"/>
    <col min="11274" max="11279" width="0" hidden="1" customWidth="1"/>
    <col min="11280" max="11280" width="18.109375" customWidth="1"/>
    <col min="11281" max="11281" width="12.109375" customWidth="1"/>
    <col min="11282" max="11282" width="5.33203125" customWidth="1"/>
    <col min="11283" max="11283" width="7.44140625" customWidth="1"/>
    <col min="11284" max="11284" width="13.44140625" customWidth="1"/>
    <col min="11285" max="11286" width="12.33203125" customWidth="1"/>
    <col min="11287" max="11287" width="6.44140625" customWidth="1"/>
    <col min="11288" max="11288" width="4.6640625" customWidth="1"/>
    <col min="11289" max="11289" width="3.88671875" customWidth="1"/>
    <col min="11290" max="11290" width="3.109375" customWidth="1"/>
    <col min="11291" max="11291" width="7.44140625" customWidth="1"/>
    <col min="11521" max="11521" width="5.109375" customWidth="1"/>
    <col min="11522" max="11522" width="14.109375" customWidth="1"/>
    <col min="11523" max="11523" width="49.6640625" customWidth="1"/>
    <col min="11524" max="11524" width="13" customWidth="1"/>
    <col min="11525" max="11525" width="10.44140625" customWidth="1"/>
    <col min="11526" max="11526" width="10.88671875" customWidth="1"/>
    <col min="11527" max="11527" width="14.44140625" customWidth="1"/>
    <col min="11528" max="11528" width="13" customWidth="1"/>
    <col min="11529" max="11529" width="19.109375" customWidth="1"/>
    <col min="11530" max="11535" width="0" hidden="1" customWidth="1"/>
    <col min="11536" max="11536" width="18.109375" customWidth="1"/>
    <col min="11537" max="11537" width="12.109375" customWidth="1"/>
    <col min="11538" max="11538" width="5.33203125" customWidth="1"/>
    <col min="11539" max="11539" width="7.44140625" customWidth="1"/>
    <col min="11540" max="11540" width="13.44140625" customWidth="1"/>
    <col min="11541" max="11542" width="12.33203125" customWidth="1"/>
    <col min="11543" max="11543" width="6.44140625" customWidth="1"/>
    <col min="11544" max="11544" width="4.6640625" customWidth="1"/>
    <col min="11545" max="11545" width="3.88671875" customWidth="1"/>
    <col min="11546" max="11546" width="3.109375" customWidth="1"/>
    <col min="11547" max="11547" width="7.44140625" customWidth="1"/>
    <col min="11777" max="11777" width="5.109375" customWidth="1"/>
    <col min="11778" max="11778" width="14.109375" customWidth="1"/>
    <col min="11779" max="11779" width="49.6640625" customWidth="1"/>
    <col min="11780" max="11780" width="13" customWidth="1"/>
    <col min="11781" max="11781" width="10.44140625" customWidth="1"/>
    <col min="11782" max="11782" width="10.88671875" customWidth="1"/>
    <col min="11783" max="11783" width="14.44140625" customWidth="1"/>
    <col min="11784" max="11784" width="13" customWidth="1"/>
    <col min="11785" max="11785" width="19.109375" customWidth="1"/>
    <col min="11786" max="11791" width="0" hidden="1" customWidth="1"/>
    <col min="11792" max="11792" width="18.109375" customWidth="1"/>
    <col min="11793" max="11793" width="12.109375" customWidth="1"/>
    <col min="11794" max="11794" width="5.33203125" customWidth="1"/>
    <col min="11795" max="11795" width="7.44140625" customWidth="1"/>
    <col min="11796" max="11796" width="13.44140625" customWidth="1"/>
    <col min="11797" max="11798" width="12.33203125" customWidth="1"/>
    <col min="11799" max="11799" width="6.44140625" customWidth="1"/>
    <col min="11800" max="11800" width="4.6640625" customWidth="1"/>
    <col min="11801" max="11801" width="3.88671875" customWidth="1"/>
    <col min="11802" max="11802" width="3.109375" customWidth="1"/>
    <col min="11803" max="11803" width="7.44140625" customWidth="1"/>
    <col min="12033" max="12033" width="5.109375" customWidth="1"/>
    <col min="12034" max="12034" width="14.109375" customWidth="1"/>
    <col min="12035" max="12035" width="49.6640625" customWidth="1"/>
    <col min="12036" max="12036" width="13" customWidth="1"/>
    <col min="12037" max="12037" width="10.44140625" customWidth="1"/>
    <col min="12038" max="12038" width="10.88671875" customWidth="1"/>
    <col min="12039" max="12039" width="14.44140625" customWidth="1"/>
    <col min="12040" max="12040" width="13" customWidth="1"/>
    <col min="12041" max="12041" width="19.109375" customWidth="1"/>
    <col min="12042" max="12047" width="0" hidden="1" customWidth="1"/>
    <col min="12048" max="12048" width="18.109375" customWidth="1"/>
    <col min="12049" max="12049" width="12.109375" customWidth="1"/>
    <col min="12050" max="12050" width="5.33203125" customWidth="1"/>
    <col min="12051" max="12051" width="7.44140625" customWidth="1"/>
    <col min="12052" max="12052" width="13.44140625" customWidth="1"/>
    <col min="12053" max="12054" width="12.33203125" customWidth="1"/>
    <col min="12055" max="12055" width="6.44140625" customWidth="1"/>
    <col min="12056" max="12056" width="4.6640625" customWidth="1"/>
    <col min="12057" max="12057" width="3.88671875" customWidth="1"/>
    <col min="12058" max="12058" width="3.109375" customWidth="1"/>
    <col min="12059" max="12059" width="7.44140625" customWidth="1"/>
    <col min="12289" max="12289" width="5.109375" customWidth="1"/>
    <col min="12290" max="12290" width="14.109375" customWidth="1"/>
    <col min="12291" max="12291" width="49.6640625" customWidth="1"/>
    <col min="12292" max="12292" width="13" customWidth="1"/>
    <col min="12293" max="12293" width="10.44140625" customWidth="1"/>
    <col min="12294" max="12294" width="10.88671875" customWidth="1"/>
    <col min="12295" max="12295" width="14.44140625" customWidth="1"/>
    <col min="12296" max="12296" width="13" customWidth="1"/>
    <col min="12297" max="12297" width="19.109375" customWidth="1"/>
    <col min="12298" max="12303" width="0" hidden="1" customWidth="1"/>
    <col min="12304" max="12304" width="18.109375" customWidth="1"/>
    <col min="12305" max="12305" width="12.109375" customWidth="1"/>
    <col min="12306" max="12306" width="5.33203125" customWidth="1"/>
    <col min="12307" max="12307" width="7.44140625" customWidth="1"/>
    <col min="12308" max="12308" width="13.44140625" customWidth="1"/>
    <col min="12309" max="12310" width="12.33203125" customWidth="1"/>
    <col min="12311" max="12311" width="6.44140625" customWidth="1"/>
    <col min="12312" max="12312" width="4.6640625" customWidth="1"/>
    <col min="12313" max="12313" width="3.88671875" customWidth="1"/>
    <col min="12314" max="12314" width="3.109375" customWidth="1"/>
    <col min="12315" max="12315" width="7.44140625" customWidth="1"/>
    <col min="12545" max="12545" width="5.109375" customWidth="1"/>
    <col min="12546" max="12546" width="14.109375" customWidth="1"/>
    <col min="12547" max="12547" width="49.6640625" customWidth="1"/>
    <col min="12548" max="12548" width="13" customWidth="1"/>
    <col min="12549" max="12549" width="10.44140625" customWidth="1"/>
    <col min="12550" max="12550" width="10.88671875" customWidth="1"/>
    <col min="12551" max="12551" width="14.44140625" customWidth="1"/>
    <col min="12552" max="12552" width="13" customWidth="1"/>
    <col min="12553" max="12553" width="19.109375" customWidth="1"/>
    <col min="12554" max="12559" width="0" hidden="1" customWidth="1"/>
    <col min="12560" max="12560" width="18.109375" customWidth="1"/>
    <col min="12561" max="12561" width="12.109375" customWidth="1"/>
    <col min="12562" max="12562" width="5.33203125" customWidth="1"/>
    <col min="12563" max="12563" width="7.44140625" customWidth="1"/>
    <col min="12564" max="12564" width="13.44140625" customWidth="1"/>
    <col min="12565" max="12566" width="12.33203125" customWidth="1"/>
    <col min="12567" max="12567" width="6.44140625" customWidth="1"/>
    <col min="12568" max="12568" width="4.6640625" customWidth="1"/>
    <col min="12569" max="12569" width="3.88671875" customWidth="1"/>
    <col min="12570" max="12570" width="3.109375" customWidth="1"/>
    <col min="12571" max="12571" width="7.44140625" customWidth="1"/>
    <col min="12801" max="12801" width="5.109375" customWidth="1"/>
    <col min="12802" max="12802" width="14.109375" customWidth="1"/>
    <col min="12803" max="12803" width="49.6640625" customWidth="1"/>
    <col min="12804" max="12804" width="13" customWidth="1"/>
    <col min="12805" max="12805" width="10.44140625" customWidth="1"/>
    <col min="12806" max="12806" width="10.88671875" customWidth="1"/>
    <col min="12807" max="12807" width="14.44140625" customWidth="1"/>
    <col min="12808" max="12808" width="13" customWidth="1"/>
    <col min="12809" max="12809" width="19.109375" customWidth="1"/>
    <col min="12810" max="12815" width="0" hidden="1" customWidth="1"/>
    <col min="12816" max="12816" width="18.109375" customWidth="1"/>
    <col min="12817" max="12817" width="12.109375" customWidth="1"/>
    <col min="12818" max="12818" width="5.33203125" customWidth="1"/>
    <col min="12819" max="12819" width="7.44140625" customWidth="1"/>
    <col min="12820" max="12820" width="13.44140625" customWidth="1"/>
    <col min="12821" max="12822" width="12.33203125" customWidth="1"/>
    <col min="12823" max="12823" width="6.44140625" customWidth="1"/>
    <col min="12824" max="12824" width="4.6640625" customWidth="1"/>
    <col min="12825" max="12825" width="3.88671875" customWidth="1"/>
    <col min="12826" max="12826" width="3.109375" customWidth="1"/>
    <col min="12827" max="12827" width="7.44140625" customWidth="1"/>
    <col min="13057" max="13057" width="5.109375" customWidth="1"/>
    <col min="13058" max="13058" width="14.109375" customWidth="1"/>
    <col min="13059" max="13059" width="49.6640625" customWidth="1"/>
    <col min="13060" max="13060" width="13" customWidth="1"/>
    <col min="13061" max="13061" width="10.44140625" customWidth="1"/>
    <col min="13062" max="13062" width="10.88671875" customWidth="1"/>
    <col min="13063" max="13063" width="14.44140625" customWidth="1"/>
    <col min="13064" max="13064" width="13" customWidth="1"/>
    <col min="13065" max="13065" width="19.109375" customWidth="1"/>
    <col min="13066" max="13071" width="0" hidden="1" customWidth="1"/>
    <col min="13072" max="13072" width="18.109375" customWidth="1"/>
    <col min="13073" max="13073" width="12.109375" customWidth="1"/>
    <col min="13074" max="13074" width="5.33203125" customWidth="1"/>
    <col min="13075" max="13075" width="7.44140625" customWidth="1"/>
    <col min="13076" max="13076" width="13.44140625" customWidth="1"/>
    <col min="13077" max="13078" width="12.33203125" customWidth="1"/>
    <col min="13079" max="13079" width="6.44140625" customWidth="1"/>
    <col min="13080" max="13080" width="4.6640625" customWidth="1"/>
    <col min="13081" max="13081" width="3.88671875" customWidth="1"/>
    <col min="13082" max="13082" width="3.109375" customWidth="1"/>
    <col min="13083" max="13083" width="7.44140625" customWidth="1"/>
    <col min="13313" max="13313" width="5.109375" customWidth="1"/>
    <col min="13314" max="13314" width="14.109375" customWidth="1"/>
    <col min="13315" max="13315" width="49.6640625" customWidth="1"/>
    <col min="13316" max="13316" width="13" customWidth="1"/>
    <col min="13317" max="13317" width="10.44140625" customWidth="1"/>
    <col min="13318" max="13318" width="10.88671875" customWidth="1"/>
    <col min="13319" max="13319" width="14.44140625" customWidth="1"/>
    <col min="13320" max="13320" width="13" customWidth="1"/>
    <col min="13321" max="13321" width="19.109375" customWidth="1"/>
    <col min="13322" max="13327" width="0" hidden="1" customWidth="1"/>
    <col min="13328" max="13328" width="18.109375" customWidth="1"/>
    <col min="13329" max="13329" width="12.109375" customWidth="1"/>
    <col min="13330" max="13330" width="5.33203125" customWidth="1"/>
    <col min="13331" max="13331" width="7.44140625" customWidth="1"/>
    <col min="13332" max="13332" width="13.44140625" customWidth="1"/>
    <col min="13333" max="13334" width="12.33203125" customWidth="1"/>
    <col min="13335" max="13335" width="6.44140625" customWidth="1"/>
    <col min="13336" max="13336" width="4.6640625" customWidth="1"/>
    <col min="13337" max="13337" width="3.88671875" customWidth="1"/>
    <col min="13338" max="13338" width="3.109375" customWidth="1"/>
    <col min="13339" max="13339" width="7.44140625" customWidth="1"/>
    <col min="13569" max="13569" width="5.109375" customWidth="1"/>
    <col min="13570" max="13570" width="14.109375" customWidth="1"/>
    <col min="13571" max="13571" width="49.6640625" customWidth="1"/>
    <col min="13572" max="13572" width="13" customWidth="1"/>
    <col min="13573" max="13573" width="10.44140625" customWidth="1"/>
    <col min="13574" max="13574" width="10.88671875" customWidth="1"/>
    <col min="13575" max="13575" width="14.44140625" customWidth="1"/>
    <col min="13576" max="13576" width="13" customWidth="1"/>
    <col min="13577" max="13577" width="19.109375" customWidth="1"/>
    <col min="13578" max="13583" width="0" hidden="1" customWidth="1"/>
    <col min="13584" max="13584" width="18.109375" customWidth="1"/>
    <col min="13585" max="13585" width="12.109375" customWidth="1"/>
    <col min="13586" max="13586" width="5.33203125" customWidth="1"/>
    <col min="13587" max="13587" width="7.44140625" customWidth="1"/>
    <col min="13588" max="13588" width="13.44140625" customWidth="1"/>
    <col min="13589" max="13590" width="12.33203125" customWidth="1"/>
    <col min="13591" max="13591" width="6.44140625" customWidth="1"/>
    <col min="13592" max="13592" width="4.6640625" customWidth="1"/>
    <col min="13593" max="13593" width="3.88671875" customWidth="1"/>
    <col min="13594" max="13594" width="3.109375" customWidth="1"/>
    <col min="13595" max="13595" width="7.44140625" customWidth="1"/>
    <col min="13825" max="13825" width="5.109375" customWidth="1"/>
    <col min="13826" max="13826" width="14.109375" customWidth="1"/>
    <col min="13827" max="13827" width="49.6640625" customWidth="1"/>
    <col min="13828" max="13828" width="13" customWidth="1"/>
    <col min="13829" max="13829" width="10.44140625" customWidth="1"/>
    <col min="13830" max="13830" width="10.88671875" customWidth="1"/>
    <col min="13831" max="13831" width="14.44140625" customWidth="1"/>
    <col min="13832" max="13832" width="13" customWidth="1"/>
    <col min="13833" max="13833" width="19.109375" customWidth="1"/>
    <col min="13834" max="13839" width="0" hidden="1" customWidth="1"/>
    <col min="13840" max="13840" width="18.109375" customWidth="1"/>
    <col min="13841" max="13841" width="12.109375" customWidth="1"/>
    <col min="13842" max="13842" width="5.33203125" customWidth="1"/>
    <col min="13843" max="13843" width="7.44140625" customWidth="1"/>
    <col min="13844" max="13844" width="13.44140625" customWidth="1"/>
    <col min="13845" max="13846" width="12.33203125" customWidth="1"/>
    <col min="13847" max="13847" width="6.44140625" customWidth="1"/>
    <col min="13848" max="13848" width="4.6640625" customWidth="1"/>
    <col min="13849" max="13849" width="3.88671875" customWidth="1"/>
    <col min="13850" max="13850" width="3.109375" customWidth="1"/>
    <col min="13851" max="13851" width="7.44140625" customWidth="1"/>
    <col min="14081" max="14081" width="5.109375" customWidth="1"/>
    <col min="14082" max="14082" width="14.109375" customWidth="1"/>
    <col min="14083" max="14083" width="49.6640625" customWidth="1"/>
    <col min="14084" max="14084" width="13" customWidth="1"/>
    <col min="14085" max="14085" width="10.44140625" customWidth="1"/>
    <col min="14086" max="14086" width="10.88671875" customWidth="1"/>
    <col min="14087" max="14087" width="14.44140625" customWidth="1"/>
    <col min="14088" max="14088" width="13" customWidth="1"/>
    <col min="14089" max="14089" width="19.109375" customWidth="1"/>
    <col min="14090" max="14095" width="0" hidden="1" customWidth="1"/>
    <col min="14096" max="14096" width="18.109375" customWidth="1"/>
    <col min="14097" max="14097" width="12.109375" customWidth="1"/>
    <col min="14098" max="14098" width="5.33203125" customWidth="1"/>
    <col min="14099" max="14099" width="7.44140625" customWidth="1"/>
    <col min="14100" max="14100" width="13.44140625" customWidth="1"/>
    <col min="14101" max="14102" width="12.33203125" customWidth="1"/>
    <col min="14103" max="14103" width="6.44140625" customWidth="1"/>
    <col min="14104" max="14104" width="4.6640625" customWidth="1"/>
    <col min="14105" max="14105" width="3.88671875" customWidth="1"/>
    <col min="14106" max="14106" width="3.109375" customWidth="1"/>
    <col min="14107" max="14107" width="7.44140625" customWidth="1"/>
    <col min="14337" max="14337" width="5.109375" customWidth="1"/>
    <col min="14338" max="14338" width="14.109375" customWidth="1"/>
    <col min="14339" max="14339" width="49.6640625" customWidth="1"/>
    <col min="14340" max="14340" width="13" customWidth="1"/>
    <col min="14341" max="14341" width="10.44140625" customWidth="1"/>
    <col min="14342" max="14342" width="10.88671875" customWidth="1"/>
    <col min="14343" max="14343" width="14.44140625" customWidth="1"/>
    <col min="14344" max="14344" width="13" customWidth="1"/>
    <col min="14345" max="14345" width="19.109375" customWidth="1"/>
    <col min="14346" max="14351" width="0" hidden="1" customWidth="1"/>
    <col min="14352" max="14352" width="18.109375" customWidth="1"/>
    <col min="14353" max="14353" width="12.109375" customWidth="1"/>
    <col min="14354" max="14354" width="5.33203125" customWidth="1"/>
    <col min="14355" max="14355" width="7.44140625" customWidth="1"/>
    <col min="14356" max="14356" width="13.44140625" customWidth="1"/>
    <col min="14357" max="14358" width="12.33203125" customWidth="1"/>
    <col min="14359" max="14359" width="6.44140625" customWidth="1"/>
    <col min="14360" max="14360" width="4.6640625" customWidth="1"/>
    <col min="14361" max="14361" width="3.88671875" customWidth="1"/>
    <col min="14362" max="14362" width="3.109375" customWidth="1"/>
    <col min="14363" max="14363" width="7.44140625" customWidth="1"/>
    <col min="14593" max="14593" width="5.109375" customWidth="1"/>
    <col min="14594" max="14594" width="14.109375" customWidth="1"/>
    <col min="14595" max="14595" width="49.6640625" customWidth="1"/>
    <col min="14596" max="14596" width="13" customWidth="1"/>
    <col min="14597" max="14597" width="10.44140625" customWidth="1"/>
    <col min="14598" max="14598" width="10.88671875" customWidth="1"/>
    <col min="14599" max="14599" width="14.44140625" customWidth="1"/>
    <col min="14600" max="14600" width="13" customWidth="1"/>
    <col min="14601" max="14601" width="19.109375" customWidth="1"/>
    <col min="14602" max="14607" width="0" hidden="1" customWidth="1"/>
    <col min="14608" max="14608" width="18.109375" customWidth="1"/>
    <col min="14609" max="14609" width="12.109375" customWidth="1"/>
    <col min="14610" max="14610" width="5.33203125" customWidth="1"/>
    <col min="14611" max="14611" width="7.44140625" customWidth="1"/>
    <col min="14612" max="14612" width="13.44140625" customWidth="1"/>
    <col min="14613" max="14614" width="12.33203125" customWidth="1"/>
    <col min="14615" max="14615" width="6.44140625" customWidth="1"/>
    <col min="14616" max="14616" width="4.6640625" customWidth="1"/>
    <col min="14617" max="14617" width="3.88671875" customWidth="1"/>
    <col min="14618" max="14618" width="3.109375" customWidth="1"/>
    <col min="14619" max="14619" width="7.44140625" customWidth="1"/>
    <col min="14849" max="14849" width="5.109375" customWidth="1"/>
    <col min="14850" max="14850" width="14.109375" customWidth="1"/>
    <col min="14851" max="14851" width="49.6640625" customWidth="1"/>
    <col min="14852" max="14852" width="13" customWidth="1"/>
    <col min="14853" max="14853" width="10.44140625" customWidth="1"/>
    <col min="14854" max="14854" width="10.88671875" customWidth="1"/>
    <col min="14855" max="14855" width="14.44140625" customWidth="1"/>
    <col min="14856" max="14856" width="13" customWidth="1"/>
    <col min="14857" max="14857" width="19.109375" customWidth="1"/>
    <col min="14858" max="14863" width="0" hidden="1" customWidth="1"/>
    <col min="14864" max="14864" width="18.109375" customWidth="1"/>
    <col min="14865" max="14865" width="12.109375" customWidth="1"/>
    <col min="14866" max="14866" width="5.33203125" customWidth="1"/>
    <col min="14867" max="14867" width="7.44140625" customWidth="1"/>
    <col min="14868" max="14868" width="13.44140625" customWidth="1"/>
    <col min="14869" max="14870" width="12.33203125" customWidth="1"/>
    <col min="14871" max="14871" width="6.44140625" customWidth="1"/>
    <col min="14872" max="14872" width="4.6640625" customWidth="1"/>
    <col min="14873" max="14873" width="3.88671875" customWidth="1"/>
    <col min="14874" max="14874" width="3.109375" customWidth="1"/>
    <col min="14875" max="14875" width="7.44140625" customWidth="1"/>
    <col min="15105" max="15105" width="5.109375" customWidth="1"/>
    <col min="15106" max="15106" width="14.109375" customWidth="1"/>
    <col min="15107" max="15107" width="49.6640625" customWidth="1"/>
    <col min="15108" max="15108" width="13" customWidth="1"/>
    <col min="15109" max="15109" width="10.44140625" customWidth="1"/>
    <col min="15110" max="15110" width="10.88671875" customWidth="1"/>
    <col min="15111" max="15111" width="14.44140625" customWidth="1"/>
    <col min="15112" max="15112" width="13" customWidth="1"/>
    <col min="15113" max="15113" width="19.109375" customWidth="1"/>
    <col min="15114" max="15119" width="0" hidden="1" customWidth="1"/>
    <col min="15120" max="15120" width="18.109375" customWidth="1"/>
    <col min="15121" max="15121" width="12.109375" customWidth="1"/>
    <col min="15122" max="15122" width="5.33203125" customWidth="1"/>
    <col min="15123" max="15123" width="7.44140625" customWidth="1"/>
    <col min="15124" max="15124" width="13.44140625" customWidth="1"/>
    <col min="15125" max="15126" width="12.33203125" customWidth="1"/>
    <col min="15127" max="15127" width="6.44140625" customWidth="1"/>
    <col min="15128" max="15128" width="4.6640625" customWidth="1"/>
    <col min="15129" max="15129" width="3.88671875" customWidth="1"/>
    <col min="15130" max="15130" width="3.109375" customWidth="1"/>
    <col min="15131" max="15131" width="7.44140625" customWidth="1"/>
    <col min="15361" max="15361" width="5.109375" customWidth="1"/>
    <col min="15362" max="15362" width="14.109375" customWidth="1"/>
    <col min="15363" max="15363" width="49.6640625" customWidth="1"/>
    <col min="15364" max="15364" width="13" customWidth="1"/>
    <col min="15365" max="15365" width="10.44140625" customWidth="1"/>
    <col min="15366" max="15366" width="10.88671875" customWidth="1"/>
    <col min="15367" max="15367" width="14.44140625" customWidth="1"/>
    <col min="15368" max="15368" width="13" customWidth="1"/>
    <col min="15369" max="15369" width="19.109375" customWidth="1"/>
    <col min="15370" max="15375" width="0" hidden="1" customWidth="1"/>
    <col min="15376" max="15376" width="18.109375" customWidth="1"/>
    <col min="15377" max="15377" width="12.109375" customWidth="1"/>
    <col min="15378" max="15378" width="5.33203125" customWidth="1"/>
    <col min="15379" max="15379" width="7.44140625" customWidth="1"/>
    <col min="15380" max="15380" width="13.44140625" customWidth="1"/>
    <col min="15381" max="15382" width="12.33203125" customWidth="1"/>
    <col min="15383" max="15383" width="6.44140625" customWidth="1"/>
    <col min="15384" max="15384" width="4.6640625" customWidth="1"/>
    <col min="15385" max="15385" width="3.88671875" customWidth="1"/>
    <col min="15386" max="15386" width="3.109375" customWidth="1"/>
    <col min="15387" max="15387" width="7.44140625" customWidth="1"/>
    <col min="15617" max="15617" width="5.109375" customWidth="1"/>
    <col min="15618" max="15618" width="14.109375" customWidth="1"/>
    <col min="15619" max="15619" width="49.6640625" customWidth="1"/>
    <col min="15620" max="15620" width="13" customWidth="1"/>
    <col min="15621" max="15621" width="10.44140625" customWidth="1"/>
    <col min="15622" max="15622" width="10.88671875" customWidth="1"/>
    <col min="15623" max="15623" width="14.44140625" customWidth="1"/>
    <col min="15624" max="15624" width="13" customWidth="1"/>
    <col min="15625" max="15625" width="19.109375" customWidth="1"/>
    <col min="15626" max="15631" width="0" hidden="1" customWidth="1"/>
    <col min="15632" max="15632" width="18.109375" customWidth="1"/>
    <col min="15633" max="15633" width="12.109375" customWidth="1"/>
    <col min="15634" max="15634" width="5.33203125" customWidth="1"/>
    <col min="15635" max="15635" width="7.44140625" customWidth="1"/>
    <col min="15636" max="15636" width="13.44140625" customWidth="1"/>
    <col min="15637" max="15638" width="12.33203125" customWidth="1"/>
    <col min="15639" max="15639" width="6.44140625" customWidth="1"/>
    <col min="15640" max="15640" width="4.6640625" customWidth="1"/>
    <col min="15641" max="15641" width="3.88671875" customWidth="1"/>
    <col min="15642" max="15642" width="3.109375" customWidth="1"/>
    <col min="15643" max="15643" width="7.44140625" customWidth="1"/>
    <col min="15873" max="15873" width="5.109375" customWidth="1"/>
    <col min="15874" max="15874" width="14.109375" customWidth="1"/>
    <col min="15875" max="15875" width="49.6640625" customWidth="1"/>
    <col min="15876" max="15876" width="13" customWidth="1"/>
    <col min="15877" max="15877" width="10.44140625" customWidth="1"/>
    <col min="15878" max="15878" width="10.88671875" customWidth="1"/>
    <col min="15879" max="15879" width="14.44140625" customWidth="1"/>
    <col min="15880" max="15880" width="13" customWidth="1"/>
    <col min="15881" max="15881" width="19.109375" customWidth="1"/>
    <col min="15882" max="15887" width="0" hidden="1" customWidth="1"/>
    <col min="15888" max="15888" width="18.109375" customWidth="1"/>
    <col min="15889" max="15889" width="12.109375" customWidth="1"/>
    <col min="15890" max="15890" width="5.33203125" customWidth="1"/>
    <col min="15891" max="15891" width="7.44140625" customWidth="1"/>
    <col min="15892" max="15892" width="13.44140625" customWidth="1"/>
    <col min="15893" max="15894" width="12.33203125" customWidth="1"/>
    <col min="15895" max="15895" width="6.44140625" customWidth="1"/>
    <col min="15896" max="15896" width="4.6640625" customWidth="1"/>
    <col min="15897" max="15897" width="3.88671875" customWidth="1"/>
    <col min="15898" max="15898" width="3.109375" customWidth="1"/>
    <col min="15899" max="15899" width="7.44140625" customWidth="1"/>
    <col min="16129" max="16129" width="5.109375" customWidth="1"/>
    <col min="16130" max="16130" width="14.109375" customWidth="1"/>
    <col min="16131" max="16131" width="49.6640625" customWidth="1"/>
    <col min="16132" max="16132" width="13" customWidth="1"/>
    <col min="16133" max="16133" width="10.44140625" customWidth="1"/>
    <col min="16134" max="16134" width="10.88671875" customWidth="1"/>
    <col min="16135" max="16135" width="14.44140625" customWidth="1"/>
    <col min="16136" max="16136" width="13" customWidth="1"/>
    <col min="16137" max="16137" width="19.109375" customWidth="1"/>
    <col min="16138" max="16143" width="0" hidden="1" customWidth="1"/>
    <col min="16144" max="16144" width="18.109375" customWidth="1"/>
    <col min="16145" max="16145" width="12.109375" customWidth="1"/>
    <col min="16146" max="16146" width="5.33203125" customWidth="1"/>
    <col min="16147" max="16147" width="7.44140625" customWidth="1"/>
    <col min="16148" max="16148" width="13.44140625" customWidth="1"/>
    <col min="16149" max="16150" width="12.33203125" customWidth="1"/>
    <col min="16151" max="16151" width="6.44140625" customWidth="1"/>
    <col min="16152" max="16152" width="4.6640625" customWidth="1"/>
    <col min="16153" max="16153" width="3.88671875" customWidth="1"/>
    <col min="16154" max="16154" width="3.109375" customWidth="1"/>
    <col min="16155" max="16155" width="7.44140625" customWidth="1"/>
  </cols>
  <sheetData>
    <row r="1" spans="1:26" ht="12" customHeight="1">
      <c r="A1" s="890" t="s">
        <v>2231</v>
      </c>
      <c r="B1" s="898"/>
      <c r="C1" s="898"/>
      <c r="D1" s="898"/>
      <c r="E1" s="898"/>
      <c r="F1" s="898"/>
      <c r="G1" s="898"/>
      <c r="H1" s="898"/>
      <c r="I1" s="898"/>
      <c r="J1" s="266" t="s">
        <v>292</v>
      </c>
      <c r="K1" s="266" t="s">
        <v>293</v>
      </c>
      <c r="L1" s="266" t="s">
        <v>294</v>
      </c>
      <c r="M1" s="266" t="s">
        <v>295</v>
      </c>
      <c r="N1" s="263"/>
      <c r="O1" s="267"/>
      <c r="P1" s="267"/>
      <c r="Q1" s="267"/>
      <c r="R1" s="267"/>
      <c r="S1" s="267"/>
      <c r="T1" s="267"/>
      <c r="U1" s="267"/>
      <c r="V1" s="267"/>
      <c r="W1" s="267"/>
      <c r="X1" s="267"/>
      <c r="Y1" s="267"/>
      <c r="Z1" s="267"/>
    </row>
    <row r="2" spans="1:26" ht="15.6">
      <c r="A2" s="268"/>
      <c r="B2" s="268"/>
      <c r="C2" s="268"/>
      <c r="D2" s="268"/>
      <c r="E2" s="268"/>
      <c r="F2" s="268"/>
      <c r="G2" s="268"/>
      <c r="H2" s="268"/>
      <c r="I2" s="269" t="s">
        <v>2202</v>
      </c>
      <c r="J2" s="270"/>
      <c r="K2" s="270"/>
      <c r="L2" s="270"/>
      <c r="M2" s="270"/>
      <c r="N2" s="263"/>
      <c r="O2" s="267"/>
      <c r="P2" s="267"/>
      <c r="Q2" s="267"/>
      <c r="R2" s="267"/>
      <c r="S2" s="267"/>
      <c r="T2" s="267"/>
      <c r="U2" s="267"/>
      <c r="V2" s="267"/>
      <c r="W2" s="267"/>
      <c r="X2" s="267"/>
      <c r="Y2" s="267"/>
      <c r="Z2" s="267"/>
    </row>
    <row r="3" spans="1:26" ht="32.25" customHeight="1">
      <c r="A3" s="271" t="s">
        <v>3</v>
      </c>
      <c r="B3" s="271" t="s">
        <v>2232</v>
      </c>
      <c r="C3" s="271" t="s">
        <v>2233</v>
      </c>
      <c r="D3" s="271" t="s">
        <v>2234</v>
      </c>
      <c r="E3" s="271" t="s">
        <v>2235</v>
      </c>
      <c r="F3" s="271" t="s">
        <v>2236</v>
      </c>
      <c r="G3" s="271" t="s">
        <v>2237</v>
      </c>
      <c r="H3" s="271" t="s">
        <v>2238</v>
      </c>
      <c r="I3" s="271" t="s">
        <v>106</v>
      </c>
      <c r="J3" s="270">
        <v>400958.46153846156</v>
      </c>
      <c r="K3" s="270">
        <v>421006.38461538462</v>
      </c>
      <c r="L3" s="270">
        <v>442056.70384615374</v>
      </c>
      <c r="M3" s="270">
        <v>464159.53903846152</v>
      </c>
      <c r="N3" s="263"/>
      <c r="O3" s="267"/>
      <c r="P3" s="267"/>
      <c r="Q3" s="267"/>
      <c r="R3" s="267"/>
      <c r="S3" s="267"/>
      <c r="T3" s="267"/>
      <c r="U3" s="267"/>
      <c r="V3" s="267"/>
      <c r="W3" s="267"/>
      <c r="X3" s="267"/>
      <c r="Y3" s="267"/>
      <c r="Z3" s="267"/>
    </row>
    <row r="4" spans="1:26" ht="16.2">
      <c r="A4" s="899">
        <v>1</v>
      </c>
      <c r="B4" s="272" t="s">
        <v>2239</v>
      </c>
      <c r="C4" s="273" t="s">
        <v>2240</v>
      </c>
      <c r="D4" s="274"/>
      <c r="E4" s="272" t="s">
        <v>2241</v>
      </c>
      <c r="F4" s="272"/>
      <c r="G4" s="275"/>
      <c r="H4" s="276">
        <f>H5+H7+H10</f>
        <v>3244767.692307692</v>
      </c>
      <c r="I4" s="277"/>
      <c r="J4" s="263"/>
      <c r="K4" s="263"/>
      <c r="L4" s="263"/>
      <c r="M4" s="263"/>
      <c r="N4" s="263"/>
      <c r="O4" s="267"/>
      <c r="P4" s="267"/>
      <c r="Q4" s="267"/>
      <c r="R4" s="267"/>
      <c r="S4" s="267"/>
      <c r="T4" s="267"/>
      <c r="U4" s="267"/>
      <c r="V4" s="267"/>
      <c r="W4" s="267"/>
      <c r="X4" s="267"/>
      <c r="Y4" s="267"/>
      <c r="Z4" s="267"/>
    </row>
    <row r="5" spans="1:26" ht="16.2">
      <c r="A5" s="900"/>
      <c r="B5" s="278">
        <v>1</v>
      </c>
      <c r="C5" s="279" t="s">
        <v>2242</v>
      </c>
      <c r="D5" s="280"/>
      <c r="E5" s="281"/>
      <c r="F5" s="281"/>
      <c r="G5" s="282"/>
      <c r="H5" s="282">
        <f>H6</f>
        <v>3199873.846153846</v>
      </c>
      <c r="I5" s="283"/>
      <c r="J5" s="263"/>
      <c r="K5" s="263"/>
      <c r="L5" s="263"/>
      <c r="M5" s="263"/>
      <c r="N5" s="263"/>
      <c r="O5" s="267"/>
      <c r="P5" s="267"/>
      <c r="Q5" s="267"/>
      <c r="R5" s="267"/>
      <c r="S5" s="267"/>
      <c r="T5" s="267"/>
      <c r="U5" s="267"/>
      <c r="V5" s="267"/>
      <c r="W5" s="267"/>
      <c r="X5" s="267"/>
      <c r="Y5" s="267"/>
      <c r="Z5" s="267"/>
    </row>
    <row r="6" spans="1:26" ht="31.2">
      <c r="A6" s="900"/>
      <c r="B6" s="284"/>
      <c r="C6" s="285" t="s">
        <v>2243</v>
      </c>
      <c r="D6" s="248" t="s">
        <v>2244</v>
      </c>
      <c r="E6" s="281">
        <v>3</v>
      </c>
      <c r="F6" s="243">
        <v>3</v>
      </c>
      <c r="G6" s="282">
        <f>3*LUONG!F15</f>
        <v>1066624.6153846153</v>
      </c>
      <c r="H6" s="286">
        <f>F6*G6</f>
        <v>3199873.846153846</v>
      </c>
      <c r="I6" s="287" t="s">
        <v>2245</v>
      </c>
      <c r="J6" s="263"/>
      <c r="K6" s="263"/>
      <c r="L6" s="263"/>
      <c r="M6" s="263"/>
      <c r="N6" s="263"/>
      <c r="O6" s="267"/>
      <c r="P6" s="267"/>
      <c r="Q6" s="267"/>
      <c r="R6" s="267"/>
      <c r="S6" s="267"/>
      <c r="T6" s="267"/>
      <c r="U6" s="267"/>
      <c r="V6" s="267"/>
      <c r="W6" s="267"/>
      <c r="X6" s="267"/>
      <c r="Y6" s="267"/>
      <c r="Z6" s="267"/>
    </row>
    <row r="7" spans="1:26" ht="16.2">
      <c r="A7" s="900"/>
      <c r="B7" s="902">
        <v>2</v>
      </c>
      <c r="C7" s="279" t="s">
        <v>2246</v>
      </c>
      <c r="D7" s="280"/>
      <c r="E7" s="281"/>
      <c r="F7" s="281"/>
      <c r="G7" s="282"/>
      <c r="H7" s="282">
        <f>H8+H9</f>
        <v>9240</v>
      </c>
      <c r="I7" s="283"/>
      <c r="J7" s="263"/>
      <c r="K7" s="263"/>
      <c r="L7" s="263"/>
      <c r="M7" s="263"/>
      <c r="N7" s="263"/>
      <c r="O7" s="267"/>
      <c r="P7" s="267"/>
      <c r="Q7" s="267"/>
      <c r="R7" s="267"/>
      <c r="S7" s="267"/>
      <c r="T7" s="267"/>
      <c r="U7" s="267"/>
      <c r="V7" s="267"/>
      <c r="W7" s="267"/>
      <c r="X7" s="267"/>
      <c r="Y7" s="267"/>
      <c r="Z7" s="267"/>
    </row>
    <row r="8" spans="1:26" ht="15.6">
      <c r="A8" s="900"/>
      <c r="B8" s="900"/>
      <c r="C8" s="285" t="s">
        <v>2247</v>
      </c>
      <c r="D8" s="248" t="s">
        <v>2248</v>
      </c>
      <c r="E8" s="281">
        <v>0.16</v>
      </c>
      <c r="F8" s="248">
        <f>E8</f>
        <v>0.16</v>
      </c>
      <c r="G8" s="282">
        <f>'3.2.Khấu hao'!I9</f>
        <v>55000</v>
      </c>
      <c r="H8" s="288">
        <f>G8*F8</f>
        <v>8800</v>
      </c>
      <c r="I8" s="287" t="s">
        <v>2249</v>
      </c>
      <c r="J8" s="263"/>
      <c r="K8" s="263"/>
      <c r="L8" s="263"/>
      <c r="M8" s="263"/>
      <c r="N8" s="263"/>
      <c r="O8" s="267"/>
      <c r="P8" s="267"/>
      <c r="Q8" s="267"/>
      <c r="R8" s="267"/>
      <c r="S8" s="267"/>
      <c r="T8" s="267"/>
      <c r="U8" s="267"/>
      <c r="V8" s="267"/>
      <c r="W8" s="267"/>
      <c r="X8" s="267"/>
      <c r="Y8" s="267"/>
      <c r="Z8" s="267"/>
    </row>
    <row r="9" spans="1:26" ht="15.6">
      <c r="A9" s="900"/>
      <c r="B9" s="901"/>
      <c r="C9" s="285" t="s">
        <v>2250</v>
      </c>
      <c r="D9" s="248" t="s">
        <v>2227</v>
      </c>
      <c r="E9" s="281">
        <v>5</v>
      </c>
      <c r="F9" s="248">
        <f>E9</f>
        <v>5</v>
      </c>
      <c r="G9" s="282"/>
      <c r="H9" s="288">
        <f>H8*0.05</f>
        <v>440</v>
      </c>
      <c r="I9" s="287"/>
      <c r="J9" s="263"/>
      <c r="K9" s="263"/>
      <c r="L9" s="263"/>
      <c r="M9" s="263"/>
      <c r="N9" s="263"/>
      <c r="O9" s="267"/>
      <c r="P9" s="267"/>
      <c r="Q9" s="267"/>
      <c r="R9" s="267"/>
      <c r="S9" s="267"/>
      <c r="T9" s="267"/>
      <c r="U9" s="267"/>
      <c r="V9" s="267"/>
      <c r="W9" s="267"/>
      <c r="X9" s="267"/>
      <c r="Y9" s="267"/>
      <c r="Z9" s="267"/>
    </row>
    <row r="10" spans="1:26" ht="16.2">
      <c r="A10" s="900"/>
      <c r="B10" s="902">
        <v>3</v>
      </c>
      <c r="C10" s="279" t="s">
        <v>2251</v>
      </c>
      <c r="D10" s="280"/>
      <c r="E10" s="281"/>
      <c r="F10" s="281"/>
      <c r="G10" s="282"/>
      <c r="H10" s="282">
        <f>SUM(H11:H14)</f>
        <v>35653.846153846149</v>
      </c>
      <c r="I10" s="283"/>
      <c r="J10" s="263"/>
      <c r="K10" s="263"/>
      <c r="L10" s="263"/>
      <c r="M10" s="263"/>
      <c r="N10" s="263"/>
      <c r="O10" s="267"/>
      <c r="P10" s="267"/>
      <c r="Q10" s="267"/>
      <c r="R10" s="267"/>
      <c r="S10" s="267"/>
      <c r="T10" s="267"/>
      <c r="U10" s="267"/>
      <c r="V10" s="267"/>
      <c r="W10" s="267"/>
      <c r="X10" s="267"/>
      <c r="Y10" s="267"/>
      <c r="Z10" s="267"/>
    </row>
    <row r="11" spans="1:26" ht="15.6">
      <c r="A11" s="900"/>
      <c r="B11" s="900"/>
      <c r="C11" s="285" t="s">
        <v>2252</v>
      </c>
      <c r="D11" s="248" t="s">
        <v>2253</v>
      </c>
      <c r="E11" s="281">
        <v>6</v>
      </c>
      <c r="F11" s="248">
        <f>E11</f>
        <v>6</v>
      </c>
      <c r="G11" s="282">
        <f>'3.2.Khấu hao'!I5</f>
        <v>5408.6538461538457</v>
      </c>
      <c r="H11" s="288">
        <f>F11*G11</f>
        <v>32451.923076923074</v>
      </c>
      <c r="I11" s="287"/>
      <c r="J11" s="263"/>
      <c r="K11" s="263"/>
      <c r="L11" s="263"/>
      <c r="M11" s="263"/>
      <c r="N11" s="263"/>
      <c r="O11" s="267"/>
      <c r="P11" s="267"/>
      <c r="Q11" s="267"/>
      <c r="R11" s="267"/>
      <c r="S11" s="267"/>
      <c r="T11" s="267"/>
      <c r="U11" s="267"/>
      <c r="V11" s="267"/>
      <c r="W11" s="267"/>
      <c r="X11" s="267"/>
      <c r="Y11" s="267"/>
      <c r="Z11" s="267"/>
    </row>
    <row r="12" spans="1:26" ht="15.6">
      <c r="A12" s="900"/>
      <c r="B12" s="900"/>
      <c r="C12" s="285" t="s">
        <v>2254</v>
      </c>
      <c r="D12" s="248" t="s">
        <v>2253</v>
      </c>
      <c r="E12" s="281">
        <v>0.22500000000000001</v>
      </c>
      <c r="F12" s="248">
        <f>E12</f>
        <v>0.22500000000000001</v>
      </c>
      <c r="G12" s="282"/>
      <c r="H12" s="288">
        <f>F12*G12</f>
        <v>0</v>
      </c>
      <c r="I12" s="287"/>
      <c r="J12" s="263"/>
      <c r="K12" s="263"/>
      <c r="L12" s="263"/>
      <c r="M12" s="263"/>
      <c r="N12" s="263"/>
      <c r="O12" s="267"/>
      <c r="P12" s="267"/>
      <c r="Q12" s="267"/>
      <c r="R12" s="267"/>
      <c r="S12" s="267"/>
      <c r="T12" s="267"/>
      <c r="U12" s="267"/>
      <c r="V12" s="267"/>
      <c r="W12" s="267"/>
      <c r="X12" s="267"/>
      <c r="Y12" s="267"/>
      <c r="Z12" s="267"/>
    </row>
    <row r="13" spans="1:26" ht="15.6">
      <c r="A13" s="900"/>
      <c r="B13" s="900"/>
      <c r="C13" s="285" t="s">
        <v>2255</v>
      </c>
      <c r="D13" s="248" t="s">
        <v>2253</v>
      </c>
      <c r="E13" s="281">
        <v>7.4999999999999997E-2</v>
      </c>
      <c r="F13" s="248">
        <f>E13</f>
        <v>7.4999999999999997E-2</v>
      </c>
      <c r="G13" s="282">
        <f>'3.2.Khấu hao'!I8</f>
        <v>28846.153846153848</v>
      </c>
      <c r="H13" s="288">
        <f>F13*G13</f>
        <v>2163.4615384615386</v>
      </c>
      <c r="I13" s="287"/>
      <c r="J13" s="263"/>
      <c r="K13" s="263"/>
      <c r="L13" s="263"/>
      <c r="M13" s="263"/>
      <c r="N13" s="263"/>
      <c r="O13" s="267"/>
      <c r="P13" s="267"/>
      <c r="Q13" s="267"/>
      <c r="R13" s="267"/>
      <c r="S13" s="267"/>
      <c r="T13" s="267"/>
      <c r="U13" s="267"/>
      <c r="V13" s="267"/>
      <c r="W13" s="267"/>
      <c r="X13" s="267"/>
      <c r="Y13" s="267"/>
      <c r="Z13" s="267"/>
    </row>
    <row r="14" spans="1:26" ht="15.6">
      <c r="A14" s="901"/>
      <c r="B14" s="901"/>
      <c r="C14" s="285" t="s">
        <v>2256</v>
      </c>
      <c r="D14" s="248" t="s">
        <v>2227</v>
      </c>
      <c r="E14" s="281">
        <v>3</v>
      </c>
      <c r="F14" s="243">
        <v>3</v>
      </c>
      <c r="G14" s="282"/>
      <c r="H14" s="288">
        <f>SUM(H11:H13)*0.03</f>
        <v>1038.4615384615383</v>
      </c>
      <c r="I14" s="287"/>
      <c r="J14" s="263"/>
      <c r="K14" s="263"/>
      <c r="L14" s="263"/>
      <c r="M14" s="263"/>
      <c r="N14" s="263"/>
      <c r="O14" s="267"/>
      <c r="P14" s="267"/>
      <c r="Q14" s="267"/>
      <c r="R14" s="267"/>
      <c r="S14" s="267"/>
      <c r="T14" s="267"/>
      <c r="U14" s="267"/>
      <c r="V14" s="267"/>
      <c r="W14" s="267"/>
      <c r="X14" s="267"/>
      <c r="Y14" s="267"/>
      <c r="Z14" s="267"/>
    </row>
    <row r="15" spans="1:26" ht="31.2">
      <c r="A15" s="903">
        <v>2</v>
      </c>
      <c r="B15" s="272" t="s">
        <v>2257</v>
      </c>
      <c r="C15" s="273" t="s">
        <v>2258</v>
      </c>
      <c r="D15" s="274"/>
      <c r="E15" s="272" t="s">
        <v>2241</v>
      </c>
      <c r="F15" s="272"/>
      <c r="G15" s="275"/>
      <c r="H15" s="276">
        <f>H16+H20+H23</f>
        <v>1364520.5228365385</v>
      </c>
      <c r="I15" s="277"/>
      <c r="J15" s="263"/>
      <c r="K15" s="263"/>
      <c r="L15" s="263"/>
      <c r="M15" s="263"/>
      <c r="N15" s="263">
        <v>5122599.9791866019</v>
      </c>
      <c r="O15" s="267"/>
      <c r="P15" s="267"/>
      <c r="Q15" s="267"/>
      <c r="R15" s="267"/>
      <c r="S15" s="267"/>
      <c r="T15" s="267"/>
      <c r="U15" s="267"/>
      <c r="V15" s="267"/>
      <c r="W15" s="267"/>
      <c r="X15" s="267"/>
      <c r="Y15" s="267"/>
      <c r="Z15" s="267"/>
    </row>
    <row r="16" spans="1:26" ht="15.75" customHeight="1">
      <c r="A16" s="900"/>
      <c r="B16" s="902">
        <v>1</v>
      </c>
      <c r="C16" s="279" t="s">
        <v>2242</v>
      </c>
      <c r="D16" s="280"/>
      <c r="E16" s="281"/>
      <c r="F16" s="281"/>
      <c r="G16" s="282"/>
      <c r="H16" s="282">
        <f>H17</f>
        <v>1347694.6153846155</v>
      </c>
      <c r="I16" s="283"/>
      <c r="J16" s="289"/>
      <c r="K16" s="289"/>
      <c r="L16" s="289"/>
      <c r="M16" s="289"/>
      <c r="N16" s="290"/>
      <c r="O16" s="291"/>
      <c r="P16" s="291"/>
      <c r="Q16" s="291"/>
      <c r="R16" s="291"/>
      <c r="S16" s="291"/>
      <c r="T16" s="291"/>
      <c r="U16" s="291"/>
      <c r="V16" s="291"/>
      <c r="W16" s="291"/>
      <c r="X16" s="291"/>
      <c r="Y16" s="291"/>
      <c r="Z16" s="291"/>
    </row>
    <row r="17" spans="1:26" ht="15.75" customHeight="1">
      <c r="A17" s="900"/>
      <c r="B17" s="900"/>
      <c r="C17" s="285" t="s">
        <v>2259</v>
      </c>
      <c r="D17" s="248" t="s">
        <v>2244</v>
      </c>
      <c r="E17" s="281"/>
      <c r="F17" s="243"/>
      <c r="G17" s="282"/>
      <c r="H17" s="288">
        <f>H18+H19</f>
        <v>1347694.6153846155</v>
      </c>
      <c r="I17" s="287"/>
      <c r="J17" s="263"/>
      <c r="K17" s="263"/>
      <c r="L17" s="263"/>
      <c r="M17" s="263"/>
      <c r="N17" s="263"/>
      <c r="O17" s="267"/>
      <c r="P17" s="267"/>
      <c r="Q17" s="267"/>
      <c r="R17" s="267"/>
      <c r="S17" s="267"/>
      <c r="T17" s="267"/>
      <c r="U17" s="267"/>
      <c r="V17" s="267"/>
      <c r="W17" s="267"/>
      <c r="X17" s="267"/>
      <c r="Y17" s="267"/>
      <c r="Z17" s="267"/>
    </row>
    <row r="18" spans="1:26" ht="31.2">
      <c r="A18" s="900"/>
      <c r="B18" s="900"/>
      <c r="C18" s="292" t="s">
        <v>2260</v>
      </c>
      <c r="D18" s="248"/>
      <c r="E18" s="280">
        <v>2</v>
      </c>
      <c r="F18" s="248">
        <v>2</v>
      </c>
      <c r="G18" s="293">
        <f>LUONG!F15</f>
        <v>355541.53846153844</v>
      </c>
      <c r="H18" s="286">
        <f>F18*G18</f>
        <v>711083.07692307688</v>
      </c>
      <c r="I18" s="287" t="s">
        <v>2261</v>
      </c>
      <c r="J18" s="294"/>
      <c r="K18" s="295">
        <v>1322600</v>
      </c>
      <c r="L18" s="296"/>
      <c r="M18" s="296"/>
      <c r="N18" s="263"/>
      <c r="O18" s="297"/>
      <c r="P18" s="297"/>
      <c r="Q18" s="297"/>
      <c r="R18" s="297"/>
      <c r="S18" s="297"/>
      <c r="T18" s="297"/>
      <c r="U18" s="297"/>
      <c r="V18" s="297"/>
      <c r="W18" s="297"/>
      <c r="X18" s="297"/>
      <c r="Y18" s="297"/>
      <c r="Z18" s="297"/>
    </row>
    <row r="19" spans="1:26" ht="31.2">
      <c r="A19" s="900"/>
      <c r="B19" s="901"/>
      <c r="C19" s="292" t="s">
        <v>2262</v>
      </c>
      <c r="D19" s="248"/>
      <c r="E19" s="280">
        <v>2</v>
      </c>
      <c r="F19" s="248">
        <v>2</v>
      </c>
      <c r="G19" s="293">
        <f>LUONG!E15</f>
        <v>318305.76923076925</v>
      </c>
      <c r="H19" s="286">
        <f>F19*G19</f>
        <v>636611.5384615385</v>
      </c>
      <c r="I19" s="287" t="s">
        <v>2263</v>
      </c>
      <c r="J19" s="296"/>
      <c r="K19" s="296">
        <f>K18-H20-H23</f>
        <v>1305774.092548077</v>
      </c>
      <c r="L19" s="296"/>
      <c r="M19" s="296"/>
      <c r="N19" s="263"/>
      <c r="O19" s="297"/>
      <c r="P19" s="297"/>
      <c r="Q19" s="297"/>
      <c r="R19" s="297"/>
      <c r="S19" s="297"/>
      <c r="T19" s="297"/>
      <c r="U19" s="297"/>
      <c r="V19" s="297"/>
      <c r="W19" s="297"/>
      <c r="X19" s="297"/>
      <c r="Y19" s="297"/>
      <c r="Z19" s="297"/>
    </row>
    <row r="20" spans="1:26" ht="15.75" customHeight="1">
      <c r="A20" s="900"/>
      <c r="B20" s="902">
        <v>2</v>
      </c>
      <c r="C20" s="279" t="s">
        <v>2246</v>
      </c>
      <c r="D20" s="280"/>
      <c r="E20" s="281"/>
      <c r="F20" s="281"/>
      <c r="G20" s="282"/>
      <c r="H20" s="282">
        <f>H21+H22</f>
        <v>3465</v>
      </c>
      <c r="I20" s="283"/>
      <c r="J20" s="289"/>
      <c r="K20" s="289">
        <f>K19-H18</f>
        <v>594691.01562500012</v>
      </c>
      <c r="L20" s="289"/>
      <c r="M20" s="289"/>
      <c r="N20" s="263"/>
      <c r="O20" s="291"/>
      <c r="P20" s="291"/>
      <c r="Q20" s="291"/>
      <c r="R20" s="291"/>
      <c r="S20" s="291"/>
      <c r="T20" s="291"/>
      <c r="U20" s="291"/>
      <c r="V20" s="291"/>
      <c r="W20" s="291"/>
      <c r="X20" s="291"/>
      <c r="Y20" s="291"/>
      <c r="Z20" s="291"/>
    </row>
    <row r="21" spans="1:26" ht="15.75" customHeight="1">
      <c r="A21" s="900"/>
      <c r="B21" s="900"/>
      <c r="C21" s="285" t="s">
        <v>2247</v>
      </c>
      <c r="D21" s="248" t="s">
        <v>2248</v>
      </c>
      <c r="E21" s="281">
        <v>0.06</v>
      </c>
      <c r="F21" s="248">
        <f>E21</f>
        <v>0.06</v>
      </c>
      <c r="G21" s="282">
        <f>'3.2.Khấu hao'!I9</f>
        <v>55000</v>
      </c>
      <c r="H21" s="288">
        <f>G21*F21</f>
        <v>3300</v>
      </c>
      <c r="I21" s="287"/>
      <c r="J21" s="263"/>
      <c r="K21" s="298">
        <f>K20/G19</f>
        <v>1.8683010900561268</v>
      </c>
      <c r="L21" s="263"/>
      <c r="M21" s="263"/>
      <c r="N21" s="263"/>
      <c r="O21" s="267"/>
      <c r="P21" s="267"/>
      <c r="Q21" s="267"/>
      <c r="R21" s="267"/>
      <c r="S21" s="267"/>
      <c r="T21" s="267"/>
      <c r="U21" s="267"/>
      <c r="V21" s="267"/>
      <c r="W21" s="267"/>
      <c r="X21" s="267"/>
      <c r="Y21" s="267"/>
      <c r="Z21" s="267"/>
    </row>
    <row r="22" spans="1:26" ht="15.75" customHeight="1">
      <c r="A22" s="900"/>
      <c r="B22" s="901"/>
      <c r="C22" s="285" t="s">
        <v>2250</v>
      </c>
      <c r="D22" s="248" t="s">
        <v>2227</v>
      </c>
      <c r="E22" s="281">
        <v>5</v>
      </c>
      <c r="F22" s="248">
        <f>E22</f>
        <v>5</v>
      </c>
      <c r="G22" s="282"/>
      <c r="H22" s="288">
        <f>H21*0.05</f>
        <v>165</v>
      </c>
      <c r="I22" s="287"/>
      <c r="J22" s="290">
        <f>H21/0.95-H21</f>
        <v>173.68421052631584</v>
      </c>
      <c r="K22" s="265"/>
      <c r="L22" s="265"/>
      <c r="M22" s="263"/>
      <c r="N22" s="263"/>
      <c r="O22" s="299"/>
      <c r="P22" s="267"/>
      <c r="Q22" s="267"/>
      <c r="R22" s="267"/>
      <c r="S22" s="267"/>
      <c r="T22" s="267"/>
      <c r="U22" s="267"/>
      <c r="V22" s="267"/>
      <c r="W22" s="267"/>
      <c r="X22" s="267"/>
      <c r="Y22" s="267"/>
      <c r="Z22" s="267"/>
    </row>
    <row r="23" spans="1:26" ht="15.75" customHeight="1">
      <c r="A23" s="900"/>
      <c r="B23" s="902">
        <v>3</v>
      </c>
      <c r="C23" s="279" t="s">
        <v>2251</v>
      </c>
      <c r="D23" s="280"/>
      <c r="E23" s="281"/>
      <c r="F23" s="281"/>
      <c r="G23" s="282"/>
      <c r="H23" s="282">
        <f>SUM(H24:H27)</f>
        <v>13360.907451923074</v>
      </c>
      <c r="I23" s="283"/>
      <c r="J23" s="289"/>
      <c r="K23" s="289"/>
      <c r="L23" s="289"/>
      <c r="M23" s="289"/>
      <c r="N23" s="263">
        <f>H15-N34</f>
        <v>-4097650.2230964839</v>
      </c>
      <c r="O23" s="291"/>
      <c r="P23" s="291"/>
      <c r="Q23" s="291"/>
      <c r="R23" s="291"/>
      <c r="S23" s="291"/>
      <c r="T23" s="291"/>
      <c r="U23" s="291"/>
      <c r="V23" s="291"/>
      <c r="W23" s="291"/>
      <c r="X23" s="291"/>
      <c r="Y23" s="291"/>
      <c r="Z23" s="291"/>
    </row>
    <row r="24" spans="1:26" ht="15.75" customHeight="1">
      <c r="A24" s="900"/>
      <c r="B24" s="900"/>
      <c r="C24" s="285" t="s">
        <v>2252</v>
      </c>
      <c r="D24" s="248" t="s">
        <v>2253</v>
      </c>
      <c r="E24" s="281">
        <v>2.25</v>
      </c>
      <c r="F24" s="248">
        <f>E24</f>
        <v>2.25</v>
      </c>
      <c r="G24" s="282">
        <f>'3.2.Khấu hao'!I5</f>
        <v>5408.6538461538457</v>
      </c>
      <c r="H24" s="288">
        <f>F24*G24</f>
        <v>12169.471153846152</v>
      </c>
      <c r="I24" s="287"/>
      <c r="J24" s="263"/>
      <c r="K24" s="263"/>
      <c r="L24" s="263"/>
      <c r="M24" s="263"/>
      <c r="N24" s="263"/>
      <c r="O24" s="267"/>
      <c r="P24" s="267"/>
      <c r="Q24" s="267"/>
      <c r="R24" s="267"/>
      <c r="S24" s="267"/>
      <c r="T24" s="267"/>
      <c r="U24" s="267"/>
      <c r="V24" s="267"/>
      <c r="W24" s="267"/>
      <c r="X24" s="267"/>
      <c r="Y24" s="267"/>
      <c r="Z24" s="267"/>
    </row>
    <row r="25" spans="1:26" ht="15.75" customHeight="1">
      <c r="A25" s="900"/>
      <c r="B25" s="900"/>
      <c r="C25" s="285" t="s">
        <v>2254</v>
      </c>
      <c r="D25" s="248" t="s">
        <v>2253</v>
      </c>
      <c r="E25" s="281">
        <v>4.4999999999999998E-2</v>
      </c>
      <c r="F25" s="248">
        <f>E25</f>
        <v>4.4999999999999998E-2</v>
      </c>
      <c r="G25" s="282">
        <f>'3.2.Khấu hao'!I6</f>
        <v>3405.4487179487182</v>
      </c>
      <c r="H25" s="288">
        <f>F25*G25</f>
        <v>153.24519230769232</v>
      </c>
      <c r="I25" s="287"/>
      <c r="J25" s="300"/>
      <c r="K25" s="263"/>
      <c r="L25" s="263"/>
      <c r="M25" s="263"/>
      <c r="N25" s="263"/>
      <c r="O25" s="267"/>
      <c r="P25" s="267"/>
      <c r="Q25" s="267"/>
      <c r="R25" s="267"/>
      <c r="S25" s="267"/>
      <c r="T25" s="267"/>
      <c r="U25" s="267"/>
      <c r="V25" s="267"/>
      <c r="W25" s="267"/>
      <c r="X25" s="267"/>
      <c r="Y25" s="267"/>
      <c r="Z25" s="267"/>
    </row>
    <row r="26" spans="1:26" ht="15.75" customHeight="1">
      <c r="A26" s="900"/>
      <c r="B26" s="900"/>
      <c r="C26" s="285" t="s">
        <v>2255</v>
      </c>
      <c r="D26" s="248" t="s">
        <v>2253</v>
      </c>
      <c r="E26" s="281">
        <v>2.2499999999999999E-2</v>
      </c>
      <c r="F26" s="248">
        <f>E26</f>
        <v>2.2499999999999999E-2</v>
      </c>
      <c r="G26" s="282">
        <f>'3.2.Khấu hao'!I8</f>
        <v>28846.153846153848</v>
      </c>
      <c r="H26" s="288">
        <f>F26*G26</f>
        <v>649.03846153846155</v>
      </c>
      <c r="I26" s="287"/>
      <c r="J26" s="263"/>
      <c r="K26" s="263"/>
      <c r="L26" s="263"/>
      <c r="M26" s="263"/>
      <c r="N26" s="263"/>
      <c r="O26" s="267"/>
      <c r="P26" s="267"/>
      <c r="Q26" s="267"/>
      <c r="R26" s="267"/>
      <c r="S26" s="267"/>
      <c r="T26" s="267"/>
      <c r="U26" s="267"/>
      <c r="V26" s="267"/>
      <c r="W26" s="267"/>
      <c r="X26" s="267"/>
      <c r="Y26" s="267"/>
      <c r="Z26" s="267"/>
    </row>
    <row r="27" spans="1:26" ht="15.75" customHeight="1">
      <c r="A27" s="901"/>
      <c r="B27" s="901"/>
      <c r="C27" s="285" t="s">
        <v>2256</v>
      </c>
      <c r="D27" s="248" t="s">
        <v>2227</v>
      </c>
      <c r="E27" s="281">
        <v>3</v>
      </c>
      <c r="F27" s="243">
        <v>3</v>
      </c>
      <c r="G27" s="282"/>
      <c r="H27" s="288">
        <f>SUM(H24:H26)*0.03</f>
        <v>389.15264423076911</v>
      </c>
      <c r="I27" s="287"/>
      <c r="J27" s="263">
        <f>(H24+H25+H26)/0.97-(H24+H25+H26)</f>
        <v>401.18829302141239</v>
      </c>
      <c r="K27" s="263"/>
      <c r="L27" s="263"/>
      <c r="M27" s="263"/>
      <c r="N27" s="263"/>
      <c r="O27" s="267"/>
      <c r="P27" s="267"/>
      <c r="Q27" s="267"/>
      <c r="R27" s="267"/>
      <c r="S27" s="267"/>
      <c r="T27" s="267"/>
      <c r="U27" s="267"/>
      <c r="V27" s="267"/>
      <c r="W27" s="267"/>
      <c r="X27" s="267"/>
      <c r="Y27" s="267"/>
      <c r="Z27" s="267"/>
    </row>
    <row r="28" spans="1:26" ht="30.75" customHeight="1">
      <c r="A28" s="903">
        <v>3</v>
      </c>
      <c r="B28" s="301" t="s">
        <v>2264</v>
      </c>
      <c r="C28" s="273" t="s">
        <v>2265</v>
      </c>
      <c r="D28" s="274"/>
      <c r="E28" s="272" t="s">
        <v>2241</v>
      </c>
      <c r="F28" s="272"/>
      <c r="G28" s="275"/>
      <c r="H28" s="276">
        <f>H29+H31</f>
        <v>2278.6429326923076</v>
      </c>
      <c r="I28" s="277"/>
      <c r="J28" s="263"/>
      <c r="K28" s="263"/>
      <c r="L28" s="263"/>
      <c r="M28" s="263"/>
      <c r="N28" s="263">
        <v>5462170.7459330224</v>
      </c>
      <c r="O28" s="267"/>
      <c r="P28" s="267"/>
      <c r="Q28" s="267"/>
      <c r="R28" s="267"/>
      <c r="S28" s="267"/>
      <c r="T28" s="267"/>
      <c r="U28" s="267"/>
      <c r="V28" s="267"/>
      <c r="W28" s="267"/>
      <c r="X28" s="267"/>
      <c r="Y28" s="267"/>
      <c r="Z28" s="267"/>
    </row>
    <row r="29" spans="1:26" ht="15.75" customHeight="1">
      <c r="A29" s="900"/>
      <c r="B29" s="902">
        <v>1</v>
      </c>
      <c r="C29" s="279" t="s">
        <v>2242</v>
      </c>
      <c r="D29" s="280"/>
      <c r="E29" s="281"/>
      <c r="F29" s="281"/>
      <c r="G29" s="282"/>
      <c r="H29" s="282">
        <f>H30</f>
        <v>2248.56</v>
      </c>
      <c r="I29" s="283"/>
      <c r="J29" s="289">
        <v>2236</v>
      </c>
      <c r="K29" s="289"/>
      <c r="L29" s="289"/>
      <c r="M29" s="289"/>
      <c r="N29" s="290"/>
      <c r="O29" s="291"/>
      <c r="P29" s="291"/>
      <c r="Q29" s="291"/>
      <c r="R29" s="291"/>
      <c r="S29" s="291"/>
      <c r="T29" s="291"/>
      <c r="U29" s="291"/>
      <c r="V29" s="291"/>
      <c r="W29" s="291"/>
      <c r="X29" s="291"/>
      <c r="Y29" s="291"/>
      <c r="Z29" s="291"/>
    </row>
    <row r="30" spans="1:26" ht="31.2">
      <c r="A30" s="900"/>
      <c r="B30" s="901"/>
      <c r="C30" s="285" t="s">
        <v>2266</v>
      </c>
      <c r="D30" s="248" t="s">
        <v>2244</v>
      </c>
      <c r="E30" s="281">
        <v>8.0000000000000002E-3</v>
      </c>
      <c r="F30" s="302">
        <v>8.0000000000000002E-3</v>
      </c>
      <c r="G30" s="282">
        <f>LUONG!D15</f>
        <v>281070</v>
      </c>
      <c r="H30" s="288">
        <f>F30*G30</f>
        <v>2248.56</v>
      </c>
      <c r="I30" s="287" t="s">
        <v>2267</v>
      </c>
      <c r="J30" s="263"/>
      <c r="K30" s="263"/>
      <c r="L30" s="263"/>
      <c r="M30" s="263"/>
      <c r="N30" s="263"/>
      <c r="O30" s="267"/>
      <c r="P30" s="267"/>
      <c r="Q30" s="267"/>
      <c r="R30" s="267"/>
      <c r="S30" s="267"/>
      <c r="T30" s="267"/>
      <c r="U30" s="267"/>
      <c r="V30" s="267"/>
      <c r="W30" s="267"/>
      <c r="X30" s="267"/>
      <c r="Y30" s="267"/>
      <c r="Z30" s="267"/>
    </row>
    <row r="31" spans="1:26" ht="15.75" customHeight="1">
      <c r="A31" s="900"/>
      <c r="B31" s="902">
        <v>2</v>
      </c>
      <c r="C31" s="279" t="s">
        <v>2268</v>
      </c>
      <c r="D31" s="280"/>
      <c r="E31" s="281"/>
      <c r="F31" s="281"/>
      <c r="G31" s="282"/>
      <c r="H31" s="282">
        <f>SUM(H32:H33)</f>
        <v>30.082932692307693</v>
      </c>
      <c r="I31" s="283"/>
      <c r="J31" s="289"/>
      <c r="K31" s="289"/>
      <c r="L31" s="289"/>
      <c r="M31" s="289"/>
      <c r="N31" s="303"/>
      <c r="O31" s="291"/>
      <c r="P31" s="291"/>
      <c r="Q31" s="291"/>
      <c r="R31" s="291"/>
      <c r="S31" s="291"/>
      <c r="T31" s="291"/>
      <c r="U31" s="291"/>
      <c r="V31" s="291"/>
      <c r="W31" s="291"/>
      <c r="X31" s="291"/>
      <c r="Y31" s="291"/>
      <c r="Z31" s="291"/>
    </row>
    <row r="32" spans="1:26" ht="15.75" customHeight="1">
      <c r="A32" s="900"/>
      <c r="B32" s="900"/>
      <c r="C32" s="285" t="s">
        <v>2252</v>
      </c>
      <c r="D32" s="248" t="s">
        <v>2253</v>
      </c>
      <c r="E32" s="304">
        <v>5.4000000000000003E-3</v>
      </c>
      <c r="F32" s="305">
        <f>E32</f>
        <v>5.4000000000000003E-3</v>
      </c>
      <c r="G32" s="282">
        <f>'3.2.Khấu hao'!I5</f>
        <v>5408.6538461538457</v>
      </c>
      <c r="H32" s="288">
        <f>F32*G32</f>
        <v>29.20673076923077</v>
      </c>
      <c r="I32" s="287"/>
      <c r="J32" s="263"/>
      <c r="K32" s="263"/>
      <c r="L32" s="263"/>
      <c r="M32" s="263"/>
      <c r="N32" s="263"/>
      <c r="O32" s="267"/>
      <c r="P32" s="267"/>
      <c r="Q32" s="267"/>
      <c r="R32" s="267"/>
      <c r="S32" s="267"/>
      <c r="T32" s="267"/>
      <c r="U32" s="267"/>
      <c r="V32" s="267"/>
      <c r="W32" s="267"/>
      <c r="X32" s="267"/>
      <c r="Y32" s="267"/>
      <c r="Z32" s="267"/>
    </row>
    <row r="33" spans="1:26" ht="15.75" customHeight="1">
      <c r="A33" s="901"/>
      <c r="B33" s="901"/>
      <c r="C33" s="285" t="s">
        <v>2256</v>
      </c>
      <c r="D33" s="248" t="s">
        <v>2227</v>
      </c>
      <c r="E33" s="281">
        <v>3</v>
      </c>
      <c r="F33" s="243">
        <v>3</v>
      </c>
      <c r="G33" s="282"/>
      <c r="H33" s="288">
        <f>H32*0.03</f>
        <v>0.87620192307692302</v>
      </c>
      <c r="I33" s="287"/>
      <c r="J33" s="290">
        <f>H32/0.97-H32</f>
        <v>0.90330095162569535</v>
      </c>
      <c r="K33" s="298"/>
      <c r="L33" s="263"/>
      <c r="M33" s="263"/>
      <c r="N33" s="263"/>
      <c r="O33" s="267"/>
      <c r="P33" s="267"/>
      <c r="Q33" s="267"/>
      <c r="R33" s="267"/>
      <c r="S33" s="267"/>
      <c r="T33" s="267"/>
      <c r="U33" s="267"/>
      <c r="V33" s="267"/>
      <c r="W33" s="267"/>
      <c r="X33" s="267"/>
      <c r="Y33" s="267"/>
      <c r="Z33" s="267"/>
    </row>
    <row r="34" spans="1:26" ht="15.75" customHeight="1">
      <c r="A34" s="903">
        <v>4</v>
      </c>
      <c r="B34" s="272" t="s">
        <v>2269</v>
      </c>
      <c r="C34" s="301" t="s">
        <v>2270</v>
      </c>
      <c r="D34" s="274"/>
      <c r="E34" s="272" t="s">
        <v>2241</v>
      </c>
      <c r="F34" s="272"/>
      <c r="G34" s="275"/>
      <c r="H34" s="276">
        <f>H35+H37</f>
        <v>2342.6465384615385</v>
      </c>
      <c r="I34" s="277"/>
      <c r="J34" s="263"/>
      <c r="K34" s="263"/>
      <c r="L34" s="263"/>
      <c r="M34" s="263"/>
      <c r="N34" s="263">
        <v>5462170.7459330224</v>
      </c>
      <c r="O34" s="267"/>
      <c r="P34" s="267"/>
      <c r="Q34" s="267"/>
      <c r="R34" s="267"/>
      <c r="S34" s="267"/>
      <c r="T34" s="267"/>
      <c r="U34" s="267"/>
      <c r="V34" s="267"/>
      <c r="W34" s="267"/>
      <c r="X34" s="267"/>
      <c r="Y34" s="267"/>
      <c r="Z34" s="267"/>
    </row>
    <row r="35" spans="1:26" ht="15.75" customHeight="1">
      <c r="A35" s="900"/>
      <c r="B35" s="902">
        <v>1</v>
      </c>
      <c r="C35" s="279" t="s">
        <v>2242</v>
      </c>
      <c r="D35" s="280"/>
      <c r="E35" s="281"/>
      <c r="F35" s="281"/>
      <c r="G35" s="282"/>
      <c r="H35" s="282">
        <f>H36</f>
        <v>2248.56</v>
      </c>
      <c r="I35" s="283"/>
      <c r="J35" s="289"/>
      <c r="K35" s="289"/>
      <c r="L35" s="289"/>
      <c r="M35" s="289"/>
      <c r="N35" s="290"/>
      <c r="O35" s="291"/>
      <c r="P35" s="291"/>
      <c r="Q35" s="291"/>
      <c r="R35" s="291"/>
      <c r="S35" s="291"/>
      <c r="T35" s="291"/>
      <c r="U35" s="291"/>
      <c r="V35" s="291"/>
      <c r="W35" s="291"/>
      <c r="X35" s="291"/>
      <c r="Y35" s="291"/>
      <c r="Z35" s="291"/>
    </row>
    <row r="36" spans="1:26" ht="15.75" customHeight="1">
      <c r="A36" s="900"/>
      <c r="B36" s="901"/>
      <c r="C36" s="285" t="s">
        <v>2271</v>
      </c>
      <c r="D36" s="248" t="s">
        <v>2244</v>
      </c>
      <c r="E36" s="281">
        <v>8.0000000000000002E-3</v>
      </c>
      <c r="F36" s="306">
        <v>8.0000000000000002E-3</v>
      </c>
      <c r="G36" s="282">
        <f>LUONG!D15</f>
        <v>281070</v>
      </c>
      <c r="H36" s="288">
        <f>F36*G36</f>
        <v>2248.56</v>
      </c>
      <c r="I36" s="287"/>
      <c r="J36" s="263"/>
      <c r="K36" s="263"/>
      <c r="L36" s="263"/>
      <c r="M36" s="263"/>
      <c r="N36" s="263"/>
      <c r="O36" s="267"/>
      <c r="P36" s="267"/>
      <c r="Q36" s="267"/>
      <c r="R36" s="267"/>
      <c r="S36" s="267"/>
      <c r="T36" s="267"/>
      <c r="U36" s="267"/>
      <c r="V36" s="267"/>
      <c r="W36" s="267"/>
      <c r="X36" s="267"/>
      <c r="Y36" s="267"/>
      <c r="Z36" s="267"/>
    </row>
    <row r="37" spans="1:26" ht="15.75" customHeight="1">
      <c r="A37" s="900"/>
      <c r="B37" s="902">
        <v>2</v>
      </c>
      <c r="C37" s="279" t="s">
        <v>2268</v>
      </c>
      <c r="D37" s="280"/>
      <c r="E37" s="281"/>
      <c r="F37" s="281"/>
      <c r="G37" s="282"/>
      <c r="H37" s="282">
        <f>SUM(H38:H40)</f>
        <v>94.086538461538453</v>
      </c>
      <c r="I37" s="283"/>
      <c r="J37" s="289"/>
      <c r="K37" s="289"/>
      <c r="L37" s="289"/>
      <c r="M37" s="289"/>
      <c r="N37" s="303"/>
      <c r="O37" s="291"/>
      <c r="P37" s="291"/>
      <c r="Q37" s="291"/>
      <c r="R37" s="291"/>
      <c r="S37" s="291"/>
      <c r="T37" s="291"/>
      <c r="U37" s="291"/>
      <c r="V37" s="291"/>
      <c r="W37" s="291"/>
      <c r="X37" s="291"/>
      <c r="Y37" s="291"/>
      <c r="Z37" s="291"/>
    </row>
    <row r="38" spans="1:26" ht="15.75" customHeight="1">
      <c r="A38" s="900"/>
      <c r="B38" s="900"/>
      <c r="C38" s="285" t="s">
        <v>2252</v>
      </c>
      <c r="D38" s="248" t="s">
        <v>2253</v>
      </c>
      <c r="E38" s="281">
        <v>8.0000000000000002E-3</v>
      </c>
      <c r="F38" s="307">
        <f>E38</f>
        <v>8.0000000000000002E-3</v>
      </c>
      <c r="G38" s="282">
        <f>'3.2.Khấu hao'!I5</f>
        <v>5408.6538461538457</v>
      </c>
      <c r="H38" s="288">
        <f>F38*G38</f>
        <v>43.269230769230766</v>
      </c>
      <c r="I38" s="287"/>
      <c r="J38" s="263"/>
      <c r="K38" s="263"/>
      <c r="L38" s="263"/>
      <c r="M38" s="263"/>
      <c r="N38" s="263"/>
      <c r="O38" s="267"/>
      <c r="P38" s="267"/>
      <c r="Q38" s="267"/>
      <c r="R38" s="267"/>
      <c r="S38" s="267"/>
      <c r="T38" s="267"/>
      <c r="U38" s="267"/>
      <c r="V38" s="267"/>
      <c r="W38" s="267"/>
      <c r="X38" s="267"/>
      <c r="Y38" s="267"/>
      <c r="Z38" s="267"/>
    </row>
    <row r="39" spans="1:26" ht="15.75" customHeight="1">
      <c r="A39" s="900"/>
      <c r="B39" s="900"/>
      <c r="C39" s="285" t="s">
        <v>2272</v>
      </c>
      <c r="D39" s="248" t="s">
        <v>2253</v>
      </c>
      <c r="E39" s="281">
        <v>6.0000000000000001E-3</v>
      </c>
      <c r="F39" s="307">
        <f>E39</f>
        <v>6.0000000000000001E-3</v>
      </c>
      <c r="G39" s="282">
        <f>'3.2.Khấu hao'!I7</f>
        <v>8012.8205128205136</v>
      </c>
      <c r="H39" s="288">
        <f>F39*G39</f>
        <v>48.07692307692308</v>
      </c>
      <c r="I39" s="287"/>
      <c r="J39" s="263"/>
      <c r="K39" s="263"/>
      <c r="L39" s="263"/>
      <c r="M39" s="263"/>
      <c r="N39" s="263"/>
      <c r="O39" s="267"/>
      <c r="P39" s="267"/>
      <c r="Q39" s="267"/>
      <c r="R39" s="267"/>
      <c r="S39" s="267"/>
      <c r="T39" s="267"/>
      <c r="U39" s="267"/>
      <c r="V39" s="267"/>
      <c r="W39" s="267"/>
      <c r="X39" s="267"/>
      <c r="Y39" s="267"/>
      <c r="Z39" s="267"/>
    </row>
    <row r="40" spans="1:26" ht="15.75" customHeight="1">
      <c r="A40" s="901"/>
      <c r="B40" s="900"/>
      <c r="C40" s="308" t="s">
        <v>2256</v>
      </c>
      <c r="D40" s="248" t="s">
        <v>2227</v>
      </c>
      <c r="E40" s="281">
        <v>3</v>
      </c>
      <c r="F40" s="243">
        <v>3</v>
      </c>
      <c r="G40" s="282"/>
      <c r="H40" s="288">
        <f>(H39+H38)*0.03</f>
        <v>2.740384615384615</v>
      </c>
      <c r="I40" s="287"/>
      <c r="J40" s="290">
        <f>(H38+H39)/0.97-(H38+H39)</f>
        <v>2.8251387787470321</v>
      </c>
      <c r="K40" s="298"/>
      <c r="L40" s="263"/>
      <c r="M40" s="263"/>
      <c r="N40" s="263"/>
      <c r="O40" s="267"/>
      <c r="P40" s="267"/>
      <c r="Q40" s="267"/>
      <c r="R40" s="267"/>
      <c r="S40" s="267"/>
      <c r="T40" s="267"/>
      <c r="U40" s="267"/>
      <c r="V40" s="267"/>
      <c r="W40" s="267"/>
      <c r="X40" s="267"/>
      <c r="Y40" s="267"/>
      <c r="Z40" s="267"/>
    </row>
    <row r="41" spans="1:26" ht="30.75" customHeight="1">
      <c r="A41" s="904">
        <v>5</v>
      </c>
      <c r="B41" s="272" t="s">
        <v>2273</v>
      </c>
      <c r="C41" s="273" t="s">
        <v>2274</v>
      </c>
      <c r="D41" s="274"/>
      <c r="E41" s="272" t="s">
        <v>2241</v>
      </c>
      <c r="F41" s="272"/>
      <c r="G41" s="275"/>
      <c r="H41" s="276">
        <f>H42+H44+H47</f>
        <v>2873180.1382211535</v>
      </c>
      <c r="I41" s="277"/>
      <c r="J41" s="263"/>
      <c r="K41" s="263"/>
      <c r="L41" s="263"/>
      <c r="M41" s="263"/>
      <c r="N41" s="263"/>
      <c r="O41" s="267"/>
      <c r="P41" s="267"/>
      <c r="Q41" s="267"/>
      <c r="R41" s="267"/>
      <c r="S41" s="267"/>
      <c r="T41" s="267"/>
      <c r="U41" s="267"/>
      <c r="V41" s="267"/>
      <c r="W41" s="267"/>
      <c r="X41" s="267"/>
      <c r="Y41" s="267"/>
      <c r="Z41" s="267"/>
    </row>
    <row r="42" spans="1:26" ht="15.75" customHeight="1">
      <c r="A42" s="905"/>
      <c r="B42" s="902">
        <v>1</v>
      </c>
      <c r="C42" s="279" t="s">
        <v>2242</v>
      </c>
      <c r="D42" s="280"/>
      <c r="E42" s="281"/>
      <c r="F42" s="281"/>
      <c r="G42" s="282"/>
      <c r="H42" s="282">
        <f>H43</f>
        <v>2844332.3076923075</v>
      </c>
      <c r="I42" s="283"/>
      <c r="J42" s="289"/>
      <c r="K42" s="289"/>
      <c r="L42" s="289"/>
      <c r="M42" s="289"/>
      <c r="N42" s="290"/>
      <c r="O42" s="291"/>
      <c r="P42" s="291"/>
      <c r="Q42" s="291"/>
      <c r="R42" s="291"/>
      <c r="S42" s="291"/>
      <c r="T42" s="291"/>
      <c r="U42" s="291"/>
      <c r="V42" s="291"/>
      <c r="W42" s="291"/>
      <c r="X42" s="291"/>
      <c r="Y42" s="291"/>
      <c r="Z42" s="291"/>
    </row>
    <row r="43" spans="1:26" ht="31.2">
      <c r="A43" s="905"/>
      <c r="B43" s="901"/>
      <c r="C43" s="285" t="s">
        <v>2275</v>
      </c>
      <c r="D43" s="248" t="s">
        <v>2244</v>
      </c>
      <c r="E43" s="281">
        <v>4</v>
      </c>
      <c r="F43" s="243">
        <v>4</v>
      </c>
      <c r="G43" s="282">
        <f>2*LUONG!F15</f>
        <v>711083.07692307688</v>
      </c>
      <c r="H43" s="288">
        <f>F43*G43</f>
        <v>2844332.3076923075</v>
      </c>
      <c r="I43" s="287" t="s">
        <v>2276</v>
      </c>
      <c r="J43" s="263"/>
      <c r="K43" s="263"/>
      <c r="L43" s="263"/>
      <c r="M43" s="263"/>
      <c r="N43" s="263"/>
      <c r="O43" s="267"/>
      <c r="P43" s="267"/>
      <c r="Q43" s="267"/>
      <c r="R43" s="267"/>
      <c r="S43" s="267"/>
      <c r="T43" s="267"/>
      <c r="U43" s="267"/>
      <c r="V43" s="267"/>
      <c r="W43" s="267"/>
      <c r="X43" s="267"/>
      <c r="Y43" s="267"/>
      <c r="Z43" s="267"/>
    </row>
    <row r="44" spans="1:26" ht="15.75" customHeight="1">
      <c r="A44" s="905"/>
      <c r="B44" s="902">
        <v>2</v>
      </c>
      <c r="C44" s="279" t="s">
        <v>2246</v>
      </c>
      <c r="D44" s="280"/>
      <c r="E44" s="281"/>
      <c r="F44" s="248"/>
      <c r="G44" s="282"/>
      <c r="H44" s="282">
        <f>SUM(H45:H46)</f>
        <v>6930</v>
      </c>
      <c r="I44" s="283"/>
      <c r="J44" s="263"/>
      <c r="K44" s="263">
        <v>2760335</v>
      </c>
      <c r="L44" s="263"/>
      <c r="M44" s="263"/>
      <c r="N44" s="263"/>
      <c r="O44" s="267"/>
      <c r="P44" s="267"/>
      <c r="Q44" s="267"/>
      <c r="R44" s="267"/>
      <c r="S44" s="267"/>
      <c r="T44" s="267"/>
      <c r="U44" s="267"/>
      <c r="V44" s="267"/>
      <c r="W44" s="267"/>
      <c r="X44" s="267"/>
      <c r="Y44" s="267"/>
      <c r="Z44" s="267"/>
    </row>
    <row r="45" spans="1:26" ht="15.75" customHeight="1">
      <c r="A45" s="905"/>
      <c r="B45" s="900"/>
      <c r="C45" s="285" t="s">
        <v>2247</v>
      </c>
      <c r="D45" s="248" t="s">
        <v>2248</v>
      </c>
      <c r="E45" s="281">
        <v>0.12</v>
      </c>
      <c r="F45" s="243">
        <f>E45</f>
        <v>0.12</v>
      </c>
      <c r="G45" s="282">
        <f>'3.2.Khấu hao'!I9</f>
        <v>55000</v>
      </c>
      <c r="H45" s="288">
        <f>F45*G45</f>
        <v>6600</v>
      </c>
      <c r="I45" s="244"/>
      <c r="J45" s="263"/>
      <c r="K45" s="263">
        <f>K44-H44-H47</f>
        <v>2731487.169471154</v>
      </c>
      <c r="L45" s="263"/>
      <c r="M45" s="263"/>
      <c r="N45" s="263"/>
      <c r="O45" s="267"/>
      <c r="P45" s="267"/>
      <c r="Q45" s="267"/>
      <c r="R45" s="267"/>
      <c r="S45" s="267"/>
      <c r="T45" s="267"/>
      <c r="U45" s="267"/>
      <c r="V45" s="267"/>
      <c r="W45" s="267"/>
      <c r="X45" s="267"/>
      <c r="Y45" s="267"/>
      <c r="Z45" s="267"/>
    </row>
    <row r="46" spans="1:26" ht="15.75" customHeight="1">
      <c r="A46" s="905"/>
      <c r="B46" s="901"/>
      <c r="C46" s="285" t="s">
        <v>2250</v>
      </c>
      <c r="D46" s="248" t="s">
        <v>2227</v>
      </c>
      <c r="E46" s="281">
        <v>5</v>
      </c>
      <c r="F46" s="243">
        <v>5</v>
      </c>
      <c r="G46" s="282"/>
      <c r="H46" s="288">
        <f>H45*0.05</f>
        <v>330</v>
      </c>
      <c r="I46" s="287"/>
      <c r="J46" s="290">
        <f>H45/0.95-H45</f>
        <v>347.36842105263167</v>
      </c>
      <c r="K46" s="298">
        <f>K45/G43</f>
        <v>3.8413052681418813</v>
      </c>
      <c r="L46" s="263"/>
      <c r="M46" s="263"/>
      <c r="N46" s="263"/>
      <c r="O46" s="267"/>
      <c r="P46" s="267"/>
      <c r="Q46" s="267"/>
      <c r="R46" s="267"/>
      <c r="S46" s="267"/>
      <c r="T46" s="267"/>
      <c r="U46" s="267"/>
      <c r="V46" s="267"/>
      <c r="W46" s="267"/>
      <c r="X46" s="267"/>
      <c r="Y46" s="267"/>
      <c r="Z46" s="267"/>
    </row>
    <row r="47" spans="1:26" ht="15.75" customHeight="1">
      <c r="A47" s="905"/>
      <c r="B47" s="902">
        <v>3</v>
      </c>
      <c r="C47" s="279" t="s">
        <v>2251</v>
      </c>
      <c r="D47" s="280"/>
      <c r="E47" s="281"/>
      <c r="F47" s="243"/>
      <c r="G47" s="282"/>
      <c r="H47" s="282">
        <f>SUM(H48:H51)</f>
        <v>21917.830528846156</v>
      </c>
      <c r="I47" s="283"/>
      <c r="J47" s="263"/>
      <c r="K47" s="263"/>
      <c r="L47" s="263"/>
      <c r="M47" s="263"/>
      <c r="N47" s="263"/>
      <c r="O47" s="267"/>
      <c r="P47" s="267"/>
      <c r="Q47" s="267"/>
      <c r="R47" s="267"/>
      <c r="S47" s="267"/>
      <c r="T47" s="267"/>
      <c r="U47" s="267"/>
      <c r="V47" s="267"/>
      <c r="W47" s="267"/>
      <c r="X47" s="267"/>
      <c r="Y47" s="267"/>
      <c r="Z47" s="267"/>
    </row>
    <row r="48" spans="1:26" ht="15.75" customHeight="1">
      <c r="A48" s="905"/>
      <c r="B48" s="900"/>
      <c r="C48" s="285" t="s">
        <v>2252</v>
      </c>
      <c r="D48" s="248" t="s">
        <v>2253</v>
      </c>
      <c r="E48" s="281">
        <v>3.375</v>
      </c>
      <c r="F48" s="243">
        <f>E48</f>
        <v>3.375</v>
      </c>
      <c r="G48" s="282">
        <f>'3.2.Khấu hao'!I5</f>
        <v>5408.6538461538457</v>
      </c>
      <c r="H48" s="288">
        <f>F48*G48</f>
        <v>18254.20673076923</v>
      </c>
      <c r="I48" s="287"/>
      <c r="J48" s="263"/>
      <c r="K48" s="263"/>
      <c r="L48" s="263"/>
      <c r="M48" s="263"/>
      <c r="N48" s="263"/>
      <c r="O48" s="267"/>
      <c r="P48" s="267"/>
      <c r="Q48" s="267"/>
      <c r="R48" s="267"/>
      <c r="S48" s="267"/>
      <c r="T48" s="267"/>
      <c r="U48" s="267"/>
      <c r="V48" s="267"/>
      <c r="W48" s="267"/>
      <c r="X48" s="267"/>
      <c r="Y48" s="267"/>
      <c r="Z48" s="267"/>
    </row>
    <row r="49" spans="1:26" ht="15.75" customHeight="1">
      <c r="A49" s="905"/>
      <c r="B49" s="900"/>
      <c r="C49" s="285" t="s">
        <v>2254</v>
      </c>
      <c r="D49" s="248" t="s">
        <v>2253</v>
      </c>
      <c r="E49" s="281">
        <v>0.126</v>
      </c>
      <c r="F49" s="243">
        <f>E49</f>
        <v>0.126</v>
      </c>
      <c r="G49" s="282">
        <f>'3.2.Khấu hao'!I6</f>
        <v>3405.4487179487182</v>
      </c>
      <c r="H49" s="288">
        <f>F49*G49</f>
        <v>429.08653846153851</v>
      </c>
      <c r="I49" s="287"/>
      <c r="J49" s="263"/>
      <c r="K49" s="263"/>
      <c r="L49" s="263"/>
      <c r="M49" s="263"/>
      <c r="N49" s="263"/>
      <c r="O49" s="267"/>
      <c r="P49" s="267"/>
      <c r="Q49" s="267"/>
      <c r="R49" s="267"/>
      <c r="S49" s="267"/>
      <c r="T49" s="267"/>
      <c r="U49" s="267"/>
      <c r="V49" s="267"/>
      <c r="W49" s="267"/>
      <c r="X49" s="267"/>
      <c r="Y49" s="267"/>
      <c r="Z49" s="267"/>
    </row>
    <row r="50" spans="1:26" ht="15.75" customHeight="1">
      <c r="A50" s="905"/>
      <c r="B50" s="900"/>
      <c r="C50" s="285" t="s">
        <v>2255</v>
      </c>
      <c r="D50" s="248" t="s">
        <v>2253</v>
      </c>
      <c r="E50" s="281">
        <v>0.09</v>
      </c>
      <c r="F50" s="243">
        <f>E50</f>
        <v>0.09</v>
      </c>
      <c r="G50" s="282">
        <f>'3.2.Khấu hao'!I8</f>
        <v>28846.153846153848</v>
      </c>
      <c r="H50" s="288">
        <f>F50*G50</f>
        <v>2596.1538461538462</v>
      </c>
      <c r="I50" s="287"/>
      <c r="J50" s="263"/>
      <c r="K50" s="263"/>
      <c r="L50" s="263"/>
      <c r="M50" s="263"/>
      <c r="N50" s="263"/>
      <c r="O50" s="267"/>
      <c r="P50" s="267"/>
      <c r="Q50" s="267"/>
      <c r="R50" s="267"/>
      <c r="S50" s="267"/>
      <c r="T50" s="267"/>
      <c r="U50" s="267"/>
      <c r="V50" s="267"/>
      <c r="W50" s="267"/>
      <c r="X50" s="267"/>
      <c r="Y50" s="267"/>
      <c r="Z50" s="267"/>
    </row>
    <row r="51" spans="1:26" ht="15.75" customHeight="1">
      <c r="A51" s="906"/>
      <c r="B51" s="901"/>
      <c r="C51" s="285" t="s">
        <v>2256</v>
      </c>
      <c r="D51" s="248" t="s">
        <v>2227</v>
      </c>
      <c r="E51" s="281">
        <v>3</v>
      </c>
      <c r="F51" s="243"/>
      <c r="G51" s="282"/>
      <c r="H51" s="288">
        <f>(H49+H50+H48)*0.03</f>
        <v>638.38341346153845</v>
      </c>
      <c r="I51" s="287"/>
      <c r="J51" s="290">
        <f>(H48+H49+H50)/0.97-(H48+H49+H50)</f>
        <v>658.12723037272008</v>
      </c>
      <c r="K51" s="263"/>
      <c r="L51" s="263"/>
      <c r="M51" s="263"/>
      <c r="N51" s="263"/>
      <c r="O51" s="267"/>
      <c r="P51" s="267"/>
      <c r="Q51" s="267"/>
      <c r="R51" s="267"/>
      <c r="S51" s="267"/>
      <c r="T51" s="267"/>
      <c r="U51" s="267"/>
      <c r="V51" s="267"/>
      <c r="W51" s="267"/>
      <c r="X51" s="267"/>
      <c r="Y51" s="267"/>
      <c r="Z51" s="267"/>
    </row>
    <row r="52" spans="1:26" ht="31.2">
      <c r="A52" s="904">
        <v>6</v>
      </c>
      <c r="B52" s="272" t="s">
        <v>2277</v>
      </c>
      <c r="C52" s="301" t="s">
        <v>2278</v>
      </c>
      <c r="D52" s="274"/>
      <c r="E52" s="272" t="s">
        <v>2279</v>
      </c>
      <c r="F52" s="272"/>
      <c r="G52" s="275"/>
      <c r="H52" s="276">
        <f>H53+H55</f>
        <v>879.59764038461526</v>
      </c>
      <c r="I52" s="309" t="s">
        <v>2280</v>
      </c>
      <c r="J52" s="263"/>
      <c r="K52" s="263"/>
      <c r="L52" s="263"/>
      <c r="M52" s="263"/>
      <c r="N52" s="263"/>
      <c r="O52" s="267"/>
      <c r="P52" s="267"/>
      <c r="Q52" s="267"/>
      <c r="R52" s="267"/>
      <c r="S52" s="267"/>
      <c r="T52" s="267"/>
      <c r="U52" s="267"/>
      <c r="V52" s="267"/>
      <c r="W52" s="267"/>
      <c r="X52" s="267"/>
      <c r="Y52" s="267"/>
      <c r="Z52" s="267"/>
    </row>
    <row r="53" spans="1:26" ht="15.75" customHeight="1">
      <c r="A53" s="905"/>
      <c r="B53" s="902">
        <v>1</v>
      </c>
      <c r="C53" s="279" t="s">
        <v>2242</v>
      </c>
      <c r="D53" s="280"/>
      <c r="E53" s="281"/>
      <c r="F53" s="281"/>
      <c r="G53" s="282"/>
      <c r="H53" s="282">
        <f>H54</f>
        <v>862.8848999999999</v>
      </c>
      <c r="I53" s="283"/>
      <c r="J53" s="289"/>
      <c r="K53" s="289"/>
      <c r="L53" s="289"/>
      <c r="M53" s="289"/>
      <c r="N53" s="290"/>
      <c r="O53" s="291"/>
      <c r="P53" s="291"/>
      <c r="Q53" s="291"/>
      <c r="R53" s="291"/>
      <c r="S53" s="291"/>
      <c r="T53" s="291"/>
      <c r="U53" s="291"/>
      <c r="V53" s="291"/>
      <c r="W53" s="291"/>
      <c r="X53" s="291"/>
      <c r="Y53" s="291"/>
      <c r="Z53" s="291"/>
    </row>
    <row r="54" spans="1:26" ht="15.75" customHeight="1">
      <c r="A54" s="905"/>
      <c r="B54" s="901"/>
      <c r="C54" s="285" t="s">
        <v>2271</v>
      </c>
      <c r="D54" s="248" t="s">
        <v>2244</v>
      </c>
      <c r="E54" s="281">
        <v>3.0699999999999998E-3</v>
      </c>
      <c r="F54" s="306">
        <v>3.0699999999999998E-3</v>
      </c>
      <c r="G54" s="282">
        <f>LUONG!D15</f>
        <v>281070</v>
      </c>
      <c r="H54" s="288">
        <f>F54*G54</f>
        <v>862.8848999999999</v>
      </c>
      <c r="I54" s="287"/>
      <c r="J54" s="263"/>
      <c r="K54" s="263"/>
      <c r="L54" s="263"/>
      <c r="M54" s="263"/>
      <c r="N54" s="263"/>
      <c r="O54" s="267"/>
      <c r="P54" s="267"/>
      <c r="Q54" s="267"/>
      <c r="R54" s="267"/>
      <c r="S54" s="267"/>
      <c r="T54" s="267"/>
      <c r="U54" s="267"/>
      <c r="V54" s="267"/>
      <c r="W54" s="267"/>
      <c r="X54" s="267"/>
      <c r="Y54" s="267"/>
      <c r="Z54" s="267"/>
    </row>
    <row r="55" spans="1:26" ht="15.75" customHeight="1">
      <c r="A55" s="905"/>
      <c r="B55" s="902">
        <v>2</v>
      </c>
      <c r="C55" s="279" t="s">
        <v>2268</v>
      </c>
      <c r="D55" s="280"/>
      <c r="E55" s="281"/>
      <c r="F55" s="248"/>
      <c r="G55" s="282"/>
      <c r="H55" s="282">
        <f>H56+H57</f>
        <v>16.712740384615383</v>
      </c>
      <c r="I55" s="283"/>
      <c r="J55" s="263"/>
      <c r="K55" s="263"/>
      <c r="L55" s="263"/>
      <c r="M55" s="263"/>
      <c r="N55" s="263"/>
      <c r="O55" s="267"/>
      <c r="P55" s="267"/>
      <c r="Q55" s="267"/>
      <c r="R55" s="267"/>
      <c r="S55" s="267"/>
      <c r="T55" s="267"/>
      <c r="U55" s="267"/>
      <c r="V55" s="267"/>
      <c r="W55" s="267"/>
      <c r="X55" s="267"/>
      <c r="Y55" s="267"/>
      <c r="Z55" s="267"/>
    </row>
    <row r="56" spans="1:26" ht="15.75" customHeight="1">
      <c r="A56" s="905"/>
      <c r="B56" s="900"/>
      <c r="C56" s="285" t="s">
        <v>2252</v>
      </c>
      <c r="D56" s="248" t="s">
        <v>2253</v>
      </c>
      <c r="E56" s="281">
        <v>3.0000000000000001E-3</v>
      </c>
      <c r="F56" s="243">
        <v>3.0000000000000001E-3</v>
      </c>
      <c r="G56" s="282">
        <f>'3.2.Khấu hao'!I5</f>
        <v>5408.6538461538457</v>
      </c>
      <c r="H56" s="288">
        <f>F56*G56</f>
        <v>16.225961538461537</v>
      </c>
      <c r="I56" s="244"/>
      <c r="J56" s="263"/>
      <c r="K56" s="263"/>
      <c r="L56" s="263"/>
      <c r="M56" s="263"/>
      <c r="N56" s="263"/>
      <c r="O56" s="267"/>
      <c r="P56" s="267"/>
      <c r="Q56" s="267"/>
      <c r="R56" s="267"/>
      <c r="S56" s="267"/>
      <c r="T56" s="267"/>
      <c r="U56" s="267"/>
      <c r="V56" s="267"/>
      <c r="W56" s="267"/>
      <c r="X56" s="267"/>
      <c r="Y56" s="267"/>
      <c r="Z56" s="267"/>
    </row>
    <row r="57" spans="1:26" ht="15.75" customHeight="1">
      <c r="A57" s="906"/>
      <c r="B57" s="901"/>
      <c r="C57" s="285" t="s">
        <v>2256</v>
      </c>
      <c r="D57" s="248" t="s">
        <v>2227</v>
      </c>
      <c r="E57" s="281">
        <v>3</v>
      </c>
      <c r="F57" s="243">
        <f>E57</f>
        <v>3</v>
      </c>
      <c r="G57" s="282"/>
      <c r="H57" s="288">
        <f>H56*0.03</f>
        <v>0.48677884615384609</v>
      </c>
      <c r="I57" s="283"/>
      <c r="J57" s="290">
        <f>H56/0.97-H56</f>
        <v>0.50183386201427638</v>
      </c>
      <c r="K57" s="298"/>
      <c r="L57" s="263"/>
      <c r="M57" s="263"/>
      <c r="N57" s="263"/>
      <c r="O57" s="267"/>
      <c r="P57" s="267"/>
      <c r="Q57" s="267"/>
      <c r="R57" s="267"/>
      <c r="S57" s="267"/>
      <c r="T57" s="267"/>
      <c r="U57" s="267"/>
      <c r="V57" s="267"/>
      <c r="W57" s="267"/>
      <c r="X57" s="267"/>
      <c r="Y57" s="267"/>
      <c r="Z57" s="267"/>
    </row>
    <row r="58" spans="1:26" ht="47.25" customHeight="1">
      <c r="A58" s="904">
        <v>7</v>
      </c>
      <c r="B58" s="272" t="s">
        <v>2281</v>
      </c>
      <c r="C58" s="273" t="s">
        <v>2282</v>
      </c>
      <c r="D58" s="274"/>
      <c r="E58" s="272" t="s">
        <v>2241</v>
      </c>
      <c r="F58" s="272"/>
      <c r="G58" s="275"/>
      <c r="H58" s="276">
        <f>H59+H61+H64</f>
        <v>4173396.1929086535</v>
      </c>
      <c r="I58" s="277"/>
      <c r="J58" s="263"/>
      <c r="K58" s="263"/>
      <c r="L58" s="263"/>
      <c r="M58" s="263"/>
      <c r="N58" s="263"/>
      <c r="O58" s="267"/>
      <c r="P58" s="267"/>
      <c r="Q58" s="267"/>
      <c r="R58" s="267"/>
      <c r="S58" s="267"/>
      <c r="T58" s="267"/>
      <c r="U58" s="267"/>
      <c r="V58" s="267"/>
      <c r="W58" s="267"/>
      <c r="X58" s="267"/>
      <c r="Y58" s="267"/>
      <c r="Z58" s="267"/>
    </row>
    <row r="59" spans="1:26" ht="15.75" customHeight="1">
      <c r="A59" s="905"/>
      <c r="B59" s="902">
        <v>1</v>
      </c>
      <c r="C59" s="279" t="s">
        <v>2242</v>
      </c>
      <c r="D59" s="280"/>
      <c r="E59" s="281"/>
      <c r="F59" s="281"/>
      <c r="G59" s="282"/>
      <c r="H59" s="282">
        <f>H60</f>
        <v>4124161.7307692305</v>
      </c>
      <c r="I59" s="283"/>
      <c r="J59" s="289"/>
      <c r="K59" s="289"/>
      <c r="L59" s="289"/>
      <c r="M59" s="289"/>
      <c r="N59" s="290"/>
      <c r="O59" s="291"/>
      <c r="P59" s="291"/>
      <c r="Q59" s="291"/>
      <c r="R59" s="291"/>
      <c r="S59" s="291"/>
      <c r="T59" s="291"/>
      <c r="U59" s="291"/>
      <c r="V59" s="291"/>
      <c r="W59" s="291"/>
      <c r="X59" s="291"/>
      <c r="Y59" s="291"/>
      <c r="Z59" s="291"/>
    </row>
    <row r="60" spans="1:26" ht="15.75" customHeight="1">
      <c r="A60" s="905"/>
      <c r="B60" s="901"/>
      <c r="C60" s="285" t="s">
        <v>2283</v>
      </c>
      <c r="D60" s="248" t="s">
        <v>2244</v>
      </c>
      <c r="E60" s="281">
        <v>3.5</v>
      </c>
      <c r="F60" s="310">
        <v>3.5</v>
      </c>
      <c r="G60" s="282">
        <f>3*LUONG!G15</f>
        <v>1178331.923076923</v>
      </c>
      <c r="H60" s="288">
        <f>F60*G60</f>
        <v>4124161.7307692305</v>
      </c>
      <c r="I60" s="287"/>
      <c r="J60" s="263"/>
      <c r="K60" s="263"/>
      <c r="L60" s="263"/>
      <c r="M60" s="263"/>
      <c r="N60" s="263"/>
      <c r="O60" s="267"/>
      <c r="P60" s="267"/>
      <c r="Q60" s="267"/>
      <c r="R60" s="267"/>
      <c r="S60" s="267"/>
      <c r="T60" s="267"/>
      <c r="U60" s="267"/>
      <c r="V60" s="267"/>
      <c r="W60" s="267"/>
      <c r="X60" s="267"/>
      <c r="Y60" s="267"/>
      <c r="Z60" s="267"/>
    </row>
    <row r="61" spans="1:26" ht="15.75" customHeight="1">
      <c r="A61" s="905"/>
      <c r="B61" s="902">
        <v>2</v>
      </c>
      <c r="C61" s="279" t="s">
        <v>2246</v>
      </c>
      <c r="D61" s="280"/>
      <c r="E61" s="281"/>
      <c r="F61" s="248"/>
      <c r="G61" s="282"/>
      <c r="H61" s="282">
        <f>SUM(H62:H63)</f>
        <v>6930</v>
      </c>
      <c r="I61" s="283"/>
      <c r="J61" s="311"/>
      <c r="K61" s="228"/>
      <c r="L61" s="228"/>
      <c r="M61" s="228"/>
      <c r="N61" s="228"/>
      <c r="O61" s="267"/>
      <c r="P61" s="267"/>
      <c r="Q61" s="267"/>
      <c r="R61" s="267"/>
      <c r="S61" s="267"/>
      <c r="T61" s="267"/>
      <c r="U61" s="267"/>
      <c r="V61" s="267"/>
      <c r="W61" s="267"/>
      <c r="X61" s="267"/>
      <c r="Y61" s="267"/>
      <c r="Z61" s="267"/>
    </row>
    <row r="62" spans="1:26" ht="15.75" customHeight="1">
      <c r="A62" s="905"/>
      <c r="B62" s="900"/>
      <c r="C62" s="285" t="s">
        <v>2247</v>
      </c>
      <c r="D62" s="248" t="s">
        <v>2248</v>
      </c>
      <c r="E62" s="281">
        <v>0.12</v>
      </c>
      <c r="F62" s="243">
        <f>E62</f>
        <v>0.12</v>
      </c>
      <c r="G62" s="282">
        <f>'3.2.Khấu hao'!I9</f>
        <v>55000</v>
      </c>
      <c r="H62" s="288">
        <f>F62*G62</f>
        <v>6600</v>
      </c>
      <c r="I62" s="244"/>
      <c r="J62" s="263"/>
      <c r="K62" s="228"/>
      <c r="L62" s="228"/>
      <c r="M62" s="228"/>
      <c r="N62" s="228"/>
      <c r="O62" s="267"/>
      <c r="P62" s="267"/>
      <c r="Q62" s="267"/>
      <c r="R62" s="267"/>
      <c r="S62" s="267"/>
      <c r="T62" s="267"/>
      <c r="U62" s="267"/>
      <c r="V62" s="267"/>
      <c r="W62" s="267"/>
      <c r="X62" s="267"/>
      <c r="Y62" s="267"/>
      <c r="Z62" s="267"/>
    </row>
    <row r="63" spans="1:26" ht="15.75" customHeight="1">
      <c r="A63" s="905"/>
      <c r="B63" s="901"/>
      <c r="C63" s="285" t="s">
        <v>2250</v>
      </c>
      <c r="D63" s="248" t="s">
        <v>2227</v>
      </c>
      <c r="E63" s="281">
        <v>5</v>
      </c>
      <c r="F63" s="243">
        <v>5</v>
      </c>
      <c r="G63" s="282"/>
      <c r="H63" s="288">
        <f>H62*0.05</f>
        <v>330</v>
      </c>
      <c r="I63" s="287"/>
      <c r="J63" s="290">
        <f>H62/0.95-H62</f>
        <v>347.36842105263167</v>
      </c>
      <c r="K63" s="228"/>
      <c r="L63" s="228"/>
      <c r="M63" s="228"/>
      <c r="N63" s="228"/>
      <c r="O63" s="267"/>
      <c r="P63" s="267"/>
      <c r="Q63" s="267"/>
      <c r="R63" s="267"/>
      <c r="S63" s="267"/>
      <c r="T63" s="267"/>
      <c r="U63" s="267"/>
      <c r="V63" s="267"/>
      <c r="W63" s="267"/>
      <c r="X63" s="267"/>
      <c r="Y63" s="267"/>
      <c r="Z63" s="267"/>
    </row>
    <row r="64" spans="1:26" ht="15.75" customHeight="1">
      <c r="A64" s="905"/>
      <c r="B64" s="902">
        <v>3</v>
      </c>
      <c r="C64" s="279" t="s">
        <v>2251</v>
      </c>
      <c r="D64" s="280"/>
      <c r="E64" s="281"/>
      <c r="F64" s="243"/>
      <c r="G64" s="282"/>
      <c r="H64" s="282">
        <f>SUM(H65:H68)</f>
        <v>42304.462139423071</v>
      </c>
      <c r="I64" s="283"/>
      <c r="J64" s="263"/>
      <c r="K64" s="228"/>
      <c r="L64" s="228"/>
      <c r="M64" s="228"/>
      <c r="N64" s="228"/>
      <c r="O64" s="267"/>
      <c r="P64" s="267"/>
      <c r="Q64" s="267"/>
      <c r="R64" s="267"/>
      <c r="S64" s="267"/>
      <c r="T64" s="267"/>
      <c r="U64" s="267"/>
      <c r="V64" s="267"/>
      <c r="W64" s="267"/>
      <c r="X64" s="267"/>
      <c r="Y64" s="267"/>
      <c r="Z64" s="267"/>
    </row>
    <row r="65" spans="1:26" ht="15.75" customHeight="1">
      <c r="A65" s="905"/>
      <c r="B65" s="900"/>
      <c r="C65" s="285" t="s">
        <v>2252</v>
      </c>
      <c r="D65" s="248" t="s">
        <v>2253</v>
      </c>
      <c r="E65" s="281">
        <v>6.75</v>
      </c>
      <c r="F65" s="243">
        <f>E65</f>
        <v>6.75</v>
      </c>
      <c r="G65" s="282">
        <f>'3.2.Khấu hao'!I5</f>
        <v>5408.6538461538457</v>
      </c>
      <c r="H65" s="288">
        <f>F65*G65</f>
        <v>36508.413461538461</v>
      </c>
      <c r="I65" s="287"/>
      <c r="J65" s="263"/>
      <c r="K65" s="228"/>
      <c r="L65" s="228"/>
      <c r="M65" s="228"/>
      <c r="N65" s="228"/>
      <c r="O65" s="267"/>
      <c r="P65" s="267"/>
      <c r="Q65" s="267"/>
      <c r="R65" s="267"/>
      <c r="S65" s="267"/>
      <c r="T65" s="267"/>
      <c r="U65" s="267"/>
      <c r="V65" s="267"/>
      <c r="W65" s="267"/>
      <c r="X65" s="267"/>
      <c r="Y65" s="267"/>
      <c r="Z65" s="267"/>
    </row>
    <row r="66" spans="1:26" ht="15.75" customHeight="1">
      <c r="A66" s="905"/>
      <c r="B66" s="900"/>
      <c r="C66" s="285" t="s">
        <v>2254</v>
      </c>
      <c r="D66" s="248" t="s">
        <v>2253</v>
      </c>
      <c r="E66" s="281">
        <v>0.1575</v>
      </c>
      <c r="F66" s="243">
        <f>E66</f>
        <v>0.1575</v>
      </c>
      <c r="G66" s="282">
        <f>'3.2.Khấu hao'!I6</f>
        <v>3405.4487179487182</v>
      </c>
      <c r="H66" s="288">
        <f>F66*G66</f>
        <v>536.35817307692309</v>
      </c>
      <c r="I66" s="287"/>
      <c r="J66" s="263"/>
      <c r="K66" s="228"/>
      <c r="L66" s="228"/>
      <c r="M66" s="228"/>
      <c r="N66" s="228"/>
      <c r="O66" s="267"/>
      <c r="P66" s="267"/>
      <c r="Q66" s="267"/>
      <c r="R66" s="267"/>
      <c r="S66" s="267"/>
      <c r="T66" s="267"/>
      <c r="U66" s="267"/>
      <c r="V66" s="267"/>
      <c r="W66" s="267"/>
      <c r="X66" s="267"/>
      <c r="Y66" s="267"/>
      <c r="Z66" s="267"/>
    </row>
    <row r="67" spans="1:26" ht="15.75" customHeight="1">
      <c r="A67" s="905"/>
      <c r="B67" s="900"/>
      <c r="C67" s="285" t="s">
        <v>2255</v>
      </c>
      <c r="D67" s="248" t="s">
        <v>2253</v>
      </c>
      <c r="E67" s="281">
        <v>0.1125</v>
      </c>
      <c r="F67" s="243">
        <f>E67</f>
        <v>0.1125</v>
      </c>
      <c r="G67" s="282">
        <f>'3.2.Khấu hao'!I8</f>
        <v>28846.153846153848</v>
      </c>
      <c r="H67" s="288">
        <f>F67*G67</f>
        <v>3245.1923076923081</v>
      </c>
      <c r="I67" s="287"/>
      <c r="J67" s="263"/>
      <c r="K67" s="228"/>
      <c r="L67" s="228"/>
      <c r="M67" s="228"/>
      <c r="N67" s="228"/>
      <c r="O67" s="267"/>
      <c r="P67" s="267"/>
      <c r="Q67" s="267"/>
      <c r="R67" s="267"/>
      <c r="S67" s="267"/>
      <c r="T67" s="267"/>
      <c r="U67" s="267"/>
      <c r="V67" s="267"/>
      <c r="W67" s="267"/>
      <c r="X67" s="267"/>
      <c r="Y67" s="267"/>
      <c r="Z67" s="267"/>
    </row>
    <row r="68" spans="1:26" ht="15.75" customHeight="1">
      <c r="A68" s="906"/>
      <c r="B68" s="901"/>
      <c r="C68" s="285" t="s">
        <v>2256</v>
      </c>
      <c r="D68" s="248" t="s">
        <v>2227</v>
      </c>
      <c r="E68" s="281">
        <v>5</v>
      </c>
      <c r="F68" s="243">
        <v>5</v>
      </c>
      <c r="G68" s="282"/>
      <c r="H68" s="288">
        <f>SUM(H65:H67)*0.05</f>
        <v>2014.4981971153845</v>
      </c>
      <c r="I68" s="287"/>
      <c r="J68" s="290">
        <f>(H65+H66+H67)/0.95-(H65+H66+H67)</f>
        <v>2120.5244180161972</v>
      </c>
      <c r="K68" s="228"/>
      <c r="L68" s="228"/>
      <c r="M68" s="228"/>
      <c r="N68" s="228"/>
      <c r="O68" s="267"/>
      <c r="P68" s="267"/>
      <c r="Q68" s="267"/>
      <c r="R68" s="267"/>
      <c r="S68" s="267"/>
      <c r="T68" s="267"/>
      <c r="U68" s="267"/>
      <c r="V68" s="267"/>
      <c r="W68" s="267"/>
      <c r="X68" s="267"/>
      <c r="Y68" s="267"/>
      <c r="Z68" s="267"/>
    </row>
    <row r="69" spans="1:26" ht="15.75" customHeight="1">
      <c r="A69" s="312"/>
      <c r="B69" s="312"/>
      <c r="C69" s="267"/>
      <c r="D69" s="312"/>
      <c r="E69" s="312"/>
      <c r="F69" s="312"/>
      <c r="G69" s="267"/>
      <c r="H69" s="267"/>
      <c r="I69" s="313"/>
      <c r="J69" s="314"/>
      <c r="K69" s="314"/>
      <c r="L69" s="314"/>
      <c r="M69" s="314"/>
      <c r="N69" s="314"/>
      <c r="O69" s="267"/>
      <c r="P69" s="267"/>
      <c r="Q69" s="267"/>
      <c r="R69" s="267"/>
      <c r="S69" s="267"/>
      <c r="T69" s="267"/>
      <c r="U69" s="267"/>
      <c r="V69" s="267"/>
      <c r="W69" s="267"/>
      <c r="X69" s="267"/>
      <c r="Y69" s="267"/>
      <c r="Z69" s="267"/>
    </row>
    <row r="70" spans="1:26" ht="15.75" customHeight="1">
      <c r="A70" s="312"/>
      <c r="B70" s="312"/>
      <c r="C70" s="267"/>
      <c r="D70" s="312"/>
      <c r="E70" s="312"/>
      <c r="F70" s="312"/>
      <c r="G70" s="267"/>
      <c r="H70" s="267"/>
      <c r="I70" s="313"/>
      <c r="J70" s="314"/>
      <c r="K70" s="314"/>
      <c r="L70" s="314"/>
      <c r="M70" s="314"/>
      <c r="N70" s="314"/>
      <c r="O70" s="267"/>
      <c r="P70" s="267"/>
      <c r="Q70" s="267"/>
      <c r="R70" s="267"/>
      <c r="S70" s="267"/>
      <c r="T70" s="267"/>
      <c r="U70" s="267"/>
      <c r="V70" s="267"/>
      <c r="W70" s="267"/>
      <c r="X70" s="267"/>
      <c r="Y70" s="267"/>
      <c r="Z70" s="267"/>
    </row>
    <row r="71" spans="1:26" ht="15.75" customHeight="1">
      <c r="A71" s="312"/>
      <c r="B71" s="312"/>
      <c r="C71" s="267"/>
      <c r="D71" s="312"/>
      <c r="E71" s="312"/>
      <c r="F71" s="312"/>
      <c r="G71" s="267"/>
      <c r="H71" s="267"/>
      <c r="I71" s="313"/>
      <c r="J71" s="314"/>
      <c r="K71" s="314"/>
      <c r="L71" s="314"/>
      <c r="M71" s="314"/>
      <c r="N71" s="314"/>
      <c r="O71" s="267"/>
      <c r="P71" s="267"/>
      <c r="Q71" s="267"/>
      <c r="R71" s="267"/>
      <c r="S71" s="267"/>
      <c r="T71" s="267"/>
      <c r="U71" s="267"/>
      <c r="V71" s="267"/>
      <c r="W71" s="267"/>
      <c r="X71" s="267"/>
      <c r="Y71" s="267"/>
      <c r="Z71" s="267"/>
    </row>
    <row r="72" spans="1:26" ht="15.75" customHeight="1">
      <c r="A72" s="312"/>
      <c r="B72" s="312"/>
      <c r="C72" s="267"/>
      <c r="D72" s="312"/>
      <c r="E72" s="312"/>
      <c r="F72" s="312"/>
      <c r="G72" s="267"/>
      <c r="H72" s="267"/>
      <c r="I72" s="313"/>
      <c r="J72" s="314"/>
      <c r="K72" s="314"/>
      <c r="L72" s="314"/>
      <c r="M72" s="314"/>
      <c r="N72" s="314"/>
      <c r="O72" s="267"/>
      <c r="P72" s="267"/>
      <c r="Q72" s="267"/>
      <c r="R72" s="267"/>
      <c r="S72" s="267"/>
      <c r="T72" s="267"/>
      <c r="U72" s="267"/>
      <c r="V72" s="267"/>
      <c r="W72" s="267"/>
      <c r="X72" s="267"/>
      <c r="Y72" s="267"/>
      <c r="Z72" s="267"/>
    </row>
    <row r="73" spans="1:26" ht="15.75" customHeight="1">
      <c r="A73" s="312"/>
      <c r="B73" s="312"/>
      <c r="C73" s="267"/>
      <c r="D73" s="312"/>
      <c r="E73" s="312"/>
      <c r="F73" s="312"/>
      <c r="G73" s="267"/>
      <c r="H73" s="267"/>
      <c r="I73" s="313"/>
      <c r="J73" s="314"/>
      <c r="K73" s="314"/>
      <c r="L73" s="314"/>
      <c r="M73" s="314"/>
      <c r="N73" s="314"/>
      <c r="O73" s="267"/>
      <c r="P73" s="267"/>
      <c r="Q73" s="267"/>
      <c r="R73" s="267"/>
      <c r="S73" s="267"/>
      <c r="T73" s="267"/>
      <c r="U73" s="267"/>
      <c r="V73" s="267"/>
      <c r="W73" s="267"/>
      <c r="X73" s="267"/>
      <c r="Y73" s="267"/>
      <c r="Z73" s="267"/>
    </row>
    <row r="74" spans="1:26" ht="15.75" customHeight="1">
      <c r="A74" s="312"/>
      <c r="B74" s="312"/>
      <c r="C74" s="267"/>
      <c r="D74" s="312"/>
      <c r="E74" s="312"/>
      <c r="F74" s="312"/>
      <c r="G74" s="267"/>
      <c r="H74" s="267"/>
      <c r="I74" s="313"/>
      <c r="J74" s="314"/>
      <c r="K74" s="314"/>
      <c r="L74" s="314"/>
      <c r="M74" s="314"/>
      <c r="N74" s="314"/>
      <c r="O74" s="267"/>
      <c r="P74" s="267"/>
      <c r="Q74" s="267"/>
      <c r="R74" s="267"/>
      <c r="S74" s="267"/>
      <c r="T74" s="267"/>
      <c r="U74" s="267"/>
      <c r="V74" s="267"/>
      <c r="W74" s="267"/>
      <c r="X74" s="267"/>
      <c r="Y74" s="267"/>
      <c r="Z74" s="267"/>
    </row>
    <row r="75" spans="1:26" ht="15.75" customHeight="1">
      <c r="A75" s="312"/>
      <c r="B75" s="312"/>
      <c r="C75" s="267"/>
      <c r="D75" s="312"/>
      <c r="E75" s="312"/>
      <c r="F75" s="312"/>
      <c r="G75" s="267"/>
      <c r="H75" s="267"/>
      <c r="I75" s="313"/>
      <c r="J75" s="314"/>
      <c r="K75" s="314"/>
      <c r="L75" s="314"/>
      <c r="M75" s="314"/>
      <c r="N75" s="314"/>
      <c r="O75" s="267"/>
      <c r="P75" s="267"/>
      <c r="Q75" s="267"/>
      <c r="R75" s="267"/>
      <c r="S75" s="267"/>
      <c r="T75" s="267"/>
      <c r="U75" s="267"/>
      <c r="V75" s="267"/>
      <c r="W75" s="267"/>
      <c r="X75" s="267"/>
      <c r="Y75" s="267"/>
      <c r="Z75" s="267"/>
    </row>
    <row r="76" spans="1:26" ht="15.75" customHeight="1">
      <c r="A76" s="312"/>
      <c r="B76" s="312"/>
      <c r="C76" s="267"/>
      <c r="D76" s="312"/>
      <c r="E76" s="312"/>
      <c r="F76" s="312"/>
      <c r="G76" s="267"/>
      <c r="H76" s="267"/>
      <c r="I76" s="313"/>
      <c r="J76" s="314"/>
      <c r="K76" s="314"/>
      <c r="L76" s="314"/>
      <c r="M76" s="314"/>
      <c r="N76" s="314"/>
      <c r="O76" s="267"/>
      <c r="P76" s="267"/>
      <c r="Q76" s="267"/>
      <c r="R76" s="267"/>
      <c r="S76" s="267"/>
      <c r="T76" s="267"/>
      <c r="U76" s="267"/>
      <c r="V76" s="267"/>
      <c r="W76" s="267"/>
      <c r="X76" s="267"/>
      <c r="Y76" s="267"/>
      <c r="Z76" s="267"/>
    </row>
    <row r="77" spans="1:26" ht="15.75" customHeight="1">
      <c r="A77" s="312"/>
      <c r="B77" s="312"/>
      <c r="C77" s="267"/>
      <c r="D77" s="312"/>
      <c r="E77" s="312"/>
      <c r="F77" s="312"/>
      <c r="G77" s="267"/>
      <c r="H77" s="267"/>
      <c r="I77" s="313"/>
      <c r="J77" s="314"/>
      <c r="K77" s="314"/>
      <c r="L77" s="314"/>
      <c r="M77" s="314"/>
      <c r="N77" s="314"/>
      <c r="O77" s="267"/>
      <c r="P77" s="267"/>
      <c r="Q77" s="267"/>
      <c r="R77" s="267"/>
      <c r="S77" s="267"/>
      <c r="T77" s="267"/>
      <c r="U77" s="267"/>
      <c r="V77" s="267"/>
      <c r="W77" s="267"/>
      <c r="X77" s="267"/>
      <c r="Y77" s="267"/>
      <c r="Z77" s="267"/>
    </row>
    <row r="78" spans="1:26" ht="15.75" customHeight="1">
      <c r="A78" s="312"/>
      <c r="B78" s="312"/>
      <c r="C78" s="267"/>
      <c r="D78" s="312"/>
      <c r="E78" s="312"/>
      <c r="F78" s="312"/>
      <c r="G78" s="267"/>
      <c r="H78" s="267"/>
      <c r="I78" s="313"/>
      <c r="J78" s="314"/>
      <c r="K78" s="314"/>
      <c r="L78" s="314"/>
      <c r="M78" s="314"/>
      <c r="N78" s="314"/>
      <c r="O78" s="267"/>
      <c r="P78" s="267"/>
      <c r="Q78" s="267"/>
      <c r="R78" s="267"/>
      <c r="S78" s="267"/>
      <c r="T78" s="267"/>
      <c r="U78" s="267"/>
      <c r="V78" s="267"/>
      <c r="W78" s="267"/>
      <c r="X78" s="267"/>
      <c r="Y78" s="267"/>
      <c r="Z78" s="267"/>
    </row>
    <row r="79" spans="1:26" ht="15.75" customHeight="1">
      <c r="A79" s="312"/>
      <c r="B79" s="312"/>
      <c r="C79" s="267"/>
      <c r="D79" s="312"/>
      <c r="E79" s="312"/>
      <c r="F79" s="312"/>
      <c r="G79" s="267"/>
      <c r="H79" s="267"/>
      <c r="I79" s="313"/>
      <c r="J79" s="314"/>
      <c r="K79" s="314"/>
      <c r="L79" s="314"/>
      <c r="M79" s="314"/>
      <c r="N79" s="314"/>
      <c r="O79" s="267"/>
      <c r="P79" s="267"/>
      <c r="Q79" s="267"/>
      <c r="R79" s="267"/>
      <c r="S79" s="267"/>
      <c r="T79" s="267"/>
      <c r="U79" s="267"/>
      <c r="V79" s="267"/>
      <c r="W79" s="267"/>
      <c r="X79" s="267"/>
      <c r="Y79" s="267"/>
      <c r="Z79" s="267"/>
    </row>
    <row r="80" spans="1:26" ht="15.75" customHeight="1">
      <c r="A80" s="312"/>
      <c r="B80" s="312"/>
      <c r="C80" s="267"/>
      <c r="D80" s="312"/>
      <c r="E80" s="312"/>
      <c r="F80" s="312"/>
      <c r="G80" s="267"/>
      <c r="H80" s="267"/>
      <c r="I80" s="313"/>
      <c r="J80" s="314"/>
      <c r="K80" s="314"/>
      <c r="L80" s="314"/>
      <c r="M80" s="314"/>
      <c r="N80" s="314"/>
      <c r="O80" s="267"/>
      <c r="P80" s="267"/>
      <c r="Q80" s="267"/>
      <c r="R80" s="267"/>
      <c r="S80" s="267"/>
      <c r="T80" s="267"/>
      <c r="U80" s="267"/>
      <c r="V80" s="267"/>
      <c r="W80" s="267"/>
      <c r="X80" s="267"/>
      <c r="Y80" s="267"/>
      <c r="Z80" s="267"/>
    </row>
    <row r="81" spans="1:26" ht="15.75" customHeight="1">
      <c r="A81" s="312"/>
      <c r="B81" s="312"/>
      <c r="C81" s="267"/>
      <c r="D81" s="312"/>
      <c r="E81" s="312"/>
      <c r="F81" s="312"/>
      <c r="G81" s="267"/>
      <c r="H81" s="267"/>
      <c r="I81" s="313"/>
      <c r="J81" s="314"/>
      <c r="K81" s="314"/>
      <c r="L81" s="314"/>
      <c r="M81" s="314"/>
      <c r="N81" s="314"/>
      <c r="O81" s="267"/>
      <c r="P81" s="267"/>
      <c r="Q81" s="267"/>
      <c r="R81" s="267"/>
      <c r="S81" s="267"/>
      <c r="T81" s="267"/>
      <c r="U81" s="267"/>
      <c r="V81" s="267"/>
      <c r="W81" s="267"/>
      <c r="X81" s="267"/>
      <c r="Y81" s="267"/>
      <c r="Z81" s="267"/>
    </row>
    <row r="82" spans="1:26" ht="15.75" customHeight="1">
      <c r="A82" s="312"/>
      <c r="B82" s="312"/>
      <c r="C82" s="267"/>
      <c r="D82" s="312"/>
      <c r="E82" s="312"/>
      <c r="F82" s="312"/>
      <c r="G82" s="267"/>
      <c r="H82" s="267"/>
      <c r="I82" s="313"/>
      <c r="J82" s="314"/>
      <c r="K82" s="314"/>
      <c r="L82" s="314"/>
      <c r="M82" s="314"/>
      <c r="N82" s="314"/>
      <c r="O82" s="267"/>
      <c r="P82" s="267"/>
      <c r="Q82" s="267"/>
      <c r="R82" s="267"/>
      <c r="S82" s="267"/>
      <c r="T82" s="267"/>
      <c r="U82" s="267"/>
      <c r="V82" s="267"/>
      <c r="W82" s="267"/>
      <c r="X82" s="267"/>
      <c r="Y82" s="267"/>
      <c r="Z82" s="267"/>
    </row>
    <row r="83" spans="1:26" ht="15.75" customHeight="1">
      <c r="A83" s="312"/>
      <c r="B83" s="312"/>
      <c r="C83" s="267"/>
      <c r="D83" s="312"/>
      <c r="E83" s="312"/>
      <c r="F83" s="312"/>
      <c r="G83" s="267"/>
      <c r="H83" s="267"/>
      <c r="I83" s="313"/>
      <c r="J83" s="314"/>
      <c r="K83" s="314"/>
      <c r="L83" s="314"/>
      <c r="M83" s="314"/>
      <c r="N83" s="314"/>
      <c r="O83" s="267"/>
      <c r="P83" s="267"/>
      <c r="Q83" s="267"/>
      <c r="R83" s="267"/>
      <c r="S83" s="267"/>
      <c r="T83" s="267"/>
      <c r="U83" s="267"/>
      <c r="V83" s="267"/>
      <c r="W83" s="267"/>
      <c r="X83" s="267"/>
      <c r="Y83" s="267"/>
      <c r="Z83" s="267"/>
    </row>
    <row r="84" spans="1:26" ht="15.75" customHeight="1">
      <c r="A84" s="312"/>
      <c r="B84" s="312"/>
      <c r="C84" s="267"/>
      <c r="D84" s="312"/>
      <c r="E84" s="312"/>
      <c r="F84" s="312"/>
      <c r="G84" s="267"/>
      <c r="H84" s="267"/>
      <c r="I84" s="313"/>
      <c r="J84" s="314"/>
      <c r="K84" s="314"/>
      <c r="L84" s="314"/>
      <c r="M84" s="314"/>
      <c r="N84" s="314"/>
      <c r="O84" s="267"/>
      <c r="P84" s="267"/>
      <c r="Q84" s="267"/>
      <c r="R84" s="267"/>
      <c r="S84" s="267"/>
      <c r="T84" s="267"/>
      <c r="U84" s="267"/>
      <c r="V84" s="267"/>
      <c r="W84" s="267"/>
      <c r="X84" s="267"/>
      <c r="Y84" s="267"/>
      <c r="Z84" s="267"/>
    </row>
    <row r="85" spans="1:26" ht="15.75" customHeight="1">
      <c r="A85" s="312"/>
      <c r="B85" s="312"/>
      <c r="C85" s="267"/>
      <c r="D85" s="312"/>
      <c r="E85" s="312"/>
      <c r="F85" s="312"/>
      <c r="G85" s="267"/>
      <c r="H85" s="267"/>
      <c r="I85" s="313"/>
      <c r="J85" s="314"/>
      <c r="K85" s="314"/>
      <c r="L85" s="314"/>
      <c r="M85" s="314"/>
      <c r="N85" s="314"/>
      <c r="O85" s="267"/>
      <c r="P85" s="267"/>
      <c r="Q85" s="267"/>
      <c r="R85" s="267"/>
      <c r="S85" s="267"/>
      <c r="T85" s="267"/>
      <c r="U85" s="267"/>
      <c r="V85" s="267"/>
      <c r="W85" s="267"/>
      <c r="X85" s="267"/>
      <c r="Y85" s="267"/>
      <c r="Z85" s="267"/>
    </row>
    <row r="86" spans="1:26" ht="15.75" customHeight="1">
      <c r="A86" s="312"/>
      <c r="B86" s="312"/>
      <c r="C86" s="267"/>
      <c r="D86" s="312"/>
      <c r="E86" s="312"/>
      <c r="F86" s="312"/>
      <c r="G86" s="267"/>
      <c r="H86" s="267"/>
      <c r="I86" s="313"/>
      <c r="J86" s="314"/>
      <c r="K86" s="314"/>
      <c r="L86" s="314"/>
      <c r="M86" s="314"/>
      <c r="N86" s="314"/>
      <c r="O86" s="267"/>
      <c r="P86" s="267"/>
      <c r="Q86" s="267"/>
      <c r="R86" s="267"/>
      <c r="S86" s="267"/>
      <c r="T86" s="267"/>
      <c r="U86" s="267"/>
      <c r="V86" s="267"/>
      <c r="W86" s="267"/>
      <c r="X86" s="267"/>
      <c r="Y86" s="267"/>
      <c r="Z86" s="267"/>
    </row>
    <row r="87" spans="1:26" ht="15.75" customHeight="1">
      <c r="A87" s="312"/>
      <c r="B87" s="312"/>
      <c r="C87" s="267"/>
      <c r="D87" s="312"/>
      <c r="E87" s="312"/>
      <c r="F87" s="312"/>
      <c r="G87" s="267"/>
      <c r="H87" s="267"/>
      <c r="I87" s="313"/>
      <c r="J87" s="314"/>
      <c r="K87" s="314"/>
      <c r="L87" s="314"/>
      <c r="M87" s="314"/>
      <c r="N87" s="314"/>
      <c r="O87" s="267"/>
      <c r="P87" s="267"/>
      <c r="Q87" s="267"/>
      <c r="R87" s="267"/>
      <c r="S87" s="267"/>
      <c r="T87" s="267"/>
      <c r="U87" s="267"/>
      <c r="V87" s="267"/>
      <c r="W87" s="267"/>
      <c r="X87" s="267"/>
      <c r="Y87" s="267"/>
      <c r="Z87" s="267"/>
    </row>
    <row r="88" spans="1:26" ht="15.75" customHeight="1">
      <c r="A88" s="312"/>
      <c r="B88" s="312"/>
      <c r="C88" s="267"/>
      <c r="D88" s="312"/>
      <c r="E88" s="312"/>
      <c r="F88" s="312"/>
      <c r="G88" s="267"/>
      <c r="H88" s="267"/>
      <c r="I88" s="313"/>
      <c r="J88" s="314"/>
      <c r="K88" s="314"/>
      <c r="L88" s="314"/>
      <c r="M88" s="314"/>
      <c r="N88" s="314"/>
      <c r="O88" s="267"/>
      <c r="P88" s="267"/>
      <c r="Q88" s="267"/>
      <c r="R88" s="267"/>
      <c r="S88" s="267"/>
      <c r="T88" s="267"/>
      <c r="U88" s="267"/>
      <c r="V88" s="267"/>
      <c r="W88" s="267"/>
      <c r="X88" s="267"/>
      <c r="Y88" s="267"/>
      <c r="Z88" s="267"/>
    </row>
    <row r="89" spans="1:26" ht="15.75" customHeight="1">
      <c r="A89" s="312"/>
      <c r="B89" s="312"/>
      <c r="C89" s="267"/>
      <c r="D89" s="312"/>
      <c r="E89" s="312"/>
      <c r="F89" s="312"/>
      <c r="G89" s="267"/>
      <c r="H89" s="267"/>
      <c r="I89" s="313"/>
      <c r="J89" s="314"/>
      <c r="K89" s="314"/>
      <c r="L89" s="314"/>
      <c r="M89" s="314"/>
      <c r="N89" s="314"/>
      <c r="O89" s="267"/>
      <c r="P89" s="267"/>
      <c r="Q89" s="267"/>
      <c r="R89" s="267"/>
      <c r="S89" s="267"/>
      <c r="T89" s="267"/>
      <c r="U89" s="267"/>
      <c r="V89" s="267"/>
      <c r="W89" s="267"/>
      <c r="X89" s="267"/>
      <c r="Y89" s="267"/>
      <c r="Z89" s="267"/>
    </row>
    <row r="90" spans="1:26" ht="15.75" customHeight="1">
      <c r="A90" s="312"/>
      <c r="B90" s="312"/>
      <c r="C90" s="267"/>
      <c r="D90" s="312"/>
      <c r="E90" s="312"/>
      <c r="F90" s="312"/>
      <c r="G90" s="267"/>
      <c r="H90" s="267"/>
      <c r="I90" s="313"/>
      <c r="J90" s="314"/>
      <c r="K90" s="314"/>
      <c r="L90" s="314"/>
      <c r="M90" s="314"/>
      <c r="N90" s="314"/>
      <c r="O90" s="267"/>
      <c r="P90" s="267"/>
      <c r="Q90" s="267"/>
      <c r="R90" s="267"/>
      <c r="S90" s="267"/>
      <c r="T90" s="267"/>
      <c r="U90" s="267"/>
      <c r="V90" s="267"/>
      <c r="W90" s="267"/>
      <c r="X90" s="267"/>
      <c r="Y90" s="267"/>
      <c r="Z90" s="267"/>
    </row>
    <row r="91" spans="1:26" ht="15.75" customHeight="1">
      <c r="A91" s="312"/>
      <c r="B91" s="312"/>
      <c r="C91" s="267"/>
      <c r="D91" s="312"/>
      <c r="E91" s="312"/>
      <c r="F91" s="312"/>
      <c r="G91" s="267"/>
      <c r="H91" s="267"/>
      <c r="I91" s="313"/>
      <c r="J91" s="314"/>
      <c r="K91" s="314"/>
      <c r="L91" s="314"/>
      <c r="M91" s="314"/>
      <c r="N91" s="314"/>
      <c r="O91" s="267"/>
      <c r="P91" s="267"/>
      <c r="Q91" s="267"/>
      <c r="R91" s="267"/>
      <c r="S91" s="267"/>
      <c r="T91" s="267"/>
      <c r="U91" s="267"/>
      <c r="V91" s="267"/>
      <c r="W91" s="267"/>
      <c r="X91" s="267"/>
      <c r="Y91" s="267"/>
      <c r="Z91" s="267"/>
    </row>
    <row r="92" spans="1:26" ht="15.75" customHeight="1">
      <c r="A92" s="312"/>
      <c r="B92" s="312"/>
      <c r="C92" s="267"/>
      <c r="D92" s="312"/>
      <c r="E92" s="312"/>
      <c r="F92" s="312"/>
      <c r="G92" s="267"/>
      <c r="H92" s="267"/>
      <c r="I92" s="313"/>
      <c r="J92" s="314"/>
      <c r="K92" s="314"/>
      <c r="L92" s="314"/>
      <c r="M92" s="314"/>
      <c r="N92" s="314"/>
      <c r="O92" s="267"/>
      <c r="P92" s="267"/>
      <c r="Q92" s="267"/>
      <c r="R92" s="267"/>
      <c r="S92" s="267"/>
      <c r="T92" s="267"/>
      <c r="U92" s="267"/>
      <c r="V92" s="267"/>
      <c r="W92" s="267"/>
      <c r="X92" s="267"/>
      <c r="Y92" s="267"/>
      <c r="Z92" s="267"/>
    </row>
    <row r="93" spans="1:26" ht="15.75" customHeight="1">
      <c r="A93" s="312"/>
      <c r="B93" s="312"/>
      <c r="C93" s="267"/>
      <c r="D93" s="312"/>
      <c r="E93" s="312"/>
      <c r="F93" s="312"/>
      <c r="G93" s="267"/>
      <c r="H93" s="267"/>
      <c r="I93" s="313"/>
      <c r="J93" s="314"/>
      <c r="K93" s="314"/>
      <c r="L93" s="314"/>
      <c r="M93" s="314"/>
      <c r="N93" s="314"/>
      <c r="O93" s="267"/>
      <c r="P93" s="267"/>
      <c r="Q93" s="267"/>
      <c r="R93" s="267"/>
      <c r="S93" s="267"/>
      <c r="T93" s="267"/>
      <c r="U93" s="267"/>
      <c r="V93" s="267"/>
      <c r="W93" s="267"/>
      <c r="X93" s="267"/>
      <c r="Y93" s="267"/>
      <c r="Z93" s="267"/>
    </row>
    <row r="94" spans="1:26" ht="15.75" customHeight="1">
      <c r="A94" s="312"/>
      <c r="B94" s="312"/>
      <c r="C94" s="267"/>
      <c r="D94" s="312"/>
      <c r="E94" s="312"/>
      <c r="F94" s="312"/>
      <c r="G94" s="267"/>
      <c r="H94" s="267"/>
      <c r="I94" s="313"/>
      <c r="J94" s="314"/>
      <c r="K94" s="314"/>
      <c r="L94" s="314"/>
      <c r="M94" s="314"/>
      <c r="N94" s="314"/>
      <c r="O94" s="267"/>
      <c r="P94" s="267"/>
      <c r="Q94" s="267"/>
      <c r="R94" s="267"/>
      <c r="S94" s="267"/>
      <c r="T94" s="267"/>
      <c r="U94" s="267"/>
      <c r="V94" s="267"/>
      <c r="W94" s="267"/>
      <c r="X94" s="267"/>
      <c r="Y94" s="267"/>
      <c r="Z94" s="267"/>
    </row>
    <row r="95" spans="1:26" ht="15.75" customHeight="1">
      <c r="A95" s="312"/>
      <c r="B95" s="312"/>
      <c r="C95" s="267"/>
      <c r="D95" s="312"/>
      <c r="E95" s="312"/>
      <c r="F95" s="312"/>
      <c r="G95" s="267"/>
      <c r="H95" s="267"/>
      <c r="I95" s="313"/>
      <c r="J95" s="314"/>
      <c r="K95" s="314"/>
      <c r="L95" s="314"/>
      <c r="M95" s="314"/>
      <c r="N95" s="314"/>
      <c r="O95" s="267"/>
      <c r="P95" s="267"/>
      <c r="Q95" s="267"/>
      <c r="R95" s="267"/>
      <c r="S95" s="267"/>
      <c r="T95" s="267"/>
      <c r="U95" s="267"/>
      <c r="V95" s="267"/>
      <c r="W95" s="267"/>
      <c r="X95" s="267"/>
      <c r="Y95" s="267"/>
      <c r="Z95" s="267"/>
    </row>
    <row r="96" spans="1:26" ht="15.75" customHeight="1">
      <c r="A96" s="312"/>
      <c r="B96" s="312"/>
      <c r="C96" s="267"/>
      <c r="D96" s="312"/>
      <c r="E96" s="312"/>
      <c r="F96" s="312"/>
      <c r="G96" s="267"/>
      <c r="H96" s="267"/>
      <c r="I96" s="313"/>
      <c r="J96" s="314"/>
      <c r="K96" s="314"/>
      <c r="L96" s="314"/>
      <c r="M96" s="314"/>
      <c r="N96" s="314"/>
      <c r="O96" s="267"/>
      <c r="P96" s="267"/>
      <c r="Q96" s="267"/>
      <c r="R96" s="267"/>
      <c r="S96" s="267"/>
      <c r="T96" s="267"/>
      <c r="U96" s="267"/>
      <c r="V96" s="267"/>
      <c r="W96" s="267"/>
      <c r="X96" s="267"/>
      <c r="Y96" s="267"/>
      <c r="Z96" s="267"/>
    </row>
    <row r="97" spans="1:26" ht="15.75" customHeight="1">
      <c r="A97" s="312"/>
      <c r="B97" s="312"/>
      <c r="C97" s="267"/>
      <c r="D97" s="312"/>
      <c r="E97" s="312"/>
      <c r="F97" s="312"/>
      <c r="G97" s="267"/>
      <c r="H97" s="267"/>
      <c r="I97" s="313"/>
      <c r="J97" s="314"/>
      <c r="K97" s="314"/>
      <c r="L97" s="314"/>
      <c r="M97" s="314"/>
      <c r="N97" s="314"/>
      <c r="O97" s="267"/>
      <c r="P97" s="267"/>
      <c r="Q97" s="267"/>
      <c r="R97" s="267"/>
      <c r="S97" s="267"/>
      <c r="T97" s="267"/>
      <c r="U97" s="267"/>
      <c r="V97" s="267"/>
      <c r="W97" s="267"/>
      <c r="X97" s="267"/>
      <c r="Y97" s="267"/>
      <c r="Z97" s="267"/>
    </row>
    <row r="98" spans="1:26" ht="15.75" customHeight="1">
      <c r="A98" s="312"/>
      <c r="B98" s="312"/>
      <c r="C98" s="267"/>
      <c r="D98" s="312"/>
      <c r="E98" s="312"/>
      <c r="F98" s="312"/>
      <c r="G98" s="267"/>
      <c r="H98" s="267"/>
      <c r="I98" s="313"/>
      <c r="J98" s="314"/>
      <c r="K98" s="314"/>
      <c r="L98" s="314"/>
      <c r="M98" s="314"/>
      <c r="N98" s="314"/>
      <c r="O98" s="267"/>
      <c r="P98" s="267"/>
      <c r="Q98" s="267"/>
      <c r="R98" s="267"/>
      <c r="S98" s="267"/>
      <c r="T98" s="267"/>
      <c r="U98" s="267"/>
      <c r="V98" s="267"/>
      <c r="W98" s="267"/>
      <c r="X98" s="267"/>
      <c r="Y98" s="267"/>
      <c r="Z98" s="267"/>
    </row>
    <row r="99" spans="1:26" ht="15.75" customHeight="1">
      <c r="A99" s="312"/>
      <c r="B99" s="312"/>
      <c r="C99" s="267"/>
      <c r="D99" s="312"/>
      <c r="E99" s="312"/>
      <c r="F99" s="312"/>
      <c r="G99" s="267"/>
      <c r="H99" s="267"/>
      <c r="I99" s="313"/>
      <c r="J99" s="314"/>
      <c r="K99" s="314"/>
      <c r="L99" s="314"/>
      <c r="M99" s="314"/>
      <c r="N99" s="314"/>
      <c r="O99" s="267"/>
      <c r="P99" s="267"/>
      <c r="Q99" s="267"/>
      <c r="R99" s="267"/>
      <c r="S99" s="267"/>
      <c r="T99" s="267"/>
      <c r="U99" s="267"/>
      <c r="V99" s="267"/>
      <c r="W99" s="267"/>
      <c r="X99" s="267"/>
      <c r="Y99" s="267"/>
      <c r="Z99" s="267"/>
    </row>
    <row r="100" spans="1:26" ht="15.75" customHeight="1">
      <c r="A100" s="312"/>
      <c r="B100" s="312"/>
      <c r="C100" s="267"/>
      <c r="D100" s="312"/>
      <c r="E100" s="312"/>
      <c r="F100" s="312"/>
      <c r="G100" s="267"/>
      <c r="H100" s="267"/>
      <c r="I100" s="313"/>
      <c r="J100" s="314"/>
      <c r="K100" s="314"/>
      <c r="L100" s="314"/>
      <c r="M100" s="314"/>
      <c r="N100" s="314"/>
      <c r="O100" s="267"/>
      <c r="P100" s="267"/>
      <c r="Q100" s="267"/>
      <c r="R100" s="267"/>
      <c r="S100" s="267"/>
      <c r="T100" s="267"/>
      <c r="U100" s="267"/>
      <c r="V100" s="267"/>
      <c r="W100" s="267"/>
      <c r="X100" s="267"/>
      <c r="Y100" s="267"/>
      <c r="Z100" s="267"/>
    </row>
    <row r="101" spans="1:26" ht="15.75" customHeight="1">
      <c r="A101" s="312"/>
      <c r="B101" s="312"/>
      <c r="C101" s="267"/>
      <c r="D101" s="312"/>
      <c r="E101" s="312"/>
      <c r="F101" s="312"/>
      <c r="G101" s="267"/>
      <c r="H101" s="267"/>
      <c r="I101" s="313"/>
      <c r="J101" s="314"/>
      <c r="K101" s="314"/>
      <c r="L101" s="314"/>
      <c r="M101" s="314"/>
      <c r="N101" s="314"/>
      <c r="O101" s="267"/>
      <c r="P101" s="267"/>
      <c r="Q101" s="267"/>
      <c r="R101" s="267"/>
      <c r="S101" s="267"/>
      <c r="T101" s="267"/>
      <c r="U101" s="267"/>
      <c r="V101" s="267"/>
      <c r="W101" s="267"/>
      <c r="X101" s="267"/>
      <c r="Y101" s="267"/>
      <c r="Z101" s="267"/>
    </row>
    <row r="102" spans="1:26" ht="15.75" customHeight="1">
      <c r="A102" s="312"/>
      <c r="B102" s="312"/>
      <c r="C102" s="267"/>
      <c r="D102" s="312"/>
      <c r="E102" s="312"/>
      <c r="F102" s="312"/>
      <c r="G102" s="267"/>
      <c r="H102" s="267"/>
      <c r="I102" s="313"/>
      <c r="J102" s="314"/>
      <c r="K102" s="314"/>
      <c r="L102" s="314"/>
      <c r="M102" s="314"/>
      <c r="N102" s="314"/>
      <c r="O102" s="267"/>
      <c r="P102" s="267"/>
      <c r="Q102" s="267"/>
      <c r="R102" s="267"/>
      <c r="S102" s="267"/>
      <c r="T102" s="267"/>
      <c r="U102" s="267"/>
      <c r="V102" s="267"/>
      <c r="W102" s="267"/>
      <c r="X102" s="267"/>
      <c r="Y102" s="267"/>
      <c r="Z102" s="267"/>
    </row>
    <row r="103" spans="1:26" ht="15.75" customHeight="1">
      <c r="A103" s="312"/>
      <c r="B103" s="312"/>
      <c r="C103" s="267"/>
      <c r="D103" s="312"/>
      <c r="E103" s="312"/>
      <c r="F103" s="312"/>
      <c r="G103" s="267"/>
      <c r="H103" s="267"/>
      <c r="I103" s="313"/>
      <c r="J103" s="314"/>
      <c r="K103" s="314"/>
      <c r="L103" s="314"/>
      <c r="M103" s="314"/>
      <c r="N103" s="314"/>
      <c r="O103" s="267"/>
      <c r="P103" s="267"/>
      <c r="Q103" s="267"/>
      <c r="R103" s="267"/>
      <c r="S103" s="267"/>
      <c r="T103" s="267"/>
      <c r="U103" s="267"/>
      <c r="V103" s="267"/>
      <c r="W103" s="267"/>
      <c r="X103" s="267"/>
      <c r="Y103" s="267"/>
      <c r="Z103" s="267"/>
    </row>
    <row r="104" spans="1:26" ht="15.75" customHeight="1">
      <c r="A104" s="312"/>
      <c r="B104" s="312"/>
      <c r="C104" s="267"/>
      <c r="D104" s="312"/>
      <c r="E104" s="312"/>
      <c r="F104" s="312"/>
      <c r="G104" s="267"/>
      <c r="H104" s="267"/>
      <c r="I104" s="313"/>
      <c r="J104" s="314"/>
      <c r="K104" s="314"/>
      <c r="L104" s="314"/>
      <c r="M104" s="314"/>
      <c r="N104" s="314"/>
      <c r="O104" s="267"/>
      <c r="P104" s="267"/>
      <c r="Q104" s="267"/>
      <c r="R104" s="267"/>
      <c r="S104" s="267"/>
      <c r="T104" s="267"/>
      <c r="U104" s="267"/>
      <c r="V104" s="267"/>
      <c r="W104" s="267"/>
      <c r="X104" s="267"/>
      <c r="Y104" s="267"/>
      <c r="Z104" s="267"/>
    </row>
    <row r="105" spans="1:26" ht="15.75" customHeight="1">
      <c r="A105" s="312"/>
      <c r="B105" s="312"/>
      <c r="C105" s="267"/>
      <c r="D105" s="312"/>
      <c r="E105" s="312"/>
      <c r="F105" s="312"/>
      <c r="G105" s="267"/>
      <c r="H105" s="267"/>
      <c r="I105" s="313"/>
      <c r="J105" s="314"/>
      <c r="K105" s="314"/>
      <c r="L105" s="314"/>
      <c r="M105" s="314"/>
      <c r="N105" s="314"/>
      <c r="O105" s="267"/>
      <c r="P105" s="267"/>
      <c r="Q105" s="267"/>
      <c r="R105" s="267"/>
      <c r="S105" s="267"/>
      <c r="T105" s="267"/>
      <c r="U105" s="267"/>
      <c r="V105" s="267"/>
      <c r="W105" s="267"/>
      <c r="X105" s="267"/>
      <c r="Y105" s="267"/>
      <c r="Z105" s="267"/>
    </row>
    <row r="106" spans="1:26" ht="15.75" customHeight="1">
      <c r="A106" s="312"/>
      <c r="B106" s="312"/>
      <c r="C106" s="267"/>
      <c r="D106" s="312"/>
      <c r="E106" s="312"/>
      <c r="F106" s="312"/>
      <c r="G106" s="267"/>
      <c r="H106" s="267"/>
      <c r="I106" s="313"/>
      <c r="J106" s="314"/>
      <c r="K106" s="314"/>
      <c r="L106" s="314"/>
      <c r="M106" s="314"/>
      <c r="N106" s="314"/>
      <c r="O106" s="267"/>
      <c r="P106" s="267"/>
      <c r="Q106" s="267"/>
      <c r="R106" s="267"/>
      <c r="S106" s="267"/>
      <c r="T106" s="267"/>
      <c r="U106" s="267"/>
      <c r="V106" s="267"/>
      <c r="W106" s="267"/>
      <c r="X106" s="267"/>
      <c r="Y106" s="267"/>
      <c r="Z106" s="267"/>
    </row>
    <row r="107" spans="1:26" ht="15.75" customHeight="1">
      <c r="A107" s="312"/>
      <c r="B107" s="312"/>
      <c r="C107" s="267"/>
      <c r="D107" s="312"/>
      <c r="E107" s="312"/>
      <c r="F107" s="312"/>
      <c r="G107" s="267"/>
      <c r="H107" s="267"/>
      <c r="I107" s="313"/>
      <c r="J107" s="314"/>
      <c r="K107" s="314"/>
      <c r="L107" s="314"/>
      <c r="M107" s="314"/>
      <c r="N107" s="314"/>
      <c r="O107" s="267"/>
      <c r="P107" s="267"/>
      <c r="Q107" s="267"/>
      <c r="R107" s="267"/>
      <c r="S107" s="267"/>
      <c r="T107" s="267"/>
      <c r="U107" s="267"/>
      <c r="V107" s="267"/>
      <c r="W107" s="267"/>
      <c r="X107" s="267"/>
      <c r="Y107" s="267"/>
      <c r="Z107" s="267"/>
    </row>
    <row r="108" spans="1:26" ht="15.75" customHeight="1">
      <c r="A108" s="312"/>
      <c r="B108" s="312"/>
      <c r="C108" s="267"/>
      <c r="D108" s="312"/>
      <c r="E108" s="312"/>
      <c r="F108" s="312"/>
      <c r="G108" s="267"/>
      <c r="H108" s="267"/>
      <c r="I108" s="313"/>
      <c r="J108" s="314"/>
      <c r="K108" s="314"/>
      <c r="L108" s="314"/>
      <c r="M108" s="314"/>
      <c r="N108" s="314"/>
      <c r="O108" s="267"/>
      <c r="P108" s="267"/>
      <c r="Q108" s="267"/>
      <c r="R108" s="267"/>
      <c r="S108" s="267"/>
      <c r="T108" s="267"/>
      <c r="U108" s="267"/>
      <c r="V108" s="267"/>
      <c r="W108" s="267"/>
      <c r="X108" s="267"/>
      <c r="Y108" s="267"/>
      <c r="Z108" s="267"/>
    </row>
    <row r="109" spans="1:26" ht="15.75" customHeight="1">
      <c r="A109" s="312"/>
      <c r="B109" s="312"/>
      <c r="C109" s="267"/>
      <c r="D109" s="312"/>
      <c r="E109" s="312"/>
      <c r="F109" s="312"/>
      <c r="G109" s="267"/>
      <c r="H109" s="267"/>
      <c r="I109" s="313"/>
      <c r="J109" s="314"/>
      <c r="K109" s="314"/>
      <c r="L109" s="314"/>
      <c r="M109" s="314"/>
      <c r="N109" s="314"/>
      <c r="O109" s="267"/>
      <c r="P109" s="267"/>
      <c r="Q109" s="267"/>
      <c r="R109" s="267"/>
      <c r="S109" s="267"/>
      <c r="T109" s="267"/>
      <c r="U109" s="267"/>
      <c r="V109" s="267"/>
      <c r="W109" s="267"/>
      <c r="X109" s="267"/>
      <c r="Y109" s="267"/>
      <c r="Z109" s="267"/>
    </row>
    <row r="110" spans="1:26" ht="15.75" customHeight="1">
      <c r="A110" s="312"/>
      <c r="B110" s="312"/>
      <c r="C110" s="267"/>
      <c r="D110" s="312"/>
      <c r="E110" s="312"/>
      <c r="F110" s="312"/>
      <c r="G110" s="267"/>
      <c r="H110" s="267"/>
      <c r="I110" s="313"/>
      <c r="J110" s="314"/>
      <c r="K110" s="314"/>
      <c r="L110" s="314"/>
      <c r="M110" s="314"/>
      <c r="N110" s="314"/>
      <c r="O110" s="267"/>
      <c r="P110" s="267"/>
      <c r="Q110" s="267"/>
      <c r="R110" s="267"/>
      <c r="S110" s="267"/>
      <c r="T110" s="267"/>
      <c r="U110" s="267"/>
      <c r="V110" s="267"/>
      <c r="W110" s="267"/>
      <c r="X110" s="267"/>
      <c r="Y110" s="267"/>
      <c r="Z110" s="267"/>
    </row>
    <row r="111" spans="1:26" ht="15.75" customHeight="1">
      <c r="A111" s="312"/>
      <c r="B111" s="312"/>
      <c r="C111" s="267"/>
      <c r="D111" s="312"/>
      <c r="E111" s="312"/>
      <c r="F111" s="312"/>
      <c r="G111" s="267"/>
      <c r="H111" s="267"/>
      <c r="I111" s="313"/>
      <c r="J111" s="314"/>
      <c r="K111" s="314"/>
      <c r="L111" s="314"/>
      <c r="M111" s="314"/>
      <c r="N111" s="314"/>
      <c r="O111" s="267"/>
      <c r="P111" s="267"/>
      <c r="Q111" s="267"/>
      <c r="R111" s="267"/>
      <c r="S111" s="267"/>
      <c r="T111" s="267"/>
      <c r="U111" s="267"/>
      <c r="V111" s="267"/>
      <c r="W111" s="267"/>
      <c r="X111" s="267"/>
      <c r="Y111" s="267"/>
      <c r="Z111" s="267"/>
    </row>
    <row r="112" spans="1:26" ht="15.75" customHeight="1">
      <c r="A112" s="312"/>
      <c r="B112" s="312"/>
      <c r="C112" s="267"/>
      <c r="D112" s="312"/>
      <c r="E112" s="312"/>
      <c r="F112" s="312"/>
      <c r="G112" s="267"/>
      <c r="H112" s="267"/>
      <c r="I112" s="313"/>
      <c r="J112" s="314"/>
      <c r="K112" s="314"/>
      <c r="L112" s="314"/>
      <c r="M112" s="314"/>
      <c r="N112" s="314"/>
      <c r="O112" s="267"/>
      <c r="P112" s="267"/>
      <c r="Q112" s="267"/>
      <c r="R112" s="267"/>
      <c r="S112" s="267"/>
      <c r="T112" s="267"/>
      <c r="U112" s="267"/>
      <c r="V112" s="267"/>
      <c r="W112" s="267"/>
      <c r="X112" s="267"/>
      <c r="Y112" s="267"/>
      <c r="Z112" s="267"/>
    </row>
    <row r="113" spans="1:26" ht="15.75" customHeight="1">
      <c r="A113" s="312"/>
      <c r="B113" s="312"/>
      <c r="C113" s="267"/>
      <c r="D113" s="312"/>
      <c r="E113" s="312"/>
      <c r="F113" s="312"/>
      <c r="G113" s="267"/>
      <c r="H113" s="267"/>
      <c r="I113" s="313"/>
      <c r="J113" s="314"/>
      <c r="K113" s="314"/>
      <c r="L113" s="314"/>
      <c r="M113" s="314"/>
      <c r="N113" s="314"/>
      <c r="O113" s="267"/>
      <c r="P113" s="267"/>
      <c r="Q113" s="267"/>
      <c r="R113" s="267"/>
      <c r="S113" s="267"/>
      <c r="T113" s="267"/>
      <c r="U113" s="267"/>
      <c r="V113" s="267"/>
      <c r="W113" s="267"/>
      <c r="X113" s="267"/>
      <c r="Y113" s="267"/>
      <c r="Z113" s="267"/>
    </row>
    <row r="114" spans="1:26" ht="15.75" customHeight="1">
      <c r="A114" s="312"/>
      <c r="B114" s="312"/>
      <c r="C114" s="267"/>
      <c r="D114" s="312"/>
      <c r="E114" s="312"/>
      <c r="F114" s="312"/>
      <c r="G114" s="267"/>
      <c r="H114" s="267"/>
      <c r="I114" s="313"/>
      <c r="J114" s="314"/>
      <c r="K114" s="314"/>
      <c r="L114" s="314"/>
      <c r="M114" s="314"/>
      <c r="N114" s="314"/>
      <c r="O114" s="267"/>
      <c r="P114" s="267"/>
      <c r="Q114" s="267"/>
      <c r="R114" s="267"/>
      <c r="S114" s="267"/>
      <c r="T114" s="267"/>
      <c r="U114" s="267"/>
      <c r="V114" s="267"/>
      <c r="W114" s="267"/>
      <c r="X114" s="267"/>
      <c r="Y114" s="267"/>
      <c r="Z114" s="267"/>
    </row>
    <row r="115" spans="1:26" ht="15.75" customHeight="1">
      <c r="A115" s="312"/>
      <c r="B115" s="312"/>
      <c r="C115" s="267"/>
      <c r="D115" s="312"/>
      <c r="E115" s="312"/>
      <c r="F115" s="312"/>
      <c r="G115" s="267"/>
      <c r="H115" s="267"/>
      <c r="I115" s="313"/>
      <c r="J115" s="314"/>
      <c r="K115" s="314"/>
      <c r="L115" s="314"/>
      <c r="M115" s="314"/>
      <c r="N115" s="314"/>
      <c r="O115" s="267"/>
      <c r="P115" s="267"/>
      <c r="Q115" s="267"/>
      <c r="R115" s="267"/>
      <c r="S115" s="267"/>
      <c r="T115" s="267"/>
      <c r="U115" s="267"/>
      <c r="V115" s="267"/>
      <c r="W115" s="267"/>
      <c r="X115" s="267"/>
      <c r="Y115" s="267"/>
      <c r="Z115" s="267"/>
    </row>
    <row r="116" spans="1:26" ht="15.75" customHeight="1">
      <c r="A116" s="312"/>
      <c r="B116" s="312"/>
      <c r="C116" s="267"/>
      <c r="D116" s="312"/>
      <c r="E116" s="312"/>
      <c r="F116" s="312"/>
      <c r="G116" s="267"/>
      <c r="H116" s="267"/>
      <c r="I116" s="313"/>
      <c r="J116" s="314"/>
      <c r="K116" s="314"/>
      <c r="L116" s="314"/>
      <c r="M116" s="314"/>
      <c r="N116" s="314"/>
      <c r="O116" s="267"/>
      <c r="P116" s="267"/>
      <c r="Q116" s="267"/>
      <c r="R116" s="267"/>
      <c r="S116" s="267"/>
      <c r="T116" s="267"/>
      <c r="U116" s="267"/>
      <c r="V116" s="267"/>
      <c r="W116" s="267"/>
      <c r="X116" s="267"/>
      <c r="Y116" s="267"/>
      <c r="Z116" s="267"/>
    </row>
    <row r="117" spans="1:26" ht="15.75" customHeight="1">
      <c r="A117" s="312"/>
      <c r="B117" s="312"/>
      <c r="C117" s="267"/>
      <c r="D117" s="312"/>
      <c r="E117" s="312"/>
      <c r="F117" s="312"/>
      <c r="G117" s="267"/>
      <c r="H117" s="267"/>
      <c r="I117" s="313"/>
      <c r="J117" s="314"/>
      <c r="K117" s="314"/>
      <c r="L117" s="314"/>
      <c r="M117" s="314"/>
      <c r="N117" s="314"/>
      <c r="O117" s="267"/>
      <c r="P117" s="267"/>
      <c r="Q117" s="267"/>
      <c r="R117" s="267"/>
      <c r="S117" s="267"/>
      <c r="T117" s="267"/>
      <c r="U117" s="267"/>
      <c r="V117" s="267"/>
      <c r="W117" s="267"/>
      <c r="X117" s="267"/>
      <c r="Y117" s="267"/>
      <c r="Z117" s="267"/>
    </row>
    <row r="118" spans="1:26" ht="15.75" customHeight="1">
      <c r="A118" s="312"/>
      <c r="B118" s="312"/>
      <c r="C118" s="267"/>
      <c r="D118" s="312"/>
      <c r="E118" s="312"/>
      <c r="F118" s="312"/>
      <c r="G118" s="267"/>
      <c r="H118" s="267"/>
      <c r="I118" s="313"/>
      <c r="J118" s="314"/>
      <c r="K118" s="314"/>
      <c r="L118" s="314"/>
      <c r="M118" s="314"/>
      <c r="N118" s="314"/>
      <c r="O118" s="267"/>
      <c r="P118" s="267"/>
      <c r="Q118" s="267"/>
      <c r="R118" s="267"/>
      <c r="S118" s="267"/>
      <c r="T118" s="267"/>
      <c r="U118" s="267"/>
      <c r="V118" s="267"/>
      <c r="W118" s="267"/>
      <c r="X118" s="267"/>
      <c r="Y118" s="267"/>
      <c r="Z118" s="267"/>
    </row>
    <row r="119" spans="1:26" ht="15.75" customHeight="1">
      <c r="A119" s="312"/>
      <c r="B119" s="312"/>
      <c r="C119" s="267"/>
      <c r="D119" s="312"/>
      <c r="E119" s="312"/>
      <c r="F119" s="312"/>
      <c r="G119" s="267"/>
      <c r="H119" s="267"/>
      <c r="I119" s="313"/>
      <c r="J119" s="314"/>
      <c r="K119" s="314"/>
      <c r="L119" s="314"/>
      <c r="M119" s="314"/>
      <c r="N119" s="314"/>
      <c r="O119" s="267"/>
      <c r="P119" s="267"/>
      <c r="Q119" s="267"/>
      <c r="R119" s="267"/>
      <c r="S119" s="267"/>
      <c r="T119" s="267"/>
      <c r="U119" s="267"/>
      <c r="V119" s="267"/>
      <c r="W119" s="267"/>
      <c r="X119" s="267"/>
      <c r="Y119" s="267"/>
      <c r="Z119" s="267"/>
    </row>
    <row r="120" spans="1:26" ht="15.75" customHeight="1">
      <c r="A120" s="312"/>
      <c r="B120" s="312"/>
      <c r="C120" s="267"/>
      <c r="D120" s="312"/>
      <c r="E120" s="312"/>
      <c r="F120" s="312"/>
      <c r="G120" s="267"/>
      <c r="H120" s="267"/>
      <c r="I120" s="313"/>
      <c r="J120" s="314"/>
      <c r="K120" s="314"/>
      <c r="L120" s="314"/>
      <c r="M120" s="314"/>
      <c r="N120" s="314"/>
      <c r="O120" s="267"/>
      <c r="P120" s="267"/>
      <c r="Q120" s="267"/>
      <c r="R120" s="267"/>
      <c r="S120" s="267"/>
      <c r="T120" s="267"/>
      <c r="U120" s="267"/>
      <c r="V120" s="267"/>
      <c r="W120" s="267"/>
      <c r="X120" s="267"/>
      <c r="Y120" s="267"/>
      <c r="Z120" s="267"/>
    </row>
    <row r="121" spans="1:26" ht="15.75" customHeight="1">
      <c r="A121" s="312"/>
      <c r="B121" s="312"/>
      <c r="C121" s="267"/>
      <c r="D121" s="312"/>
      <c r="E121" s="312"/>
      <c r="F121" s="312"/>
      <c r="G121" s="267"/>
      <c r="H121" s="267"/>
      <c r="I121" s="313"/>
      <c r="J121" s="314"/>
      <c r="K121" s="314"/>
      <c r="L121" s="314"/>
      <c r="M121" s="314"/>
      <c r="N121" s="314"/>
      <c r="O121" s="267"/>
      <c r="P121" s="267"/>
      <c r="Q121" s="267"/>
      <c r="R121" s="267"/>
      <c r="S121" s="267"/>
      <c r="T121" s="267"/>
      <c r="U121" s="267"/>
      <c r="V121" s="267"/>
      <c r="W121" s="267"/>
      <c r="X121" s="267"/>
      <c r="Y121" s="267"/>
      <c r="Z121" s="267"/>
    </row>
    <row r="122" spans="1:26" ht="15.75" customHeight="1">
      <c r="A122" s="312"/>
      <c r="B122" s="312"/>
      <c r="C122" s="267"/>
      <c r="D122" s="312"/>
      <c r="E122" s="312"/>
      <c r="F122" s="312"/>
      <c r="G122" s="267"/>
      <c r="H122" s="267"/>
      <c r="I122" s="313"/>
      <c r="J122" s="314"/>
      <c r="K122" s="314"/>
      <c r="L122" s="314"/>
      <c r="M122" s="314"/>
      <c r="N122" s="314"/>
      <c r="O122" s="267"/>
      <c r="P122" s="267"/>
      <c r="Q122" s="267"/>
      <c r="R122" s="267"/>
      <c r="S122" s="267"/>
      <c r="T122" s="267"/>
      <c r="U122" s="267"/>
      <c r="V122" s="267"/>
      <c r="W122" s="267"/>
      <c r="X122" s="267"/>
      <c r="Y122" s="267"/>
      <c r="Z122" s="267"/>
    </row>
    <row r="123" spans="1:26" ht="15.75" customHeight="1">
      <c r="A123" s="312"/>
      <c r="B123" s="312"/>
      <c r="C123" s="267"/>
      <c r="D123" s="312"/>
      <c r="E123" s="312"/>
      <c r="F123" s="312"/>
      <c r="G123" s="267"/>
      <c r="H123" s="267"/>
      <c r="I123" s="313"/>
      <c r="J123" s="314"/>
      <c r="K123" s="314"/>
      <c r="L123" s="314"/>
      <c r="M123" s="314"/>
      <c r="N123" s="314"/>
      <c r="O123" s="267"/>
      <c r="P123" s="267"/>
      <c r="Q123" s="267"/>
      <c r="R123" s="267"/>
      <c r="S123" s="267"/>
      <c r="T123" s="267"/>
      <c r="U123" s="267"/>
      <c r="V123" s="267"/>
      <c r="W123" s="267"/>
      <c r="X123" s="267"/>
      <c r="Y123" s="267"/>
      <c r="Z123" s="267"/>
    </row>
    <row r="124" spans="1:26" ht="15.75" customHeight="1">
      <c r="A124" s="312"/>
      <c r="B124" s="312"/>
      <c r="C124" s="267"/>
      <c r="D124" s="312"/>
      <c r="E124" s="312"/>
      <c r="F124" s="312"/>
      <c r="G124" s="267"/>
      <c r="H124" s="267"/>
      <c r="I124" s="313"/>
      <c r="J124" s="314"/>
      <c r="K124" s="314"/>
      <c r="L124" s="314"/>
      <c r="M124" s="314"/>
      <c r="N124" s="314"/>
      <c r="O124" s="267"/>
      <c r="P124" s="267"/>
      <c r="Q124" s="267"/>
      <c r="R124" s="267"/>
      <c r="S124" s="267"/>
      <c r="T124" s="267"/>
      <c r="U124" s="267"/>
      <c r="V124" s="267"/>
      <c r="W124" s="267"/>
      <c r="X124" s="267"/>
      <c r="Y124" s="267"/>
      <c r="Z124" s="267"/>
    </row>
    <row r="125" spans="1:26" ht="15.75" customHeight="1">
      <c r="A125" s="312"/>
      <c r="B125" s="312"/>
      <c r="C125" s="267"/>
      <c r="D125" s="312"/>
      <c r="E125" s="312"/>
      <c r="F125" s="312"/>
      <c r="G125" s="267"/>
      <c r="H125" s="267"/>
      <c r="I125" s="313"/>
      <c r="J125" s="314"/>
      <c r="K125" s="314"/>
      <c r="L125" s="314"/>
      <c r="M125" s="314"/>
      <c r="N125" s="314"/>
      <c r="O125" s="267"/>
      <c r="P125" s="267"/>
      <c r="Q125" s="267"/>
      <c r="R125" s="267"/>
      <c r="S125" s="267"/>
      <c r="T125" s="267"/>
      <c r="U125" s="267"/>
      <c r="V125" s="267"/>
      <c r="W125" s="267"/>
      <c r="X125" s="267"/>
      <c r="Y125" s="267"/>
      <c r="Z125" s="267"/>
    </row>
    <row r="126" spans="1:26" ht="15.75" customHeight="1">
      <c r="A126" s="312"/>
      <c r="B126" s="312"/>
      <c r="C126" s="267"/>
      <c r="D126" s="312"/>
      <c r="E126" s="312"/>
      <c r="F126" s="312"/>
      <c r="G126" s="267"/>
      <c r="H126" s="267"/>
      <c r="I126" s="313"/>
      <c r="J126" s="314"/>
      <c r="K126" s="314"/>
      <c r="L126" s="314"/>
      <c r="M126" s="314"/>
      <c r="N126" s="314"/>
      <c r="O126" s="267"/>
      <c r="P126" s="267"/>
      <c r="Q126" s="267"/>
      <c r="R126" s="267"/>
      <c r="S126" s="267"/>
      <c r="T126" s="267"/>
      <c r="U126" s="267"/>
      <c r="V126" s="267"/>
      <c r="W126" s="267"/>
      <c r="X126" s="267"/>
      <c r="Y126" s="267"/>
      <c r="Z126" s="267"/>
    </row>
    <row r="127" spans="1:26" ht="15.75" customHeight="1">
      <c r="A127" s="312"/>
      <c r="B127" s="312"/>
      <c r="C127" s="267"/>
      <c r="D127" s="312"/>
      <c r="E127" s="312"/>
      <c r="F127" s="312"/>
      <c r="G127" s="267"/>
      <c r="H127" s="267"/>
      <c r="I127" s="313"/>
      <c r="J127" s="314"/>
      <c r="K127" s="314"/>
      <c r="L127" s="314"/>
      <c r="M127" s="314"/>
      <c r="N127" s="314"/>
      <c r="O127" s="267"/>
      <c r="P127" s="267"/>
      <c r="Q127" s="267"/>
      <c r="R127" s="267"/>
      <c r="S127" s="267"/>
      <c r="T127" s="267"/>
      <c r="U127" s="267"/>
      <c r="V127" s="267"/>
      <c r="W127" s="267"/>
      <c r="X127" s="267"/>
      <c r="Y127" s="267"/>
      <c r="Z127" s="267"/>
    </row>
    <row r="128" spans="1:26" ht="15.75" customHeight="1">
      <c r="A128" s="312"/>
      <c r="B128" s="312"/>
      <c r="C128" s="267"/>
      <c r="D128" s="312"/>
      <c r="E128" s="312"/>
      <c r="F128" s="312"/>
      <c r="G128" s="267"/>
      <c r="H128" s="267"/>
      <c r="I128" s="313"/>
      <c r="J128" s="314"/>
      <c r="K128" s="314"/>
      <c r="L128" s="314"/>
      <c r="M128" s="314"/>
      <c r="N128" s="314"/>
      <c r="O128" s="267"/>
      <c r="P128" s="267"/>
      <c r="Q128" s="267"/>
      <c r="R128" s="267"/>
      <c r="S128" s="267"/>
      <c r="T128" s="267"/>
      <c r="U128" s="267"/>
      <c r="V128" s="267"/>
      <c r="W128" s="267"/>
      <c r="X128" s="267"/>
      <c r="Y128" s="267"/>
      <c r="Z128" s="267"/>
    </row>
    <row r="129" spans="1:26" ht="15.75" customHeight="1">
      <c r="A129" s="312"/>
      <c r="B129" s="312"/>
      <c r="C129" s="267"/>
      <c r="D129" s="312"/>
      <c r="E129" s="312"/>
      <c r="F129" s="312"/>
      <c r="G129" s="267"/>
      <c r="H129" s="267"/>
      <c r="I129" s="313"/>
      <c r="J129" s="314"/>
      <c r="K129" s="314"/>
      <c r="L129" s="314"/>
      <c r="M129" s="314"/>
      <c r="N129" s="314"/>
      <c r="O129" s="267"/>
      <c r="P129" s="267"/>
      <c r="Q129" s="267"/>
      <c r="R129" s="267"/>
      <c r="S129" s="267"/>
      <c r="T129" s="267"/>
      <c r="U129" s="267"/>
      <c r="V129" s="267"/>
      <c r="W129" s="267"/>
      <c r="X129" s="267"/>
      <c r="Y129" s="267"/>
      <c r="Z129" s="267"/>
    </row>
    <row r="130" spans="1:26" ht="15.75" customHeight="1">
      <c r="A130" s="312"/>
      <c r="B130" s="312"/>
      <c r="C130" s="267"/>
      <c r="D130" s="312"/>
      <c r="E130" s="312"/>
      <c r="F130" s="312"/>
      <c r="G130" s="267"/>
      <c r="H130" s="267"/>
      <c r="I130" s="313"/>
      <c r="J130" s="314"/>
      <c r="K130" s="314"/>
      <c r="L130" s="314"/>
      <c r="M130" s="314"/>
      <c r="N130" s="314"/>
      <c r="O130" s="267"/>
      <c r="P130" s="267"/>
      <c r="Q130" s="267"/>
      <c r="R130" s="267"/>
      <c r="S130" s="267"/>
      <c r="T130" s="267"/>
      <c r="U130" s="267"/>
      <c r="V130" s="267"/>
      <c r="W130" s="267"/>
      <c r="X130" s="267"/>
      <c r="Y130" s="267"/>
      <c r="Z130" s="267"/>
    </row>
    <row r="131" spans="1:26" ht="15.75" customHeight="1">
      <c r="A131" s="312"/>
      <c r="B131" s="312"/>
      <c r="C131" s="267"/>
      <c r="D131" s="312"/>
      <c r="E131" s="312"/>
      <c r="F131" s="312"/>
      <c r="G131" s="267"/>
      <c r="H131" s="267"/>
      <c r="I131" s="313"/>
      <c r="J131" s="314"/>
      <c r="K131" s="314"/>
      <c r="L131" s="314"/>
      <c r="M131" s="314"/>
      <c r="N131" s="314"/>
      <c r="O131" s="267"/>
      <c r="P131" s="267"/>
      <c r="Q131" s="267"/>
      <c r="R131" s="267"/>
      <c r="S131" s="267"/>
      <c r="T131" s="267"/>
      <c r="U131" s="267"/>
      <c r="V131" s="267"/>
      <c r="W131" s="267"/>
      <c r="X131" s="267"/>
      <c r="Y131" s="267"/>
      <c r="Z131" s="267"/>
    </row>
    <row r="132" spans="1:26" ht="15.75" customHeight="1">
      <c r="A132" s="312"/>
      <c r="B132" s="312"/>
      <c r="C132" s="267"/>
      <c r="D132" s="312"/>
      <c r="E132" s="312"/>
      <c r="F132" s="312"/>
      <c r="G132" s="267"/>
      <c r="H132" s="267"/>
      <c r="I132" s="313"/>
      <c r="J132" s="314"/>
      <c r="K132" s="314"/>
      <c r="L132" s="314"/>
      <c r="M132" s="314"/>
      <c r="N132" s="314"/>
      <c r="O132" s="267"/>
      <c r="P132" s="267"/>
      <c r="Q132" s="267"/>
      <c r="R132" s="267"/>
      <c r="S132" s="267"/>
      <c r="T132" s="267"/>
      <c r="U132" s="267"/>
      <c r="V132" s="267"/>
      <c r="W132" s="267"/>
      <c r="X132" s="267"/>
      <c r="Y132" s="267"/>
      <c r="Z132" s="267"/>
    </row>
    <row r="133" spans="1:26" ht="15.75" customHeight="1">
      <c r="A133" s="312"/>
      <c r="B133" s="312"/>
      <c r="C133" s="267"/>
      <c r="D133" s="312"/>
      <c r="E133" s="312"/>
      <c r="F133" s="312"/>
      <c r="G133" s="267"/>
      <c r="H133" s="267"/>
      <c r="I133" s="313"/>
      <c r="J133" s="314"/>
      <c r="K133" s="314"/>
      <c r="L133" s="314"/>
      <c r="M133" s="314"/>
      <c r="N133" s="314"/>
      <c r="O133" s="267"/>
      <c r="P133" s="267"/>
      <c r="Q133" s="267"/>
      <c r="R133" s="267"/>
      <c r="S133" s="267"/>
      <c r="T133" s="267"/>
      <c r="U133" s="267"/>
      <c r="V133" s="267"/>
      <c r="W133" s="267"/>
      <c r="X133" s="267"/>
      <c r="Y133" s="267"/>
      <c r="Z133" s="267"/>
    </row>
    <row r="134" spans="1:26" ht="15.75" customHeight="1">
      <c r="A134" s="312"/>
      <c r="B134" s="312"/>
      <c r="C134" s="267"/>
      <c r="D134" s="312"/>
      <c r="E134" s="312"/>
      <c r="F134" s="312"/>
      <c r="G134" s="267"/>
      <c r="H134" s="267"/>
      <c r="I134" s="313"/>
      <c r="J134" s="314"/>
      <c r="K134" s="314"/>
      <c r="L134" s="314"/>
      <c r="M134" s="314"/>
      <c r="N134" s="314"/>
      <c r="O134" s="267"/>
      <c r="P134" s="267"/>
      <c r="Q134" s="267"/>
      <c r="R134" s="267"/>
      <c r="S134" s="267"/>
      <c r="T134" s="267"/>
      <c r="U134" s="267"/>
      <c r="V134" s="267"/>
      <c r="W134" s="267"/>
      <c r="X134" s="267"/>
      <c r="Y134" s="267"/>
      <c r="Z134" s="267"/>
    </row>
    <row r="135" spans="1:26" ht="15.75" customHeight="1">
      <c r="A135" s="312"/>
      <c r="B135" s="312"/>
      <c r="C135" s="267"/>
      <c r="D135" s="312"/>
      <c r="E135" s="312"/>
      <c r="F135" s="312"/>
      <c r="G135" s="267"/>
      <c r="H135" s="267"/>
      <c r="I135" s="313"/>
      <c r="J135" s="314"/>
      <c r="K135" s="314"/>
      <c r="L135" s="314"/>
      <c r="M135" s="314"/>
      <c r="N135" s="314"/>
      <c r="O135" s="267"/>
      <c r="P135" s="267"/>
      <c r="Q135" s="267"/>
      <c r="R135" s="267"/>
      <c r="S135" s="267"/>
      <c r="T135" s="267"/>
      <c r="U135" s="267"/>
      <c r="V135" s="267"/>
      <c r="W135" s="267"/>
      <c r="X135" s="267"/>
      <c r="Y135" s="267"/>
      <c r="Z135" s="267"/>
    </row>
    <row r="136" spans="1:26" ht="15.75" customHeight="1">
      <c r="A136" s="312"/>
      <c r="B136" s="312"/>
      <c r="C136" s="267"/>
      <c r="D136" s="312"/>
      <c r="E136" s="312"/>
      <c r="F136" s="312"/>
      <c r="G136" s="267"/>
      <c r="H136" s="267"/>
      <c r="I136" s="313"/>
      <c r="J136" s="314"/>
      <c r="K136" s="314"/>
      <c r="L136" s="314"/>
      <c r="M136" s="314"/>
      <c r="N136" s="314"/>
      <c r="O136" s="267"/>
      <c r="P136" s="267"/>
      <c r="Q136" s="267"/>
      <c r="R136" s="267"/>
      <c r="S136" s="267"/>
      <c r="T136" s="267"/>
      <c r="U136" s="267"/>
      <c r="V136" s="267"/>
      <c r="W136" s="267"/>
      <c r="X136" s="267"/>
      <c r="Y136" s="267"/>
      <c r="Z136" s="267"/>
    </row>
    <row r="137" spans="1:26" ht="15.75" customHeight="1">
      <c r="A137" s="312"/>
      <c r="B137" s="312"/>
      <c r="C137" s="267"/>
      <c r="D137" s="312"/>
      <c r="E137" s="312"/>
      <c r="F137" s="312"/>
      <c r="G137" s="267"/>
      <c r="H137" s="267"/>
      <c r="I137" s="313"/>
      <c r="J137" s="314"/>
      <c r="K137" s="314"/>
      <c r="L137" s="314"/>
      <c r="M137" s="314"/>
      <c r="N137" s="314"/>
      <c r="O137" s="267"/>
      <c r="P137" s="267"/>
      <c r="Q137" s="267"/>
      <c r="R137" s="267"/>
      <c r="S137" s="267"/>
      <c r="T137" s="267"/>
      <c r="U137" s="267"/>
      <c r="V137" s="267"/>
      <c r="W137" s="267"/>
      <c r="X137" s="267"/>
      <c r="Y137" s="267"/>
      <c r="Z137" s="267"/>
    </row>
    <row r="138" spans="1:26" ht="15.75" customHeight="1">
      <c r="A138" s="312"/>
      <c r="B138" s="312"/>
      <c r="C138" s="267"/>
      <c r="D138" s="312"/>
      <c r="E138" s="312"/>
      <c r="F138" s="312"/>
      <c r="G138" s="267"/>
      <c r="H138" s="267"/>
      <c r="I138" s="313"/>
      <c r="J138" s="314"/>
      <c r="K138" s="314"/>
      <c r="L138" s="314"/>
      <c r="M138" s="314"/>
      <c r="N138" s="314"/>
      <c r="O138" s="267"/>
      <c r="P138" s="267"/>
      <c r="Q138" s="267"/>
      <c r="R138" s="267"/>
      <c r="S138" s="267"/>
      <c r="T138" s="267"/>
      <c r="U138" s="267"/>
      <c r="V138" s="267"/>
      <c r="W138" s="267"/>
      <c r="X138" s="267"/>
      <c r="Y138" s="267"/>
      <c r="Z138" s="267"/>
    </row>
    <row r="139" spans="1:26" ht="15.75" customHeight="1">
      <c r="A139" s="312"/>
      <c r="B139" s="312"/>
      <c r="C139" s="267"/>
      <c r="D139" s="312"/>
      <c r="E139" s="312"/>
      <c r="F139" s="312"/>
      <c r="G139" s="267"/>
      <c r="H139" s="267"/>
      <c r="I139" s="313"/>
      <c r="J139" s="314"/>
      <c r="K139" s="314"/>
      <c r="L139" s="314"/>
      <c r="M139" s="314"/>
      <c r="N139" s="314"/>
      <c r="O139" s="267"/>
      <c r="P139" s="267"/>
      <c r="Q139" s="267"/>
      <c r="R139" s="267"/>
      <c r="S139" s="267"/>
      <c r="T139" s="267"/>
      <c r="U139" s="267"/>
      <c r="V139" s="267"/>
      <c r="W139" s="267"/>
      <c r="X139" s="267"/>
      <c r="Y139" s="267"/>
      <c r="Z139" s="267"/>
    </row>
    <row r="140" spans="1:26" ht="15.75" customHeight="1">
      <c r="A140" s="312"/>
      <c r="B140" s="312"/>
      <c r="C140" s="267"/>
      <c r="D140" s="312"/>
      <c r="E140" s="312"/>
      <c r="F140" s="312"/>
      <c r="G140" s="267"/>
      <c r="H140" s="267"/>
      <c r="I140" s="313"/>
      <c r="J140" s="314"/>
      <c r="K140" s="314"/>
      <c r="L140" s="314"/>
      <c r="M140" s="314"/>
      <c r="N140" s="314"/>
      <c r="O140" s="267"/>
      <c r="P140" s="267"/>
      <c r="Q140" s="267"/>
      <c r="R140" s="267"/>
      <c r="S140" s="267"/>
      <c r="T140" s="267"/>
      <c r="U140" s="267"/>
      <c r="V140" s="267"/>
      <c r="W140" s="267"/>
      <c r="X140" s="267"/>
      <c r="Y140" s="267"/>
      <c r="Z140" s="267"/>
    </row>
    <row r="141" spans="1:26" ht="15.75" customHeight="1">
      <c r="A141" s="312"/>
      <c r="B141" s="312"/>
      <c r="C141" s="267"/>
      <c r="D141" s="312"/>
      <c r="E141" s="312"/>
      <c r="F141" s="312"/>
      <c r="G141" s="267"/>
      <c r="H141" s="267"/>
      <c r="I141" s="313"/>
      <c r="J141" s="314"/>
      <c r="K141" s="314"/>
      <c r="L141" s="314"/>
      <c r="M141" s="314"/>
      <c r="N141" s="314"/>
      <c r="O141" s="267"/>
      <c r="P141" s="267"/>
      <c r="Q141" s="267"/>
      <c r="R141" s="267"/>
      <c r="S141" s="267"/>
      <c r="T141" s="267"/>
      <c r="U141" s="267"/>
      <c r="V141" s="267"/>
      <c r="W141" s="267"/>
      <c r="X141" s="267"/>
      <c r="Y141" s="267"/>
      <c r="Z141" s="267"/>
    </row>
    <row r="142" spans="1:26" ht="15.75" customHeight="1">
      <c r="A142" s="312"/>
      <c r="B142" s="312"/>
      <c r="C142" s="267"/>
      <c r="D142" s="312"/>
      <c r="E142" s="312"/>
      <c r="F142" s="312"/>
      <c r="G142" s="267"/>
      <c r="H142" s="267"/>
      <c r="I142" s="313"/>
      <c r="J142" s="314"/>
      <c r="K142" s="314"/>
      <c r="L142" s="314"/>
      <c r="M142" s="314"/>
      <c r="N142" s="314"/>
      <c r="O142" s="267"/>
      <c r="P142" s="267"/>
      <c r="Q142" s="267"/>
      <c r="R142" s="267"/>
      <c r="S142" s="267"/>
      <c r="T142" s="267"/>
      <c r="U142" s="267"/>
      <c r="V142" s="267"/>
      <c r="W142" s="267"/>
      <c r="X142" s="267"/>
      <c r="Y142" s="267"/>
      <c r="Z142" s="267"/>
    </row>
    <row r="143" spans="1:26" ht="15.75" customHeight="1">
      <c r="A143" s="312"/>
      <c r="B143" s="312"/>
      <c r="C143" s="267"/>
      <c r="D143" s="312"/>
      <c r="E143" s="312"/>
      <c r="F143" s="312"/>
      <c r="G143" s="267"/>
      <c r="H143" s="267"/>
      <c r="I143" s="313"/>
      <c r="J143" s="314"/>
      <c r="K143" s="314"/>
      <c r="L143" s="314"/>
      <c r="M143" s="314"/>
      <c r="N143" s="314"/>
      <c r="O143" s="267"/>
      <c r="P143" s="267"/>
      <c r="Q143" s="267"/>
      <c r="R143" s="267"/>
      <c r="S143" s="267"/>
      <c r="T143" s="267"/>
      <c r="U143" s="267"/>
      <c r="V143" s="267"/>
      <c r="W143" s="267"/>
      <c r="X143" s="267"/>
      <c r="Y143" s="267"/>
      <c r="Z143" s="267"/>
    </row>
    <row r="144" spans="1:26" ht="15.75" customHeight="1">
      <c r="A144" s="312"/>
      <c r="B144" s="312"/>
      <c r="C144" s="267"/>
      <c r="D144" s="312"/>
      <c r="E144" s="312"/>
      <c r="F144" s="312"/>
      <c r="G144" s="267"/>
      <c r="H144" s="267"/>
      <c r="I144" s="313"/>
      <c r="J144" s="314"/>
      <c r="K144" s="314"/>
      <c r="L144" s="314"/>
      <c r="M144" s="314"/>
      <c r="N144" s="314"/>
      <c r="O144" s="267"/>
      <c r="P144" s="267"/>
      <c r="Q144" s="267"/>
      <c r="R144" s="267"/>
      <c r="S144" s="267"/>
      <c r="T144" s="267"/>
      <c r="U144" s="267"/>
      <c r="V144" s="267"/>
      <c r="W144" s="267"/>
      <c r="X144" s="267"/>
      <c r="Y144" s="267"/>
      <c r="Z144" s="267"/>
    </row>
    <row r="145" spans="1:26" ht="15.75" customHeight="1">
      <c r="A145" s="312"/>
      <c r="B145" s="312"/>
      <c r="C145" s="267"/>
      <c r="D145" s="312"/>
      <c r="E145" s="312"/>
      <c r="F145" s="312"/>
      <c r="G145" s="267"/>
      <c r="H145" s="267"/>
      <c r="I145" s="313"/>
      <c r="J145" s="314"/>
      <c r="K145" s="314"/>
      <c r="L145" s="314"/>
      <c r="M145" s="314"/>
      <c r="N145" s="314"/>
      <c r="O145" s="267"/>
      <c r="P145" s="267"/>
      <c r="Q145" s="267"/>
      <c r="R145" s="267"/>
      <c r="S145" s="267"/>
      <c r="T145" s="267"/>
      <c r="U145" s="267"/>
      <c r="V145" s="267"/>
      <c r="W145" s="267"/>
      <c r="X145" s="267"/>
      <c r="Y145" s="267"/>
      <c r="Z145" s="267"/>
    </row>
    <row r="146" spans="1:26" ht="15.75" customHeight="1">
      <c r="A146" s="312"/>
      <c r="B146" s="312"/>
      <c r="C146" s="267"/>
      <c r="D146" s="312"/>
      <c r="E146" s="312"/>
      <c r="F146" s="312"/>
      <c r="G146" s="267"/>
      <c r="H146" s="267"/>
      <c r="I146" s="313"/>
      <c r="J146" s="314"/>
      <c r="K146" s="314"/>
      <c r="L146" s="314"/>
      <c r="M146" s="314"/>
      <c r="N146" s="314"/>
      <c r="O146" s="267"/>
      <c r="P146" s="267"/>
      <c r="Q146" s="267"/>
      <c r="R146" s="267"/>
      <c r="S146" s="267"/>
      <c r="T146" s="267"/>
      <c r="U146" s="267"/>
      <c r="V146" s="267"/>
      <c r="W146" s="267"/>
      <c r="X146" s="267"/>
      <c r="Y146" s="267"/>
      <c r="Z146" s="267"/>
    </row>
    <row r="147" spans="1:26" ht="15.75" customHeight="1">
      <c r="A147" s="312"/>
      <c r="B147" s="312"/>
      <c r="C147" s="267"/>
      <c r="D147" s="312"/>
      <c r="E147" s="312"/>
      <c r="F147" s="312"/>
      <c r="G147" s="267"/>
      <c r="H147" s="267"/>
      <c r="I147" s="313"/>
      <c r="J147" s="314"/>
      <c r="K147" s="314"/>
      <c r="L147" s="314"/>
      <c r="M147" s="314"/>
      <c r="N147" s="314"/>
      <c r="O147" s="267"/>
      <c r="P147" s="267"/>
      <c r="Q147" s="267"/>
      <c r="R147" s="267"/>
      <c r="S147" s="267"/>
      <c r="T147" s="267"/>
      <c r="U147" s="267"/>
      <c r="V147" s="267"/>
      <c r="W147" s="267"/>
      <c r="X147" s="267"/>
      <c r="Y147" s="267"/>
      <c r="Z147" s="267"/>
    </row>
    <row r="148" spans="1:26" ht="15.75" customHeight="1">
      <c r="A148" s="312"/>
      <c r="B148" s="312"/>
      <c r="C148" s="267"/>
      <c r="D148" s="312"/>
      <c r="E148" s="312"/>
      <c r="F148" s="312"/>
      <c r="G148" s="267"/>
      <c r="H148" s="267"/>
      <c r="I148" s="313"/>
      <c r="J148" s="314"/>
      <c r="K148" s="314"/>
      <c r="L148" s="314"/>
      <c r="M148" s="314"/>
      <c r="N148" s="314"/>
      <c r="O148" s="267"/>
      <c r="P148" s="267"/>
      <c r="Q148" s="267"/>
      <c r="R148" s="267"/>
      <c r="S148" s="267"/>
      <c r="T148" s="267"/>
      <c r="U148" s="267"/>
      <c r="V148" s="267"/>
      <c r="W148" s="267"/>
      <c r="X148" s="267"/>
      <c r="Y148" s="267"/>
      <c r="Z148" s="267"/>
    </row>
    <row r="149" spans="1:26" ht="15.75" customHeight="1">
      <c r="A149" s="312"/>
      <c r="B149" s="312"/>
      <c r="C149" s="267"/>
      <c r="D149" s="312"/>
      <c r="E149" s="312"/>
      <c r="F149" s="312"/>
      <c r="G149" s="267"/>
      <c r="H149" s="267"/>
      <c r="I149" s="313"/>
      <c r="J149" s="314"/>
      <c r="K149" s="314"/>
      <c r="L149" s="314"/>
      <c r="M149" s="314"/>
      <c r="N149" s="314"/>
      <c r="O149" s="267"/>
      <c r="P149" s="267"/>
      <c r="Q149" s="267"/>
      <c r="R149" s="267"/>
      <c r="S149" s="267"/>
      <c r="T149" s="267"/>
      <c r="U149" s="267"/>
      <c r="V149" s="267"/>
      <c r="W149" s="267"/>
      <c r="X149" s="267"/>
      <c r="Y149" s="267"/>
      <c r="Z149" s="267"/>
    </row>
    <row r="150" spans="1:26" ht="15.75" customHeight="1">
      <c r="A150" s="312"/>
      <c r="B150" s="312"/>
      <c r="C150" s="267"/>
      <c r="D150" s="312"/>
      <c r="E150" s="312"/>
      <c r="F150" s="312"/>
      <c r="G150" s="267"/>
      <c r="H150" s="267"/>
      <c r="I150" s="313"/>
      <c r="J150" s="314"/>
      <c r="K150" s="314"/>
      <c r="L150" s="314"/>
      <c r="M150" s="314"/>
      <c r="N150" s="314"/>
      <c r="O150" s="267"/>
      <c r="P150" s="267"/>
      <c r="Q150" s="267"/>
      <c r="R150" s="267"/>
      <c r="S150" s="267"/>
      <c r="T150" s="267"/>
      <c r="U150" s="267"/>
      <c r="V150" s="267"/>
      <c r="W150" s="267"/>
      <c r="X150" s="267"/>
      <c r="Y150" s="267"/>
      <c r="Z150" s="267"/>
    </row>
    <row r="151" spans="1:26" ht="15.75" customHeight="1">
      <c r="A151" s="312"/>
      <c r="B151" s="312"/>
      <c r="C151" s="267"/>
      <c r="D151" s="312"/>
      <c r="E151" s="312"/>
      <c r="F151" s="312"/>
      <c r="G151" s="267"/>
      <c r="H151" s="267"/>
      <c r="I151" s="313"/>
      <c r="J151" s="314"/>
      <c r="K151" s="314"/>
      <c r="L151" s="314"/>
      <c r="M151" s="314"/>
      <c r="N151" s="314"/>
      <c r="O151" s="267"/>
      <c r="P151" s="267"/>
      <c r="Q151" s="267"/>
      <c r="R151" s="267"/>
      <c r="S151" s="267"/>
      <c r="T151" s="267"/>
      <c r="U151" s="267"/>
      <c r="V151" s="267"/>
      <c r="W151" s="267"/>
      <c r="X151" s="267"/>
      <c r="Y151" s="267"/>
      <c r="Z151" s="267"/>
    </row>
    <row r="152" spans="1:26" ht="15.75" customHeight="1">
      <c r="A152" s="312"/>
      <c r="B152" s="312"/>
      <c r="C152" s="267"/>
      <c r="D152" s="312"/>
      <c r="E152" s="312"/>
      <c r="F152" s="312"/>
      <c r="G152" s="267"/>
      <c r="H152" s="267"/>
      <c r="I152" s="313"/>
      <c r="J152" s="314"/>
      <c r="K152" s="314"/>
      <c r="L152" s="314"/>
      <c r="M152" s="314"/>
      <c r="N152" s="314"/>
      <c r="O152" s="267"/>
      <c r="P152" s="267"/>
      <c r="Q152" s="267"/>
      <c r="R152" s="267"/>
      <c r="S152" s="267"/>
      <c r="T152" s="267"/>
      <c r="U152" s="267"/>
      <c r="V152" s="267"/>
      <c r="W152" s="267"/>
      <c r="X152" s="267"/>
      <c r="Y152" s="267"/>
      <c r="Z152" s="267"/>
    </row>
    <row r="153" spans="1:26" ht="15.75" customHeight="1">
      <c r="A153" s="312"/>
      <c r="B153" s="312"/>
      <c r="C153" s="267"/>
      <c r="D153" s="312"/>
      <c r="E153" s="312"/>
      <c r="F153" s="312"/>
      <c r="G153" s="267"/>
      <c r="H153" s="267"/>
      <c r="I153" s="313"/>
      <c r="J153" s="314"/>
      <c r="K153" s="314"/>
      <c r="L153" s="314"/>
      <c r="M153" s="314"/>
      <c r="N153" s="314"/>
      <c r="O153" s="267"/>
      <c r="P153" s="267"/>
      <c r="Q153" s="267"/>
      <c r="R153" s="267"/>
      <c r="S153" s="267"/>
      <c r="T153" s="267"/>
      <c r="U153" s="267"/>
      <c r="V153" s="267"/>
      <c r="W153" s="267"/>
      <c r="X153" s="267"/>
      <c r="Y153" s="267"/>
      <c r="Z153" s="267"/>
    </row>
    <row r="154" spans="1:26" ht="15.75" customHeight="1">
      <c r="A154" s="312"/>
      <c r="B154" s="312"/>
      <c r="C154" s="267"/>
      <c r="D154" s="312"/>
      <c r="E154" s="312"/>
      <c r="F154" s="312"/>
      <c r="G154" s="267"/>
      <c r="H154" s="267"/>
      <c r="I154" s="313"/>
      <c r="J154" s="314"/>
      <c r="K154" s="314"/>
      <c r="L154" s="314"/>
      <c r="M154" s="314"/>
      <c r="N154" s="314"/>
      <c r="O154" s="267"/>
      <c r="P154" s="267"/>
      <c r="Q154" s="267"/>
      <c r="R154" s="267"/>
      <c r="S154" s="267"/>
      <c r="T154" s="267"/>
      <c r="U154" s="267"/>
      <c r="V154" s="267"/>
      <c r="W154" s="267"/>
      <c r="X154" s="267"/>
      <c r="Y154" s="267"/>
      <c r="Z154" s="267"/>
    </row>
    <row r="155" spans="1:26" ht="15.75" customHeight="1">
      <c r="A155" s="312"/>
      <c r="B155" s="312"/>
      <c r="C155" s="267"/>
      <c r="D155" s="312"/>
      <c r="E155" s="312"/>
      <c r="F155" s="312"/>
      <c r="G155" s="267"/>
      <c r="H155" s="267"/>
      <c r="I155" s="313"/>
      <c r="J155" s="314"/>
      <c r="K155" s="314"/>
      <c r="L155" s="314"/>
      <c r="M155" s="314"/>
      <c r="N155" s="314"/>
      <c r="O155" s="267"/>
      <c r="P155" s="267"/>
      <c r="Q155" s="267"/>
      <c r="R155" s="267"/>
      <c r="S155" s="267"/>
      <c r="T155" s="267"/>
      <c r="U155" s="267"/>
      <c r="V155" s="267"/>
      <c r="W155" s="267"/>
      <c r="X155" s="267"/>
      <c r="Y155" s="267"/>
      <c r="Z155" s="267"/>
    </row>
    <row r="156" spans="1:26" ht="15.75" customHeight="1">
      <c r="A156" s="312"/>
      <c r="B156" s="312"/>
      <c r="C156" s="267"/>
      <c r="D156" s="312"/>
      <c r="E156" s="312"/>
      <c r="F156" s="312"/>
      <c r="G156" s="267"/>
      <c r="H156" s="267"/>
      <c r="I156" s="313"/>
      <c r="J156" s="314"/>
      <c r="K156" s="314"/>
      <c r="L156" s="314"/>
      <c r="M156" s="314"/>
      <c r="N156" s="314"/>
      <c r="O156" s="267"/>
      <c r="P156" s="267"/>
      <c r="Q156" s="267"/>
      <c r="R156" s="267"/>
      <c r="S156" s="267"/>
      <c r="T156" s="267"/>
      <c r="U156" s="267"/>
      <c r="V156" s="267"/>
      <c r="W156" s="267"/>
      <c r="X156" s="267"/>
      <c r="Y156" s="267"/>
      <c r="Z156" s="267"/>
    </row>
    <row r="157" spans="1:26" ht="15.75" customHeight="1">
      <c r="A157" s="312"/>
      <c r="B157" s="312"/>
      <c r="C157" s="267"/>
      <c r="D157" s="312"/>
      <c r="E157" s="312"/>
      <c r="F157" s="312"/>
      <c r="G157" s="267"/>
      <c r="H157" s="267"/>
      <c r="I157" s="313"/>
      <c r="J157" s="314"/>
      <c r="K157" s="314"/>
      <c r="L157" s="314"/>
      <c r="M157" s="314"/>
      <c r="N157" s="314"/>
      <c r="O157" s="267"/>
      <c r="P157" s="267"/>
      <c r="Q157" s="267"/>
      <c r="R157" s="267"/>
      <c r="S157" s="267"/>
      <c r="T157" s="267"/>
      <c r="U157" s="267"/>
      <c r="V157" s="267"/>
      <c r="W157" s="267"/>
      <c r="X157" s="267"/>
      <c r="Y157" s="267"/>
      <c r="Z157" s="267"/>
    </row>
    <row r="158" spans="1:26" ht="15.75" customHeight="1">
      <c r="A158" s="312"/>
      <c r="B158" s="312"/>
      <c r="C158" s="267"/>
      <c r="D158" s="312"/>
      <c r="E158" s="312"/>
      <c r="F158" s="312"/>
      <c r="G158" s="267"/>
      <c r="H158" s="267"/>
      <c r="I158" s="313"/>
      <c r="J158" s="314"/>
      <c r="K158" s="314"/>
      <c r="L158" s="314"/>
      <c r="M158" s="314"/>
      <c r="N158" s="314"/>
      <c r="O158" s="267"/>
      <c r="P158" s="267"/>
      <c r="Q158" s="267"/>
      <c r="R158" s="267"/>
      <c r="S158" s="267"/>
      <c r="T158" s="267"/>
      <c r="U158" s="267"/>
      <c r="V158" s="267"/>
      <c r="W158" s="267"/>
      <c r="X158" s="267"/>
      <c r="Y158" s="267"/>
      <c r="Z158" s="267"/>
    </row>
    <row r="159" spans="1:26" ht="15.75" customHeight="1">
      <c r="A159" s="312"/>
      <c r="B159" s="312"/>
      <c r="C159" s="267"/>
      <c r="D159" s="312"/>
      <c r="E159" s="312"/>
      <c r="F159" s="312"/>
      <c r="G159" s="267"/>
      <c r="H159" s="267"/>
      <c r="I159" s="313"/>
      <c r="J159" s="314"/>
      <c r="K159" s="314"/>
      <c r="L159" s="314"/>
      <c r="M159" s="314"/>
      <c r="N159" s="314"/>
      <c r="O159" s="267"/>
      <c r="P159" s="267"/>
      <c r="Q159" s="267"/>
      <c r="R159" s="267"/>
      <c r="S159" s="267"/>
      <c r="T159" s="267"/>
      <c r="U159" s="267"/>
      <c r="V159" s="267"/>
      <c r="W159" s="267"/>
      <c r="X159" s="267"/>
      <c r="Y159" s="267"/>
      <c r="Z159" s="267"/>
    </row>
    <row r="160" spans="1:26" ht="15.75" customHeight="1">
      <c r="A160" s="312"/>
      <c r="B160" s="312"/>
      <c r="C160" s="267"/>
      <c r="D160" s="312"/>
      <c r="E160" s="312"/>
      <c r="F160" s="312"/>
      <c r="G160" s="267"/>
      <c r="H160" s="267"/>
      <c r="I160" s="313"/>
      <c r="J160" s="314"/>
      <c r="K160" s="314"/>
      <c r="L160" s="314"/>
      <c r="M160" s="314"/>
      <c r="N160" s="314"/>
      <c r="O160" s="267"/>
      <c r="P160" s="267"/>
      <c r="Q160" s="267"/>
      <c r="R160" s="267"/>
      <c r="S160" s="267"/>
      <c r="T160" s="267"/>
      <c r="U160" s="267"/>
      <c r="V160" s="267"/>
      <c r="W160" s="267"/>
      <c r="X160" s="267"/>
      <c r="Y160" s="267"/>
      <c r="Z160" s="267"/>
    </row>
    <row r="161" spans="1:26" ht="15.75" customHeight="1">
      <c r="A161" s="312"/>
      <c r="B161" s="312"/>
      <c r="C161" s="267"/>
      <c r="D161" s="312"/>
      <c r="E161" s="312"/>
      <c r="F161" s="312"/>
      <c r="G161" s="267"/>
      <c r="H161" s="267"/>
      <c r="I161" s="313"/>
      <c r="J161" s="314"/>
      <c r="K161" s="314"/>
      <c r="L161" s="314"/>
      <c r="M161" s="314"/>
      <c r="N161" s="314"/>
      <c r="O161" s="267"/>
      <c r="P161" s="267"/>
      <c r="Q161" s="267"/>
      <c r="R161" s="267"/>
      <c r="S161" s="267"/>
      <c r="T161" s="267"/>
      <c r="U161" s="267"/>
      <c r="V161" s="267"/>
      <c r="W161" s="267"/>
      <c r="X161" s="267"/>
      <c r="Y161" s="267"/>
      <c r="Z161" s="267"/>
    </row>
    <row r="162" spans="1:26" ht="15.75" customHeight="1">
      <c r="A162" s="312"/>
      <c r="B162" s="312"/>
      <c r="C162" s="267"/>
      <c r="D162" s="312"/>
      <c r="E162" s="312"/>
      <c r="F162" s="312"/>
      <c r="G162" s="267"/>
      <c r="H162" s="267"/>
      <c r="I162" s="313"/>
      <c r="J162" s="314"/>
      <c r="K162" s="314"/>
      <c r="L162" s="314"/>
      <c r="M162" s="314"/>
      <c r="N162" s="314"/>
      <c r="O162" s="267"/>
      <c r="P162" s="267"/>
      <c r="Q162" s="267"/>
      <c r="R162" s="267"/>
      <c r="S162" s="267"/>
      <c r="T162" s="267"/>
      <c r="U162" s="267"/>
      <c r="V162" s="267"/>
      <c r="W162" s="267"/>
      <c r="X162" s="267"/>
      <c r="Y162" s="267"/>
      <c r="Z162" s="267"/>
    </row>
    <row r="163" spans="1:26" ht="15.75" customHeight="1">
      <c r="A163" s="312"/>
      <c r="B163" s="312"/>
      <c r="C163" s="267"/>
      <c r="D163" s="312"/>
      <c r="E163" s="312"/>
      <c r="F163" s="312"/>
      <c r="G163" s="267"/>
      <c r="H163" s="267"/>
      <c r="I163" s="313"/>
      <c r="J163" s="314"/>
      <c r="K163" s="314"/>
      <c r="L163" s="314"/>
      <c r="M163" s="314"/>
      <c r="N163" s="314"/>
      <c r="O163" s="267"/>
      <c r="P163" s="267"/>
      <c r="Q163" s="267"/>
      <c r="R163" s="267"/>
      <c r="S163" s="267"/>
      <c r="T163" s="267"/>
      <c r="U163" s="267"/>
      <c r="V163" s="267"/>
      <c r="W163" s="267"/>
      <c r="X163" s="267"/>
      <c r="Y163" s="267"/>
      <c r="Z163" s="267"/>
    </row>
    <row r="164" spans="1:26" ht="15.75" customHeight="1">
      <c r="A164" s="312"/>
      <c r="B164" s="312"/>
      <c r="C164" s="267"/>
      <c r="D164" s="312"/>
      <c r="E164" s="312"/>
      <c r="F164" s="312"/>
      <c r="G164" s="267"/>
      <c r="H164" s="267"/>
      <c r="I164" s="313"/>
      <c r="J164" s="314"/>
      <c r="K164" s="314"/>
      <c r="L164" s="314"/>
      <c r="M164" s="314"/>
      <c r="N164" s="314"/>
      <c r="O164" s="267"/>
      <c r="P164" s="267"/>
      <c r="Q164" s="267"/>
      <c r="R164" s="267"/>
      <c r="S164" s="267"/>
      <c r="T164" s="267"/>
      <c r="U164" s="267"/>
      <c r="V164" s="267"/>
      <c r="W164" s="267"/>
      <c r="X164" s="267"/>
      <c r="Y164" s="267"/>
      <c r="Z164" s="267"/>
    </row>
    <row r="165" spans="1:26" ht="15.75" customHeight="1">
      <c r="A165" s="312"/>
      <c r="B165" s="312"/>
      <c r="C165" s="267"/>
      <c r="D165" s="312"/>
      <c r="E165" s="312"/>
      <c r="F165" s="312"/>
      <c r="G165" s="267"/>
      <c r="H165" s="267"/>
      <c r="I165" s="313"/>
      <c r="J165" s="314"/>
      <c r="K165" s="314"/>
      <c r="L165" s="314"/>
      <c r="M165" s="314"/>
      <c r="N165" s="314"/>
      <c r="O165" s="267"/>
      <c r="P165" s="267"/>
      <c r="Q165" s="267"/>
      <c r="R165" s="267"/>
      <c r="S165" s="267"/>
      <c r="T165" s="267"/>
      <c r="U165" s="267"/>
      <c r="V165" s="267"/>
      <c r="W165" s="267"/>
      <c r="X165" s="267"/>
      <c r="Y165" s="267"/>
      <c r="Z165" s="267"/>
    </row>
    <row r="166" spans="1:26" ht="15.75" customHeight="1">
      <c r="A166" s="312"/>
      <c r="B166" s="312"/>
      <c r="C166" s="267"/>
      <c r="D166" s="312"/>
      <c r="E166" s="312"/>
      <c r="F166" s="312"/>
      <c r="G166" s="267"/>
      <c r="H166" s="267"/>
      <c r="I166" s="313"/>
      <c r="J166" s="314"/>
      <c r="K166" s="314"/>
      <c r="L166" s="314"/>
      <c r="M166" s="314"/>
      <c r="N166" s="314"/>
      <c r="O166" s="267"/>
      <c r="P166" s="267"/>
      <c r="Q166" s="267"/>
      <c r="R166" s="267"/>
      <c r="S166" s="267"/>
      <c r="T166" s="267"/>
      <c r="U166" s="267"/>
      <c r="V166" s="267"/>
      <c r="W166" s="267"/>
      <c r="X166" s="267"/>
      <c r="Y166" s="267"/>
      <c r="Z166" s="267"/>
    </row>
    <row r="167" spans="1:26" ht="15.75" customHeight="1">
      <c r="A167" s="312"/>
      <c r="B167" s="312"/>
      <c r="C167" s="267"/>
      <c r="D167" s="312"/>
      <c r="E167" s="312"/>
      <c r="F167" s="312"/>
      <c r="G167" s="267"/>
      <c r="H167" s="267"/>
      <c r="I167" s="313"/>
      <c r="J167" s="314"/>
      <c r="K167" s="314"/>
      <c r="L167" s="314"/>
      <c r="M167" s="314"/>
      <c r="N167" s="314"/>
      <c r="O167" s="267"/>
      <c r="P167" s="267"/>
      <c r="Q167" s="267"/>
      <c r="R167" s="267"/>
      <c r="S167" s="267"/>
      <c r="T167" s="267"/>
      <c r="U167" s="267"/>
      <c r="V167" s="267"/>
      <c r="W167" s="267"/>
      <c r="X167" s="267"/>
      <c r="Y167" s="267"/>
      <c r="Z167" s="267"/>
    </row>
    <row r="168" spans="1:26" ht="15.75" customHeight="1">
      <c r="A168" s="312"/>
      <c r="B168" s="312"/>
      <c r="C168" s="267"/>
      <c r="D168" s="312"/>
      <c r="E168" s="312"/>
      <c r="F168" s="312"/>
      <c r="G168" s="267"/>
      <c r="H168" s="267"/>
      <c r="I168" s="313"/>
      <c r="J168" s="314"/>
      <c r="K168" s="314"/>
      <c r="L168" s="314"/>
      <c r="M168" s="314"/>
      <c r="N168" s="314"/>
      <c r="O168" s="267"/>
      <c r="P168" s="267"/>
      <c r="Q168" s="267"/>
      <c r="R168" s="267"/>
      <c r="S168" s="267"/>
      <c r="T168" s="267"/>
      <c r="U168" s="267"/>
      <c r="V168" s="267"/>
      <c r="W168" s="267"/>
      <c r="X168" s="267"/>
      <c r="Y168" s="267"/>
      <c r="Z168" s="267"/>
    </row>
    <row r="169" spans="1:26" ht="15.75" customHeight="1">
      <c r="A169" s="312"/>
      <c r="B169" s="312"/>
      <c r="C169" s="267"/>
      <c r="D169" s="312"/>
      <c r="E169" s="312"/>
      <c r="F169" s="312"/>
      <c r="G169" s="267"/>
      <c r="H169" s="267"/>
      <c r="I169" s="313"/>
      <c r="J169" s="314"/>
      <c r="K169" s="314"/>
      <c r="L169" s="314"/>
      <c r="M169" s="314"/>
      <c r="N169" s="314"/>
      <c r="O169" s="267"/>
      <c r="P169" s="267"/>
      <c r="Q169" s="267"/>
      <c r="R169" s="267"/>
      <c r="S169" s="267"/>
      <c r="T169" s="267"/>
      <c r="U169" s="267"/>
      <c r="V169" s="267"/>
      <c r="W169" s="267"/>
      <c r="X169" s="267"/>
      <c r="Y169" s="267"/>
      <c r="Z169" s="267"/>
    </row>
    <row r="170" spans="1:26" ht="15.75" customHeight="1">
      <c r="A170" s="312"/>
      <c r="B170" s="312"/>
      <c r="C170" s="267"/>
      <c r="D170" s="312"/>
      <c r="E170" s="312"/>
      <c r="F170" s="312"/>
      <c r="G170" s="267"/>
      <c r="H170" s="267"/>
      <c r="I170" s="313"/>
      <c r="J170" s="314"/>
      <c r="K170" s="314"/>
      <c r="L170" s="314"/>
      <c r="M170" s="314"/>
      <c r="N170" s="314"/>
      <c r="O170" s="267"/>
      <c r="P170" s="267"/>
      <c r="Q170" s="267"/>
      <c r="R170" s="267"/>
      <c r="S170" s="267"/>
      <c r="T170" s="267"/>
      <c r="U170" s="267"/>
      <c r="V170" s="267"/>
      <c r="W170" s="267"/>
      <c r="X170" s="267"/>
      <c r="Y170" s="267"/>
      <c r="Z170" s="267"/>
    </row>
    <row r="171" spans="1:26" ht="15.75" customHeight="1">
      <c r="A171" s="312"/>
      <c r="B171" s="312"/>
      <c r="C171" s="267"/>
      <c r="D171" s="312"/>
      <c r="E171" s="312"/>
      <c r="F171" s="312"/>
      <c r="G171" s="267"/>
      <c r="H171" s="267"/>
      <c r="I171" s="313"/>
      <c r="J171" s="314"/>
      <c r="K171" s="314"/>
      <c r="L171" s="314"/>
      <c r="M171" s="314"/>
      <c r="N171" s="314"/>
      <c r="O171" s="267"/>
      <c r="P171" s="267"/>
      <c r="Q171" s="267"/>
      <c r="R171" s="267"/>
      <c r="S171" s="267"/>
      <c r="T171" s="267"/>
      <c r="U171" s="267"/>
      <c r="V171" s="267"/>
      <c r="W171" s="267"/>
      <c r="X171" s="267"/>
      <c r="Y171" s="267"/>
      <c r="Z171" s="267"/>
    </row>
    <row r="172" spans="1:26" ht="15.75" customHeight="1">
      <c r="A172" s="312"/>
      <c r="B172" s="312"/>
      <c r="C172" s="267"/>
      <c r="D172" s="312"/>
      <c r="E172" s="312"/>
      <c r="F172" s="312"/>
      <c r="G172" s="267"/>
      <c r="H172" s="267"/>
      <c r="I172" s="313"/>
      <c r="J172" s="314"/>
      <c r="K172" s="314"/>
      <c r="L172" s="314"/>
      <c r="M172" s="314"/>
      <c r="N172" s="314"/>
      <c r="O172" s="267"/>
      <c r="P172" s="267"/>
      <c r="Q172" s="267"/>
      <c r="R172" s="267"/>
      <c r="S172" s="267"/>
      <c r="T172" s="267"/>
      <c r="U172" s="267"/>
      <c r="V172" s="267"/>
      <c r="W172" s="267"/>
      <c r="X172" s="267"/>
      <c r="Y172" s="267"/>
      <c r="Z172" s="267"/>
    </row>
    <row r="173" spans="1:26" ht="15.75" customHeight="1">
      <c r="A173" s="312"/>
      <c r="B173" s="312"/>
      <c r="C173" s="267"/>
      <c r="D173" s="312"/>
      <c r="E173" s="312"/>
      <c r="F173" s="312"/>
      <c r="G173" s="267"/>
      <c r="H173" s="267"/>
      <c r="I173" s="313"/>
      <c r="J173" s="314"/>
      <c r="K173" s="314"/>
      <c r="L173" s="314"/>
      <c r="M173" s="314"/>
      <c r="N173" s="314"/>
      <c r="O173" s="267"/>
      <c r="P173" s="267"/>
      <c r="Q173" s="267"/>
      <c r="R173" s="267"/>
      <c r="S173" s="267"/>
      <c r="T173" s="267"/>
      <c r="U173" s="267"/>
      <c r="V173" s="267"/>
      <c r="W173" s="267"/>
      <c r="X173" s="267"/>
      <c r="Y173" s="267"/>
      <c r="Z173" s="267"/>
    </row>
    <row r="174" spans="1:26" ht="15.75" customHeight="1">
      <c r="A174" s="312"/>
      <c r="B174" s="312"/>
      <c r="C174" s="267"/>
      <c r="D174" s="312"/>
      <c r="E174" s="312"/>
      <c r="F174" s="312"/>
      <c r="G174" s="267"/>
      <c r="H174" s="267"/>
      <c r="I174" s="313"/>
      <c r="J174" s="314"/>
      <c r="K174" s="314"/>
      <c r="L174" s="314"/>
      <c r="M174" s="314"/>
      <c r="N174" s="314"/>
      <c r="O174" s="267"/>
      <c r="P174" s="267"/>
      <c r="Q174" s="267"/>
      <c r="R174" s="267"/>
      <c r="S174" s="267"/>
      <c r="T174" s="267"/>
      <c r="U174" s="267"/>
      <c r="V174" s="267"/>
      <c r="W174" s="267"/>
      <c r="X174" s="267"/>
      <c r="Y174" s="267"/>
      <c r="Z174" s="267"/>
    </row>
    <row r="175" spans="1:26" ht="15.75" customHeight="1">
      <c r="A175" s="312"/>
      <c r="B175" s="312"/>
      <c r="C175" s="267"/>
      <c r="D175" s="312"/>
      <c r="E175" s="312"/>
      <c r="F175" s="312"/>
      <c r="G175" s="267"/>
      <c r="H175" s="267"/>
      <c r="I175" s="313"/>
      <c r="J175" s="314"/>
      <c r="K175" s="314"/>
      <c r="L175" s="314"/>
      <c r="M175" s="314"/>
      <c r="N175" s="314"/>
      <c r="O175" s="267"/>
      <c r="P175" s="267"/>
      <c r="Q175" s="267"/>
      <c r="R175" s="267"/>
      <c r="S175" s="267"/>
      <c r="T175" s="267"/>
      <c r="U175" s="267"/>
      <c r="V175" s="267"/>
      <c r="W175" s="267"/>
      <c r="X175" s="267"/>
      <c r="Y175" s="267"/>
      <c r="Z175" s="267"/>
    </row>
    <row r="176" spans="1:26" ht="15.75" customHeight="1">
      <c r="A176" s="312"/>
      <c r="B176" s="312"/>
      <c r="C176" s="267"/>
      <c r="D176" s="312"/>
      <c r="E176" s="312"/>
      <c r="F176" s="312"/>
      <c r="G176" s="267"/>
      <c r="H176" s="267"/>
      <c r="I176" s="313"/>
      <c r="J176" s="314"/>
      <c r="K176" s="314"/>
      <c r="L176" s="314"/>
      <c r="M176" s="314"/>
      <c r="N176" s="314"/>
      <c r="O176" s="267"/>
      <c r="P176" s="267"/>
      <c r="Q176" s="267"/>
      <c r="R176" s="267"/>
      <c r="S176" s="267"/>
      <c r="T176" s="267"/>
      <c r="U176" s="267"/>
      <c r="V176" s="267"/>
      <c r="W176" s="267"/>
      <c r="X176" s="267"/>
      <c r="Y176" s="267"/>
      <c r="Z176" s="267"/>
    </row>
    <row r="177" spans="1:26" ht="15.75" customHeight="1">
      <c r="A177" s="312"/>
      <c r="B177" s="312"/>
      <c r="C177" s="267"/>
      <c r="D177" s="312"/>
      <c r="E177" s="312"/>
      <c r="F177" s="312"/>
      <c r="G177" s="267"/>
      <c r="H177" s="267"/>
      <c r="I177" s="313"/>
      <c r="J177" s="314"/>
      <c r="K177" s="314"/>
      <c r="L177" s="314"/>
      <c r="M177" s="314"/>
      <c r="N177" s="314"/>
      <c r="O177" s="267"/>
      <c r="P177" s="267"/>
      <c r="Q177" s="267"/>
      <c r="R177" s="267"/>
      <c r="S177" s="267"/>
      <c r="T177" s="267"/>
      <c r="U177" s="267"/>
      <c r="V177" s="267"/>
      <c r="W177" s="267"/>
      <c r="X177" s="267"/>
      <c r="Y177" s="267"/>
      <c r="Z177" s="267"/>
    </row>
    <row r="178" spans="1:26" ht="15.75" customHeight="1">
      <c r="A178" s="312"/>
      <c r="B178" s="312"/>
      <c r="C178" s="267"/>
      <c r="D178" s="312"/>
      <c r="E178" s="312"/>
      <c r="F178" s="312"/>
      <c r="G178" s="267"/>
      <c r="H178" s="267"/>
      <c r="I178" s="313"/>
      <c r="J178" s="314"/>
      <c r="K178" s="314"/>
      <c r="L178" s="314"/>
      <c r="M178" s="314"/>
      <c r="N178" s="314"/>
      <c r="O178" s="267"/>
      <c r="P178" s="267"/>
      <c r="Q178" s="267"/>
      <c r="R178" s="267"/>
      <c r="S178" s="267"/>
      <c r="T178" s="267"/>
      <c r="U178" s="267"/>
      <c r="V178" s="267"/>
      <c r="W178" s="267"/>
      <c r="X178" s="267"/>
      <c r="Y178" s="267"/>
      <c r="Z178" s="267"/>
    </row>
    <row r="179" spans="1:26" ht="15.75" customHeight="1">
      <c r="A179" s="312"/>
      <c r="B179" s="312"/>
      <c r="C179" s="267"/>
      <c r="D179" s="312"/>
      <c r="E179" s="312"/>
      <c r="F179" s="312"/>
      <c r="G179" s="267"/>
      <c r="H179" s="267"/>
      <c r="I179" s="313"/>
      <c r="J179" s="314"/>
      <c r="K179" s="314"/>
      <c r="L179" s="314"/>
      <c r="M179" s="314"/>
      <c r="N179" s="314"/>
      <c r="O179" s="267"/>
      <c r="P179" s="267"/>
      <c r="Q179" s="267"/>
      <c r="R179" s="267"/>
      <c r="S179" s="267"/>
      <c r="T179" s="267"/>
      <c r="U179" s="267"/>
      <c r="V179" s="267"/>
      <c r="W179" s="267"/>
      <c r="X179" s="267"/>
      <c r="Y179" s="267"/>
      <c r="Z179" s="267"/>
    </row>
    <row r="180" spans="1:26" ht="15.75" customHeight="1">
      <c r="A180" s="312"/>
      <c r="B180" s="312"/>
      <c r="C180" s="267"/>
      <c r="D180" s="312"/>
      <c r="E180" s="312"/>
      <c r="F180" s="312"/>
      <c r="G180" s="267"/>
      <c r="H180" s="267"/>
      <c r="I180" s="313"/>
      <c r="J180" s="314"/>
      <c r="K180" s="314"/>
      <c r="L180" s="314"/>
      <c r="M180" s="314"/>
      <c r="N180" s="314"/>
      <c r="O180" s="267"/>
      <c r="P180" s="267"/>
      <c r="Q180" s="267"/>
      <c r="R180" s="267"/>
      <c r="S180" s="267"/>
      <c r="T180" s="267"/>
      <c r="U180" s="267"/>
      <c r="V180" s="267"/>
      <c r="W180" s="267"/>
      <c r="X180" s="267"/>
      <c r="Y180" s="267"/>
      <c r="Z180" s="267"/>
    </row>
    <row r="181" spans="1:26" ht="15.75" customHeight="1">
      <c r="A181" s="312"/>
      <c r="B181" s="312"/>
      <c r="C181" s="267"/>
      <c r="D181" s="312"/>
      <c r="E181" s="312"/>
      <c r="F181" s="312"/>
      <c r="G181" s="267"/>
      <c r="H181" s="267"/>
      <c r="I181" s="313"/>
      <c r="J181" s="314"/>
      <c r="K181" s="314"/>
      <c r="L181" s="314"/>
      <c r="M181" s="314"/>
      <c r="N181" s="314"/>
      <c r="O181" s="267"/>
      <c r="P181" s="267"/>
      <c r="Q181" s="267"/>
      <c r="R181" s="267"/>
      <c r="S181" s="267"/>
      <c r="T181" s="267"/>
      <c r="U181" s="267"/>
      <c r="V181" s="267"/>
      <c r="W181" s="267"/>
      <c r="X181" s="267"/>
      <c r="Y181" s="267"/>
      <c r="Z181" s="267"/>
    </row>
    <row r="182" spans="1:26" ht="15.75" customHeight="1">
      <c r="A182" s="312"/>
      <c r="B182" s="312"/>
      <c r="C182" s="267"/>
      <c r="D182" s="312"/>
      <c r="E182" s="312"/>
      <c r="F182" s="312"/>
      <c r="G182" s="267"/>
      <c r="H182" s="267"/>
      <c r="I182" s="313"/>
      <c r="J182" s="314"/>
      <c r="K182" s="314"/>
      <c r="L182" s="314"/>
      <c r="M182" s="314"/>
      <c r="N182" s="314"/>
      <c r="O182" s="267"/>
      <c r="P182" s="267"/>
      <c r="Q182" s="267"/>
      <c r="R182" s="267"/>
      <c r="S182" s="267"/>
      <c r="T182" s="267"/>
      <c r="U182" s="267"/>
      <c r="V182" s="267"/>
      <c r="W182" s="267"/>
      <c r="X182" s="267"/>
      <c r="Y182" s="267"/>
      <c r="Z182" s="267"/>
    </row>
    <row r="183" spans="1:26" ht="15.75" customHeight="1">
      <c r="A183" s="312"/>
      <c r="B183" s="312"/>
      <c r="C183" s="267"/>
      <c r="D183" s="312"/>
      <c r="E183" s="312"/>
      <c r="F183" s="312"/>
      <c r="G183" s="267"/>
      <c r="H183" s="267"/>
      <c r="I183" s="313"/>
      <c r="J183" s="314"/>
      <c r="K183" s="314"/>
      <c r="L183" s="314"/>
      <c r="M183" s="314"/>
      <c r="N183" s="314"/>
      <c r="O183" s="267"/>
      <c r="P183" s="267"/>
      <c r="Q183" s="267"/>
      <c r="R183" s="267"/>
      <c r="S183" s="267"/>
      <c r="T183" s="267"/>
      <c r="U183" s="267"/>
      <c r="V183" s="267"/>
      <c r="W183" s="267"/>
      <c r="X183" s="267"/>
      <c r="Y183" s="267"/>
      <c r="Z183" s="267"/>
    </row>
    <row r="184" spans="1:26" ht="15.75" customHeight="1">
      <c r="A184" s="312"/>
      <c r="B184" s="312"/>
      <c r="C184" s="267"/>
      <c r="D184" s="312"/>
      <c r="E184" s="312"/>
      <c r="F184" s="312"/>
      <c r="G184" s="267"/>
      <c r="H184" s="267"/>
      <c r="I184" s="313"/>
      <c r="J184" s="314"/>
      <c r="K184" s="314"/>
      <c r="L184" s="314"/>
      <c r="M184" s="314"/>
      <c r="N184" s="314"/>
      <c r="O184" s="267"/>
      <c r="P184" s="267"/>
      <c r="Q184" s="267"/>
      <c r="R184" s="267"/>
      <c r="S184" s="267"/>
      <c r="T184" s="267"/>
      <c r="U184" s="267"/>
      <c r="V184" s="267"/>
      <c r="W184" s="267"/>
      <c r="X184" s="267"/>
      <c r="Y184" s="267"/>
      <c r="Z184" s="267"/>
    </row>
    <row r="185" spans="1:26" ht="15.75" customHeight="1">
      <c r="A185" s="312"/>
      <c r="B185" s="312"/>
      <c r="C185" s="267"/>
      <c r="D185" s="312"/>
      <c r="E185" s="312"/>
      <c r="F185" s="312"/>
      <c r="G185" s="267"/>
      <c r="H185" s="267"/>
      <c r="I185" s="313"/>
      <c r="J185" s="314"/>
      <c r="K185" s="314"/>
      <c r="L185" s="314"/>
      <c r="M185" s="314"/>
      <c r="N185" s="314"/>
      <c r="O185" s="267"/>
      <c r="P185" s="267"/>
      <c r="Q185" s="267"/>
      <c r="R185" s="267"/>
      <c r="S185" s="267"/>
      <c r="T185" s="267"/>
      <c r="U185" s="267"/>
      <c r="V185" s="267"/>
      <c r="W185" s="267"/>
      <c r="X185" s="267"/>
      <c r="Y185" s="267"/>
      <c r="Z185" s="267"/>
    </row>
    <row r="186" spans="1:26" ht="15.75" customHeight="1">
      <c r="A186" s="312"/>
      <c r="B186" s="312"/>
      <c r="C186" s="267"/>
      <c r="D186" s="312"/>
      <c r="E186" s="312"/>
      <c r="F186" s="312"/>
      <c r="G186" s="267"/>
      <c r="H186" s="267"/>
      <c r="I186" s="313"/>
      <c r="J186" s="314"/>
      <c r="K186" s="314"/>
      <c r="L186" s="314"/>
      <c r="M186" s="314"/>
      <c r="N186" s="314"/>
      <c r="O186" s="267"/>
      <c r="P186" s="267"/>
      <c r="Q186" s="267"/>
      <c r="R186" s="267"/>
      <c r="S186" s="267"/>
      <c r="T186" s="267"/>
      <c r="U186" s="267"/>
      <c r="V186" s="267"/>
      <c r="W186" s="267"/>
      <c r="X186" s="267"/>
      <c r="Y186" s="267"/>
      <c r="Z186" s="267"/>
    </row>
    <row r="187" spans="1:26" ht="15.75" customHeight="1">
      <c r="A187" s="312"/>
      <c r="B187" s="312"/>
      <c r="C187" s="267"/>
      <c r="D187" s="312"/>
      <c r="E187" s="312"/>
      <c r="F187" s="312"/>
      <c r="G187" s="267"/>
      <c r="H187" s="267"/>
      <c r="I187" s="313"/>
      <c r="J187" s="314"/>
      <c r="K187" s="314"/>
      <c r="L187" s="314"/>
      <c r="M187" s="314"/>
      <c r="N187" s="314"/>
      <c r="O187" s="267"/>
      <c r="P187" s="267"/>
      <c r="Q187" s="267"/>
      <c r="R187" s="267"/>
      <c r="S187" s="267"/>
      <c r="T187" s="267"/>
      <c r="U187" s="267"/>
      <c r="V187" s="267"/>
      <c r="W187" s="267"/>
      <c r="X187" s="267"/>
      <c r="Y187" s="267"/>
      <c r="Z187" s="267"/>
    </row>
    <row r="188" spans="1:26" ht="15.75" customHeight="1">
      <c r="A188" s="312"/>
      <c r="B188" s="312"/>
      <c r="C188" s="267"/>
      <c r="D188" s="312"/>
      <c r="E188" s="312"/>
      <c r="F188" s="312"/>
      <c r="G188" s="267"/>
      <c r="H188" s="267"/>
      <c r="I188" s="313"/>
      <c r="J188" s="314"/>
      <c r="K188" s="314"/>
      <c r="L188" s="314"/>
      <c r="M188" s="314"/>
      <c r="N188" s="314"/>
      <c r="O188" s="267"/>
      <c r="P188" s="267"/>
      <c r="Q188" s="267"/>
      <c r="R188" s="267"/>
      <c r="S188" s="267"/>
      <c r="T188" s="267"/>
      <c r="U188" s="267"/>
      <c r="V188" s="267"/>
      <c r="W188" s="267"/>
      <c r="X188" s="267"/>
      <c r="Y188" s="267"/>
      <c r="Z188" s="267"/>
    </row>
    <row r="189" spans="1:26" ht="15.75" customHeight="1">
      <c r="A189" s="312"/>
      <c r="B189" s="312"/>
      <c r="C189" s="267"/>
      <c r="D189" s="312"/>
      <c r="E189" s="312"/>
      <c r="F189" s="312"/>
      <c r="G189" s="267"/>
      <c r="H189" s="267"/>
      <c r="I189" s="313"/>
      <c r="J189" s="314"/>
      <c r="K189" s="314"/>
      <c r="L189" s="314"/>
      <c r="M189" s="314"/>
      <c r="N189" s="314"/>
      <c r="O189" s="267"/>
      <c r="P189" s="267"/>
      <c r="Q189" s="267"/>
      <c r="R189" s="267"/>
      <c r="S189" s="267"/>
      <c r="T189" s="267"/>
      <c r="U189" s="267"/>
      <c r="V189" s="267"/>
      <c r="W189" s="267"/>
      <c r="X189" s="267"/>
      <c r="Y189" s="267"/>
      <c r="Z189" s="267"/>
    </row>
    <row r="190" spans="1:26" ht="15.75" customHeight="1">
      <c r="A190" s="312"/>
      <c r="B190" s="312"/>
      <c r="C190" s="267"/>
      <c r="D190" s="312"/>
      <c r="E190" s="312"/>
      <c r="F190" s="312"/>
      <c r="G190" s="267"/>
      <c r="H190" s="267"/>
      <c r="I190" s="313"/>
      <c r="J190" s="314"/>
      <c r="K190" s="314"/>
      <c r="L190" s="314"/>
      <c r="M190" s="314"/>
      <c r="N190" s="314"/>
      <c r="O190" s="267"/>
      <c r="P190" s="267"/>
      <c r="Q190" s="267"/>
      <c r="R190" s="267"/>
      <c r="S190" s="267"/>
      <c r="T190" s="267"/>
      <c r="U190" s="267"/>
      <c r="V190" s="267"/>
      <c r="W190" s="267"/>
      <c r="X190" s="267"/>
      <c r="Y190" s="267"/>
      <c r="Z190" s="267"/>
    </row>
    <row r="191" spans="1:26" ht="15.75" customHeight="1">
      <c r="A191" s="312"/>
      <c r="B191" s="312"/>
      <c r="C191" s="267"/>
      <c r="D191" s="312"/>
      <c r="E191" s="312"/>
      <c r="F191" s="312"/>
      <c r="G191" s="267"/>
      <c r="H191" s="267"/>
      <c r="I191" s="313"/>
      <c r="J191" s="314"/>
      <c r="K191" s="314"/>
      <c r="L191" s="314"/>
      <c r="M191" s="314"/>
      <c r="N191" s="314"/>
      <c r="O191" s="267"/>
      <c r="P191" s="267"/>
      <c r="Q191" s="267"/>
      <c r="R191" s="267"/>
      <c r="S191" s="267"/>
      <c r="T191" s="267"/>
      <c r="U191" s="267"/>
      <c r="V191" s="267"/>
      <c r="W191" s="267"/>
      <c r="X191" s="267"/>
      <c r="Y191" s="267"/>
      <c r="Z191" s="267"/>
    </row>
    <row r="192" spans="1:26" ht="15.75" customHeight="1">
      <c r="A192" s="312"/>
      <c r="B192" s="312"/>
      <c r="C192" s="267"/>
      <c r="D192" s="312"/>
      <c r="E192" s="312"/>
      <c r="F192" s="312"/>
      <c r="G192" s="267"/>
      <c r="H192" s="267"/>
      <c r="I192" s="313"/>
      <c r="J192" s="314"/>
      <c r="K192" s="314"/>
      <c r="L192" s="314"/>
      <c r="M192" s="314"/>
      <c r="N192" s="314"/>
      <c r="O192" s="267"/>
      <c r="P192" s="267"/>
      <c r="Q192" s="267"/>
      <c r="R192" s="267"/>
      <c r="S192" s="267"/>
      <c r="T192" s="267"/>
      <c r="U192" s="267"/>
      <c r="V192" s="267"/>
      <c r="W192" s="267"/>
      <c r="X192" s="267"/>
      <c r="Y192" s="267"/>
      <c r="Z192" s="267"/>
    </row>
    <row r="193" spans="1:26" ht="15.75" customHeight="1">
      <c r="A193" s="312"/>
      <c r="B193" s="312"/>
      <c r="C193" s="267"/>
      <c r="D193" s="312"/>
      <c r="E193" s="312"/>
      <c r="F193" s="312"/>
      <c r="G193" s="267"/>
      <c r="H193" s="267"/>
      <c r="I193" s="313"/>
      <c r="J193" s="314"/>
      <c r="K193" s="314"/>
      <c r="L193" s="314"/>
      <c r="M193" s="314"/>
      <c r="N193" s="314"/>
      <c r="O193" s="267"/>
      <c r="P193" s="267"/>
      <c r="Q193" s="267"/>
      <c r="R193" s="267"/>
      <c r="S193" s="267"/>
      <c r="T193" s="267"/>
      <c r="U193" s="267"/>
      <c r="V193" s="267"/>
      <c r="W193" s="267"/>
      <c r="X193" s="267"/>
      <c r="Y193" s="267"/>
      <c r="Z193" s="267"/>
    </row>
    <row r="194" spans="1:26" ht="15.75" customHeight="1">
      <c r="A194" s="312"/>
      <c r="B194" s="312"/>
      <c r="C194" s="267"/>
      <c r="D194" s="312"/>
      <c r="E194" s="312"/>
      <c r="F194" s="312"/>
      <c r="G194" s="267"/>
      <c r="H194" s="267"/>
      <c r="I194" s="313"/>
      <c r="J194" s="314"/>
      <c r="K194" s="314"/>
      <c r="L194" s="314"/>
      <c r="M194" s="314"/>
      <c r="N194" s="314"/>
      <c r="O194" s="267"/>
      <c r="P194" s="267"/>
      <c r="Q194" s="267"/>
      <c r="R194" s="267"/>
      <c r="S194" s="267"/>
      <c r="T194" s="267"/>
      <c r="U194" s="267"/>
      <c r="V194" s="267"/>
      <c r="W194" s="267"/>
      <c r="X194" s="267"/>
      <c r="Y194" s="267"/>
      <c r="Z194" s="267"/>
    </row>
    <row r="195" spans="1:26" ht="15.75" customHeight="1">
      <c r="A195" s="312"/>
      <c r="B195" s="312"/>
      <c r="C195" s="267"/>
      <c r="D195" s="312"/>
      <c r="E195" s="312"/>
      <c r="F195" s="312"/>
      <c r="G195" s="267"/>
      <c r="H195" s="267"/>
      <c r="I195" s="313"/>
      <c r="J195" s="314"/>
      <c r="K195" s="314"/>
      <c r="L195" s="314"/>
      <c r="M195" s="314"/>
      <c r="N195" s="314"/>
      <c r="O195" s="267"/>
      <c r="P195" s="267"/>
      <c r="Q195" s="267"/>
      <c r="R195" s="267"/>
      <c r="S195" s="267"/>
      <c r="T195" s="267"/>
      <c r="U195" s="267"/>
      <c r="V195" s="267"/>
      <c r="W195" s="267"/>
      <c r="X195" s="267"/>
      <c r="Y195" s="267"/>
      <c r="Z195" s="267"/>
    </row>
    <row r="196" spans="1:26" ht="15.75" customHeight="1">
      <c r="A196" s="312"/>
      <c r="B196" s="312"/>
      <c r="C196" s="267"/>
      <c r="D196" s="312"/>
      <c r="E196" s="312"/>
      <c r="F196" s="312"/>
      <c r="G196" s="267"/>
      <c r="H196" s="267"/>
      <c r="I196" s="313"/>
      <c r="J196" s="314"/>
      <c r="K196" s="314"/>
      <c r="L196" s="314"/>
      <c r="M196" s="314"/>
      <c r="N196" s="314"/>
      <c r="O196" s="267"/>
      <c r="P196" s="267"/>
      <c r="Q196" s="267"/>
      <c r="R196" s="267"/>
      <c r="S196" s="267"/>
      <c r="T196" s="267"/>
      <c r="U196" s="267"/>
      <c r="V196" s="267"/>
      <c r="W196" s="267"/>
      <c r="X196" s="267"/>
      <c r="Y196" s="267"/>
      <c r="Z196" s="267"/>
    </row>
    <row r="197" spans="1:26" ht="15.75" customHeight="1">
      <c r="A197" s="312"/>
      <c r="B197" s="312"/>
      <c r="C197" s="267"/>
      <c r="D197" s="312"/>
      <c r="E197" s="312"/>
      <c r="F197" s="312"/>
      <c r="G197" s="267"/>
      <c r="H197" s="267"/>
      <c r="I197" s="313"/>
      <c r="J197" s="314"/>
      <c r="K197" s="314"/>
      <c r="L197" s="314"/>
      <c r="M197" s="314"/>
      <c r="N197" s="314"/>
      <c r="O197" s="267"/>
      <c r="P197" s="267"/>
      <c r="Q197" s="267"/>
      <c r="R197" s="267"/>
      <c r="S197" s="267"/>
      <c r="T197" s="267"/>
      <c r="U197" s="267"/>
      <c r="V197" s="267"/>
      <c r="W197" s="267"/>
      <c r="X197" s="267"/>
      <c r="Y197" s="267"/>
      <c r="Z197" s="267"/>
    </row>
    <row r="198" spans="1:26" ht="15.75" customHeight="1">
      <c r="A198" s="312"/>
      <c r="B198" s="312"/>
      <c r="C198" s="267"/>
      <c r="D198" s="312"/>
      <c r="E198" s="312"/>
      <c r="F198" s="312"/>
      <c r="G198" s="267"/>
      <c r="H198" s="267"/>
      <c r="I198" s="313"/>
      <c r="J198" s="314"/>
      <c r="K198" s="314"/>
      <c r="L198" s="314"/>
      <c r="M198" s="314"/>
      <c r="N198" s="314"/>
      <c r="O198" s="267"/>
      <c r="P198" s="267"/>
      <c r="Q198" s="267"/>
      <c r="R198" s="267"/>
      <c r="S198" s="267"/>
      <c r="T198" s="267"/>
      <c r="U198" s="267"/>
      <c r="V198" s="267"/>
      <c r="W198" s="267"/>
      <c r="X198" s="267"/>
      <c r="Y198" s="267"/>
      <c r="Z198" s="267"/>
    </row>
    <row r="199" spans="1:26" ht="15.75" customHeight="1">
      <c r="A199" s="312"/>
      <c r="B199" s="312"/>
      <c r="C199" s="267"/>
      <c r="D199" s="312"/>
      <c r="E199" s="312"/>
      <c r="F199" s="312"/>
      <c r="G199" s="267"/>
      <c r="H199" s="267"/>
      <c r="I199" s="313"/>
      <c r="J199" s="314"/>
      <c r="K199" s="314"/>
      <c r="L199" s="314"/>
      <c r="M199" s="314"/>
      <c r="N199" s="314"/>
      <c r="O199" s="267"/>
      <c r="P199" s="267"/>
      <c r="Q199" s="267"/>
      <c r="R199" s="267"/>
      <c r="S199" s="267"/>
      <c r="T199" s="267"/>
      <c r="U199" s="267"/>
      <c r="V199" s="267"/>
      <c r="W199" s="267"/>
      <c r="X199" s="267"/>
      <c r="Y199" s="267"/>
      <c r="Z199" s="267"/>
    </row>
    <row r="200" spans="1:26" ht="15.75" customHeight="1">
      <c r="A200" s="312"/>
      <c r="B200" s="312"/>
      <c r="C200" s="267"/>
      <c r="D200" s="312"/>
      <c r="E200" s="312"/>
      <c r="F200" s="312"/>
      <c r="G200" s="267"/>
      <c r="H200" s="267"/>
      <c r="I200" s="313"/>
      <c r="J200" s="314"/>
      <c r="K200" s="314"/>
      <c r="L200" s="314"/>
      <c r="M200" s="314"/>
      <c r="N200" s="314"/>
      <c r="O200" s="267"/>
      <c r="P200" s="267"/>
      <c r="Q200" s="267"/>
      <c r="R200" s="267"/>
      <c r="S200" s="267"/>
      <c r="T200" s="267"/>
      <c r="U200" s="267"/>
      <c r="V200" s="267"/>
      <c r="W200" s="267"/>
      <c r="X200" s="267"/>
      <c r="Y200" s="267"/>
      <c r="Z200" s="267"/>
    </row>
    <row r="201" spans="1:26" ht="15.75" customHeight="1">
      <c r="A201" s="312"/>
      <c r="B201" s="312"/>
      <c r="C201" s="267"/>
      <c r="D201" s="312"/>
      <c r="E201" s="312"/>
      <c r="F201" s="312"/>
      <c r="G201" s="267"/>
      <c r="H201" s="267"/>
      <c r="I201" s="313"/>
      <c r="J201" s="314"/>
      <c r="K201" s="314"/>
      <c r="L201" s="314"/>
      <c r="M201" s="314"/>
      <c r="N201" s="314"/>
      <c r="O201" s="267"/>
      <c r="P201" s="267"/>
      <c r="Q201" s="267"/>
      <c r="R201" s="267"/>
      <c r="S201" s="267"/>
      <c r="T201" s="267"/>
      <c r="U201" s="267"/>
      <c r="V201" s="267"/>
      <c r="W201" s="267"/>
      <c r="X201" s="267"/>
      <c r="Y201" s="267"/>
      <c r="Z201" s="267"/>
    </row>
    <row r="202" spans="1:26" ht="15.75" customHeight="1">
      <c r="A202" s="312"/>
      <c r="B202" s="312"/>
      <c r="C202" s="267"/>
      <c r="D202" s="312"/>
      <c r="E202" s="312"/>
      <c r="F202" s="312"/>
      <c r="G202" s="267"/>
      <c r="H202" s="267"/>
      <c r="I202" s="313"/>
      <c r="J202" s="314"/>
      <c r="K202" s="314"/>
      <c r="L202" s="314"/>
      <c r="M202" s="314"/>
      <c r="N202" s="314"/>
      <c r="O202" s="267"/>
      <c r="P202" s="267"/>
      <c r="Q202" s="267"/>
      <c r="R202" s="267"/>
      <c r="S202" s="267"/>
      <c r="T202" s="267"/>
      <c r="U202" s="267"/>
      <c r="V202" s="267"/>
      <c r="W202" s="267"/>
      <c r="X202" s="267"/>
      <c r="Y202" s="267"/>
      <c r="Z202" s="267"/>
    </row>
    <row r="203" spans="1:26" ht="15.75" customHeight="1">
      <c r="A203" s="312"/>
      <c r="B203" s="312"/>
      <c r="C203" s="267"/>
      <c r="D203" s="312"/>
      <c r="E203" s="312"/>
      <c r="F203" s="312"/>
      <c r="G203" s="267"/>
      <c r="H203" s="267"/>
      <c r="I203" s="313"/>
      <c r="J203" s="314"/>
      <c r="K203" s="314"/>
      <c r="L203" s="314"/>
      <c r="M203" s="314"/>
      <c r="N203" s="314"/>
      <c r="O203" s="267"/>
      <c r="P203" s="267"/>
      <c r="Q203" s="267"/>
      <c r="R203" s="267"/>
      <c r="S203" s="267"/>
      <c r="T203" s="267"/>
      <c r="U203" s="267"/>
      <c r="V203" s="267"/>
      <c r="W203" s="267"/>
      <c r="X203" s="267"/>
      <c r="Y203" s="267"/>
      <c r="Z203" s="267"/>
    </row>
    <row r="204" spans="1:26" ht="15.75" customHeight="1">
      <c r="A204" s="312"/>
      <c r="B204" s="312"/>
      <c r="C204" s="267"/>
      <c r="D204" s="312"/>
      <c r="E204" s="312"/>
      <c r="F204" s="312"/>
      <c r="G204" s="267"/>
      <c r="H204" s="267"/>
      <c r="I204" s="313"/>
      <c r="J204" s="314"/>
      <c r="K204" s="314"/>
      <c r="L204" s="314"/>
      <c r="M204" s="314"/>
      <c r="N204" s="314"/>
      <c r="O204" s="267"/>
      <c r="P204" s="267"/>
      <c r="Q204" s="267"/>
      <c r="R204" s="267"/>
      <c r="S204" s="267"/>
      <c r="T204" s="267"/>
      <c r="U204" s="267"/>
      <c r="V204" s="267"/>
      <c r="W204" s="267"/>
      <c r="X204" s="267"/>
      <c r="Y204" s="267"/>
      <c r="Z204" s="267"/>
    </row>
    <row r="205" spans="1:26" ht="15.75" customHeight="1">
      <c r="A205" s="312"/>
      <c r="B205" s="312"/>
      <c r="C205" s="267"/>
      <c r="D205" s="312"/>
      <c r="E205" s="312"/>
      <c r="F205" s="312"/>
      <c r="G205" s="267"/>
      <c r="H205" s="267"/>
      <c r="I205" s="313"/>
      <c r="J205" s="314"/>
      <c r="K205" s="314"/>
      <c r="L205" s="314"/>
      <c r="M205" s="314"/>
      <c r="N205" s="314"/>
      <c r="O205" s="267"/>
      <c r="P205" s="267"/>
      <c r="Q205" s="267"/>
      <c r="R205" s="267"/>
      <c r="S205" s="267"/>
      <c r="T205" s="267"/>
      <c r="U205" s="267"/>
      <c r="V205" s="267"/>
      <c r="W205" s="267"/>
      <c r="X205" s="267"/>
      <c r="Y205" s="267"/>
      <c r="Z205" s="267"/>
    </row>
    <row r="206" spans="1:26" ht="15.75" customHeight="1">
      <c r="A206" s="312"/>
      <c r="B206" s="312"/>
      <c r="C206" s="267"/>
      <c r="D206" s="312"/>
      <c r="E206" s="312"/>
      <c r="F206" s="312"/>
      <c r="G206" s="267"/>
      <c r="H206" s="267"/>
      <c r="I206" s="313"/>
      <c r="J206" s="314"/>
      <c r="K206" s="314"/>
      <c r="L206" s="314"/>
      <c r="M206" s="314"/>
      <c r="N206" s="314"/>
      <c r="O206" s="267"/>
      <c r="P206" s="267"/>
      <c r="Q206" s="267"/>
      <c r="R206" s="267"/>
      <c r="S206" s="267"/>
      <c r="T206" s="267"/>
      <c r="U206" s="267"/>
      <c r="V206" s="267"/>
      <c r="W206" s="267"/>
      <c r="X206" s="267"/>
      <c r="Y206" s="267"/>
      <c r="Z206" s="267"/>
    </row>
    <row r="207" spans="1:26" ht="15.75" customHeight="1">
      <c r="A207" s="312"/>
      <c r="B207" s="312"/>
      <c r="C207" s="267"/>
      <c r="D207" s="312"/>
      <c r="E207" s="312"/>
      <c r="F207" s="312"/>
      <c r="G207" s="267"/>
      <c r="H207" s="267"/>
      <c r="I207" s="313"/>
      <c r="J207" s="314"/>
      <c r="K207" s="314"/>
      <c r="L207" s="314"/>
      <c r="M207" s="314"/>
      <c r="N207" s="314"/>
      <c r="O207" s="267"/>
      <c r="P207" s="267"/>
      <c r="Q207" s="267"/>
      <c r="R207" s="267"/>
      <c r="S207" s="267"/>
      <c r="T207" s="267"/>
      <c r="U207" s="267"/>
      <c r="V207" s="267"/>
      <c r="W207" s="267"/>
      <c r="X207" s="267"/>
      <c r="Y207" s="267"/>
      <c r="Z207" s="267"/>
    </row>
    <row r="208" spans="1:26" ht="15.75" customHeight="1">
      <c r="A208" s="312"/>
      <c r="B208" s="312"/>
      <c r="C208" s="267"/>
      <c r="D208" s="312"/>
      <c r="E208" s="312"/>
      <c r="F208" s="312"/>
      <c r="G208" s="267"/>
      <c r="H208" s="267"/>
      <c r="I208" s="313"/>
      <c r="J208" s="314"/>
      <c r="K208" s="314"/>
      <c r="L208" s="314"/>
      <c r="M208" s="314"/>
      <c r="N208" s="314"/>
      <c r="O208" s="267"/>
      <c r="P208" s="267"/>
      <c r="Q208" s="267"/>
      <c r="R208" s="267"/>
      <c r="S208" s="267"/>
      <c r="T208" s="267"/>
      <c r="U208" s="267"/>
      <c r="V208" s="267"/>
      <c r="W208" s="267"/>
      <c r="X208" s="267"/>
      <c r="Y208" s="267"/>
      <c r="Z208" s="267"/>
    </row>
    <row r="209" spans="1:26" ht="15.75" customHeight="1">
      <c r="A209" s="312"/>
      <c r="B209" s="312"/>
      <c r="C209" s="267"/>
      <c r="D209" s="312"/>
      <c r="E209" s="312"/>
      <c r="F209" s="312"/>
      <c r="G209" s="267"/>
      <c r="H209" s="267"/>
      <c r="I209" s="313"/>
      <c r="J209" s="314"/>
      <c r="K209" s="314"/>
      <c r="L209" s="314"/>
      <c r="M209" s="314"/>
      <c r="N209" s="314"/>
      <c r="O209" s="267"/>
      <c r="P209" s="267"/>
      <c r="Q209" s="267"/>
      <c r="R209" s="267"/>
      <c r="S209" s="267"/>
      <c r="T209" s="267"/>
      <c r="U209" s="267"/>
      <c r="V209" s="267"/>
      <c r="W209" s="267"/>
      <c r="X209" s="267"/>
      <c r="Y209" s="267"/>
      <c r="Z209" s="267"/>
    </row>
    <row r="210" spans="1:26" ht="15.75" customHeight="1">
      <c r="A210" s="312"/>
      <c r="B210" s="312"/>
      <c r="C210" s="267"/>
      <c r="D210" s="312"/>
      <c r="E210" s="312"/>
      <c r="F210" s="312"/>
      <c r="G210" s="267"/>
      <c r="H210" s="267"/>
      <c r="I210" s="313"/>
      <c r="J210" s="314"/>
      <c r="K210" s="314"/>
      <c r="L210" s="314"/>
      <c r="M210" s="314"/>
      <c r="N210" s="314"/>
      <c r="O210" s="267"/>
      <c r="P210" s="267"/>
      <c r="Q210" s="267"/>
      <c r="R210" s="267"/>
      <c r="S210" s="267"/>
      <c r="T210" s="267"/>
      <c r="U210" s="267"/>
      <c r="V210" s="267"/>
      <c r="W210" s="267"/>
      <c r="X210" s="267"/>
      <c r="Y210" s="267"/>
      <c r="Z210" s="267"/>
    </row>
    <row r="211" spans="1:26" ht="15.75" customHeight="1">
      <c r="A211" s="312"/>
      <c r="B211" s="312"/>
      <c r="C211" s="267"/>
      <c r="D211" s="312"/>
      <c r="E211" s="312"/>
      <c r="F211" s="312"/>
      <c r="G211" s="267"/>
      <c r="H211" s="267"/>
      <c r="I211" s="313"/>
      <c r="J211" s="314"/>
      <c r="K211" s="314"/>
      <c r="L211" s="314"/>
      <c r="M211" s="314"/>
      <c r="N211" s="314"/>
      <c r="O211" s="267"/>
      <c r="P211" s="267"/>
      <c r="Q211" s="267"/>
      <c r="R211" s="267"/>
      <c r="S211" s="267"/>
      <c r="T211" s="267"/>
      <c r="U211" s="267"/>
      <c r="V211" s="267"/>
      <c r="W211" s="267"/>
      <c r="X211" s="267"/>
      <c r="Y211" s="267"/>
      <c r="Z211" s="267"/>
    </row>
    <row r="212" spans="1:26" ht="15.75" customHeight="1">
      <c r="A212" s="312"/>
      <c r="B212" s="312"/>
      <c r="C212" s="267"/>
      <c r="D212" s="312"/>
      <c r="E212" s="312"/>
      <c r="F212" s="312"/>
      <c r="G212" s="267"/>
      <c r="H212" s="267"/>
      <c r="I212" s="313"/>
      <c r="J212" s="314"/>
      <c r="K212" s="314"/>
      <c r="L212" s="314"/>
      <c r="M212" s="314"/>
      <c r="N212" s="314"/>
      <c r="O212" s="267"/>
      <c r="P212" s="267"/>
      <c r="Q212" s="267"/>
      <c r="R212" s="267"/>
      <c r="S212" s="267"/>
      <c r="T212" s="267"/>
      <c r="U212" s="267"/>
      <c r="V212" s="267"/>
      <c r="W212" s="267"/>
      <c r="X212" s="267"/>
      <c r="Y212" s="267"/>
      <c r="Z212" s="267"/>
    </row>
    <row r="213" spans="1:26" ht="15.75" customHeight="1">
      <c r="A213" s="312"/>
      <c r="B213" s="312"/>
      <c r="C213" s="267"/>
      <c r="D213" s="312"/>
      <c r="E213" s="312"/>
      <c r="F213" s="312"/>
      <c r="G213" s="267"/>
      <c r="H213" s="267"/>
      <c r="I213" s="313"/>
      <c r="J213" s="314"/>
      <c r="K213" s="314"/>
      <c r="L213" s="314"/>
      <c r="M213" s="314"/>
      <c r="N213" s="314"/>
      <c r="O213" s="267"/>
      <c r="P213" s="267"/>
      <c r="Q213" s="267"/>
      <c r="R213" s="267"/>
      <c r="S213" s="267"/>
      <c r="T213" s="267"/>
      <c r="U213" s="267"/>
      <c r="V213" s="267"/>
      <c r="W213" s="267"/>
      <c r="X213" s="267"/>
      <c r="Y213" s="267"/>
      <c r="Z213" s="267"/>
    </row>
    <row r="214" spans="1:26" ht="15.75" customHeight="1">
      <c r="A214" s="312"/>
      <c r="B214" s="312"/>
      <c r="C214" s="267"/>
      <c r="D214" s="312"/>
      <c r="E214" s="312"/>
      <c r="F214" s="312"/>
      <c r="G214" s="267"/>
      <c r="H214" s="267"/>
      <c r="I214" s="313"/>
      <c r="J214" s="314"/>
      <c r="K214" s="314"/>
      <c r="L214" s="314"/>
      <c r="M214" s="314"/>
      <c r="N214" s="314"/>
      <c r="O214" s="267"/>
      <c r="P214" s="267"/>
      <c r="Q214" s="267"/>
      <c r="R214" s="267"/>
      <c r="S214" s="267"/>
      <c r="T214" s="267"/>
      <c r="U214" s="267"/>
      <c r="V214" s="267"/>
      <c r="W214" s="267"/>
      <c r="X214" s="267"/>
      <c r="Y214" s="267"/>
      <c r="Z214" s="267"/>
    </row>
    <row r="215" spans="1:26" ht="15.75" customHeight="1">
      <c r="A215" s="312"/>
      <c r="B215" s="312"/>
      <c r="C215" s="267"/>
      <c r="D215" s="312"/>
      <c r="E215" s="312"/>
      <c r="F215" s="312"/>
      <c r="G215" s="267"/>
      <c r="H215" s="267"/>
      <c r="I215" s="313"/>
      <c r="J215" s="314"/>
      <c r="K215" s="314"/>
      <c r="L215" s="314"/>
      <c r="M215" s="314"/>
      <c r="N215" s="314"/>
      <c r="O215" s="267"/>
      <c r="P215" s="267"/>
      <c r="Q215" s="267"/>
      <c r="R215" s="267"/>
      <c r="S215" s="267"/>
      <c r="T215" s="267"/>
      <c r="U215" s="267"/>
      <c r="V215" s="267"/>
      <c r="W215" s="267"/>
      <c r="X215" s="267"/>
      <c r="Y215" s="267"/>
      <c r="Z215" s="267"/>
    </row>
    <row r="216" spans="1:26" ht="15.75" customHeight="1">
      <c r="A216" s="312"/>
      <c r="B216" s="312"/>
      <c r="C216" s="267"/>
      <c r="D216" s="312"/>
      <c r="E216" s="312"/>
      <c r="F216" s="312"/>
      <c r="G216" s="267"/>
      <c r="H216" s="267"/>
      <c r="I216" s="313"/>
      <c r="J216" s="314"/>
      <c r="K216" s="314"/>
      <c r="L216" s="314"/>
      <c r="M216" s="314"/>
      <c r="N216" s="314"/>
      <c r="O216" s="267"/>
      <c r="P216" s="267"/>
      <c r="Q216" s="267"/>
      <c r="R216" s="267"/>
      <c r="S216" s="267"/>
      <c r="T216" s="267"/>
      <c r="U216" s="267"/>
      <c r="V216" s="267"/>
      <c r="W216" s="267"/>
      <c r="X216" s="267"/>
      <c r="Y216" s="267"/>
      <c r="Z216" s="267"/>
    </row>
    <row r="217" spans="1:26" ht="15.75" customHeight="1">
      <c r="A217" s="312"/>
      <c r="B217" s="312"/>
      <c r="C217" s="267"/>
      <c r="D217" s="312"/>
      <c r="E217" s="312"/>
      <c r="F217" s="312"/>
      <c r="G217" s="267"/>
      <c r="H217" s="267"/>
      <c r="I217" s="313"/>
      <c r="J217" s="314"/>
      <c r="K217" s="314"/>
      <c r="L217" s="314"/>
      <c r="M217" s="314"/>
      <c r="N217" s="314"/>
      <c r="O217" s="267"/>
      <c r="P217" s="267"/>
      <c r="Q217" s="267"/>
      <c r="R217" s="267"/>
      <c r="S217" s="267"/>
      <c r="T217" s="267"/>
      <c r="U217" s="267"/>
      <c r="V217" s="267"/>
      <c r="W217" s="267"/>
      <c r="X217" s="267"/>
      <c r="Y217" s="267"/>
      <c r="Z217" s="267"/>
    </row>
    <row r="218" spans="1:26" ht="15.75" customHeight="1">
      <c r="A218" s="312"/>
      <c r="B218" s="312"/>
      <c r="C218" s="267"/>
      <c r="D218" s="312"/>
      <c r="E218" s="312"/>
      <c r="F218" s="312"/>
      <c r="G218" s="267"/>
      <c r="H218" s="267"/>
      <c r="I218" s="313"/>
      <c r="J218" s="314"/>
      <c r="K218" s="314"/>
      <c r="L218" s="314"/>
      <c r="M218" s="314"/>
      <c r="N218" s="314"/>
      <c r="O218" s="267"/>
      <c r="P218" s="267"/>
      <c r="Q218" s="267"/>
      <c r="R218" s="267"/>
      <c r="S218" s="267"/>
      <c r="T218" s="267"/>
      <c r="U218" s="267"/>
      <c r="V218" s="267"/>
      <c r="W218" s="267"/>
      <c r="X218" s="267"/>
      <c r="Y218" s="267"/>
      <c r="Z218" s="267"/>
    </row>
    <row r="219" spans="1:26" ht="15.75" customHeight="1">
      <c r="A219" s="312"/>
      <c r="B219" s="312"/>
      <c r="C219" s="267"/>
      <c r="D219" s="312"/>
      <c r="E219" s="312"/>
      <c r="F219" s="312"/>
      <c r="G219" s="267"/>
      <c r="H219" s="267"/>
      <c r="I219" s="313"/>
      <c r="J219" s="314"/>
      <c r="K219" s="314"/>
      <c r="L219" s="314"/>
      <c r="M219" s="314"/>
      <c r="N219" s="314"/>
      <c r="O219" s="267"/>
      <c r="P219" s="267"/>
      <c r="Q219" s="267"/>
      <c r="R219" s="267"/>
      <c r="S219" s="267"/>
      <c r="T219" s="267"/>
      <c r="U219" s="267"/>
      <c r="V219" s="267"/>
      <c r="W219" s="267"/>
      <c r="X219" s="267"/>
      <c r="Y219" s="267"/>
      <c r="Z219" s="267"/>
    </row>
    <row r="220" spans="1:26" ht="15.75" customHeight="1">
      <c r="A220" s="312"/>
      <c r="B220" s="312"/>
      <c r="C220" s="267"/>
      <c r="D220" s="312"/>
      <c r="E220" s="312"/>
      <c r="F220" s="312"/>
      <c r="G220" s="267"/>
      <c r="H220" s="267"/>
      <c r="I220" s="313"/>
      <c r="J220" s="314"/>
      <c r="K220" s="314"/>
      <c r="L220" s="314"/>
      <c r="M220" s="314"/>
      <c r="N220" s="314"/>
      <c r="O220" s="267"/>
      <c r="P220" s="267"/>
      <c r="Q220" s="267"/>
      <c r="R220" s="267"/>
      <c r="S220" s="267"/>
      <c r="T220" s="267"/>
      <c r="U220" s="267"/>
      <c r="V220" s="267"/>
      <c r="W220" s="267"/>
      <c r="X220" s="267"/>
      <c r="Y220" s="267"/>
      <c r="Z220" s="267"/>
    </row>
    <row r="221" spans="1:26" ht="15.75" customHeight="1">
      <c r="A221" s="312"/>
      <c r="B221" s="312"/>
      <c r="C221" s="267"/>
      <c r="D221" s="312"/>
      <c r="E221" s="312"/>
      <c r="F221" s="312"/>
      <c r="G221" s="267"/>
      <c r="H221" s="267"/>
      <c r="I221" s="313"/>
      <c r="J221" s="314"/>
      <c r="K221" s="314"/>
      <c r="L221" s="314"/>
      <c r="M221" s="314"/>
      <c r="N221" s="314"/>
      <c r="O221" s="267"/>
      <c r="P221" s="267"/>
      <c r="Q221" s="267"/>
      <c r="R221" s="267"/>
      <c r="S221" s="267"/>
      <c r="T221" s="267"/>
      <c r="U221" s="267"/>
      <c r="V221" s="267"/>
      <c r="W221" s="267"/>
      <c r="X221" s="267"/>
      <c r="Y221" s="267"/>
      <c r="Z221" s="267"/>
    </row>
    <row r="222" spans="1:26" ht="15.75" customHeight="1">
      <c r="A222" s="312"/>
      <c r="B222" s="312"/>
      <c r="C222" s="267"/>
      <c r="D222" s="312"/>
      <c r="E222" s="312"/>
      <c r="F222" s="312"/>
      <c r="G222" s="267"/>
      <c r="H222" s="267"/>
      <c r="I222" s="313"/>
      <c r="J222" s="314"/>
      <c r="K222" s="314"/>
      <c r="L222" s="314"/>
      <c r="M222" s="314"/>
      <c r="N222" s="314"/>
      <c r="O222" s="267"/>
      <c r="P222" s="267"/>
      <c r="Q222" s="267"/>
      <c r="R222" s="267"/>
      <c r="S222" s="267"/>
      <c r="T222" s="267"/>
      <c r="U222" s="267"/>
      <c r="V222" s="267"/>
      <c r="W222" s="267"/>
      <c r="X222" s="267"/>
      <c r="Y222" s="267"/>
      <c r="Z222" s="267"/>
    </row>
    <row r="223" spans="1:26" ht="15.75" customHeight="1">
      <c r="A223" s="312"/>
      <c r="B223" s="312"/>
      <c r="C223" s="267"/>
      <c r="D223" s="312"/>
      <c r="E223" s="312"/>
      <c r="F223" s="312"/>
      <c r="G223" s="267"/>
      <c r="H223" s="267"/>
      <c r="I223" s="313"/>
      <c r="J223" s="314"/>
      <c r="K223" s="314"/>
      <c r="L223" s="314"/>
      <c r="M223" s="314"/>
      <c r="N223" s="314"/>
      <c r="O223" s="267"/>
      <c r="P223" s="267"/>
      <c r="Q223" s="267"/>
      <c r="R223" s="267"/>
      <c r="S223" s="267"/>
      <c r="T223" s="267"/>
      <c r="U223" s="267"/>
      <c r="V223" s="267"/>
      <c r="W223" s="267"/>
      <c r="X223" s="267"/>
      <c r="Y223" s="267"/>
      <c r="Z223" s="267"/>
    </row>
    <row r="224" spans="1:26" ht="15.75" customHeight="1">
      <c r="A224" s="312"/>
      <c r="B224" s="312"/>
      <c r="C224" s="267"/>
      <c r="D224" s="312"/>
      <c r="E224" s="312"/>
      <c r="F224" s="312"/>
      <c r="G224" s="267"/>
      <c r="H224" s="267"/>
      <c r="I224" s="313"/>
      <c r="J224" s="314"/>
      <c r="K224" s="314"/>
      <c r="L224" s="314"/>
      <c r="M224" s="314"/>
      <c r="N224" s="314"/>
      <c r="O224" s="267"/>
      <c r="P224" s="267"/>
      <c r="Q224" s="267"/>
      <c r="R224" s="267"/>
      <c r="S224" s="267"/>
      <c r="T224" s="267"/>
      <c r="U224" s="267"/>
      <c r="V224" s="267"/>
      <c r="W224" s="267"/>
      <c r="X224" s="267"/>
      <c r="Y224" s="267"/>
      <c r="Z224" s="267"/>
    </row>
    <row r="225" spans="1:26" ht="15.75" customHeight="1">
      <c r="A225" s="312"/>
      <c r="B225" s="312"/>
      <c r="C225" s="267"/>
      <c r="D225" s="312"/>
      <c r="E225" s="312"/>
      <c r="F225" s="312"/>
      <c r="G225" s="267"/>
      <c r="H225" s="267"/>
      <c r="I225" s="313"/>
      <c r="J225" s="314"/>
      <c r="K225" s="314"/>
      <c r="L225" s="314"/>
      <c r="M225" s="314"/>
      <c r="N225" s="314"/>
      <c r="O225" s="267"/>
      <c r="P225" s="267"/>
      <c r="Q225" s="267"/>
      <c r="R225" s="267"/>
      <c r="S225" s="267"/>
      <c r="T225" s="267"/>
      <c r="U225" s="267"/>
      <c r="V225" s="267"/>
      <c r="W225" s="267"/>
      <c r="X225" s="267"/>
      <c r="Y225" s="267"/>
      <c r="Z225" s="267"/>
    </row>
    <row r="226" spans="1:26" ht="15.75" customHeight="1">
      <c r="A226" s="312"/>
      <c r="B226" s="312"/>
      <c r="C226" s="267"/>
      <c r="D226" s="312"/>
      <c r="E226" s="312"/>
      <c r="F226" s="312"/>
      <c r="G226" s="267"/>
      <c r="H226" s="267"/>
      <c r="I226" s="313"/>
      <c r="J226" s="314"/>
      <c r="K226" s="314"/>
      <c r="L226" s="314"/>
      <c r="M226" s="314"/>
      <c r="N226" s="314"/>
      <c r="O226" s="267"/>
      <c r="P226" s="267"/>
      <c r="Q226" s="267"/>
      <c r="R226" s="267"/>
      <c r="S226" s="267"/>
      <c r="T226" s="267"/>
      <c r="U226" s="267"/>
      <c r="V226" s="267"/>
      <c r="W226" s="267"/>
      <c r="X226" s="267"/>
      <c r="Y226" s="267"/>
      <c r="Z226" s="267"/>
    </row>
    <row r="227" spans="1:26" ht="15.75" customHeight="1">
      <c r="A227" s="312"/>
      <c r="B227" s="312"/>
      <c r="C227" s="267"/>
      <c r="D227" s="312"/>
      <c r="E227" s="312"/>
      <c r="F227" s="312"/>
      <c r="G227" s="267"/>
      <c r="H227" s="267"/>
      <c r="I227" s="313"/>
      <c r="J227" s="314"/>
      <c r="K227" s="314"/>
      <c r="L227" s="314"/>
      <c r="M227" s="314"/>
      <c r="N227" s="314"/>
      <c r="O227" s="267"/>
      <c r="P227" s="267"/>
      <c r="Q227" s="267"/>
      <c r="R227" s="267"/>
      <c r="S227" s="267"/>
      <c r="T227" s="267"/>
      <c r="U227" s="267"/>
      <c r="V227" s="267"/>
      <c r="W227" s="267"/>
      <c r="X227" s="267"/>
      <c r="Y227" s="267"/>
      <c r="Z227" s="267"/>
    </row>
    <row r="228" spans="1:26" ht="15.75" customHeight="1">
      <c r="A228" s="312"/>
      <c r="B228" s="312"/>
      <c r="C228" s="267"/>
      <c r="D228" s="312"/>
      <c r="E228" s="312"/>
      <c r="F228" s="312"/>
      <c r="G228" s="267"/>
      <c r="H228" s="267"/>
      <c r="I228" s="313"/>
      <c r="J228" s="314"/>
      <c r="K228" s="314"/>
      <c r="L228" s="314"/>
      <c r="M228" s="314"/>
      <c r="N228" s="314"/>
      <c r="O228" s="267"/>
      <c r="P228" s="267"/>
      <c r="Q228" s="267"/>
      <c r="R228" s="267"/>
      <c r="S228" s="267"/>
      <c r="T228" s="267"/>
      <c r="U228" s="267"/>
      <c r="V228" s="267"/>
      <c r="W228" s="267"/>
      <c r="X228" s="267"/>
      <c r="Y228" s="267"/>
      <c r="Z228" s="267"/>
    </row>
    <row r="229" spans="1:26" ht="15.75" customHeight="1">
      <c r="A229" s="312"/>
      <c r="B229" s="312"/>
      <c r="C229" s="267"/>
      <c r="D229" s="312"/>
      <c r="E229" s="312"/>
      <c r="F229" s="312"/>
      <c r="G229" s="267"/>
      <c r="H229" s="267"/>
      <c r="I229" s="313"/>
      <c r="J229" s="314"/>
      <c r="K229" s="314"/>
      <c r="L229" s="314"/>
      <c r="M229" s="314"/>
      <c r="N229" s="314"/>
      <c r="O229" s="267"/>
      <c r="P229" s="267"/>
      <c r="Q229" s="267"/>
      <c r="R229" s="267"/>
      <c r="S229" s="267"/>
      <c r="T229" s="267"/>
      <c r="U229" s="267"/>
      <c r="V229" s="267"/>
      <c r="W229" s="267"/>
      <c r="X229" s="267"/>
      <c r="Y229" s="267"/>
      <c r="Z229" s="267"/>
    </row>
    <row r="230" spans="1:26" ht="15.75" customHeight="1">
      <c r="A230" s="312"/>
      <c r="B230" s="312"/>
      <c r="C230" s="267"/>
      <c r="D230" s="312"/>
      <c r="E230" s="312"/>
      <c r="F230" s="312"/>
      <c r="G230" s="267"/>
      <c r="H230" s="267"/>
      <c r="I230" s="313"/>
      <c r="J230" s="314"/>
      <c r="K230" s="314"/>
      <c r="L230" s="314"/>
      <c r="M230" s="314"/>
      <c r="N230" s="314"/>
      <c r="O230" s="267"/>
      <c r="P230" s="267"/>
      <c r="Q230" s="267"/>
      <c r="R230" s="267"/>
      <c r="S230" s="267"/>
      <c r="T230" s="267"/>
      <c r="U230" s="267"/>
      <c r="V230" s="267"/>
      <c r="W230" s="267"/>
      <c r="X230" s="267"/>
      <c r="Y230" s="267"/>
      <c r="Z230" s="267"/>
    </row>
    <row r="231" spans="1:26" ht="15.75" customHeight="1">
      <c r="A231" s="312"/>
      <c r="B231" s="312"/>
      <c r="C231" s="267"/>
      <c r="D231" s="312"/>
      <c r="E231" s="312"/>
      <c r="F231" s="312"/>
      <c r="G231" s="267"/>
      <c r="H231" s="267"/>
      <c r="I231" s="313"/>
      <c r="J231" s="314"/>
      <c r="K231" s="314"/>
      <c r="L231" s="314"/>
      <c r="M231" s="314"/>
      <c r="N231" s="314"/>
      <c r="O231" s="267"/>
      <c r="P231" s="267"/>
      <c r="Q231" s="267"/>
      <c r="R231" s="267"/>
      <c r="S231" s="267"/>
      <c r="T231" s="267"/>
      <c r="U231" s="267"/>
      <c r="V231" s="267"/>
      <c r="W231" s="267"/>
      <c r="X231" s="267"/>
      <c r="Y231" s="267"/>
      <c r="Z231" s="267"/>
    </row>
    <row r="232" spans="1:26" ht="15.75" customHeight="1">
      <c r="A232" s="312"/>
      <c r="B232" s="312"/>
      <c r="C232" s="267"/>
      <c r="D232" s="312"/>
      <c r="E232" s="312"/>
      <c r="F232" s="312"/>
      <c r="G232" s="267"/>
      <c r="H232" s="267"/>
      <c r="I232" s="313"/>
      <c r="J232" s="314"/>
      <c r="K232" s="314"/>
      <c r="L232" s="314"/>
      <c r="M232" s="314"/>
      <c r="N232" s="314"/>
      <c r="O232" s="267"/>
      <c r="P232" s="267"/>
      <c r="Q232" s="267"/>
      <c r="R232" s="267"/>
      <c r="S232" s="267"/>
      <c r="T232" s="267"/>
      <c r="U232" s="267"/>
      <c r="V232" s="267"/>
      <c r="W232" s="267"/>
      <c r="X232" s="267"/>
      <c r="Y232" s="267"/>
      <c r="Z232" s="267"/>
    </row>
    <row r="233" spans="1:26" ht="15.75" customHeight="1">
      <c r="A233" s="312"/>
      <c r="B233" s="312"/>
      <c r="C233" s="267"/>
      <c r="D233" s="312"/>
      <c r="E233" s="312"/>
      <c r="F233" s="312"/>
      <c r="G233" s="267"/>
      <c r="H233" s="267"/>
      <c r="I233" s="313"/>
      <c r="J233" s="314"/>
      <c r="K233" s="314"/>
      <c r="L233" s="314"/>
      <c r="M233" s="314"/>
      <c r="N233" s="314"/>
      <c r="O233" s="267"/>
      <c r="P233" s="267"/>
      <c r="Q233" s="267"/>
      <c r="R233" s="267"/>
      <c r="S233" s="267"/>
      <c r="T233" s="267"/>
      <c r="U233" s="267"/>
      <c r="V233" s="267"/>
      <c r="W233" s="267"/>
      <c r="X233" s="267"/>
      <c r="Y233" s="267"/>
      <c r="Z233" s="267"/>
    </row>
    <row r="234" spans="1:26" ht="15.75" customHeight="1">
      <c r="A234" s="312"/>
      <c r="B234" s="312"/>
      <c r="C234" s="267"/>
      <c r="D234" s="312"/>
      <c r="E234" s="312"/>
      <c r="F234" s="312"/>
      <c r="G234" s="267"/>
      <c r="H234" s="267"/>
      <c r="I234" s="313"/>
      <c r="J234" s="314"/>
      <c r="K234" s="314"/>
      <c r="L234" s="314"/>
      <c r="M234" s="314"/>
      <c r="N234" s="314"/>
      <c r="O234" s="267"/>
      <c r="P234" s="267"/>
      <c r="Q234" s="267"/>
      <c r="R234" s="267"/>
      <c r="S234" s="267"/>
      <c r="T234" s="267"/>
      <c r="U234" s="267"/>
      <c r="V234" s="267"/>
      <c r="W234" s="267"/>
      <c r="X234" s="267"/>
      <c r="Y234" s="267"/>
      <c r="Z234" s="267"/>
    </row>
    <row r="235" spans="1:26" ht="15.75" customHeight="1">
      <c r="A235" s="312"/>
      <c r="B235" s="312"/>
      <c r="C235" s="267"/>
      <c r="D235" s="312"/>
      <c r="E235" s="312"/>
      <c r="F235" s="312"/>
      <c r="G235" s="267"/>
      <c r="H235" s="267"/>
      <c r="I235" s="313"/>
      <c r="J235" s="314"/>
      <c r="K235" s="314"/>
      <c r="L235" s="314"/>
      <c r="M235" s="314"/>
      <c r="N235" s="314"/>
      <c r="O235" s="267"/>
      <c r="P235" s="267"/>
      <c r="Q235" s="267"/>
      <c r="R235" s="267"/>
      <c r="S235" s="267"/>
      <c r="T235" s="267"/>
      <c r="U235" s="267"/>
      <c r="V235" s="267"/>
      <c r="W235" s="267"/>
      <c r="X235" s="267"/>
      <c r="Y235" s="267"/>
      <c r="Z235" s="267"/>
    </row>
    <row r="236" spans="1:26" ht="15.75" customHeight="1">
      <c r="A236" s="312"/>
      <c r="B236" s="312"/>
      <c r="C236" s="267"/>
      <c r="D236" s="312"/>
      <c r="E236" s="312"/>
      <c r="F236" s="312"/>
      <c r="G236" s="267"/>
      <c r="H236" s="267"/>
      <c r="I236" s="313"/>
      <c r="J236" s="314"/>
      <c r="K236" s="314"/>
      <c r="L236" s="314"/>
      <c r="M236" s="314"/>
      <c r="N236" s="314"/>
      <c r="O236" s="267"/>
      <c r="P236" s="267"/>
      <c r="Q236" s="267"/>
      <c r="R236" s="267"/>
      <c r="S236" s="267"/>
      <c r="T236" s="267"/>
      <c r="U236" s="267"/>
      <c r="V236" s="267"/>
      <c r="W236" s="267"/>
      <c r="X236" s="267"/>
      <c r="Y236" s="267"/>
      <c r="Z236" s="267"/>
    </row>
    <row r="237" spans="1:26" ht="15.75" customHeight="1">
      <c r="A237" s="312"/>
      <c r="B237" s="312"/>
      <c r="C237" s="267"/>
      <c r="D237" s="312"/>
      <c r="E237" s="312"/>
      <c r="F237" s="312"/>
      <c r="G237" s="267"/>
      <c r="H237" s="267"/>
      <c r="I237" s="313"/>
      <c r="J237" s="314"/>
      <c r="K237" s="314"/>
      <c r="L237" s="314"/>
      <c r="M237" s="314"/>
      <c r="N237" s="314"/>
      <c r="O237" s="267"/>
      <c r="P237" s="267"/>
      <c r="Q237" s="267"/>
      <c r="R237" s="267"/>
      <c r="S237" s="267"/>
      <c r="T237" s="267"/>
      <c r="U237" s="267"/>
      <c r="V237" s="267"/>
      <c r="W237" s="267"/>
      <c r="X237" s="267"/>
      <c r="Y237" s="267"/>
      <c r="Z237" s="267"/>
    </row>
    <row r="238" spans="1:26" ht="15.75" customHeight="1">
      <c r="A238" s="312"/>
      <c r="B238" s="312"/>
      <c r="C238" s="267"/>
      <c r="D238" s="312"/>
      <c r="E238" s="312"/>
      <c r="F238" s="312"/>
      <c r="G238" s="267"/>
      <c r="H238" s="267"/>
      <c r="I238" s="313"/>
      <c r="J238" s="314"/>
      <c r="K238" s="314"/>
      <c r="L238" s="314"/>
      <c r="M238" s="314"/>
      <c r="N238" s="314"/>
      <c r="O238" s="267"/>
      <c r="P238" s="267"/>
      <c r="Q238" s="267"/>
      <c r="R238" s="267"/>
      <c r="S238" s="267"/>
      <c r="T238" s="267"/>
      <c r="U238" s="267"/>
      <c r="V238" s="267"/>
      <c r="W238" s="267"/>
      <c r="X238" s="267"/>
      <c r="Y238" s="267"/>
      <c r="Z238" s="267"/>
    </row>
    <row r="239" spans="1:26" ht="15.75" customHeight="1">
      <c r="A239" s="312"/>
      <c r="B239" s="312"/>
      <c r="C239" s="267"/>
      <c r="D239" s="312"/>
      <c r="E239" s="312"/>
      <c r="F239" s="312"/>
      <c r="G239" s="267"/>
      <c r="H239" s="267"/>
      <c r="I239" s="313"/>
      <c r="J239" s="314"/>
      <c r="K239" s="314"/>
      <c r="L239" s="314"/>
      <c r="M239" s="314"/>
      <c r="N239" s="314"/>
      <c r="O239" s="267"/>
      <c r="P239" s="267"/>
      <c r="Q239" s="267"/>
      <c r="R239" s="267"/>
      <c r="S239" s="267"/>
      <c r="T239" s="267"/>
      <c r="U239" s="267"/>
      <c r="V239" s="267"/>
      <c r="W239" s="267"/>
      <c r="X239" s="267"/>
      <c r="Y239" s="267"/>
      <c r="Z239" s="267"/>
    </row>
    <row r="240" spans="1:26" ht="15.75" customHeight="1">
      <c r="A240" s="312"/>
      <c r="B240" s="312"/>
      <c r="C240" s="267"/>
      <c r="D240" s="312"/>
      <c r="E240" s="312"/>
      <c r="F240" s="312"/>
      <c r="G240" s="267"/>
      <c r="H240" s="267"/>
      <c r="I240" s="313"/>
      <c r="J240" s="314"/>
      <c r="K240" s="314"/>
      <c r="L240" s="314"/>
      <c r="M240" s="314"/>
      <c r="N240" s="314"/>
      <c r="O240" s="267"/>
      <c r="P240" s="267"/>
      <c r="Q240" s="267"/>
      <c r="R240" s="267"/>
      <c r="S240" s="267"/>
      <c r="T240" s="267"/>
      <c r="U240" s="267"/>
      <c r="V240" s="267"/>
      <c r="W240" s="267"/>
      <c r="X240" s="267"/>
      <c r="Y240" s="267"/>
      <c r="Z240" s="267"/>
    </row>
    <row r="241" spans="1:26" ht="15.75" customHeight="1">
      <c r="A241" s="312"/>
      <c r="B241" s="312"/>
      <c r="C241" s="267"/>
      <c r="D241" s="312"/>
      <c r="E241" s="312"/>
      <c r="F241" s="312"/>
      <c r="G241" s="267"/>
      <c r="H241" s="267"/>
      <c r="I241" s="313"/>
      <c r="J241" s="314"/>
      <c r="K241" s="314"/>
      <c r="L241" s="314"/>
      <c r="M241" s="314"/>
      <c r="N241" s="314"/>
      <c r="O241" s="267"/>
      <c r="P241" s="267"/>
      <c r="Q241" s="267"/>
      <c r="R241" s="267"/>
      <c r="S241" s="267"/>
      <c r="T241" s="267"/>
      <c r="U241" s="267"/>
      <c r="V241" s="267"/>
      <c r="W241" s="267"/>
      <c r="X241" s="267"/>
      <c r="Y241" s="267"/>
      <c r="Z241" s="267"/>
    </row>
    <row r="242" spans="1:26" ht="15.75" customHeight="1">
      <c r="A242" s="312"/>
      <c r="B242" s="312"/>
      <c r="C242" s="267"/>
      <c r="D242" s="312"/>
      <c r="E242" s="312"/>
      <c r="F242" s="312"/>
      <c r="G242" s="267"/>
      <c r="H242" s="267"/>
      <c r="I242" s="313"/>
      <c r="J242" s="314"/>
      <c r="K242" s="314"/>
      <c r="L242" s="314"/>
      <c r="M242" s="314"/>
      <c r="N242" s="314"/>
      <c r="O242" s="267"/>
      <c r="P242" s="267"/>
      <c r="Q242" s="267"/>
      <c r="R242" s="267"/>
      <c r="S242" s="267"/>
      <c r="T242" s="267"/>
      <c r="U242" s="267"/>
      <c r="V242" s="267"/>
      <c r="W242" s="267"/>
      <c r="X242" s="267"/>
      <c r="Y242" s="267"/>
      <c r="Z242" s="267"/>
    </row>
    <row r="243" spans="1:26" ht="15.75" customHeight="1">
      <c r="A243" s="312"/>
      <c r="B243" s="312"/>
      <c r="C243" s="267"/>
      <c r="D243" s="312"/>
      <c r="E243" s="312"/>
      <c r="F243" s="312"/>
      <c r="G243" s="267"/>
      <c r="H243" s="267"/>
      <c r="I243" s="313"/>
      <c r="J243" s="314"/>
      <c r="K243" s="314"/>
      <c r="L243" s="314"/>
      <c r="M243" s="314"/>
      <c r="N243" s="314"/>
      <c r="O243" s="267"/>
      <c r="P243" s="267"/>
      <c r="Q243" s="267"/>
      <c r="R243" s="267"/>
      <c r="S243" s="267"/>
      <c r="T243" s="267"/>
      <c r="U243" s="267"/>
      <c r="V243" s="267"/>
      <c r="W243" s="267"/>
      <c r="X243" s="267"/>
      <c r="Y243" s="267"/>
      <c r="Z243" s="267"/>
    </row>
    <row r="244" spans="1:26" ht="15.75" customHeight="1">
      <c r="A244" s="312"/>
      <c r="B244" s="312"/>
      <c r="C244" s="267"/>
      <c r="D244" s="312"/>
      <c r="E244" s="312"/>
      <c r="F244" s="312"/>
      <c r="G244" s="267"/>
      <c r="H244" s="267"/>
      <c r="I244" s="313"/>
      <c r="J244" s="314"/>
      <c r="K244" s="314"/>
      <c r="L244" s="314"/>
      <c r="M244" s="314"/>
      <c r="N244" s="314"/>
      <c r="O244" s="267"/>
      <c r="P244" s="267"/>
      <c r="Q244" s="267"/>
      <c r="R244" s="267"/>
      <c r="S244" s="267"/>
      <c r="T244" s="267"/>
      <c r="U244" s="267"/>
      <c r="V244" s="267"/>
      <c r="W244" s="267"/>
      <c r="X244" s="267"/>
      <c r="Y244" s="267"/>
      <c r="Z244" s="267"/>
    </row>
    <row r="245" spans="1:26" ht="15.75" customHeight="1">
      <c r="A245" s="312"/>
      <c r="B245" s="312"/>
      <c r="C245" s="267"/>
      <c r="D245" s="312"/>
      <c r="E245" s="312"/>
      <c r="F245" s="312"/>
      <c r="G245" s="267"/>
      <c r="H245" s="267"/>
      <c r="I245" s="313"/>
      <c r="J245" s="314"/>
      <c r="K245" s="314"/>
      <c r="L245" s="314"/>
      <c r="M245" s="314"/>
      <c r="N245" s="314"/>
      <c r="O245" s="267"/>
      <c r="P245" s="267"/>
      <c r="Q245" s="267"/>
      <c r="R245" s="267"/>
      <c r="S245" s="267"/>
      <c r="T245" s="267"/>
      <c r="U245" s="267"/>
      <c r="V245" s="267"/>
      <c r="W245" s="267"/>
      <c r="X245" s="267"/>
      <c r="Y245" s="267"/>
      <c r="Z245" s="267"/>
    </row>
    <row r="246" spans="1:26" ht="15.75" customHeight="1">
      <c r="A246" s="312"/>
      <c r="B246" s="312"/>
      <c r="C246" s="267"/>
      <c r="D246" s="312"/>
      <c r="E246" s="312"/>
      <c r="F246" s="312"/>
      <c r="G246" s="267"/>
      <c r="H246" s="267"/>
      <c r="I246" s="313"/>
      <c r="J246" s="314"/>
      <c r="K246" s="314"/>
      <c r="L246" s="314"/>
      <c r="M246" s="314"/>
      <c r="N246" s="314"/>
      <c r="O246" s="267"/>
      <c r="P246" s="267"/>
      <c r="Q246" s="267"/>
      <c r="R246" s="267"/>
      <c r="S246" s="267"/>
      <c r="T246" s="267"/>
      <c r="U246" s="267"/>
      <c r="V246" s="267"/>
      <c r="W246" s="267"/>
      <c r="X246" s="267"/>
      <c r="Y246" s="267"/>
      <c r="Z246" s="267"/>
    </row>
    <row r="247" spans="1:26" ht="15.75" customHeight="1">
      <c r="A247" s="312"/>
      <c r="B247" s="312"/>
      <c r="C247" s="267"/>
      <c r="D247" s="312"/>
      <c r="E247" s="312"/>
      <c r="F247" s="312"/>
      <c r="G247" s="267"/>
      <c r="H247" s="267"/>
      <c r="I247" s="313"/>
      <c r="J247" s="314"/>
      <c r="K247" s="314"/>
      <c r="L247" s="314"/>
      <c r="M247" s="314"/>
      <c r="N247" s="314"/>
      <c r="O247" s="267"/>
      <c r="P247" s="267"/>
      <c r="Q247" s="267"/>
      <c r="R247" s="267"/>
      <c r="S247" s="267"/>
      <c r="T247" s="267"/>
      <c r="U247" s="267"/>
      <c r="V247" s="267"/>
      <c r="W247" s="267"/>
      <c r="X247" s="267"/>
      <c r="Y247" s="267"/>
      <c r="Z247" s="267"/>
    </row>
    <row r="248" spans="1:26" ht="15.75" customHeight="1">
      <c r="A248" s="312"/>
      <c r="B248" s="312"/>
      <c r="C248" s="267"/>
      <c r="D248" s="312"/>
      <c r="E248" s="312"/>
      <c r="F248" s="312"/>
      <c r="G248" s="267"/>
      <c r="H248" s="267"/>
      <c r="I248" s="313"/>
      <c r="J248" s="314"/>
      <c r="K248" s="314"/>
      <c r="L248" s="314"/>
      <c r="M248" s="314"/>
      <c r="N248" s="314"/>
      <c r="O248" s="267"/>
      <c r="P248" s="267"/>
      <c r="Q248" s="267"/>
      <c r="R248" s="267"/>
      <c r="S248" s="267"/>
      <c r="T248" s="267"/>
      <c r="U248" s="267"/>
      <c r="V248" s="267"/>
      <c r="W248" s="267"/>
      <c r="X248" s="267"/>
      <c r="Y248" s="267"/>
      <c r="Z248" s="267"/>
    </row>
    <row r="249" spans="1:26" ht="15.75" customHeight="1">
      <c r="A249" s="312"/>
      <c r="B249" s="312"/>
      <c r="C249" s="267"/>
      <c r="D249" s="312"/>
      <c r="E249" s="312"/>
      <c r="F249" s="312"/>
      <c r="G249" s="267"/>
      <c r="H249" s="267"/>
      <c r="I249" s="313"/>
      <c r="J249" s="314"/>
      <c r="K249" s="314"/>
      <c r="L249" s="314"/>
      <c r="M249" s="314"/>
      <c r="N249" s="314"/>
      <c r="O249" s="267"/>
      <c r="P249" s="267"/>
      <c r="Q249" s="267"/>
      <c r="R249" s="267"/>
      <c r="S249" s="267"/>
      <c r="T249" s="267"/>
      <c r="U249" s="267"/>
      <c r="V249" s="267"/>
      <c r="W249" s="267"/>
      <c r="X249" s="267"/>
      <c r="Y249" s="267"/>
      <c r="Z249" s="267"/>
    </row>
    <row r="250" spans="1:26" ht="15.75" customHeight="1">
      <c r="A250" s="312"/>
      <c r="B250" s="312"/>
      <c r="C250" s="267"/>
      <c r="D250" s="312"/>
      <c r="E250" s="312"/>
      <c r="F250" s="312"/>
      <c r="G250" s="267"/>
      <c r="H250" s="267"/>
      <c r="I250" s="313"/>
      <c r="J250" s="314"/>
      <c r="K250" s="314"/>
      <c r="L250" s="314"/>
      <c r="M250" s="314"/>
      <c r="N250" s="314"/>
      <c r="O250" s="267"/>
      <c r="P250" s="267"/>
      <c r="Q250" s="267"/>
      <c r="R250" s="267"/>
      <c r="S250" s="267"/>
      <c r="T250" s="267"/>
      <c r="U250" s="267"/>
      <c r="V250" s="267"/>
      <c r="W250" s="267"/>
      <c r="X250" s="267"/>
      <c r="Y250" s="267"/>
      <c r="Z250" s="267"/>
    </row>
    <row r="251" spans="1:26" ht="15.75" customHeight="1">
      <c r="A251" s="312"/>
      <c r="B251" s="312"/>
      <c r="C251" s="267"/>
      <c r="D251" s="312"/>
      <c r="E251" s="312"/>
      <c r="F251" s="312"/>
      <c r="G251" s="267"/>
      <c r="H251" s="267"/>
      <c r="I251" s="313"/>
      <c r="J251" s="314"/>
      <c r="K251" s="314"/>
      <c r="L251" s="314"/>
      <c r="M251" s="314"/>
      <c r="N251" s="314"/>
      <c r="O251" s="267"/>
      <c r="P251" s="267"/>
      <c r="Q251" s="267"/>
      <c r="R251" s="267"/>
      <c r="S251" s="267"/>
      <c r="T251" s="267"/>
      <c r="U251" s="267"/>
      <c r="V251" s="267"/>
      <c r="W251" s="267"/>
      <c r="X251" s="267"/>
      <c r="Y251" s="267"/>
      <c r="Z251" s="267"/>
    </row>
    <row r="252" spans="1:26" ht="15.75" customHeight="1">
      <c r="A252" s="312"/>
      <c r="B252" s="312"/>
      <c r="C252" s="267"/>
      <c r="D252" s="312"/>
      <c r="E252" s="312"/>
      <c r="F252" s="312"/>
      <c r="G252" s="267"/>
      <c r="H252" s="267"/>
      <c r="I252" s="313"/>
      <c r="J252" s="314"/>
      <c r="K252" s="314"/>
      <c r="L252" s="314"/>
      <c r="M252" s="314"/>
      <c r="N252" s="314"/>
      <c r="O252" s="267"/>
      <c r="P252" s="267"/>
      <c r="Q252" s="267"/>
      <c r="R252" s="267"/>
      <c r="S252" s="267"/>
      <c r="T252" s="267"/>
      <c r="U252" s="267"/>
      <c r="V252" s="267"/>
      <c r="W252" s="267"/>
      <c r="X252" s="267"/>
      <c r="Y252" s="267"/>
      <c r="Z252" s="267"/>
    </row>
    <row r="253" spans="1:26" ht="15.75" customHeight="1">
      <c r="A253" s="312"/>
      <c r="B253" s="312"/>
      <c r="C253" s="267"/>
      <c r="D253" s="312"/>
      <c r="E253" s="312"/>
      <c r="F253" s="312"/>
      <c r="G253" s="267"/>
      <c r="H253" s="267"/>
      <c r="I253" s="313"/>
      <c r="J253" s="314"/>
      <c r="K253" s="314"/>
      <c r="L253" s="314"/>
      <c r="M253" s="314"/>
      <c r="N253" s="314"/>
      <c r="O253" s="267"/>
      <c r="P253" s="267"/>
      <c r="Q253" s="267"/>
      <c r="R253" s="267"/>
      <c r="S253" s="267"/>
      <c r="T253" s="267"/>
      <c r="U253" s="267"/>
      <c r="V253" s="267"/>
      <c r="W253" s="267"/>
      <c r="X253" s="267"/>
      <c r="Y253" s="267"/>
      <c r="Z253" s="267"/>
    </row>
    <row r="254" spans="1:26" ht="15.75" customHeight="1">
      <c r="A254" s="312"/>
      <c r="B254" s="312"/>
      <c r="C254" s="267"/>
      <c r="D254" s="312"/>
      <c r="E254" s="312"/>
      <c r="F254" s="312"/>
      <c r="G254" s="267"/>
      <c r="H254" s="267"/>
      <c r="I254" s="313"/>
      <c r="J254" s="314"/>
      <c r="K254" s="314"/>
      <c r="L254" s="314"/>
      <c r="M254" s="314"/>
      <c r="N254" s="314"/>
      <c r="O254" s="267"/>
      <c r="P254" s="267"/>
      <c r="Q254" s="267"/>
      <c r="R254" s="267"/>
      <c r="S254" s="267"/>
      <c r="T254" s="267"/>
      <c r="U254" s="267"/>
      <c r="V254" s="267"/>
      <c r="W254" s="267"/>
      <c r="X254" s="267"/>
      <c r="Y254" s="267"/>
      <c r="Z254" s="267"/>
    </row>
    <row r="255" spans="1:26" ht="15.75" customHeight="1">
      <c r="A255" s="312"/>
      <c r="B255" s="312"/>
      <c r="C255" s="267"/>
      <c r="D255" s="312"/>
      <c r="E255" s="312"/>
      <c r="F255" s="312"/>
      <c r="G255" s="267"/>
      <c r="H255" s="267"/>
      <c r="I255" s="313"/>
      <c r="J255" s="314"/>
      <c r="K255" s="314"/>
      <c r="L255" s="314"/>
      <c r="M255" s="314"/>
      <c r="N255" s="314"/>
      <c r="O255" s="267"/>
      <c r="P255" s="267"/>
      <c r="Q255" s="267"/>
      <c r="R255" s="267"/>
      <c r="S255" s="267"/>
      <c r="T255" s="267"/>
      <c r="U255" s="267"/>
      <c r="V255" s="267"/>
      <c r="W255" s="267"/>
      <c r="X255" s="267"/>
      <c r="Y255" s="267"/>
      <c r="Z255" s="267"/>
    </row>
    <row r="256" spans="1:26" ht="15.75" customHeight="1">
      <c r="A256" s="312"/>
      <c r="B256" s="312"/>
      <c r="C256" s="267"/>
      <c r="D256" s="312"/>
      <c r="E256" s="312"/>
      <c r="F256" s="312"/>
      <c r="G256" s="267"/>
      <c r="H256" s="267"/>
      <c r="I256" s="313"/>
      <c r="J256" s="314"/>
      <c r="K256" s="314"/>
      <c r="L256" s="314"/>
      <c r="M256" s="314"/>
      <c r="N256" s="314"/>
      <c r="O256" s="267"/>
      <c r="P256" s="267"/>
      <c r="Q256" s="267"/>
      <c r="R256" s="267"/>
      <c r="S256" s="267"/>
      <c r="T256" s="267"/>
      <c r="U256" s="267"/>
      <c r="V256" s="267"/>
      <c r="W256" s="267"/>
      <c r="X256" s="267"/>
      <c r="Y256" s="267"/>
      <c r="Z256" s="267"/>
    </row>
    <row r="257" spans="1:26" ht="15.75" customHeight="1">
      <c r="A257" s="312"/>
      <c r="B257" s="312"/>
      <c r="C257" s="267"/>
      <c r="D257" s="312"/>
      <c r="E257" s="312"/>
      <c r="F257" s="312"/>
      <c r="G257" s="267"/>
      <c r="H257" s="267"/>
      <c r="I257" s="313"/>
      <c r="J257" s="314"/>
      <c r="K257" s="314"/>
      <c r="L257" s="314"/>
      <c r="M257" s="314"/>
      <c r="N257" s="314"/>
      <c r="O257" s="267"/>
      <c r="P257" s="267"/>
      <c r="Q257" s="267"/>
      <c r="R257" s="267"/>
      <c r="S257" s="267"/>
      <c r="T257" s="267"/>
      <c r="U257" s="267"/>
      <c r="V257" s="267"/>
      <c r="W257" s="267"/>
      <c r="X257" s="267"/>
      <c r="Y257" s="267"/>
      <c r="Z257" s="267"/>
    </row>
    <row r="258" spans="1:26" ht="15.75" customHeight="1">
      <c r="A258" s="312"/>
      <c r="B258" s="312"/>
      <c r="C258" s="267"/>
      <c r="D258" s="312"/>
      <c r="E258" s="312"/>
      <c r="F258" s="312"/>
      <c r="G258" s="267"/>
      <c r="H258" s="267"/>
      <c r="I258" s="313"/>
      <c r="J258" s="314"/>
      <c r="K258" s="314"/>
      <c r="L258" s="314"/>
      <c r="M258" s="314"/>
      <c r="N258" s="314"/>
      <c r="O258" s="267"/>
      <c r="P258" s="267"/>
      <c r="Q258" s="267"/>
      <c r="R258" s="267"/>
      <c r="S258" s="267"/>
      <c r="T258" s="267"/>
      <c r="U258" s="267"/>
      <c r="V258" s="267"/>
      <c r="W258" s="267"/>
      <c r="X258" s="267"/>
      <c r="Y258" s="267"/>
      <c r="Z258" s="267"/>
    </row>
    <row r="259" spans="1:26" ht="15.75" customHeight="1">
      <c r="A259" s="312"/>
      <c r="B259" s="312"/>
      <c r="C259" s="267"/>
      <c r="D259" s="312"/>
      <c r="E259" s="312"/>
      <c r="F259" s="312"/>
      <c r="G259" s="267"/>
      <c r="H259" s="267"/>
      <c r="I259" s="313"/>
      <c r="J259" s="314"/>
      <c r="K259" s="314"/>
      <c r="L259" s="314"/>
      <c r="M259" s="314"/>
      <c r="N259" s="314"/>
      <c r="O259" s="267"/>
      <c r="P259" s="267"/>
      <c r="Q259" s="267"/>
      <c r="R259" s="267"/>
      <c r="S259" s="267"/>
      <c r="T259" s="267"/>
      <c r="U259" s="267"/>
      <c r="V259" s="267"/>
      <c r="W259" s="267"/>
      <c r="X259" s="267"/>
      <c r="Y259" s="267"/>
      <c r="Z259" s="267"/>
    </row>
    <row r="260" spans="1:26" ht="15.75" customHeight="1">
      <c r="A260" s="312"/>
      <c r="B260" s="312"/>
      <c r="C260" s="267"/>
      <c r="D260" s="312"/>
      <c r="E260" s="312"/>
      <c r="F260" s="312"/>
      <c r="G260" s="267"/>
      <c r="H260" s="267"/>
      <c r="I260" s="313"/>
      <c r="J260" s="314"/>
      <c r="K260" s="314"/>
      <c r="L260" s="314"/>
      <c r="M260" s="314"/>
      <c r="N260" s="314"/>
      <c r="O260" s="267"/>
      <c r="P260" s="267"/>
      <c r="Q260" s="267"/>
      <c r="R260" s="267"/>
      <c r="S260" s="267"/>
      <c r="T260" s="267"/>
      <c r="U260" s="267"/>
      <c r="V260" s="267"/>
      <c r="W260" s="267"/>
      <c r="X260" s="267"/>
      <c r="Y260" s="267"/>
      <c r="Z260" s="267"/>
    </row>
    <row r="261" spans="1:26" ht="15.75" customHeight="1">
      <c r="A261" s="312"/>
      <c r="B261" s="312"/>
      <c r="C261" s="267"/>
      <c r="D261" s="312"/>
      <c r="E261" s="312"/>
      <c r="F261" s="312"/>
      <c r="G261" s="267"/>
      <c r="H261" s="267"/>
      <c r="I261" s="313"/>
      <c r="J261" s="314"/>
      <c r="K261" s="314"/>
      <c r="L261" s="314"/>
      <c r="M261" s="314"/>
      <c r="N261" s="314"/>
      <c r="O261" s="267"/>
      <c r="P261" s="267"/>
      <c r="Q261" s="267"/>
      <c r="R261" s="267"/>
      <c r="S261" s="267"/>
      <c r="T261" s="267"/>
      <c r="U261" s="267"/>
      <c r="V261" s="267"/>
      <c r="W261" s="267"/>
      <c r="X261" s="267"/>
      <c r="Y261" s="267"/>
      <c r="Z261" s="267"/>
    </row>
    <row r="262" spans="1:26" ht="15.75" customHeight="1">
      <c r="A262" s="312"/>
      <c r="B262" s="312"/>
      <c r="C262" s="267"/>
      <c r="D262" s="312"/>
      <c r="E262" s="312"/>
      <c r="F262" s="312"/>
      <c r="G262" s="267"/>
      <c r="H262" s="267"/>
      <c r="I262" s="313"/>
      <c r="J262" s="314"/>
      <c r="K262" s="314"/>
      <c r="L262" s="314"/>
      <c r="M262" s="314"/>
      <c r="N262" s="314"/>
      <c r="O262" s="267"/>
      <c r="P262" s="267"/>
      <c r="Q262" s="267"/>
      <c r="R262" s="267"/>
      <c r="S262" s="267"/>
      <c r="T262" s="267"/>
      <c r="U262" s="267"/>
      <c r="V262" s="267"/>
      <c r="W262" s="267"/>
      <c r="X262" s="267"/>
      <c r="Y262" s="267"/>
      <c r="Z262" s="267"/>
    </row>
    <row r="263" spans="1:26" ht="15.75" customHeight="1">
      <c r="A263" s="312"/>
      <c r="B263" s="312"/>
      <c r="C263" s="267"/>
      <c r="D263" s="312"/>
      <c r="E263" s="312"/>
      <c r="F263" s="312"/>
      <c r="G263" s="267"/>
      <c r="H263" s="267"/>
      <c r="I263" s="313"/>
      <c r="J263" s="314"/>
      <c r="K263" s="314"/>
      <c r="L263" s="314"/>
      <c r="M263" s="314"/>
      <c r="N263" s="314"/>
      <c r="O263" s="267"/>
      <c r="P263" s="267"/>
      <c r="Q263" s="267"/>
      <c r="R263" s="267"/>
      <c r="S263" s="267"/>
      <c r="T263" s="267"/>
      <c r="U263" s="267"/>
      <c r="V263" s="267"/>
      <c r="W263" s="267"/>
      <c r="X263" s="267"/>
      <c r="Y263" s="267"/>
      <c r="Z263" s="267"/>
    </row>
    <row r="264" spans="1:26" ht="15.75" customHeight="1">
      <c r="A264" s="312"/>
      <c r="B264" s="312"/>
      <c r="C264" s="267"/>
      <c r="D264" s="312"/>
      <c r="E264" s="312"/>
      <c r="F264" s="312"/>
      <c r="G264" s="267"/>
      <c r="H264" s="267"/>
      <c r="I264" s="313"/>
      <c r="J264" s="314"/>
      <c r="K264" s="314"/>
      <c r="L264" s="314"/>
      <c r="M264" s="314"/>
      <c r="N264" s="314"/>
      <c r="O264" s="267"/>
      <c r="P264" s="267"/>
      <c r="Q264" s="267"/>
      <c r="R264" s="267"/>
      <c r="S264" s="267"/>
      <c r="T264" s="267"/>
      <c r="U264" s="267"/>
      <c r="V264" s="267"/>
      <c r="W264" s="267"/>
      <c r="X264" s="267"/>
      <c r="Y264" s="267"/>
      <c r="Z264" s="267"/>
    </row>
    <row r="265" spans="1:26" ht="15.75" customHeight="1">
      <c r="A265" s="312"/>
      <c r="B265" s="312"/>
      <c r="C265" s="267"/>
      <c r="D265" s="312"/>
      <c r="E265" s="312"/>
      <c r="F265" s="312"/>
      <c r="G265" s="267"/>
      <c r="H265" s="267"/>
      <c r="I265" s="313"/>
      <c r="J265" s="314"/>
      <c r="K265" s="314"/>
      <c r="L265" s="314"/>
      <c r="M265" s="314"/>
      <c r="N265" s="314"/>
      <c r="O265" s="267"/>
      <c r="P265" s="267"/>
      <c r="Q265" s="267"/>
      <c r="R265" s="267"/>
      <c r="S265" s="267"/>
      <c r="T265" s="267"/>
      <c r="U265" s="267"/>
      <c r="V265" s="267"/>
      <c r="W265" s="267"/>
      <c r="X265" s="267"/>
      <c r="Y265" s="267"/>
      <c r="Z265" s="267"/>
    </row>
    <row r="266" spans="1:26" ht="15.75" customHeight="1">
      <c r="A266" s="312"/>
      <c r="B266" s="312"/>
      <c r="C266" s="267"/>
      <c r="D266" s="312"/>
      <c r="E266" s="312"/>
      <c r="F266" s="312"/>
      <c r="G266" s="267"/>
      <c r="H266" s="267"/>
      <c r="I266" s="313"/>
      <c r="J266" s="314"/>
      <c r="K266" s="314"/>
      <c r="L266" s="314"/>
      <c r="M266" s="314"/>
      <c r="N266" s="314"/>
      <c r="O266" s="267"/>
      <c r="P266" s="267"/>
      <c r="Q266" s="267"/>
      <c r="R266" s="267"/>
      <c r="S266" s="267"/>
      <c r="T266" s="267"/>
      <c r="U266" s="267"/>
      <c r="V266" s="267"/>
      <c r="W266" s="267"/>
      <c r="X266" s="267"/>
      <c r="Y266" s="267"/>
      <c r="Z266" s="267"/>
    </row>
    <row r="267" spans="1:26" ht="15.75" customHeight="1">
      <c r="A267" s="312"/>
      <c r="B267" s="312"/>
      <c r="C267" s="267"/>
      <c r="D267" s="312"/>
      <c r="E267" s="312"/>
      <c r="F267" s="312"/>
      <c r="G267" s="267"/>
      <c r="H267" s="267"/>
      <c r="I267" s="313"/>
      <c r="J267" s="314"/>
      <c r="K267" s="314"/>
      <c r="L267" s="314"/>
      <c r="M267" s="314"/>
      <c r="N267" s="314"/>
      <c r="O267" s="267"/>
      <c r="P267" s="267"/>
      <c r="Q267" s="267"/>
      <c r="R267" s="267"/>
      <c r="S267" s="267"/>
      <c r="T267" s="267"/>
      <c r="U267" s="267"/>
      <c r="V267" s="267"/>
      <c r="W267" s="267"/>
      <c r="X267" s="267"/>
      <c r="Y267" s="267"/>
      <c r="Z267" s="267"/>
    </row>
    <row r="268" spans="1:26" ht="15.75" customHeight="1">
      <c r="A268" s="312"/>
      <c r="B268" s="312"/>
      <c r="C268" s="267"/>
      <c r="D268" s="312"/>
      <c r="E268" s="312"/>
      <c r="F268" s="312"/>
      <c r="G268" s="267"/>
      <c r="H268" s="267"/>
      <c r="I268" s="313"/>
      <c r="J268" s="314"/>
      <c r="K268" s="314"/>
      <c r="L268" s="314"/>
      <c r="M268" s="314"/>
      <c r="N268" s="314"/>
      <c r="O268" s="267"/>
      <c r="P268" s="267"/>
      <c r="Q268" s="267"/>
      <c r="R268" s="267"/>
      <c r="S268" s="267"/>
      <c r="T268" s="267"/>
      <c r="U268" s="267"/>
      <c r="V268" s="267"/>
      <c r="W268" s="267"/>
      <c r="X268" s="267"/>
      <c r="Y268" s="267"/>
      <c r="Z268" s="267"/>
    </row>
    <row r="269" spans="1:26" ht="15.75" customHeight="1">
      <c r="A269" s="312"/>
      <c r="B269" s="312"/>
      <c r="C269" s="267"/>
      <c r="D269" s="312"/>
      <c r="E269" s="312"/>
      <c r="F269" s="312"/>
      <c r="G269" s="267"/>
      <c r="H269" s="267"/>
      <c r="I269" s="313"/>
      <c r="J269" s="314"/>
      <c r="K269" s="314"/>
      <c r="L269" s="314"/>
      <c r="M269" s="314"/>
      <c r="N269" s="314"/>
      <c r="O269" s="267"/>
      <c r="P269" s="267"/>
      <c r="Q269" s="267"/>
      <c r="R269" s="267"/>
      <c r="S269" s="267"/>
      <c r="T269" s="267"/>
      <c r="U269" s="267"/>
      <c r="V269" s="267"/>
      <c r="W269" s="267"/>
      <c r="X269" s="267"/>
      <c r="Y269" s="267"/>
      <c r="Z269" s="267"/>
    </row>
    <row r="270" spans="1:26" ht="15.75" customHeight="1">
      <c r="A270" s="312"/>
      <c r="B270" s="312"/>
      <c r="C270" s="267"/>
      <c r="D270" s="312"/>
      <c r="E270" s="312"/>
      <c r="F270" s="312"/>
      <c r="G270" s="267"/>
      <c r="H270" s="267"/>
      <c r="I270" s="313"/>
      <c r="J270" s="314"/>
      <c r="K270" s="314"/>
      <c r="L270" s="314"/>
      <c r="M270" s="314"/>
      <c r="N270" s="314"/>
      <c r="O270" s="267"/>
      <c r="P270" s="267"/>
      <c r="Q270" s="267"/>
      <c r="R270" s="267"/>
      <c r="S270" s="267"/>
      <c r="T270" s="267"/>
      <c r="U270" s="267"/>
      <c r="V270" s="267"/>
      <c r="W270" s="267"/>
      <c r="X270" s="267"/>
      <c r="Y270" s="267"/>
      <c r="Z270" s="267"/>
    </row>
    <row r="271" spans="1:26" ht="15.75" customHeight="1">
      <c r="A271" s="312"/>
      <c r="B271" s="312"/>
      <c r="C271" s="267"/>
      <c r="D271" s="312"/>
      <c r="E271" s="312"/>
      <c r="F271" s="312"/>
      <c r="G271" s="267"/>
      <c r="H271" s="267"/>
      <c r="I271" s="313"/>
      <c r="J271" s="314"/>
      <c r="K271" s="314"/>
      <c r="L271" s="314"/>
      <c r="M271" s="314"/>
      <c r="N271" s="314"/>
      <c r="O271" s="267"/>
      <c r="P271" s="267"/>
      <c r="Q271" s="267"/>
      <c r="R271" s="267"/>
      <c r="S271" s="267"/>
      <c r="T271" s="267"/>
      <c r="U271" s="267"/>
      <c r="V271" s="267"/>
      <c r="W271" s="267"/>
      <c r="X271" s="267"/>
      <c r="Y271" s="267"/>
      <c r="Z271" s="267"/>
    </row>
    <row r="272" spans="1:26" ht="15.75" customHeight="1">
      <c r="A272" s="312"/>
      <c r="B272" s="312"/>
      <c r="C272" s="267"/>
      <c r="D272" s="312"/>
      <c r="E272" s="312"/>
      <c r="F272" s="312"/>
      <c r="G272" s="267"/>
      <c r="H272" s="267"/>
      <c r="I272" s="313"/>
      <c r="J272" s="314"/>
      <c r="K272" s="314"/>
      <c r="L272" s="314"/>
      <c r="M272" s="314"/>
      <c r="N272" s="314"/>
      <c r="O272" s="267"/>
      <c r="P272" s="267"/>
      <c r="Q272" s="267"/>
      <c r="R272" s="267"/>
      <c r="S272" s="267"/>
      <c r="T272" s="267"/>
      <c r="U272" s="267"/>
      <c r="V272" s="267"/>
      <c r="W272" s="267"/>
      <c r="X272" s="267"/>
      <c r="Y272" s="267"/>
      <c r="Z272" s="267"/>
    </row>
    <row r="273" spans="1:26" ht="15.75" customHeight="1">
      <c r="A273" s="312"/>
      <c r="B273" s="312"/>
      <c r="C273" s="267"/>
      <c r="D273" s="312"/>
      <c r="E273" s="312"/>
      <c r="F273" s="312"/>
      <c r="G273" s="267"/>
      <c r="H273" s="267"/>
      <c r="I273" s="313"/>
      <c r="J273" s="314"/>
      <c r="K273" s="314"/>
      <c r="L273" s="314"/>
      <c r="M273" s="314"/>
      <c r="N273" s="314"/>
      <c r="O273" s="267"/>
      <c r="P273" s="267"/>
      <c r="Q273" s="267"/>
      <c r="R273" s="267"/>
      <c r="S273" s="267"/>
      <c r="T273" s="267"/>
      <c r="U273" s="267"/>
      <c r="V273" s="267"/>
      <c r="W273" s="267"/>
      <c r="X273" s="267"/>
      <c r="Y273" s="267"/>
      <c r="Z273" s="267"/>
    </row>
    <row r="274" spans="1:26" ht="15.75" customHeight="1">
      <c r="A274" s="312"/>
      <c r="B274" s="312"/>
      <c r="C274" s="267"/>
      <c r="D274" s="312"/>
      <c r="E274" s="312"/>
      <c r="F274" s="312"/>
      <c r="G274" s="267"/>
      <c r="H274" s="267"/>
      <c r="I274" s="313"/>
      <c r="J274" s="314"/>
      <c r="K274" s="314"/>
      <c r="L274" s="314"/>
      <c r="M274" s="314"/>
      <c r="N274" s="314"/>
      <c r="O274" s="267"/>
      <c r="P274" s="267"/>
      <c r="Q274" s="267"/>
      <c r="R274" s="267"/>
      <c r="S274" s="267"/>
      <c r="T274" s="267"/>
      <c r="U274" s="267"/>
      <c r="V274" s="267"/>
      <c r="W274" s="267"/>
      <c r="X274" s="267"/>
      <c r="Y274" s="267"/>
      <c r="Z274" s="267"/>
    </row>
    <row r="275" spans="1:26" ht="15.75" customHeight="1">
      <c r="A275" s="312"/>
      <c r="B275" s="312"/>
      <c r="C275" s="267"/>
      <c r="D275" s="312"/>
      <c r="E275" s="312"/>
      <c r="F275" s="312"/>
      <c r="G275" s="267"/>
      <c r="H275" s="267"/>
      <c r="I275" s="313"/>
      <c r="J275" s="314"/>
      <c r="K275" s="314"/>
      <c r="L275" s="314"/>
      <c r="M275" s="314"/>
      <c r="N275" s="314"/>
      <c r="O275" s="267"/>
      <c r="P275" s="267"/>
      <c r="Q275" s="267"/>
      <c r="R275" s="267"/>
      <c r="S275" s="267"/>
      <c r="T275" s="267"/>
      <c r="U275" s="267"/>
      <c r="V275" s="267"/>
      <c r="W275" s="267"/>
      <c r="X275" s="267"/>
      <c r="Y275" s="267"/>
      <c r="Z275" s="267"/>
    </row>
    <row r="276" spans="1:26" ht="15.75" customHeight="1">
      <c r="A276" s="312"/>
      <c r="B276" s="312"/>
      <c r="C276" s="267"/>
      <c r="D276" s="312"/>
      <c r="E276" s="312"/>
      <c r="F276" s="312"/>
      <c r="G276" s="267"/>
      <c r="H276" s="267"/>
      <c r="I276" s="313"/>
      <c r="J276" s="314"/>
      <c r="K276" s="314"/>
      <c r="L276" s="314"/>
      <c r="M276" s="314"/>
      <c r="N276" s="314"/>
      <c r="O276" s="267"/>
      <c r="P276" s="267"/>
      <c r="Q276" s="267"/>
      <c r="R276" s="267"/>
      <c r="S276" s="267"/>
      <c r="T276" s="267"/>
      <c r="U276" s="267"/>
      <c r="V276" s="267"/>
      <c r="W276" s="267"/>
      <c r="X276" s="267"/>
      <c r="Y276" s="267"/>
      <c r="Z276" s="267"/>
    </row>
    <row r="277" spans="1:26" ht="15.75" customHeight="1">
      <c r="A277" s="312"/>
      <c r="B277" s="312"/>
      <c r="C277" s="267"/>
      <c r="D277" s="312"/>
      <c r="E277" s="312"/>
      <c r="F277" s="312"/>
      <c r="G277" s="267"/>
      <c r="H277" s="267"/>
      <c r="I277" s="313"/>
      <c r="J277" s="314"/>
      <c r="K277" s="314"/>
      <c r="L277" s="314"/>
      <c r="M277" s="314"/>
      <c r="N277" s="314"/>
      <c r="O277" s="267"/>
      <c r="P277" s="267"/>
      <c r="Q277" s="267"/>
      <c r="R277" s="267"/>
      <c r="S277" s="267"/>
      <c r="T277" s="267"/>
      <c r="U277" s="267"/>
      <c r="V277" s="267"/>
      <c r="W277" s="267"/>
      <c r="X277" s="267"/>
      <c r="Y277" s="267"/>
      <c r="Z277" s="267"/>
    </row>
    <row r="278" spans="1:26" ht="15.75" customHeight="1">
      <c r="A278" s="312"/>
      <c r="B278" s="312"/>
      <c r="C278" s="267"/>
      <c r="D278" s="312"/>
      <c r="E278" s="312"/>
      <c r="F278" s="312"/>
      <c r="G278" s="267"/>
      <c r="H278" s="267"/>
      <c r="I278" s="313"/>
      <c r="J278" s="314"/>
      <c r="K278" s="314"/>
      <c r="L278" s="314"/>
      <c r="M278" s="314"/>
      <c r="N278" s="314"/>
      <c r="O278" s="267"/>
      <c r="P278" s="267"/>
      <c r="Q278" s="267"/>
      <c r="R278" s="267"/>
      <c r="S278" s="267"/>
      <c r="T278" s="267"/>
      <c r="U278" s="267"/>
      <c r="V278" s="267"/>
      <c r="W278" s="267"/>
      <c r="X278" s="267"/>
      <c r="Y278" s="267"/>
      <c r="Z278" s="267"/>
    </row>
    <row r="279" spans="1:26" ht="15.75" customHeight="1">
      <c r="A279" s="312"/>
      <c r="B279" s="312"/>
      <c r="C279" s="267"/>
      <c r="D279" s="312"/>
      <c r="E279" s="312"/>
      <c r="F279" s="312"/>
      <c r="G279" s="267"/>
      <c r="H279" s="267"/>
      <c r="I279" s="313"/>
      <c r="J279" s="314"/>
      <c r="K279" s="314"/>
      <c r="L279" s="314"/>
      <c r="M279" s="314"/>
      <c r="N279" s="314"/>
      <c r="O279" s="267"/>
      <c r="P279" s="267"/>
      <c r="Q279" s="267"/>
      <c r="R279" s="267"/>
      <c r="S279" s="267"/>
      <c r="T279" s="267"/>
      <c r="U279" s="267"/>
      <c r="V279" s="267"/>
      <c r="W279" s="267"/>
      <c r="X279" s="267"/>
      <c r="Y279" s="267"/>
      <c r="Z279" s="267"/>
    </row>
    <row r="280" spans="1:26" ht="15.75" customHeight="1">
      <c r="A280" s="312"/>
      <c r="B280" s="312"/>
      <c r="C280" s="267"/>
      <c r="D280" s="312"/>
      <c r="E280" s="312"/>
      <c r="F280" s="312"/>
      <c r="G280" s="267"/>
      <c r="H280" s="267"/>
      <c r="I280" s="313"/>
      <c r="J280" s="314"/>
      <c r="K280" s="314"/>
      <c r="L280" s="314"/>
      <c r="M280" s="314"/>
      <c r="N280" s="314"/>
      <c r="O280" s="267"/>
      <c r="P280" s="267"/>
      <c r="Q280" s="267"/>
      <c r="R280" s="267"/>
      <c r="S280" s="267"/>
      <c r="T280" s="267"/>
      <c r="U280" s="267"/>
      <c r="V280" s="267"/>
      <c r="W280" s="267"/>
      <c r="X280" s="267"/>
      <c r="Y280" s="267"/>
      <c r="Z280" s="267"/>
    </row>
    <row r="281" spans="1:26" ht="15.75" customHeight="1">
      <c r="A281" s="312"/>
      <c r="B281" s="312"/>
      <c r="C281" s="267"/>
      <c r="D281" s="312"/>
      <c r="E281" s="312"/>
      <c r="F281" s="312"/>
      <c r="G281" s="267"/>
      <c r="H281" s="267"/>
      <c r="I281" s="313"/>
      <c r="J281" s="314"/>
      <c r="K281" s="314"/>
      <c r="L281" s="314"/>
      <c r="M281" s="314"/>
      <c r="N281" s="314"/>
      <c r="O281" s="267"/>
      <c r="P281" s="267"/>
      <c r="Q281" s="267"/>
      <c r="R281" s="267"/>
      <c r="S281" s="267"/>
      <c r="T281" s="267"/>
      <c r="U281" s="267"/>
      <c r="V281" s="267"/>
      <c r="W281" s="267"/>
      <c r="X281" s="267"/>
      <c r="Y281" s="267"/>
      <c r="Z281" s="267"/>
    </row>
    <row r="282" spans="1:26" ht="15.75" customHeight="1">
      <c r="A282" s="312"/>
      <c r="B282" s="312"/>
      <c r="C282" s="267"/>
      <c r="D282" s="312"/>
      <c r="E282" s="312"/>
      <c r="F282" s="312"/>
      <c r="G282" s="267"/>
      <c r="H282" s="267"/>
      <c r="I282" s="313"/>
      <c r="J282" s="314"/>
      <c r="K282" s="314"/>
      <c r="L282" s="314"/>
      <c r="M282" s="314"/>
      <c r="N282" s="314"/>
      <c r="O282" s="267"/>
      <c r="P282" s="267"/>
      <c r="Q282" s="267"/>
      <c r="R282" s="267"/>
      <c r="S282" s="267"/>
      <c r="T282" s="267"/>
      <c r="U282" s="267"/>
      <c r="V282" s="267"/>
      <c r="W282" s="267"/>
      <c r="X282" s="267"/>
      <c r="Y282" s="267"/>
      <c r="Z282" s="267"/>
    </row>
    <row r="283" spans="1:26" ht="15.75" customHeight="1">
      <c r="A283" s="312"/>
      <c r="B283" s="312"/>
      <c r="C283" s="267"/>
      <c r="D283" s="312"/>
      <c r="E283" s="312"/>
      <c r="F283" s="312"/>
      <c r="G283" s="267"/>
      <c r="H283" s="267"/>
      <c r="I283" s="313"/>
      <c r="J283" s="314"/>
      <c r="K283" s="314"/>
      <c r="L283" s="314"/>
      <c r="M283" s="314"/>
      <c r="N283" s="314"/>
      <c r="O283" s="267"/>
      <c r="P283" s="267"/>
      <c r="Q283" s="267"/>
      <c r="R283" s="267"/>
      <c r="S283" s="267"/>
      <c r="T283" s="267"/>
      <c r="U283" s="267"/>
      <c r="V283" s="267"/>
      <c r="W283" s="267"/>
      <c r="X283" s="267"/>
      <c r="Y283" s="267"/>
      <c r="Z283" s="267"/>
    </row>
    <row r="284" spans="1:26" ht="15.75" customHeight="1">
      <c r="A284" s="312"/>
      <c r="B284" s="312"/>
      <c r="C284" s="267"/>
      <c r="D284" s="312"/>
      <c r="E284" s="312"/>
      <c r="F284" s="312"/>
      <c r="G284" s="267"/>
      <c r="H284" s="267"/>
      <c r="I284" s="313"/>
      <c r="J284" s="314"/>
      <c r="K284" s="314"/>
      <c r="L284" s="314"/>
      <c r="M284" s="314"/>
      <c r="N284" s="314"/>
      <c r="O284" s="267"/>
      <c r="P284" s="267"/>
      <c r="Q284" s="267"/>
      <c r="R284" s="267"/>
      <c r="S284" s="267"/>
      <c r="T284" s="267"/>
      <c r="U284" s="267"/>
      <c r="V284" s="267"/>
      <c r="W284" s="267"/>
      <c r="X284" s="267"/>
      <c r="Y284" s="267"/>
      <c r="Z284" s="267"/>
    </row>
    <row r="285" spans="1:26" ht="15.75" customHeight="1">
      <c r="A285" s="312"/>
      <c r="B285" s="312"/>
      <c r="C285" s="267"/>
      <c r="D285" s="312"/>
      <c r="E285" s="312"/>
      <c r="F285" s="312"/>
      <c r="G285" s="267"/>
      <c r="H285" s="267"/>
      <c r="I285" s="313"/>
      <c r="J285" s="314"/>
      <c r="K285" s="314"/>
      <c r="L285" s="314"/>
      <c r="M285" s="314"/>
      <c r="N285" s="314"/>
      <c r="O285" s="267"/>
      <c r="P285" s="267"/>
      <c r="Q285" s="267"/>
      <c r="R285" s="267"/>
      <c r="S285" s="267"/>
      <c r="T285" s="267"/>
      <c r="U285" s="267"/>
      <c r="V285" s="267"/>
      <c r="W285" s="267"/>
      <c r="X285" s="267"/>
      <c r="Y285" s="267"/>
      <c r="Z285" s="267"/>
    </row>
    <row r="286" spans="1:26" ht="15.75" customHeight="1">
      <c r="A286" s="312"/>
      <c r="B286" s="312"/>
      <c r="C286" s="267"/>
      <c r="D286" s="312"/>
      <c r="E286" s="312"/>
      <c r="F286" s="312"/>
      <c r="G286" s="267"/>
      <c r="H286" s="267"/>
      <c r="I286" s="313"/>
      <c r="J286" s="314"/>
      <c r="K286" s="314"/>
      <c r="L286" s="314"/>
      <c r="M286" s="314"/>
      <c r="N286" s="314"/>
      <c r="O286" s="267"/>
      <c r="P286" s="267"/>
      <c r="Q286" s="267"/>
      <c r="R286" s="267"/>
      <c r="S286" s="267"/>
      <c r="T286" s="267"/>
      <c r="U286" s="267"/>
      <c r="V286" s="267"/>
      <c r="W286" s="267"/>
      <c r="X286" s="267"/>
      <c r="Y286" s="267"/>
      <c r="Z286" s="267"/>
    </row>
    <row r="287" spans="1:26" ht="15.75" customHeight="1">
      <c r="A287" s="312"/>
      <c r="B287" s="312"/>
      <c r="C287" s="267"/>
      <c r="D287" s="312"/>
      <c r="E287" s="312"/>
      <c r="F287" s="312"/>
      <c r="G287" s="267"/>
      <c r="H287" s="267"/>
      <c r="I287" s="313"/>
      <c r="J287" s="314"/>
      <c r="K287" s="314"/>
      <c r="L287" s="314"/>
      <c r="M287" s="314"/>
      <c r="N287" s="314"/>
      <c r="O287" s="267"/>
      <c r="P287" s="267"/>
      <c r="Q287" s="267"/>
      <c r="R287" s="267"/>
      <c r="S287" s="267"/>
      <c r="T287" s="267"/>
      <c r="U287" s="267"/>
      <c r="V287" s="267"/>
      <c r="W287" s="267"/>
      <c r="X287" s="267"/>
      <c r="Y287" s="267"/>
      <c r="Z287" s="267"/>
    </row>
    <row r="288" spans="1:26" ht="15.75" customHeight="1">
      <c r="A288" s="312"/>
      <c r="B288" s="312"/>
      <c r="C288" s="267"/>
      <c r="D288" s="312"/>
      <c r="E288" s="312"/>
      <c r="F288" s="312"/>
      <c r="G288" s="267"/>
      <c r="H288" s="267"/>
      <c r="I288" s="313"/>
      <c r="J288" s="314"/>
      <c r="K288" s="314"/>
      <c r="L288" s="314"/>
      <c r="M288" s="314"/>
      <c r="N288" s="314"/>
      <c r="O288" s="267"/>
      <c r="P288" s="267"/>
      <c r="Q288" s="267"/>
      <c r="R288" s="267"/>
      <c r="S288" s="267"/>
      <c r="T288" s="267"/>
      <c r="U288" s="267"/>
      <c r="V288" s="267"/>
      <c r="W288" s="267"/>
      <c r="X288" s="267"/>
      <c r="Y288" s="267"/>
      <c r="Z288" s="267"/>
    </row>
    <row r="289" spans="1:26" ht="15.75" customHeight="1">
      <c r="A289" s="312"/>
      <c r="B289" s="312"/>
      <c r="C289" s="267"/>
      <c r="D289" s="312"/>
      <c r="E289" s="312"/>
      <c r="F289" s="312"/>
      <c r="G289" s="267"/>
      <c r="H289" s="267"/>
      <c r="I289" s="313"/>
      <c r="J289" s="314"/>
      <c r="K289" s="314"/>
      <c r="L289" s="314"/>
      <c r="M289" s="314"/>
      <c r="N289" s="314"/>
      <c r="O289" s="267"/>
      <c r="P289" s="267"/>
      <c r="Q289" s="267"/>
      <c r="R289" s="267"/>
      <c r="S289" s="267"/>
      <c r="T289" s="267"/>
      <c r="U289" s="267"/>
      <c r="V289" s="267"/>
      <c r="W289" s="267"/>
      <c r="X289" s="267"/>
      <c r="Y289" s="267"/>
      <c r="Z289" s="267"/>
    </row>
    <row r="290" spans="1:26" ht="15.75" customHeight="1">
      <c r="A290" s="312"/>
      <c r="B290" s="312"/>
      <c r="C290" s="267"/>
      <c r="D290" s="312"/>
      <c r="E290" s="312"/>
      <c r="F290" s="312"/>
      <c r="G290" s="267"/>
      <c r="H290" s="267"/>
      <c r="I290" s="313"/>
      <c r="J290" s="314"/>
      <c r="K290" s="314"/>
      <c r="L290" s="314"/>
      <c r="M290" s="314"/>
      <c r="N290" s="314"/>
      <c r="O290" s="267"/>
      <c r="P290" s="267"/>
      <c r="Q290" s="267"/>
      <c r="R290" s="267"/>
      <c r="S290" s="267"/>
      <c r="T290" s="267"/>
      <c r="U290" s="267"/>
      <c r="V290" s="267"/>
      <c r="W290" s="267"/>
      <c r="X290" s="267"/>
      <c r="Y290" s="267"/>
      <c r="Z290" s="267"/>
    </row>
    <row r="291" spans="1:26" ht="15.75" customHeight="1">
      <c r="A291" s="312"/>
      <c r="B291" s="312"/>
      <c r="C291" s="267"/>
      <c r="D291" s="312"/>
      <c r="E291" s="312"/>
      <c r="F291" s="312"/>
      <c r="G291" s="267"/>
      <c r="H291" s="267"/>
      <c r="I291" s="313"/>
      <c r="J291" s="314"/>
      <c r="K291" s="314"/>
      <c r="L291" s="314"/>
      <c r="M291" s="314"/>
      <c r="N291" s="314"/>
      <c r="O291" s="267"/>
      <c r="P291" s="267"/>
      <c r="Q291" s="267"/>
      <c r="R291" s="267"/>
      <c r="S291" s="267"/>
      <c r="T291" s="267"/>
      <c r="U291" s="267"/>
      <c r="V291" s="267"/>
      <c r="W291" s="267"/>
      <c r="X291" s="267"/>
      <c r="Y291" s="267"/>
      <c r="Z291" s="267"/>
    </row>
    <row r="292" spans="1:26" ht="15.75" customHeight="1">
      <c r="A292" s="312"/>
      <c r="B292" s="312"/>
      <c r="C292" s="267"/>
      <c r="D292" s="312"/>
      <c r="E292" s="312"/>
      <c r="F292" s="312"/>
      <c r="G292" s="267"/>
      <c r="H292" s="267"/>
      <c r="I292" s="313"/>
      <c r="J292" s="314"/>
      <c r="K292" s="314"/>
      <c r="L292" s="314"/>
      <c r="M292" s="314"/>
      <c r="N292" s="314"/>
      <c r="O292" s="267"/>
      <c r="P292" s="267"/>
      <c r="Q292" s="267"/>
      <c r="R292" s="267"/>
      <c r="S292" s="267"/>
      <c r="T292" s="267"/>
      <c r="U292" s="267"/>
      <c r="V292" s="267"/>
      <c r="W292" s="267"/>
      <c r="X292" s="267"/>
      <c r="Y292" s="267"/>
      <c r="Z292" s="267"/>
    </row>
    <row r="293" spans="1:26" ht="15.75" customHeight="1">
      <c r="A293" s="312"/>
      <c r="B293" s="312"/>
      <c r="C293" s="267"/>
      <c r="D293" s="312"/>
      <c r="E293" s="312"/>
      <c r="F293" s="312"/>
      <c r="G293" s="267"/>
      <c r="H293" s="267"/>
      <c r="I293" s="313"/>
      <c r="J293" s="314"/>
      <c r="K293" s="314"/>
      <c r="L293" s="314"/>
      <c r="M293" s="314"/>
      <c r="N293" s="314"/>
      <c r="O293" s="267"/>
      <c r="P293" s="267"/>
      <c r="Q293" s="267"/>
      <c r="R293" s="267"/>
      <c r="S293" s="267"/>
      <c r="T293" s="267"/>
      <c r="U293" s="267"/>
      <c r="V293" s="267"/>
      <c r="W293" s="267"/>
      <c r="X293" s="267"/>
      <c r="Y293" s="267"/>
      <c r="Z293" s="267"/>
    </row>
    <row r="294" spans="1:26" ht="15.75" customHeight="1">
      <c r="A294" s="312"/>
      <c r="B294" s="312"/>
      <c r="C294" s="267"/>
      <c r="D294" s="312"/>
      <c r="E294" s="312"/>
      <c r="F294" s="312"/>
      <c r="G294" s="267"/>
      <c r="H294" s="267"/>
      <c r="I294" s="313"/>
      <c r="J294" s="314"/>
      <c r="K294" s="314"/>
      <c r="L294" s="314"/>
      <c r="M294" s="314"/>
      <c r="N294" s="314"/>
      <c r="O294" s="267"/>
      <c r="P294" s="267"/>
      <c r="Q294" s="267"/>
      <c r="R294" s="267"/>
      <c r="S294" s="267"/>
      <c r="T294" s="267"/>
      <c r="U294" s="267"/>
      <c r="V294" s="267"/>
      <c r="W294" s="267"/>
      <c r="X294" s="267"/>
      <c r="Y294" s="267"/>
      <c r="Z294" s="267"/>
    </row>
    <row r="295" spans="1:26" ht="15.75" customHeight="1">
      <c r="A295" s="312"/>
      <c r="B295" s="312"/>
      <c r="C295" s="267"/>
      <c r="D295" s="312"/>
      <c r="E295" s="312"/>
      <c r="F295" s="312"/>
      <c r="G295" s="267"/>
      <c r="H295" s="267"/>
      <c r="I295" s="313"/>
      <c r="J295" s="314"/>
      <c r="K295" s="314"/>
      <c r="L295" s="314"/>
      <c r="M295" s="314"/>
      <c r="N295" s="314"/>
      <c r="O295" s="267"/>
      <c r="P295" s="267"/>
      <c r="Q295" s="267"/>
      <c r="R295" s="267"/>
      <c r="S295" s="267"/>
      <c r="T295" s="267"/>
      <c r="U295" s="267"/>
      <c r="V295" s="267"/>
      <c r="W295" s="267"/>
      <c r="X295" s="267"/>
      <c r="Y295" s="267"/>
      <c r="Z295" s="267"/>
    </row>
    <row r="296" spans="1:26" ht="15.75" customHeight="1">
      <c r="A296" s="312"/>
      <c r="B296" s="312"/>
      <c r="C296" s="267"/>
      <c r="D296" s="312"/>
      <c r="E296" s="312"/>
      <c r="F296" s="312"/>
      <c r="G296" s="267"/>
      <c r="H296" s="267"/>
      <c r="I296" s="313"/>
      <c r="J296" s="314"/>
      <c r="K296" s="314"/>
      <c r="L296" s="314"/>
      <c r="M296" s="314"/>
      <c r="N296" s="314"/>
      <c r="O296" s="267"/>
      <c r="P296" s="267"/>
      <c r="Q296" s="267"/>
      <c r="R296" s="267"/>
      <c r="S296" s="267"/>
      <c r="T296" s="267"/>
      <c r="U296" s="267"/>
      <c r="V296" s="267"/>
      <c r="W296" s="267"/>
      <c r="X296" s="267"/>
      <c r="Y296" s="267"/>
      <c r="Z296" s="267"/>
    </row>
    <row r="297" spans="1:26" ht="15.75" customHeight="1">
      <c r="A297" s="312"/>
      <c r="B297" s="312"/>
      <c r="C297" s="267"/>
      <c r="D297" s="312"/>
      <c r="E297" s="312"/>
      <c r="F297" s="312"/>
      <c r="G297" s="267"/>
      <c r="H297" s="267"/>
      <c r="I297" s="313"/>
      <c r="J297" s="314"/>
      <c r="K297" s="314"/>
      <c r="L297" s="314"/>
      <c r="M297" s="314"/>
      <c r="N297" s="314"/>
      <c r="O297" s="267"/>
      <c r="P297" s="267"/>
      <c r="Q297" s="267"/>
      <c r="R297" s="267"/>
      <c r="S297" s="267"/>
      <c r="T297" s="267"/>
      <c r="U297" s="267"/>
      <c r="V297" s="267"/>
      <c r="W297" s="267"/>
      <c r="X297" s="267"/>
      <c r="Y297" s="267"/>
      <c r="Z297" s="267"/>
    </row>
    <row r="298" spans="1:26" ht="15.75" customHeight="1">
      <c r="A298" s="312"/>
      <c r="B298" s="312"/>
      <c r="C298" s="267"/>
      <c r="D298" s="312"/>
      <c r="E298" s="312"/>
      <c r="F298" s="312"/>
      <c r="G298" s="267"/>
      <c r="H298" s="267"/>
      <c r="I298" s="313"/>
      <c r="J298" s="314"/>
      <c r="K298" s="314"/>
      <c r="L298" s="314"/>
      <c r="M298" s="314"/>
      <c r="N298" s="314"/>
      <c r="O298" s="267"/>
      <c r="P298" s="267"/>
      <c r="Q298" s="267"/>
      <c r="R298" s="267"/>
      <c r="S298" s="267"/>
      <c r="T298" s="267"/>
      <c r="U298" s="267"/>
      <c r="V298" s="267"/>
      <c r="W298" s="267"/>
      <c r="X298" s="267"/>
      <c r="Y298" s="267"/>
      <c r="Z298" s="267"/>
    </row>
    <row r="299" spans="1:26" ht="15.75" customHeight="1">
      <c r="A299" s="312"/>
      <c r="B299" s="312"/>
      <c r="C299" s="267"/>
      <c r="D299" s="312"/>
      <c r="E299" s="312"/>
      <c r="F299" s="312"/>
      <c r="G299" s="267"/>
      <c r="H299" s="267"/>
      <c r="I299" s="313"/>
      <c r="J299" s="314"/>
      <c r="K299" s="314"/>
      <c r="L299" s="314"/>
      <c r="M299" s="314"/>
      <c r="N299" s="314"/>
      <c r="O299" s="267"/>
      <c r="P299" s="267"/>
      <c r="Q299" s="267"/>
      <c r="R299" s="267"/>
      <c r="S299" s="267"/>
      <c r="T299" s="267"/>
      <c r="U299" s="267"/>
      <c r="V299" s="267"/>
      <c r="W299" s="267"/>
      <c r="X299" s="267"/>
      <c r="Y299" s="267"/>
      <c r="Z299" s="267"/>
    </row>
    <row r="300" spans="1:26" ht="15.75" customHeight="1">
      <c r="A300" s="312"/>
      <c r="B300" s="312"/>
      <c r="C300" s="267"/>
      <c r="D300" s="312"/>
      <c r="E300" s="312"/>
      <c r="F300" s="312"/>
      <c r="G300" s="267"/>
      <c r="H300" s="267"/>
      <c r="I300" s="313"/>
      <c r="J300" s="314"/>
      <c r="K300" s="314"/>
      <c r="L300" s="314"/>
      <c r="M300" s="314"/>
      <c r="N300" s="314"/>
      <c r="O300" s="267"/>
      <c r="P300" s="267"/>
      <c r="Q300" s="267"/>
      <c r="R300" s="267"/>
      <c r="S300" s="267"/>
      <c r="T300" s="267"/>
      <c r="U300" s="267"/>
      <c r="V300" s="267"/>
      <c r="W300" s="267"/>
      <c r="X300" s="267"/>
      <c r="Y300" s="267"/>
      <c r="Z300" s="267"/>
    </row>
    <row r="301" spans="1:26" ht="15.75" customHeight="1">
      <c r="A301" s="312"/>
      <c r="B301" s="312"/>
      <c r="C301" s="267"/>
      <c r="D301" s="312"/>
      <c r="E301" s="312"/>
      <c r="F301" s="312"/>
      <c r="G301" s="267"/>
      <c r="H301" s="267"/>
      <c r="I301" s="313"/>
      <c r="J301" s="314"/>
      <c r="K301" s="314"/>
      <c r="L301" s="314"/>
      <c r="M301" s="314"/>
      <c r="N301" s="314"/>
      <c r="O301" s="267"/>
      <c r="P301" s="267"/>
      <c r="Q301" s="267"/>
      <c r="R301" s="267"/>
      <c r="S301" s="267"/>
      <c r="T301" s="267"/>
      <c r="U301" s="267"/>
      <c r="V301" s="267"/>
      <c r="W301" s="267"/>
      <c r="X301" s="267"/>
      <c r="Y301" s="267"/>
      <c r="Z301" s="267"/>
    </row>
    <row r="302" spans="1:26" ht="15.75" customHeight="1">
      <c r="A302" s="312"/>
      <c r="B302" s="312"/>
      <c r="C302" s="267"/>
      <c r="D302" s="312"/>
      <c r="E302" s="312"/>
      <c r="F302" s="312"/>
      <c r="G302" s="267"/>
      <c r="H302" s="267"/>
      <c r="I302" s="313"/>
      <c r="J302" s="314"/>
      <c r="K302" s="314"/>
      <c r="L302" s="314"/>
      <c r="M302" s="314"/>
      <c r="N302" s="314"/>
      <c r="O302" s="267"/>
      <c r="P302" s="267"/>
      <c r="Q302" s="267"/>
      <c r="R302" s="267"/>
      <c r="S302" s="267"/>
      <c r="T302" s="267"/>
      <c r="U302" s="267"/>
      <c r="V302" s="267"/>
      <c r="W302" s="267"/>
      <c r="X302" s="267"/>
      <c r="Y302" s="267"/>
      <c r="Z302" s="267"/>
    </row>
    <row r="303" spans="1:26" ht="15.75" customHeight="1">
      <c r="A303" s="312"/>
      <c r="B303" s="312"/>
      <c r="C303" s="267"/>
      <c r="D303" s="312"/>
      <c r="E303" s="312"/>
      <c r="F303" s="312"/>
      <c r="G303" s="267"/>
      <c r="H303" s="267"/>
      <c r="I303" s="313"/>
      <c r="J303" s="314"/>
      <c r="K303" s="314"/>
      <c r="L303" s="314"/>
      <c r="M303" s="314"/>
      <c r="N303" s="314"/>
      <c r="O303" s="267"/>
      <c r="P303" s="267"/>
      <c r="Q303" s="267"/>
      <c r="R303" s="267"/>
      <c r="S303" s="267"/>
      <c r="T303" s="267"/>
      <c r="U303" s="267"/>
      <c r="V303" s="267"/>
      <c r="W303" s="267"/>
      <c r="X303" s="267"/>
      <c r="Y303" s="267"/>
      <c r="Z303" s="267"/>
    </row>
    <row r="304" spans="1:26" ht="15.75" customHeight="1">
      <c r="A304" s="312"/>
      <c r="B304" s="312"/>
      <c r="C304" s="267"/>
      <c r="D304" s="312"/>
      <c r="E304" s="312"/>
      <c r="F304" s="312"/>
      <c r="G304" s="267"/>
      <c r="H304" s="267"/>
      <c r="I304" s="313"/>
      <c r="J304" s="314"/>
      <c r="K304" s="314"/>
      <c r="L304" s="314"/>
      <c r="M304" s="314"/>
      <c r="N304" s="314"/>
      <c r="O304" s="267"/>
      <c r="P304" s="267"/>
      <c r="Q304" s="267"/>
      <c r="R304" s="267"/>
      <c r="S304" s="267"/>
      <c r="T304" s="267"/>
      <c r="U304" s="267"/>
      <c r="V304" s="267"/>
      <c r="W304" s="267"/>
      <c r="X304" s="267"/>
      <c r="Y304" s="267"/>
      <c r="Z304" s="267"/>
    </row>
    <row r="305" spans="1:26" ht="15.75" customHeight="1">
      <c r="A305" s="312"/>
      <c r="B305" s="312"/>
      <c r="C305" s="267"/>
      <c r="D305" s="312"/>
      <c r="E305" s="312"/>
      <c r="F305" s="312"/>
      <c r="G305" s="267"/>
      <c r="H305" s="267"/>
      <c r="I305" s="313"/>
      <c r="J305" s="314"/>
      <c r="K305" s="314"/>
      <c r="L305" s="314"/>
      <c r="M305" s="314"/>
      <c r="N305" s="314"/>
      <c r="O305" s="267"/>
      <c r="P305" s="267"/>
      <c r="Q305" s="267"/>
      <c r="R305" s="267"/>
      <c r="S305" s="267"/>
      <c r="T305" s="267"/>
      <c r="U305" s="267"/>
      <c r="V305" s="267"/>
      <c r="W305" s="267"/>
      <c r="X305" s="267"/>
      <c r="Y305" s="267"/>
      <c r="Z305" s="267"/>
    </row>
    <row r="306" spans="1:26" ht="15.75" customHeight="1">
      <c r="A306" s="312"/>
      <c r="B306" s="312"/>
      <c r="C306" s="267"/>
      <c r="D306" s="312"/>
      <c r="E306" s="312"/>
      <c r="F306" s="312"/>
      <c r="G306" s="267"/>
      <c r="H306" s="267"/>
      <c r="I306" s="313"/>
      <c r="J306" s="314"/>
      <c r="K306" s="314"/>
      <c r="L306" s="314"/>
      <c r="M306" s="314"/>
      <c r="N306" s="314"/>
      <c r="O306" s="267"/>
      <c r="P306" s="267"/>
      <c r="Q306" s="267"/>
      <c r="R306" s="267"/>
      <c r="S306" s="267"/>
      <c r="T306" s="267"/>
      <c r="U306" s="267"/>
      <c r="V306" s="267"/>
      <c r="W306" s="267"/>
      <c r="X306" s="267"/>
      <c r="Y306" s="267"/>
      <c r="Z306" s="267"/>
    </row>
    <row r="307" spans="1:26" ht="15.75" customHeight="1">
      <c r="A307" s="312"/>
      <c r="B307" s="312"/>
      <c r="C307" s="267"/>
      <c r="D307" s="312"/>
      <c r="E307" s="312"/>
      <c r="F307" s="312"/>
      <c r="G307" s="267"/>
      <c r="H307" s="267"/>
      <c r="I307" s="313"/>
      <c r="J307" s="314"/>
      <c r="K307" s="314"/>
      <c r="L307" s="314"/>
      <c r="M307" s="314"/>
      <c r="N307" s="314"/>
      <c r="O307" s="267"/>
      <c r="P307" s="267"/>
      <c r="Q307" s="267"/>
      <c r="R307" s="267"/>
      <c r="S307" s="267"/>
      <c r="T307" s="267"/>
      <c r="U307" s="267"/>
      <c r="V307" s="267"/>
      <c r="W307" s="267"/>
      <c r="X307" s="267"/>
      <c r="Y307" s="267"/>
      <c r="Z307" s="267"/>
    </row>
    <row r="308" spans="1:26" ht="15.75" customHeight="1">
      <c r="A308" s="312"/>
      <c r="B308" s="312"/>
      <c r="C308" s="267"/>
      <c r="D308" s="312"/>
      <c r="E308" s="312"/>
      <c r="F308" s="312"/>
      <c r="G308" s="267"/>
      <c r="H308" s="267"/>
      <c r="I308" s="313"/>
      <c r="J308" s="314"/>
      <c r="K308" s="314"/>
      <c r="L308" s="314"/>
      <c r="M308" s="314"/>
      <c r="N308" s="314"/>
      <c r="O308" s="267"/>
      <c r="P308" s="267"/>
      <c r="Q308" s="267"/>
      <c r="R308" s="267"/>
      <c r="S308" s="267"/>
      <c r="T308" s="267"/>
      <c r="U308" s="267"/>
      <c r="V308" s="267"/>
      <c r="W308" s="267"/>
      <c r="X308" s="267"/>
      <c r="Y308" s="267"/>
      <c r="Z308" s="267"/>
    </row>
    <row r="309" spans="1:26" ht="15.75" customHeight="1">
      <c r="A309" s="312"/>
      <c r="B309" s="312"/>
      <c r="C309" s="267"/>
      <c r="D309" s="312"/>
      <c r="E309" s="312"/>
      <c r="F309" s="312"/>
      <c r="G309" s="267"/>
      <c r="H309" s="267"/>
      <c r="I309" s="313"/>
      <c r="J309" s="314"/>
      <c r="K309" s="314"/>
      <c r="L309" s="314"/>
      <c r="M309" s="314"/>
      <c r="N309" s="314"/>
      <c r="O309" s="267"/>
      <c r="P309" s="267"/>
      <c r="Q309" s="267"/>
      <c r="R309" s="267"/>
      <c r="S309" s="267"/>
      <c r="T309" s="267"/>
      <c r="U309" s="267"/>
      <c r="V309" s="267"/>
      <c r="W309" s="267"/>
      <c r="X309" s="267"/>
      <c r="Y309" s="267"/>
      <c r="Z309" s="267"/>
    </row>
    <row r="310" spans="1:26" ht="15.75" customHeight="1">
      <c r="A310" s="312"/>
      <c r="B310" s="312"/>
      <c r="C310" s="267"/>
      <c r="D310" s="312"/>
      <c r="E310" s="312"/>
      <c r="F310" s="312"/>
      <c r="G310" s="267"/>
      <c r="H310" s="267"/>
      <c r="I310" s="313"/>
      <c r="J310" s="314"/>
      <c r="K310" s="314"/>
      <c r="L310" s="314"/>
      <c r="M310" s="314"/>
      <c r="N310" s="314"/>
      <c r="O310" s="267"/>
      <c r="P310" s="267"/>
      <c r="Q310" s="267"/>
      <c r="R310" s="267"/>
      <c r="S310" s="267"/>
      <c r="T310" s="267"/>
      <c r="U310" s="267"/>
      <c r="V310" s="267"/>
      <c r="W310" s="267"/>
      <c r="X310" s="267"/>
      <c r="Y310" s="267"/>
      <c r="Z310" s="267"/>
    </row>
    <row r="311" spans="1:26" ht="15.75" customHeight="1">
      <c r="A311" s="312"/>
      <c r="B311" s="312"/>
      <c r="C311" s="267"/>
      <c r="D311" s="312"/>
      <c r="E311" s="312"/>
      <c r="F311" s="312"/>
      <c r="G311" s="267"/>
      <c r="H311" s="267"/>
      <c r="I311" s="313"/>
      <c r="J311" s="314"/>
      <c r="K311" s="314"/>
      <c r="L311" s="314"/>
      <c r="M311" s="314"/>
      <c r="N311" s="314"/>
      <c r="O311" s="267"/>
      <c r="P311" s="267"/>
      <c r="Q311" s="267"/>
      <c r="R311" s="267"/>
      <c r="S311" s="267"/>
      <c r="T311" s="267"/>
      <c r="U311" s="267"/>
      <c r="V311" s="267"/>
      <c r="W311" s="267"/>
      <c r="X311" s="267"/>
      <c r="Y311" s="267"/>
      <c r="Z311" s="267"/>
    </row>
    <row r="312" spans="1:26" ht="15.75" customHeight="1">
      <c r="A312" s="312"/>
      <c r="B312" s="312"/>
      <c r="C312" s="267"/>
      <c r="D312" s="312"/>
      <c r="E312" s="312"/>
      <c r="F312" s="312"/>
      <c r="G312" s="267"/>
      <c r="H312" s="267"/>
      <c r="I312" s="313"/>
      <c r="J312" s="314"/>
      <c r="K312" s="314"/>
      <c r="L312" s="314"/>
      <c r="M312" s="314"/>
      <c r="N312" s="314"/>
      <c r="O312" s="267"/>
      <c r="P312" s="267"/>
      <c r="Q312" s="267"/>
      <c r="R312" s="267"/>
      <c r="S312" s="267"/>
      <c r="T312" s="267"/>
      <c r="U312" s="267"/>
      <c r="V312" s="267"/>
      <c r="W312" s="267"/>
      <c r="X312" s="267"/>
      <c r="Y312" s="267"/>
      <c r="Z312" s="267"/>
    </row>
    <row r="313" spans="1:26" ht="15.75" customHeight="1">
      <c r="A313" s="312"/>
      <c r="B313" s="312"/>
      <c r="C313" s="267"/>
      <c r="D313" s="312"/>
      <c r="E313" s="312"/>
      <c r="F313" s="312"/>
      <c r="G313" s="267"/>
      <c r="H313" s="267"/>
      <c r="I313" s="313"/>
      <c r="J313" s="314"/>
      <c r="K313" s="314"/>
      <c r="L313" s="314"/>
      <c r="M313" s="314"/>
      <c r="N313" s="314"/>
      <c r="O313" s="267"/>
      <c r="P313" s="267"/>
      <c r="Q313" s="267"/>
      <c r="R313" s="267"/>
      <c r="S313" s="267"/>
      <c r="T313" s="267"/>
      <c r="U313" s="267"/>
      <c r="V313" s="267"/>
      <c r="W313" s="267"/>
      <c r="X313" s="267"/>
      <c r="Y313" s="267"/>
      <c r="Z313" s="267"/>
    </row>
    <row r="314" spans="1:26" ht="15.75" customHeight="1">
      <c r="A314" s="312"/>
      <c r="B314" s="312"/>
      <c r="C314" s="267"/>
      <c r="D314" s="312"/>
      <c r="E314" s="312"/>
      <c r="F314" s="312"/>
      <c r="G314" s="267"/>
      <c r="H314" s="267"/>
      <c r="I314" s="313"/>
      <c r="J314" s="314"/>
      <c r="K314" s="314"/>
      <c r="L314" s="314"/>
      <c r="M314" s="314"/>
      <c r="N314" s="314"/>
      <c r="O314" s="267"/>
      <c r="P314" s="267"/>
      <c r="Q314" s="267"/>
      <c r="R314" s="267"/>
      <c r="S314" s="267"/>
      <c r="T314" s="267"/>
      <c r="U314" s="267"/>
      <c r="V314" s="267"/>
      <c r="W314" s="267"/>
      <c r="X314" s="267"/>
      <c r="Y314" s="267"/>
      <c r="Z314" s="267"/>
    </row>
    <row r="315" spans="1:26" ht="15.75" customHeight="1">
      <c r="A315" s="312"/>
      <c r="B315" s="312"/>
      <c r="C315" s="267"/>
      <c r="D315" s="312"/>
      <c r="E315" s="312"/>
      <c r="F315" s="312"/>
      <c r="G315" s="267"/>
      <c r="H315" s="267"/>
      <c r="I315" s="313"/>
      <c r="J315" s="314"/>
      <c r="K315" s="314"/>
      <c r="L315" s="314"/>
      <c r="M315" s="314"/>
      <c r="N315" s="314"/>
      <c r="O315" s="267"/>
      <c r="P315" s="267"/>
      <c r="Q315" s="267"/>
      <c r="R315" s="267"/>
      <c r="S315" s="267"/>
      <c r="T315" s="267"/>
      <c r="U315" s="267"/>
      <c r="V315" s="267"/>
      <c r="W315" s="267"/>
      <c r="X315" s="267"/>
      <c r="Y315" s="267"/>
      <c r="Z315" s="267"/>
    </row>
    <row r="316" spans="1:26" ht="15.75" customHeight="1">
      <c r="A316" s="312"/>
      <c r="B316" s="312"/>
      <c r="C316" s="267"/>
      <c r="D316" s="312"/>
      <c r="E316" s="312"/>
      <c r="F316" s="312"/>
      <c r="G316" s="267"/>
      <c r="H316" s="267"/>
      <c r="I316" s="313"/>
      <c r="J316" s="314"/>
      <c r="K316" s="314"/>
      <c r="L316" s="314"/>
      <c r="M316" s="314"/>
      <c r="N316" s="314"/>
      <c r="O316" s="267"/>
      <c r="P316" s="267"/>
      <c r="Q316" s="267"/>
      <c r="R316" s="267"/>
      <c r="S316" s="267"/>
      <c r="T316" s="267"/>
      <c r="U316" s="267"/>
      <c r="V316" s="267"/>
      <c r="W316" s="267"/>
      <c r="X316" s="267"/>
      <c r="Y316" s="267"/>
      <c r="Z316" s="267"/>
    </row>
    <row r="317" spans="1:26" ht="15.75" customHeight="1">
      <c r="A317" s="312"/>
      <c r="B317" s="312"/>
      <c r="C317" s="267"/>
      <c r="D317" s="312"/>
      <c r="E317" s="312"/>
      <c r="F317" s="312"/>
      <c r="G317" s="267"/>
      <c r="H317" s="267"/>
      <c r="I317" s="313"/>
      <c r="J317" s="314"/>
      <c r="K317" s="314"/>
      <c r="L317" s="314"/>
      <c r="M317" s="314"/>
      <c r="N317" s="314"/>
      <c r="O317" s="267"/>
      <c r="P317" s="267"/>
      <c r="Q317" s="267"/>
      <c r="R317" s="267"/>
      <c r="S317" s="267"/>
      <c r="T317" s="267"/>
      <c r="U317" s="267"/>
      <c r="V317" s="267"/>
      <c r="W317" s="267"/>
      <c r="X317" s="267"/>
      <c r="Y317" s="267"/>
      <c r="Z317" s="267"/>
    </row>
    <row r="318" spans="1:26" ht="15.75" customHeight="1">
      <c r="A318" s="312"/>
      <c r="B318" s="312"/>
      <c r="C318" s="267"/>
      <c r="D318" s="312"/>
      <c r="E318" s="312"/>
      <c r="F318" s="312"/>
      <c r="G318" s="267"/>
      <c r="H318" s="267"/>
      <c r="I318" s="313"/>
      <c r="J318" s="314"/>
      <c r="K318" s="314"/>
      <c r="L318" s="314"/>
      <c r="M318" s="314"/>
      <c r="N318" s="314"/>
      <c r="O318" s="267"/>
      <c r="P318" s="267"/>
      <c r="Q318" s="267"/>
      <c r="R318" s="267"/>
      <c r="S318" s="267"/>
      <c r="T318" s="267"/>
      <c r="U318" s="267"/>
      <c r="V318" s="267"/>
      <c r="W318" s="267"/>
      <c r="X318" s="267"/>
      <c r="Y318" s="267"/>
      <c r="Z318" s="267"/>
    </row>
    <row r="319" spans="1:26" ht="15.75" customHeight="1">
      <c r="A319" s="312"/>
      <c r="B319" s="312"/>
      <c r="C319" s="267"/>
      <c r="D319" s="312"/>
      <c r="E319" s="312"/>
      <c r="F319" s="312"/>
      <c r="G319" s="267"/>
      <c r="H319" s="267"/>
      <c r="I319" s="313"/>
      <c r="J319" s="314"/>
      <c r="K319" s="314"/>
      <c r="L319" s="314"/>
      <c r="M319" s="314"/>
      <c r="N319" s="314"/>
      <c r="O319" s="267"/>
      <c r="P319" s="267"/>
      <c r="Q319" s="267"/>
      <c r="R319" s="267"/>
      <c r="S319" s="267"/>
      <c r="T319" s="267"/>
      <c r="U319" s="267"/>
      <c r="V319" s="267"/>
      <c r="W319" s="267"/>
      <c r="X319" s="267"/>
      <c r="Y319" s="267"/>
      <c r="Z319" s="267"/>
    </row>
    <row r="320" spans="1:26" ht="15.75" customHeight="1">
      <c r="A320" s="312"/>
      <c r="B320" s="312"/>
      <c r="C320" s="267"/>
      <c r="D320" s="312"/>
      <c r="E320" s="312"/>
      <c r="F320" s="312"/>
      <c r="G320" s="267"/>
      <c r="H320" s="267"/>
      <c r="I320" s="313"/>
      <c r="J320" s="314"/>
      <c r="K320" s="314"/>
      <c r="L320" s="314"/>
      <c r="M320" s="314"/>
      <c r="N320" s="314"/>
      <c r="O320" s="267"/>
      <c r="P320" s="267"/>
      <c r="Q320" s="267"/>
      <c r="R320" s="267"/>
      <c r="S320" s="267"/>
      <c r="T320" s="267"/>
      <c r="U320" s="267"/>
      <c r="V320" s="267"/>
      <c r="W320" s="267"/>
      <c r="X320" s="267"/>
      <c r="Y320" s="267"/>
      <c r="Z320" s="267"/>
    </row>
    <row r="321" spans="1:26" ht="15.75" customHeight="1">
      <c r="A321" s="312"/>
      <c r="B321" s="312"/>
      <c r="C321" s="267"/>
      <c r="D321" s="312"/>
      <c r="E321" s="312"/>
      <c r="F321" s="312"/>
      <c r="G321" s="267"/>
      <c r="H321" s="267"/>
      <c r="I321" s="313"/>
      <c r="J321" s="314"/>
      <c r="K321" s="314"/>
      <c r="L321" s="314"/>
      <c r="M321" s="314"/>
      <c r="N321" s="314"/>
      <c r="O321" s="267"/>
      <c r="P321" s="267"/>
      <c r="Q321" s="267"/>
      <c r="R321" s="267"/>
      <c r="S321" s="267"/>
      <c r="T321" s="267"/>
      <c r="U321" s="267"/>
      <c r="V321" s="267"/>
      <c r="W321" s="267"/>
      <c r="X321" s="267"/>
      <c r="Y321" s="267"/>
      <c r="Z321" s="267"/>
    </row>
    <row r="322" spans="1:26" ht="15.75" customHeight="1">
      <c r="A322" s="312"/>
      <c r="B322" s="312"/>
      <c r="C322" s="267"/>
      <c r="D322" s="312"/>
      <c r="E322" s="312"/>
      <c r="F322" s="312"/>
      <c r="G322" s="267"/>
      <c r="H322" s="267"/>
      <c r="I322" s="313"/>
      <c r="J322" s="314"/>
      <c r="K322" s="314"/>
      <c r="L322" s="314"/>
      <c r="M322" s="314"/>
      <c r="N322" s="314"/>
      <c r="O322" s="267"/>
      <c r="P322" s="267"/>
      <c r="Q322" s="267"/>
      <c r="R322" s="267"/>
      <c r="S322" s="267"/>
      <c r="T322" s="267"/>
      <c r="U322" s="267"/>
      <c r="V322" s="267"/>
      <c r="W322" s="267"/>
      <c r="X322" s="267"/>
      <c r="Y322" s="267"/>
      <c r="Z322" s="267"/>
    </row>
    <row r="323" spans="1:26" ht="15.75" customHeight="1">
      <c r="A323" s="312"/>
      <c r="B323" s="312"/>
      <c r="C323" s="267"/>
      <c r="D323" s="312"/>
      <c r="E323" s="312"/>
      <c r="F323" s="312"/>
      <c r="G323" s="267"/>
      <c r="H323" s="267"/>
      <c r="I323" s="313"/>
      <c r="J323" s="314"/>
      <c r="K323" s="314"/>
      <c r="L323" s="314"/>
      <c r="M323" s="314"/>
      <c r="N323" s="314"/>
      <c r="O323" s="267"/>
      <c r="P323" s="267"/>
      <c r="Q323" s="267"/>
      <c r="R323" s="267"/>
      <c r="S323" s="267"/>
      <c r="T323" s="267"/>
      <c r="U323" s="267"/>
      <c r="V323" s="267"/>
      <c r="W323" s="267"/>
      <c r="X323" s="267"/>
      <c r="Y323" s="267"/>
      <c r="Z323" s="267"/>
    </row>
    <row r="324" spans="1:26" ht="15.75" customHeight="1">
      <c r="A324" s="312"/>
      <c r="B324" s="312"/>
      <c r="C324" s="267"/>
      <c r="D324" s="312"/>
      <c r="E324" s="312"/>
      <c r="F324" s="312"/>
      <c r="G324" s="267"/>
      <c r="H324" s="267"/>
      <c r="I324" s="313"/>
      <c r="J324" s="314"/>
      <c r="K324" s="314"/>
      <c r="L324" s="314"/>
      <c r="M324" s="314"/>
      <c r="N324" s="314"/>
      <c r="O324" s="267"/>
      <c r="P324" s="267"/>
      <c r="Q324" s="267"/>
      <c r="R324" s="267"/>
      <c r="S324" s="267"/>
      <c r="T324" s="267"/>
      <c r="U324" s="267"/>
      <c r="V324" s="267"/>
      <c r="W324" s="267"/>
      <c r="X324" s="267"/>
      <c r="Y324" s="267"/>
      <c r="Z324" s="267"/>
    </row>
    <row r="325" spans="1:26" ht="15.75" customHeight="1">
      <c r="A325" s="312"/>
      <c r="B325" s="312"/>
      <c r="C325" s="267"/>
      <c r="D325" s="312"/>
      <c r="E325" s="312"/>
      <c r="F325" s="312"/>
      <c r="G325" s="267"/>
      <c r="H325" s="267"/>
      <c r="I325" s="313"/>
      <c r="J325" s="314"/>
      <c r="K325" s="314"/>
      <c r="L325" s="314"/>
      <c r="M325" s="314"/>
      <c r="N325" s="314"/>
      <c r="O325" s="267"/>
      <c r="P325" s="267"/>
      <c r="Q325" s="267"/>
      <c r="R325" s="267"/>
      <c r="S325" s="267"/>
      <c r="T325" s="267"/>
      <c r="U325" s="267"/>
      <c r="V325" s="267"/>
      <c r="W325" s="267"/>
      <c r="X325" s="267"/>
      <c r="Y325" s="267"/>
      <c r="Z325" s="267"/>
    </row>
    <row r="326" spans="1:26" ht="15.75" customHeight="1">
      <c r="A326" s="312"/>
      <c r="B326" s="312"/>
      <c r="C326" s="267"/>
      <c r="D326" s="312"/>
      <c r="E326" s="312"/>
      <c r="F326" s="312"/>
      <c r="G326" s="267"/>
      <c r="H326" s="267"/>
      <c r="I326" s="313"/>
      <c r="J326" s="314"/>
      <c r="K326" s="314"/>
      <c r="L326" s="314"/>
      <c r="M326" s="314"/>
      <c r="N326" s="314"/>
      <c r="O326" s="267"/>
      <c r="P326" s="267"/>
      <c r="Q326" s="267"/>
      <c r="R326" s="267"/>
      <c r="S326" s="267"/>
      <c r="T326" s="267"/>
      <c r="U326" s="267"/>
      <c r="V326" s="267"/>
      <c r="W326" s="267"/>
      <c r="X326" s="267"/>
      <c r="Y326" s="267"/>
      <c r="Z326" s="267"/>
    </row>
    <row r="327" spans="1:26" ht="15.75" customHeight="1">
      <c r="A327" s="312"/>
      <c r="B327" s="312"/>
      <c r="C327" s="267"/>
      <c r="D327" s="312"/>
      <c r="E327" s="312"/>
      <c r="F327" s="312"/>
      <c r="G327" s="267"/>
      <c r="H327" s="267"/>
      <c r="I327" s="313"/>
      <c r="J327" s="314"/>
      <c r="K327" s="314"/>
      <c r="L327" s="314"/>
      <c r="M327" s="314"/>
      <c r="N327" s="314"/>
      <c r="O327" s="267"/>
      <c r="P327" s="267"/>
      <c r="Q327" s="267"/>
      <c r="R327" s="267"/>
      <c r="S327" s="267"/>
      <c r="T327" s="267"/>
      <c r="U327" s="267"/>
      <c r="V327" s="267"/>
      <c r="W327" s="267"/>
      <c r="X327" s="267"/>
      <c r="Y327" s="267"/>
      <c r="Z327" s="267"/>
    </row>
    <row r="328" spans="1:26" ht="15.75" customHeight="1">
      <c r="A328" s="312"/>
      <c r="B328" s="312"/>
      <c r="C328" s="267"/>
      <c r="D328" s="312"/>
      <c r="E328" s="312"/>
      <c r="F328" s="312"/>
      <c r="G328" s="267"/>
      <c r="H328" s="267"/>
      <c r="I328" s="313"/>
      <c r="J328" s="314"/>
      <c r="K328" s="314"/>
      <c r="L328" s="314"/>
      <c r="M328" s="314"/>
      <c r="N328" s="314"/>
      <c r="O328" s="267"/>
      <c r="P328" s="267"/>
      <c r="Q328" s="267"/>
      <c r="R328" s="267"/>
      <c r="S328" s="267"/>
      <c r="T328" s="267"/>
      <c r="U328" s="267"/>
      <c r="V328" s="267"/>
      <c r="W328" s="267"/>
      <c r="X328" s="267"/>
      <c r="Y328" s="267"/>
      <c r="Z328" s="267"/>
    </row>
    <row r="329" spans="1:26" ht="15.75" customHeight="1">
      <c r="A329" s="312"/>
      <c r="B329" s="312"/>
      <c r="C329" s="267"/>
      <c r="D329" s="312"/>
      <c r="E329" s="312"/>
      <c r="F329" s="312"/>
      <c r="G329" s="267"/>
      <c r="H329" s="267"/>
      <c r="I329" s="313"/>
      <c r="J329" s="314"/>
      <c r="K329" s="314"/>
      <c r="L329" s="314"/>
      <c r="M329" s="314"/>
      <c r="N329" s="314"/>
      <c r="O329" s="267"/>
      <c r="P329" s="267"/>
      <c r="Q329" s="267"/>
      <c r="R329" s="267"/>
      <c r="S329" s="267"/>
      <c r="T329" s="267"/>
      <c r="U329" s="267"/>
      <c r="V329" s="267"/>
      <c r="W329" s="267"/>
      <c r="X329" s="267"/>
      <c r="Y329" s="267"/>
      <c r="Z329" s="267"/>
    </row>
    <row r="330" spans="1:26" ht="15.75" customHeight="1">
      <c r="A330" s="312"/>
      <c r="B330" s="312"/>
      <c r="C330" s="267"/>
      <c r="D330" s="312"/>
      <c r="E330" s="312"/>
      <c r="F330" s="312"/>
      <c r="G330" s="267"/>
      <c r="H330" s="267"/>
      <c r="I330" s="313"/>
      <c r="J330" s="314"/>
      <c r="K330" s="314"/>
      <c r="L330" s="314"/>
      <c r="M330" s="314"/>
      <c r="N330" s="314"/>
      <c r="O330" s="267"/>
      <c r="P330" s="267"/>
      <c r="Q330" s="267"/>
      <c r="R330" s="267"/>
      <c r="S330" s="267"/>
      <c r="T330" s="267"/>
      <c r="U330" s="267"/>
      <c r="V330" s="267"/>
      <c r="W330" s="267"/>
      <c r="X330" s="267"/>
      <c r="Y330" s="267"/>
      <c r="Z330" s="267"/>
    </row>
    <row r="331" spans="1:26" ht="15.75" customHeight="1">
      <c r="A331" s="312"/>
      <c r="B331" s="312"/>
      <c r="C331" s="267"/>
      <c r="D331" s="312"/>
      <c r="E331" s="312"/>
      <c r="F331" s="312"/>
      <c r="G331" s="267"/>
      <c r="H331" s="267"/>
      <c r="I331" s="313"/>
      <c r="J331" s="314"/>
      <c r="K331" s="314"/>
      <c r="L331" s="314"/>
      <c r="M331" s="314"/>
      <c r="N331" s="314"/>
      <c r="O331" s="267"/>
      <c r="P331" s="267"/>
      <c r="Q331" s="267"/>
      <c r="R331" s="267"/>
      <c r="S331" s="267"/>
      <c r="T331" s="267"/>
      <c r="U331" s="267"/>
      <c r="V331" s="267"/>
      <c r="W331" s="267"/>
      <c r="X331" s="267"/>
      <c r="Y331" s="267"/>
      <c r="Z331" s="267"/>
    </row>
    <row r="332" spans="1:26" ht="15.75" customHeight="1">
      <c r="A332" s="312"/>
      <c r="B332" s="312"/>
      <c r="C332" s="267"/>
      <c r="D332" s="312"/>
      <c r="E332" s="312"/>
      <c r="F332" s="312"/>
      <c r="G332" s="267"/>
      <c r="H332" s="267"/>
      <c r="I332" s="313"/>
      <c r="J332" s="314"/>
      <c r="K332" s="314"/>
      <c r="L332" s="314"/>
      <c r="M332" s="314"/>
      <c r="N332" s="314"/>
      <c r="O332" s="267"/>
      <c r="P332" s="267"/>
      <c r="Q332" s="267"/>
      <c r="R332" s="267"/>
      <c r="S332" s="267"/>
      <c r="T332" s="267"/>
      <c r="U332" s="267"/>
      <c r="V332" s="267"/>
      <c r="W332" s="267"/>
      <c r="X332" s="267"/>
      <c r="Y332" s="267"/>
      <c r="Z332" s="267"/>
    </row>
    <row r="333" spans="1:26" ht="15.75" customHeight="1">
      <c r="A333" s="312"/>
      <c r="B333" s="312"/>
      <c r="C333" s="267"/>
      <c r="D333" s="312"/>
      <c r="E333" s="312"/>
      <c r="F333" s="312"/>
      <c r="G333" s="267"/>
      <c r="H333" s="267"/>
      <c r="I333" s="313"/>
      <c r="J333" s="314"/>
      <c r="K333" s="314"/>
      <c r="L333" s="314"/>
      <c r="M333" s="314"/>
      <c r="N333" s="314"/>
      <c r="O333" s="267"/>
      <c r="P333" s="267"/>
      <c r="Q333" s="267"/>
      <c r="R333" s="267"/>
      <c r="S333" s="267"/>
      <c r="T333" s="267"/>
      <c r="U333" s="267"/>
      <c r="V333" s="267"/>
      <c r="W333" s="267"/>
      <c r="X333" s="267"/>
      <c r="Y333" s="267"/>
      <c r="Z333" s="267"/>
    </row>
    <row r="334" spans="1:26" ht="15.75" customHeight="1">
      <c r="A334" s="312"/>
      <c r="B334" s="312"/>
      <c r="C334" s="267"/>
      <c r="D334" s="312"/>
      <c r="E334" s="312"/>
      <c r="F334" s="312"/>
      <c r="G334" s="267"/>
      <c r="H334" s="267"/>
      <c r="I334" s="313"/>
      <c r="J334" s="314"/>
      <c r="K334" s="314"/>
      <c r="L334" s="314"/>
      <c r="M334" s="314"/>
      <c r="N334" s="314"/>
      <c r="O334" s="267"/>
      <c r="P334" s="267"/>
      <c r="Q334" s="267"/>
      <c r="R334" s="267"/>
      <c r="S334" s="267"/>
      <c r="T334" s="267"/>
      <c r="U334" s="267"/>
      <c r="V334" s="267"/>
      <c r="W334" s="267"/>
      <c r="X334" s="267"/>
      <c r="Y334" s="267"/>
      <c r="Z334" s="267"/>
    </row>
    <row r="335" spans="1:26" ht="15.75" customHeight="1">
      <c r="A335" s="312"/>
      <c r="B335" s="312"/>
      <c r="C335" s="267"/>
      <c r="D335" s="312"/>
      <c r="E335" s="312"/>
      <c r="F335" s="312"/>
      <c r="G335" s="267"/>
      <c r="H335" s="267"/>
      <c r="I335" s="313"/>
      <c r="J335" s="314"/>
      <c r="K335" s="314"/>
      <c r="L335" s="314"/>
      <c r="M335" s="314"/>
      <c r="N335" s="314"/>
      <c r="O335" s="267"/>
      <c r="P335" s="267"/>
      <c r="Q335" s="267"/>
      <c r="R335" s="267"/>
      <c r="S335" s="267"/>
      <c r="T335" s="267"/>
      <c r="U335" s="267"/>
      <c r="V335" s="267"/>
      <c r="W335" s="267"/>
      <c r="X335" s="267"/>
      <c r="Y335" s="267"/>
      <c r="Z335" s="267"/>
    </row>
    <row r="336" spans="1:26" ht="15.75" customHeight="1">
      <c r="A336" s="312"/>
      <c r="B336" s="312"/>
      <c r="C336" s="267"/>
      <c r="D336" s="312"/>
      <c r="E336" s="312"/>
      <c r="F336" s="312"/>
      <c r="G336" s="267"/>
      <c r="H336" s="267"/>
      <c r="I336" s="313"/>
      <c r="J336" s="314"/>
      <c r="K336" s="314"/>
      <c r="L336" s="314"/>
      <c r="M336" s="314"/>
      <c r="N336" s="314"/>
      <c r="O336" s="267"/>
      <c r="P336" s="267"/>
      <c r="Q336" s="267"/>
      <c r="R336" s="267"/>
      <c r="S336" s="267"/>
      <c r="T336" s="267"/>
      <c r="U336" s="267"/>
      <c r="V336" s="267"/>
      <c r="W336" s="267"/>
      <c r="X336" s="267"/>
      <c r="Y336" s="267"/>
      <c r="Z336" s="267"/>
    </row>
    <row r="337" spans="1:26" ht="15.75" customHeight="1">
      <c r="A337" s="312"/>
      <c r="B337" s="312"/>
      <c r="C337" s="267"/>
      <c r="D337" s="312"/>
      <c r="E337" s="312"/>
      <c r="F337" s="312"/>
      <c r="G337" s="267"/>
      <c r="H337" s="267"/>
      <c r="I337" s="313"/>
      <c r="J337" s="314"/>
      <c r="K337" s="314"/>
      <c r="L337" s="314"/>
      <c r="M337" s="314"/>
      <c r="N337" s="314"/>
      <c r="O337" s="267"/>
      <c r="P337" s="267"/>
      <c r="Q337" s="267"/>
      <c r="R337" s="267"/>
      <c r="S337" s="267"/>
      <c r="T337" s="267"/>
      <c r="U337" s="267"/>
      <c r="V337" s="267"/>
      <c r="W337" s="267"/>
      <c r="X337" s="267"/>
      <c r="Y337" s="267"/>
      <c r="Z337" s="267"/>
    </row>
    <row r="338" spans="1:26" ht="15.75" customHeight="1">
      <c r="A338" s="312"/>
      <c r="B338" s="312"/>
      <c r="C338" s="267"/>
      <c r="D338" s="312"/>
      <c r="E338" s="312"/>
      <c r="F338" s="312"/>
      <c r="G338" s="267"/>
      <c r="H338" s="267"/>
      <c r="I338" s="313"/>
      <c r="J338" s="314"/>
      <c r="K338" s="314"/>
      <c r="L338" s="314"/>
      <c r="M338" s="314"/>
      <c r="N338" s="314"/>
      <c r="O338" s="267"/>
      <c r="P338" s="267"/>
      <c r="Q338" s="267"/>
      <c r="R338" s="267"/>
      <c r="S338" s="267"/>
      <c r="T338" s="267"/>
      <c r="U338" s="267"/>
      <c r="V338" s="267"/>
      <c r="W338" s="267"/>
      <c r="X338" s="267"/>
      <c r="Y338" s="267"/>
      <c r="Z338" s="267"/>
    </row>
    <row r="339" spans="1:26" ht="15.75" customHeight="1">
      <c r="A339" s="312"/>
      <c r="B339" s="312"/>
      <c r="C339" s="267"/>
      <c r="D339" s="312"/>
      <c r="E339" s="312"/>
      <c r="F339" s="312"/>
      <c r="G339" s="267"/>
      <c r="H339" s="267"/>
      <c r="I339" s="313"/>
      <c r="J339" s="314"/>
      <c r="K339" s="314"/>
      <c r="L339" s="314"/>
      <c r="M339" s="314"/>
      <c r="N339" s="314"/>
      <c r="O339" s="267"/>
      <c r="P339" s="267"/>
      <c r="Q339" s="267"/>
      <c r="R339" s="267"/>
      <c r="S339" s="267"/>
      <c r="T339" s="267"/>
      <c r="U339" s="267"/>
      <c r="V339" s="267"/>
      <c r="W339" s="267"/>
      <c r="X339" s="267"/>
      <c r="Y339" s="267"/>
      <c r="Z339" s="267"/>
    </row>
    <row r="340" spans="1:26" ht="15.75" customHeight="1">
      <c r="A340" s="312"/>
      <c r="B340" s="312"/>
      <c r="C340" s="267"/>
      <c r="D340" s="312"/>
      <c r="E340" s="312"/>
      <c r="F340" s="312"/>
      <c r="G340" s="267"/>
      <c r="H340" s="267"/>
      <c r="I340" s="313"/>
      <c r="J340" s="314"/>
      <c r="K340" s="314"/>
      <c r="L340" s="314"/>
      <c r="M340" s="314"/>
      <c r="N340" s="314"/>
      <c r="O340" s="267"/>
      <c r="P340" s="267"/>
      <c r="Q340" s="267"/>
      <c r="R340" s="267"/>
      <c r="S340" s="267"/>
      <c r="T340" s="267"/>
      <c r="U340" s="267"/>
      <c r="V340" s="267"/>
      <c r="W340" s="267"/>
      <c r="X340" s="267"/>
      <c r="Y340" s="267"/>
      <c r="Z340" s="267"/>
    </row>
    <row r="341" spans="1:26" ht="15.75" customHeight="1">
      <c r="A341" s="312"/>
      <c r="B341" s="312"/>
      <c r="C341" s="267"/>
      <c r="D341" s="312"/>
      <c r="E341" s="312"/>
      <c r="F341" s="312"/>
      <c r="G341" s="267"/>
      <c r="H341" s="267"/>
      <c r="I341" s="313"/>
      <c r="J341" s="314"/>
      <c r="K341" s="314"/>
      <c r="L341" s="314"/>
      <c r="M341" s="314"/>
      <c r="N341" s="314"/>
      <c r="O341" s="267"/>
      <c r="P341" s="267"/>
      <c r="Q341" s="267"/>
      <c r="R341" s="267"/>
      <c r="S341" s="267"/>
      <c r="T341" s="267"/>
      <c r="U341" s="267"/>
      <c r="V341" s="267"/>
      <c r="W341" s="267"/>
      <c r="X341" s="267"/>
      <c r="Y341" s="267"/>
      <c r="Z341" s="267"/>
    </row>
    <row r="342" spans="1:26" ht="15.75" customHeight="1">
      <c r="A342" s="312"/>
      <c r="B342" s="312"/>
      <c r="C342" s="267"/>
      <c r="D342" s="312"/>
      <c r="E342" s="312"/>
      <c r="F342" s="312"/>
      <c r="G342" s="267"/>
      <c r="H342" s="267"/>
      <c r="I342" s="313"/>
      <c r="J342" s="314"/>
      <c r="K342" s="314"/>
      <c r="L342" s="314"/>
      <c r="M342" s="314"/>
      <c r="N342" s="314"/>
      <c r="O342" s="267"/>
      <c r="P342" s="267"/>
      <c r="Q342" s="267"/>
      <c r="R342" s="267"/>
      <c r="S342" s="267"/>
      <c r="T342" s="267"/>
      <c r="U342" s="267"/>
      <c r="V342" s="267"/>
      <c r="W342" s="267"/>
      <c r="X342" s="267"/>
      <c r="Y342" s="267"/>
      <c r="Z342" s="267"/>
    </row>
    <row r="343" spans="1:26" ht="15.75" customHeight="1">
      <c r="A343" s="312"/>
      <c r="B343" s="312"/>
      <c r="C343" s="267"/>
      <c r="D343" s="312"/>
      <c r="E343" s="312"/>
      <c r="F343" s="312"/>
      <c r="G343" s="267"/>
      <c r="H343" s="267"/>
      <c r="I343" s="313"/>
      <c r="J343" s="314"/>
      <c r="K343" s="314"/>
      <c r="L343" s="314"/>
      <c r="M343" s="314"/>
      <c r="N343" s="314"/>
      <c r="O343" s="267"/>
      <c r="P343" s="267"/>
      <c r="Q343" s="267"/>
      <c r="R343" s="267"/>
      <c r="S343" s="267"/>
      <c r="T343" s="267"/>
      <c r="U343" s="267"/>
      <c r="V343" s="267"/>
      <c r="W343" s="267"/>
      <c r="X343" s="267"/>
      <c r="Y343" s="267"/>
      <c r="Z343" s="267"/>
    </row>
    <row r="344" spans="1:26" ht="15.75" customHeight="1">
      <c r="A344" s="312"/>
      <c r="B344" s="312"/>
      <c r="C344" s="267"/>
      <c r="D344" s="312"/>
      <c r="E344" s="312"/>
      <c r="F344" s="312"/>
      <c r="G344" s="267"/>
      <c r="H344" s="267"/>
      <c r="I344" s="313"/>
      <c r="J344" s="314"/>
      <c r="K344" s="314"/>
      <c r="L344" s="314"/>
      <c r="M344" s="314"/>
      <c r="N344" s="314"/>
      <c r="O344" s="267"/>
      <c r="P344" s="267"/>
      <c r="Q344" s="267"/>
      <c r="R344" s="267"/>
      <c r="S344" s="267"/>
      <c r="T344" s="267"/>
      <c r="U344" s="267"/>
      <c r="V344" s="267"/>
      <c r="W344" s="267"/>
      <c r="X344" s="267"/>
      <c r="Y344" s="267"/>
      <c r="Z344" s="267"/>
    </row>
    <row r="345" spans="1:26" ht="15.75" customHeight="1">
      <c r="A345" s="312"/>
      <c r="B345" s="312"/>
      <c r="C345" s="267"/>
      <c r="D345" s="312"/>
      <c r="E345" s="312"/>
      <c r="F345" s="312"/>
      <c r="G345" s="267"/>
      <c r="H345" s="267"/>
      <c r="I345" s="313"/>
      <c r="J345" s="314"/>
      <c r="K345" s="314"/>
      <c r="L345" s="314"/>
      <c r="M345" s="314"/>
      <c r="N345" s="314"/>
      <c r="O345" s="267"/>
      <c r="P345" s="267"/>
      <c r="Q345" s="267"/>
      <c r="R345" s="267"/>
      <c r="S345" s="267"/>
      <c r="T345" s="267"/>
      <c r="U345" s="267"/>
      <c r="V345" s="267"/>
      <c r="W345" s="267"/>
      <c r="X345" s="267"/>
      <c r="Y345" s="267"/>
      <c r="Z345" s="267"/>
    </row>
    <row r="346" spans="1:26" ht="15.75" customHeight="1">
      <c r="A346" s="312"/>
      <c r="B346" s="312"/>
      <c r="C346" s="267"/>
      <c r="D346" s="312"/>
      <c r="E346" s="312"/>
      <c r="F346" s="312"/>
      <c r="G346" s="267"/>
      <c r="H346" s="267"/>
      <c r="I346" s="313"/>
      <c r="J346" s="314"/>
      <c r="K346" s="314"/>
      <c r="L346" s="314"/>
      <c r="M346" s="314"/>
      <c r="N346" s="314"/>
      <c r="O346" s="267"/>
      <c r="P346" s="267"/>
      <c r="Q346" s="267"/>
      <c r="R346" s="267"/>
      <c r="S346" s="267"/>
      <c r="T346" s="267"/>
      <c r="U346" s="267"/>
      <c r="V346" s="267"/>
      <c r="W346" s="267"/>
      <c r="X346" s="267"/>
      <c r="Y346" s="267"/>
      <c r="Z346" s="267"/>
    </row>
    <row r="347" spans="1:26" ht="15.75" customHeight="1">
      <c r="A347" s="312"/>
      <c r="B347" s="312"/>
      <c r="C347" s="267"/>
      <c r="D347" s="312"/>
      <c r="E347" s="312"/>
      <c r="F347" s="312"/>
      <c r="G347" s="267"/>
      <c r="H347" s="267"/>
      <c r="I347" s="313"/>
      <c r="J347" s="314"/>
      <c r="K347" s="314"/>
      <c r="L347" s="314"/>
      <c r="M347" s="314"/>
      <c r="N347" s="314"/>
      <c r="O347" s="267"/>
      <c r="P347" s="267"/>
      <c r="Q347" s="267"/>
      <c r="R347" s="267"/>
      <c r="S347" s="267"/>
      <c r="T347" s="267"/>
      <c r="U347" s="267"/>
      <c r="V347" s="267"/>
      <c r="W347" s="267"/>
      <c r="X347" s="267"/>
      <c r="Y347" s="267"/>
      <c r="Z347" s="267"/>
    </row>
    <row r="348" spans="1:26" ht="15.75" customHeight="1">
      <c r="A348" s="312"/>
      <c r="B348" s="312"/>
      <c r="C348" s="267"/>
      <c r="D348" s="312"/>
      <c r="E348" s="312"/>
      <c r="F348" s="312"/>
      <c r="G348" s="267"/>
      <c r="H348" s="267"/>
      <c r="I348" s="313"/>
      <c r="J348" s="314"/>
      <c r="K348" s="314"/>
      <c r="L348" s="314"/>
      <c r="M348" s="314"/>
      <c r="N348" s="314"/>
      <c r="O348" s="267"/>
      <c r="P348" s="267"/>
      <c r="Q348" s="267"/>
      <c r="R348" s="267"/>
      <c r="S348" s="267"/>
      <c r="T348" s="267"/>
      <c r="U348" s="267"/>
      <c r="V348" s="267"/>
      <c r="W348" s="267"/>
      <c r="X348" s="267"/>
      <c r="Y348" s="267"/>
      <c r="Z348" s="267"/>
    </row>
    <row r="349" spans="1:26" ht="15.75" customHeight="1">
      <c r="A349" s="312"/>
      <c r="B349" s="312"/>
      <c r="C349" s="267"/>
      <c r="D349" s="312"/>
      <c r="E349" s="312"/>
      <c r="F349" s="312"/>
      <c r="G349" s="267"/>
      <c r="H349" s="267"/>
      <c r="I349" s="313"/>
      <c r="J349" s="314"/>
      <c r="K349" s="314"/>
      <c r="L349" s="314"/>
      <c r="M349" s="314"/>
      <c r="N349" s="314"/>
      <c r="O349" s="267"/>
      <c r="P349" s="267"/>
      <c r="Q349" s="267"/>
      <c r="R349" s="267"/>
      <c r="S349" s="267"/>
      <c r="T349" s="267"/>
      <c r="U349" s="267"/>
      <c r="V349" s="267"/>
      <c r="W349" s="267"/>
      <c r="X349" s="267"/>
      <c r="Y349" s="267"/>
      <c r="Z349" s="267"/>
    </row>
    <row r="350" spans="1:26" ht="15.75" customHeight="1">
      <c r="A350" s="312"/>
      <c r="B350" s="312"/>
      <c r="C350" s="267"/>
      <c r="D350" s="312"/>
      <c r="E350" s="312"/>
      <c r="F350" s="312"/>
      <c r="G350" s="267"/>
      <c r="H350" s="267"/>
      <c r="I350" s="313"/>
      <c r="J350" s="314"/>
      <c r="K350" s="314"/>
      <c r="L350" s="314"/>
      <c r="M350" s="314"/>
      <c r="N350" s="314"/>
      <c r="O350" s="267"/>
      <c r="P350" s="267"/>
      <c r="Q350" s="267"/>
      <c r="R350" s="267"/>
      <c r="S350" s="267"/>
      <c r="T350" s="267"/>
      <c r="U350" s="267"/>
      <c r="V350" s="267"/>
      <c r="W350" s="267"/>
      <c r="X350" s="267"/>
      <c r="Y350" s="267"/>
      <c r="Z350" s="267"/>
    </row>
    <row r="351" spans="1:26" ht="15.75" customHeight="1">
      <c r="A351" s="312"/>
      <c r="B351" s="312"/>
      <c r="C351" s="267"/>
      <c r="D351" s="312"/>
      <c r="E351" s="312"/>
      <c r="F351" s="312"/>
      <c r="G351" s="267"/>
      <c r="H351" s="267"/>
      <c r="I351" s="313"/>
      <c r="J351" s="314"/>
      <c r="K351" s="314"/>
      <c r="L351" s="314"/>
      <c r="M351" s="314"/>
      <c r="N351" s="314"/>
      <c r="O351" s="267"/>
      <c r="P351" s="267"/>
      <c r="Q351" s="267"/>
      <c r="R351" s="267"/>
      <c r="S351" s="267"/>
      <c r="T351" s="267"/>
      <c r="U351" s="267"/>
      <c r="V351" s="267"/>
      <c r="W351" s="267"/>
      <c r="X351" s="267"/>
      <c r="Y351" s="267"/>
      <c r="Z351" s="267"/>
    </row>
    <row r="352" spans="1:26" ht="15.75" customHeight="1">
      <c r="A352" s="312"/>
      <c r="B352" s="312"/>
      <c r="C352" s="267"/>
      <c r="D352" s="312"/>
      <c r="E352" s="312"/>
      <c r="F352" s="312"/>
      <c r="G352" s="267"/>
      <c r="H352" s="267"/>
      <c r="I352" s="313"/>
      <c r="J352" s="314"/>
      <c r="K352" s="314"/>
      <c r="L352" s="314"/>
      <c r="M352" s="314"/>
      <c r="N352" s="314"/>
      <c r="O352" s="267"/>
      <c r="P352" s="267"/>
      <c r="Q352" s="267"/>
      <c r="R352" s="267"/>
      <c r="S352" s="267"/>
      <c r="T352" s="267"/>
      <c r="U352" s="267"/>
      <c r="V352" s="267"/>
      <c r="W352" s="267"/>
      <c r="X352" s="267"/>
      <c r="Y352" s="267"/>
      <c r="Z352" s="267"/>
    </row>
    <row r="353" spans="1:26" ht="15.75" customHeight="1">
      <c r="A353" s="312"/>
      <c r="B353" s="312"/>
      <c r="C353" s="267"/>
      <c r="D353" s="312"/>
      <c r="E353" s="312"/>
      <c r="F353" s="312"/>
      <c r="G353" s="267"/>
      <c r="H353" s="267"/>
      <c r="I353" s="313"/>
      <c r="J353" s="314"/>
      <c r="K353" s="314"/>
      <c r="L353" s="314"/>
      <c r="M353" s="314"/>
      <c r="N353" s="314"/>
      <c r="O353" s="267"/>
      <c r="P353" s="267"/>
      <c r="Q353" s="267"/>
      <c r="R353" s="267"/>
      <c r="S353" s="267"/>
      <c r="T353" s="267"/>
      <c r="U353" s="267"/>
      <c r="V353" s="267"/>
      <c r="W353" s="267"/>
      <c r="X353" s="267"/>
      <c r="Y353" s="267"/>
      <c r="Z353" s="267"/>
    </row>
    <row r="354" spans="1:26" ht="15.75" customHeight="1">
      <c r="A354" s="312"/>
      <c r="B354" s="312"/>
      <c r="C354" s="267"/>
      <c r="D354" s="312"/>
      <c r="E354" s="312"/>
      <c r="F354" s="312"/>
      <c r="G354" s="267"/>
      <c r="H354" s="267"/>
      <c r="I354" s="313"/>
      <c r="J354" s="314"/>
      <c r="K354" s="314"/>
      <c r="L354" s="314"/>
      <c r="M354" s="314"/>
      <c r="N354" s="314"/>
      <c r="O354" s="267"/>
      <c r="P354" s="267"/>
      <c r="Q354" s="267"/>
      <c r="R354" s="267"/>
      <c r="S354" s="267"/>
      <c r="T354" s="267"/>
      <c r="U354" s="267"/>
      <c r="V354" s="267"/>
      <c r="W354" s="267"/>
      <c r="X354" s="267"/>
      <c r="Y354" s="267"/>
      <c r="Z354" s="267"/>
    </row>
    <row r="355" spans="1:26" ht="15.75" customHeight="1">
      <c r="A355" s="312"/>
      <c r="B355" s="312"/>
      <c r="C355" s="267"/>
      <c r="D355" s="312"/>
      <c r="E355" s="312"/>
      <c r="F355" s="312"/>
      <c r="G355" s="267"/>
      <c r="H355" s="267"/>
      <c r="I355" s="313"/>
      <c r="J355" s="314"/>
      <c r="K355" s="314"/>
      <c r="L355" s="314"/>
      <c r="M355" s="314"/>
      <c r="N355" s="314"/>
      <c r="O355" s="267"/>
      <c r="P355" s="267"/>
      <c r="Q355" s="267"/>
      <c r="R355" s="267"/>
      <c r="S355" s="267"/>
      <c r="T355" s="267"/>
      <c r="U355" s="267"/>
      <c r="V355" s="267"/>
      <c r="W355" s="267"/>
      <c r="X355" s="267"/>
      <c r="Y355" s="267"/>
      <c r="Z355" s="267"/>
    </row>
    <row r="356" spans="1:26" ht="15.75" customHeight="1">
      <c r="A356" s="312"/>
      <c r="B356" s="312"/>
      <c r="C356" s="267"/>
      <c r="D356" s="312"/>
      <c r="E356" s="312"/>
      <c r="F356" s="312"/>
      <c r="G356" s="267"/>
      <c r="H356" s="267"/>
      <c r="I356" s="313"/>
      <c r="J356" s="314"/>
      <c r="K356" s="314"/>
      <c r="L356" s="314"/>
      <c r="M356" s="314"/>
      <c r="N356" s="314"/>
      <c r="O356" s="267"/>
      <c r="P356" s="267"/>
      <c r="Q356" s="267"/>
      <c r="R356" s="267"/>
      <c r="S356" s="267"/>
      <c r="T356" s="267"/>
      <c r="U356" s="267"/>
      <c r="V356" s="267"/>
      <c r="W356" s="267"/>
      <c r="X356" s="267"/>
      <c r="Y356" s="267"/>
      <c r="Z356" s="267"/>
    </row>
    <row r="357" spans="1:26" ht="15.75" customHeight="1">
      <c r="A357" s="312"/>
      <c r="B357" s="312"/>
      <c r="C357" s="267"/>
      <c r="D357" s="312"/>
      <c r="E357" s="312"/>
      <c r="F357" s="312"/>
      <c r="G357" s="267"/>
      <c r="H357" s="267"/>
      <c r="I357" s="313"/>
      <c r="J357" s="314"/>
      <c r="K357" s="314"/>
      <c r="L357" s="314"/>
      <c r="M357" s="314"/>
      <c r="N357" s="314"/>
      <c r="O357" s="267"/>
      <c r="P357" s="267"/>
      <c r="Q357" s="267"/>
      <c r="R357" s="267"/>
      <c r="S357" s="267"/>
      <c r="T357" s="267"/>
      <c r="U357" s="267"/>
      <c r="V357" s="267"/>
      <c r="W357" s="267"/>
      <c r="X357" s="267"/>
      <c r="Y357" s="267"/>
      <c r="Z357" s="267"/>
    </row>
    <row r="358" spans="1:26" ht="15.75" customHeight="1">
      <c r="A358" s="312"/>
      <c r="B358" s="312"/>
      <c r="C358" s="267"/>
      <c r="D358" s="312"/>
      <c r="E358" s="312"/>
      <c r="F358" s="312"/>
      <c r="G358" s="267"/>
      <c r="H358" s="267"/>
      <c r="I358" s="313"/>
      <c r="J358" s="314"/>
      <c r="K358" s="314"/>
      <c r="L358" s="314"/>
      <c r="M358" s="314"/>
      <c r="N358" s="314"/>
      <c r="O358" s="267"/>
      <c r="P358" s="267"/>
      <c r="Q358" s="267"/>
      <c r="R358" s="267"/>
      <c r="S358" s="267"/>
      <c r="T358" s="267"/>
      <c r="U358" s="267"/>
      <c r="V358" s="267"/>
      <c r="W358" s="267"/>
      <c r="X358" s="267"/>
      <c r="Y358" s="267"/>
      <c r="Z358" s="267"/>
    </row>
    <row r="359" spans="1:26" ht="15.75" customHeight="1">
      <c r="A359" s="312"/>
      <c r="B359" s="312"/>
      <c r="C359" s="267"/>
      <c r="D359" s="312"/>
      <c r="E359" s="312"/>
      <c r="F359" s="312"/>
      <c r="G359" s="267"/>
      <c r="H359" s="267"/>
      <c r="I359" s="313"/>
      <c r="J359" s="314"/>
      <c r="K359" s="314"/>
      <c r="L359" s="314"/>
      <c r="M359" s="314"/>
      <c r="N359" s="314"/>
      <c r="O359" s="267"/>
      <c r="P359" s="267"/>
      <c r="Q359" s="267"/>
      <c r="R359" s="267"/>
      <c r="S359" s="267"/>
      <c r="T359" s="267"/>
      <c r="U359" s="267"/>
      <c r="V359" s="267"/>
      <c r="W359" s="267"/>
      <c r="X359" s="267"/>
      <c r="Y359" s="267"/>
      <c r="Z359" s="267"/>
    </row>
    <row r="360" spans="1:26" ht="15.75" customHeight="1">
      <c r="A360" s="312"/>
      <c r="B360" s="312"/>
      <c r="C360" s="267"/>
      <c r="D360" s="312"/>
      <c r="E360" s="312"/>
      <c r="F360" s="312"/>
      <c r="G360" s="267"/>
      <c r="H360" s="267"/>
      <c r="I360" s="313"/>
      <c r="J360" s="314"/>
      <c r="K360" s="314"/>
      <c r="L360" s="314"/>
      <c r="M360" s="314"/>
      <c r="N360" s="314"/>
      <c r="O360" s="267"/>
      <c r="P360" s="267"/>
      <c r="Q360" s="267"/>
      <c r="R360" s="267"/>
      <c r="S360" s="267"/>
      <c r="T360" s="267"/>
      <c r="U360" s="267"/>
      <c r="V360" s="267"/>
      <c r="W360" s="267"/>
      <c r="X360" s="267"/>
      <c r="Y360" s="267"/>
      <c r="Z360" s="267"/>
    </row>
    <row r="361" spans="1:26" ht="15.75" customHeight="1">
      <c r="A361" s="312"/>
      <c r="B361" s="312"/>
      <c r="C361" s="267"/>
      <c r="D361" s="312"/>
      <c r="E361" s="312"/>
      <c r="F361" s="312"/>
      <c r="G361" s="267"/>
      <c r="H361" s="267"/>
      <c r="I361" s="313"/>
      <c r="J361" s="314"/>
      <c r="K361" s="314"/>
      <c r="L361" s="314"/>
      <c r="M361" s="314"/>
      <c r="N361" s="314"/>
      <c r="O361" s="267"/>
      <c r="P361" s="267"/>
      <c r="Q361" s="267"/>
      <c r="R361" s="267"/>
      <c r="S361" s="267"/>
      <c r="T361" s="267"/>
      <c r="U361" s="267"/>
      <c r="V361" s="267"/>
      <c r="W361" s="267"/>
      <c r="X361" s="267"/>
      <c r="Y361" s="267"/>
      <c r="Z361" s="267"/>
    </row>
    <row r="362" spans="1:26" ht="15.75" customHeight="1">
      <c r="A362" s="312"/>
      <c r="B362" s="312"/>
      <c r="C362" s="267"/>
      <c r="D362" s="312"/>
      <c r="E362" s="312"/>
      <c r="F362" s="312"/>
      <c r="G362" s="267"/>
      <c r="H362" s="267"/>
      <c r="I362" s="313"/>
      <c r="J362" s="314"/>
      <c r="K362" s="314"/>
      <c r="L362" s="314"/>
      <c r="M362" s="314"/>
      <c r="N362" s="314"/>
      <c r="O362" s="267"/>
      <c r="P362" s="267"/>
      <c r="Q362" s="267"/>
      <c r="R362" s="267"/>
      <c r="S362" s="267"/>
      <c r="T362" s="267"/>
      <c r="U362" s="267"/>
      <c r="V362" s="267"/>
      <c r="W362" s="267"/>
      <c r="X362" s="267"/>
      <c r="Y362" s="267"/>
      <c r="Z362" s="267"/>
    </row>
    <row r="363" spans="1:26" ht="15.75" customHeight="1">
      <c r="A363" s="312"/>
      <c r="B363" s="312"/>
      <c r="C363" s="267"/>
      <c r="D363" s="312"/>
      <c r="E363" s="312"/>
      <c r="F363" s="312"/>
      <c r="G363" s="267"/>
      <c r="H363" s="267"/>
      <c r="I363" s="313"/>
      <c r="J363" s="314"/>
      <c r="K363" s="314"/>
      <c r="L363" s="314"/>
      <c r="M363" s="314"/>
      <c r="N363" s="314"/>
      <c r="O363" s="267"/>
      <c r="P363" s="267"/>
      <c r="Q363" s="267"/>
      <c r="R363" s="267"/>
      <c r="S363" s="267"/>
      <c r="T363" s="267"/>
      <c r="U363" s="267"/>
      <c r="V363" s="267"/>
      <c r="W363" s="267"/>
      <c r="X363" s="267"/>
      <c r="Y363" s="267"/>
      <c r="Z363" s="267"/>
    </row>
    <row r="364" spans="1:26" ht="15.75" customHeight="1">
      <c r="A364" s="312"/>
      <c r="B364" s="312"/>
      <c r="C364" s="267"/>
      <c r="D364" s="312"/>
      <c r="E364" s="312"/>
      <c r="F364" s="312"/>
      <c r="G364" s="267"/>
      <c r="H364" s="267"/>
      <c r="I364" s="313"/>
      <c r="J364" s="314"/>
      <c r="K364" s="314"/>
      <c r="L364" s="314"/>
      <c r="M364" s="314"/>
      <c r="N364" s="314"/>
      <c r="O364" s="267"/>
      <c r="P364" s="267"/>
      <c r="Q364" s="267"/>
      <c r="R364" s="267"/>
      <c r="S364" s="267"/>
      <c r="T364" s="267"/>
      <c r="U364" s="267"/>
      <c r="V364" s="267"/>
      <c r="W364" s="267"/>
      <c r="X364" s="267"/>
      <c r="Y364" s="267"/>
      <c r="Z364" s="267"/>
    </row>
    <row r="365" spans="1:26" ht="15.75" customHeight="1">
      <c r="A365" s="312"/>
      <c r="B365" s="312"/>
      <c r="C365" s="267"/>
      <c r="D365" s="312"/>
      <c r="E365" s="312"/>
      <c r="F365" s="312"/>
      <c r="G365" s="267"/>
      <c r="H365" s="267"/>
      <c r="I365" s="313"/>
      <c r="J365" s="314"/>
      <c r="K365" s="314"/>
      <c r="L365" s="314"/>
      <c r="M365" s="314"/>
      <c r="N365" s="314"/>
      <c r="O365" s="267"/>
      <c r="P365" s="267"/>
      <c r="Q365" s="267"/>
      <c r="R365" s="267"/>
      <c r="S365" s="267"/>
      <c r="T365" s="267"/>
      <c r="U365" s="267"/>
      <c r="V365" s="267"/>
      <c r="W365" s="267"/>
      <c r="X365" s="267"/>
      <c r="Y365" s="267"/>
      <c r="Z365" s="267"/>
    </row>
    <row r="366" spans="1:26" ht="15.75" customHeight="1">
      <c r="A366" s="312"/>
      <c r="B366" s="312"/>
      <c r="C366" s="267"/>
      <c r="D366" s="312"/>
      <c r="E366" s="312"/>
      <c r="F366" s="312"/>
      <c r="G366" s="267"/>
      <c r="H366" s="267"/>
      <c r="I366" s="313"/>
      <c r="J366" s="314"/>
      <c r="K366" s="314"/>
      <c r="L366" s="314"/>
      <c r="M366" s="314"/>
      <c r="N366" s="314"/>
      <c r="O366" s="267"/>
      <c r="P366" s="267"/>
      <c r="Q366" s="267"/>
      <c r="R366" s="267"/>
      <c r="S366" s="267"/>
      <c r="T366" s="267"/>
      <c r="U366" s="267"/>
      <c r="V366" s="267"/>
      <c r="W366" s="267"/>
      <c r="X366" s="267"/>
      <c r="Y366" s="267"/>
      <c r="Z366" s="267"/>
    </row>
    <row r="367" spans="1:26" ht="15.75" customHeight="1">
      <c r="A367" s="312"/>
      <c r="B367" s="312"/>
      <c r="C367" s="267"/>
      <c r="D367" s="312"/>
      <c r="E367" s="312"/>
      <c r="F367" s="312"/>
      <c r="G367" s="267"/>
      <c r="H367" s="267"/>
      <c r="I367" s="313"/>
      <c r="J367" s="314"/>
      <c r="K367" s="314"/>
      <c r="L367" s="314"/>
      <c r="M367" s="314"/>
      <c r="N367" s="314"/>
      <c r="O367" s="267"/>
      <c r="P367" s="267"/>
      <c r="Q367" s="267"/>
      <c r="R367" s="267"/>
      <c r="S367" s="267"/>
      <c r="T367" s="267"/>
      <c r="U367" s="267"/>
      <c r="V367" s="267"/>
      <c r="W367" s="267"/>
      <c r="X367" s="267"/>
      <c r="Y367" s="267"/>
      <c r="Z367" s="267"/>
    </row>
    <row r="368" spans="1:26" ht="15.75" customHeight="1">
      <c r="A368" s="312"/>
      <c r="B368" s="312"/>
      <c r="C368" s="267"/>
      <c r="D368" s="312"/>
      <c r="E368" s="312"/>
      <c r="F368" s="312"/>
      <c r="G368" s="267"/>
      <c r="H368" s="267"/>
      <c r="I368" s="313"/>
      <c r="J368" s="314"/>
      <c r="K368" s="314"/>
      <c r="L368" s="314"/>
      <c r="M368" s="314"/>
      <c r="N368" s="314"/>
      <c r="O368" s="267"/>
      <c r="P368" s="267"/>
      <c r="Q368" s="267"/>
      <c r="R368" s="267"/>
      <c r="S368" s="267"/>
      <c r="T368" s="267"/>
      <c r="U368" s="267"/>
      <c r="V368" s="267"/>
      <c r="W368" s="267"/>
      <c r="X368" s="267"/>
      <c r="Y368" s="267"/>
      <c r="Z368" s="267"/>
    </row>
    <row r="369" spans="1:26" ht="15.75" customHeight="1">
      <c r="A369" s="312"/>
      <c r="B369" s="312"/>
      <c r="C369" s="267"/>
      <c r="D369" s="312"/>
      <c r="E369" s="312"/>
      <c r="F369" s="312"/>
      <c r="G369" s="267"/>
      <c r="H369" s="267"/>
      <c r="I369" s="313"/>
      <c r="J369" s="314"/>
      <c r="K369" s="314"/>
      <c r="L369" s="314"/>
      <c r="M369" s="314"/>
      <c r="N369" s="314"/>
      <c r="O369" s="267"/>
      <c r="P369" s="267"/>
      <c r="Q369" s="267"/>
      <c r="R369" s="267"/>
      <c r="S369" s="267"/>
      <c r="T369" s="267"/>
      <c r="U369" s="267"/>
      <c r="V369" s="267"/>
      <c r="W369" s="267"/>
      <c r="X369" s="267"/>
      <c r="Y369" s="267"/>
      <c r="Z369" s="267"/>
    </row>
    <row r="370" spans="1:26" ht="15.75" customHeight="1">
      <c r="A370" s="312"/>
      <c r="B370" s="312"/>
      <c r="C370" s="267"/>
      <c r="D370" s="312"/>
      <c r="E370" s="312"/>
      <c r="F370" s="312"/>
      <c r="G370" s="267"/>
      <c r="H370" s="267"/>
      <c r="I370" s="313"/>
      <c r="J370" s="314"/>
      <c r="K370" s="314"/>
      <c r="L370" s="314"/>
      <c r="M370" s="314"/>
      <c r="N370" s="314"/>
      <c r="O370" s="267"/>
      <c r="P370" s="267"/>
      <c r="Q370" s="267"/>
      <c r="R370" s="267"/>
      <c r="S370" s="267"/>
      <c r="T370" s="267"/>
      <c r="U370" s="267"/>
      <c r="V370" s="267"/>
      <c r="W370" s="267"/>
      <c r="X370" s="267"/>
      <c r="Y370" s="267"/>
      <c r="Z370" s="267"/>
    </row>
    <row r="371" spans="1:26" ht="15.75" customHeight="1">
      <c r="A371" s="312"/>
      <c r="B371" s="312"/>
      <c r="C371" s="267"/>
      <c r="D371" s="312"/>
      <c r="E371" s="312"/>
      <c r="F371" s="312"/>
      <c r="G371" s="267"/>
      <c r="H371" s="267"/>
      <c r="I371" s="313"/>
      <c r="J371" s="314"/>
      <c r="K371" s="314"/>
      <c r="L371" s="314"/>
      <c r="M371" s="314"/>
      <c r="N371" s="314"/>
      <c r="O371" s="267"/>
      <c r="P371" s="267"/>
      <c r="Q371" s="267"/>
      <c r="R371" s="267"/>
      <c r="S371" s="267"/>
      <c r="T371" s="267"/>
      <c r="U371" s="267"/>
      <c r="V371" s="267"/>
      <c r="W371" s="267"/>
      <c r="X371" s="267"/>
      <c r="Y371" s="267"/>
      <c r="Z371" s="267"/>
    </row>
    <row r="372" spans="1:26" ht="15.75" customHeight="1">
      <c r="A372" s="312"/>
      <c r="B372" s="312"/>
      <c r="C372" s="267"/>
      <c r="D372" s="312"/>
      <c r="E372" s="312"/>
      <c r="F372" s="312"/>
      <c r="G372" s="267"/>
      <c r="H372" s="267"/>
      <c r="I372" s="313"/>
      <c r="J372" s="314"/>
      <c r="K372" s="314"/>
      <c r="L372" s="314"/>
      <c r="M372" s="314"/>
      <c r="N372" s="314"/>
      <c r="O372" s="267"/>
      <c r="P372" s="267"/>
      <c r="Q372" s="267"/>
      <c r="R372" s="267"/>
      <c r="S372" s="267"/>
      <c r="T372" s="267"/>
      <c r="U372" s="267"/>
      <c r="V372" s="267"/>
      <c r="W372" s="267"/>
      <c r="X372" s="267"/>
      <c r="Y372" s="267"/>
      <c r="Z372" s="267"/>
    </row>
    <row r="373" spans="1:26" ht="15.75" customHeight="1">
      <c r="A373" s="312"/>
      <c r="B373" s="312"/>
      <c r="C373" s="267"/>
      <c r="D373" s="312"/>
      <c r="E373" s="312"/>
      <c r="F373" s="312"/>
      <c r="G373" s="267"/>
      <c r="H373" s="267"/>
      <c r="I373" s="313"/>
      <c r="J373" s="314"/>
      <c r="K373" s="314"/>
      <c r="L373" s="314"/>
      <c r="M373" s="314"/>
      <c r="N373" s="314"/>
      <c r="O373" s="267"/>
      <c r="P373" s="267"/>
      <c r="Q373" s="267"/>
      <c r="R373" s="267"/>
      <c r="S373" s="267"/>
      <c r="T373" s="267"/>
      <c r="U373" s="267"/>
      <c r="V373" s="267"/>
      <c r="W373" s="267"/>
      <c r="X373" s="267"/>
      <c r="Y373" s="267"/>
      <c r="Z373" s="267"/>
    </row>
    <row r="374" spans="1:26" ht="15.75" customHeight="1">
      <c r="A374" s="312"/>
      <c r="B374" s="312"/>
      <c r="C374" s="267"/>
      <c r="D374" s="312"/>
      <c r="E374" s="312"/>
      <c r="F374" s="312"/>
      <c r="G374" s="267"/>
      <c r="H374" s="267"/>
      <c r="I374" s="313"/>
      <c r="J374" s="314"/>
      <c r="K374" s="314"/>
      <c r="L374" s="314"/>
      <c r="M374" s="314"/>
      <c r="N374" s="314"/>
      <c r="O374" s="267"/>
      <c r="P374" s="267"/>
      <c r="Q374" s="267"/>
      <c r="R374" s="267"/>
      <c r="S374" s="267"/>
      <c r="T374" s="267"/>
      <c r="U374" s="267"/>
      <c r="V374" s="267"/>
      <c r="W374" s="267"/>
      <c r="X374" s="267"/>
      <c r="Y374" s="267"/>
      <c r="Z374" s="267"/>
    </row>
    <row r="375" spans="1:26" ht="15.75" customHeight="1">
      <c r="A375" s="312"/>
      <c r="B375" s="312"/>
      <c r="C375" s="267"/>
      <c r="D375" s="312"/>
      <c r="E375" s="312"/>
      <c r="F375" s="312"/>
      <c r="G375" s="267"/>
      <c r="H375" s="267"/>
      <c r="I375" s="313"/>
      <c r="J375" s="314"/>
      <c r="K375" s="314"/>
      <c r="L375" s="314"/>
      <c r="M375" s="314"/>
      <c r="N375" s="314"/>
      <c r="O375" s="267"/>
      <c r="P375" s="267"/>
      <c r="Q375" s="267"/>
      <c r="R375" s="267"/>
      <c r="S375" s="267"/>
      <c r="T375" s="267"/>
      <c r="U375" s="267"/>
      <c r="V375" s="267"/>
      <c r="W375" s="267"/>
      <c r="X375" s="267"/>
      <c r="Y375" s="267"/>
      <c r="Z375" s="267"/>
    </row>
    <row r="376" spans="1:26" ht="15.75" customHeight="1">
      <c r="A376" s="312"/>
      <c r="B376" s="312"/>
      <c r="C376" s="267"/>
      <c r="D376" s="312"/>
      <c r="E376" s="312"/>
      <c r="F376" s="312"/>
      <c r="G376" s="267"/>
      <c r="H376" s="267"/>
      <c r="I376" s="313"/>
      <c r="J376" s="314"/>
      <c r="K376" s="314"/>
      <c r="L376" s="314"/>
      <c r="M376" s="314"/>
      <c r="N376" s="314"/>
      <c r="O376" s="267"/>
      <c r="P376" s="267"/>
      <c r="Q376" s="267"/>
      <c r="R376" s="267"/>
      <c r="S376" s="267"/>
      <c r="T376" s="267"/>
      <c r="U376" s="267"/>
      <c r="V376" s="267"/>
      <c r="W376" s="267"/>
      <c r="X376" s="267"/>
      <c r="Y376" s="267"/>
      <c r="Z376" s="267"/>
    </row>
    <row r="377" spans="1:26" ht="15.75" customHeight="1">
      <c r="A377" s="312"/>
      <c r="B377" s="312"/>
      <c r="C377" s="267"/>
      <c r="D377" s="312"/>
      <c r="E377" s="312"/>
      <c r="F377" s="312"/>
      <c r="G377" s="267"/>
      <c r="H377" s="267"/>
      <c r="I377" s="313"/>
      <c r="J377" s="314"/>
      <c r="K377" s="314"/>
      <c r="L377" s="314"/>
      <c r="M377" s="314"/>
      <c r="N377" s="314"/>
      <c r="O377" s="267"/>
      <c r="P377" s="267"/>
      <c r="Q377" s="267"/>
      <c r="R377" s="267"/>
      <c r="S377" s="267"/>
      <c r="T377" s="267"/>
      <c r="U377" s="267"/>
      <c r="V377" s="267"/>
      <c r="W377" s="267"/>
      <c r="X377" s="267"/>
      <c r="Y377" s="267"/>
      <c r="Z377" s="267"/>
    </row>
    <row r="378" spans="1:26" ht="15.75" customHeight="1">
      <c r="A378" s="312"/>
      <c r="B378" s="312"/>
      <c r="C378" s="267"/>
      <c r="D378" s="312"/>
      <c r="E378" s="312"/>
      <c r="F378" s="312"/>
      <c r="G378" s="267"/>
      <c r="H378" s="267"/>
      <c r="I378" s="313"/>
      <c r="J378" s="314"/>
      <c r="K378" s="314"/>
      <c r="L378" s="314"/>
      <c r="M378" s="314"/>
      <c r="N378" s="314"/>
      <c r="O378" s="267"/>
      <c r="P378" s="267"/>
      <c r="Q378" s="267"/>
      <c r="R378" s="267"/>
      <c r="S378" s="267"/>
      <c r="T378" s="267"/>
      <c r="U378" s="267"/>
      <c r="V378" s="267"/>
      <c r="W378" s="267"/>
      <c r="X378" s="267"/>
      <c r="Y378" s="267"/>
      <c r="Z378" s="267"/>
    </row>
    <row r="379" spans="1:26" ht="15.75" customHeight="1">
      <c r="A379" s="312"/>
      <c r="B379" s="312"/>
      <c r="C379" s="267"/>
      <c r="D379" s="312"/>
      <c r="E379" s="312"/>
      <c r="F379" s="312"/>
      <c r="G379" s="267"/>
      <c r="H379" s="267"/>
      <c r="I379" s="313"/>
      <c r="J379" s="314"/>
      <c r="K379" s="314"/>
      <c r="L379" s="314"/>
      <c r="M379" s="314"/>
      <c r="N379" s="314"/>
      <c r="O379" s="267"/>
      <c r="P379" s="267"/>
      <c r="Q379" s="267"/>
      <c r="R379" s="267"/>
      <c r="S379" s="267"/>
      <c r="T379" s="267"/>
      <c r="U379" s="267"/>
      <c r="V379" s="267"/>
      <c r="W379" s="267"/>
      <c r="X379" s="267"/>
      <c r="Y379" s="267"/>
      <c r="Z379" s="267"/>
    </row>
    <row r="380" spans="1:26" ht="15.75" customHeight="1">
      <c r="A380" s="312"/>
      <c r="B380" s="312"/>
      <c r="C380" s="267"/>
      <c r="D380" s="312"/>
      <c r="E380" s="312"/>
      <c r="F380" s="312"/>
      <c r="G380" s="267"/>
      <c r="H380" s="267"/>
      <c r="I380" s="313"/>
      <c r="J380" s="314"/>
      <c r="K380" s="314"/>
      <c r="L380" s="314"/>
      <c r="M380" s="314"/>
      <c r="N380" s="314"/>
      <c r="O380" s="267"/>
      <c r="P380" s="267"/>
      <c r="Q380" s="267"/>
      <c r="R380" s="267"/>
      <c r="S380" s="267"/>
      <c r="T380" s="267"/>
      <c r="U380" s="267"/>
      <c r="V380" s="267"/>
      <c r="W380" s="267"/>
      <c r="X380" s="267"/>
      <c r="Y380" s="267"/>
      <c r="Z380" s="267"/>
    </row>
    <row r="381" spans="1:26" ht="15.75" customHeight="1">
      <c r="A381" s="312"/>
      <c r="B381" s="312"/>
      <c r="C381" s="267"/>
      <c r="D381" s="312"/>
      <c r="E381" s="312"/>
      <c r="F381" s="312"/>
      <c r="G381" s="267"/>
      <c r="H381" s="267"/>
      <c r="I381" s="313"/>
      <c r="J381" s="314"/>
      <c r="K381" s="314"/>
      <c r="L381" s="314"/>
      <c r="M381" s="314"/>
      <c r="N381" s="314"/>
      <c r="O381" s="267"/>
      <c r="P381" s="267"/>
      <c r="Q381" s="267"/>
      <c r="R381" s="267"/>
      <c r="S381" s="267"/>
      <c r="T381" s="267"/>
      <c r="U381" s="267"/>
      <c r="V381" s="267"/>
      <c r="W381" s="267"/>
      <c r="X381" s="267"/>
      <c r="Y381" s="267"/>
      <c r="Z381" s="267"/>
    </row>
    <row r="382" spans="1:26" ht="15.75" customHeight="1">
      <c r="A382" s="312"/>
      <c r="B382" s="312"/>
      <c r="C382" s="267"/>
      <c r="D382" s="312"/>
      <c r="E382" s="312"/>
      <c r="F382" s="312"/>
      <c r="G382" s="267"/>
      <c r="H382" s="267"/>
      <c r="I382" s="313"/>
      <c r="J382" s="314"/>
      <c r="K382" s="314"/>
      <c r="L382" s="314"/>
      <c r="M382" s="314"/>
      <c r="N382" s="314"/>
      <c r="O382" s="267"/>
      <c r="P382" s="267"/>
      <c r="Q382" s="267"/>
      <c r="R382" s="267"/>
      <c r="S382" s="267"/>
      <c r="T382" s="267"/>
      <c r="U382" s="267"/>
      <c r="V382" s="267"/>
      <c r="W382" s="267"/>
      <c r="X382" s="267"/>
      <c r="Y382" s="267"/>
      <c r="Z382" s="267"/>
    </row>
    <row r="383" spans="1:26" ht="15.75" customHeight="1">
      <c r="A383" s="312"/>
      <c r="B383" s="312"/>
      <c r="C383" s="267"/>
      <c r="D383" s="312"/>
      <c r="E383" s="312"/>
      <c r="F383" s="312"/>
      <c r="G383" s="267"/>
      <c r="H383" s="267"/>
      <c r="I383" s="313"/>
      <c r="J383" s="314"/>
      <c r="K383" s="314"/>
      <c r="L383" s="314"/>
      <c r="M383" s="314"/>
      <c r="N383" s="314"/>
      <c r="O383" s="267"/>
      <c r="P383" s="267"/>
      <c r="Q383" s="267"/>
      <c r="R383" s="267"/>
      <c r="S383" s="267"/>
      <c r="T383" s="267"/>
      <c r="U383" s="267"/>
      <c r="V383" s="267"/>
      <c r="W383" s="267"/>
      <c r="X383" s="267"/>
      <c r="Y383" s="267"/>
      <c r="Z383" s="267"/>
    </row>
    <row r="384" spans="1:26" ht="15.75" customHeight="1">
      <c r="A384" s="312"/>
      <c r="B384" s="312"/>
      <c r="C384" s="267"/>
      <c r="D384" s="312"/>
      <c r="E384" s="312"/>
      <c r="F384" s="312"/>
      <c r="G384" s="267"/>
      <c r="H384" s="267"/>
      <c r="I384" s="313"/>
      <c r="J384" s="314"/>
      <c r="K384" s="314"/>
      <c r="L384" s="314"/>
      <c r="M384" s="314"/>
      <c r="N384" s="314"/>
      <c r="O384" s="267"/>
      <c r="P384" s="267"/>
      <c r="Q384" s="267"/>
      <c r="R384" s="267"/>
      <c r="S384" s="267"/>
      <c r="T384" s="267"/>
      <c r="U384" s="267"/>
      <c r="V384" s="267"/>
      <c r="W384" s="267"/>
      <c r="X384" s="267"/>
      <c r="Y384" s="267"/>
      <c r="Z384" s="267"/>
    </row>
    <row r="385" spans="1:26" ht="15.75" customHeight="1">
      <c r="A385" s="312"/>
      <c r="B385" s="312"/>
      <c r="C385" s="267"/>
      <c r="D385" s="312"/>
      <c r="E385" s="312"/>
      <c r="F385" s="312"/>
      <c r="G385" s="267"/>
      <c r="H385" s="267"/>
      <c r="I385" s="313"/>
      <c r="J385" s="314"/>
      <c r="K385" s="314"/>
      <c r="L385" s="314"/>
      <c r="M385" s="314"/>
      <c r="N385" s="314"/>
      <c r="O385" s="267"/>
      <c r="P385" s="267"/>
      <c r="Q385" s="267"/>
      <c r="R385" s="267"/>
      <c r="S385" s="267"/>
      <c r="T385" s="267"/>
      <c r="U385" s="267"/>
      <c r="V385" s="267"/>
      <c r="W385" s="267"/>
      <c r="X385" s="267"/>
      <c r="Y385" s="267"/>
      <c r="Z385" s="267"/>
    </row>
    <row r="386" spans="1:26" ht="15.75" customHeight="1">
      <c r="A386" s="312"/>
      <c r="B386" s="312"/>
      <c r="C386" s="267"/>
      <c r="D386" s="312"/>
      <c r="E386" s="312"/>
      <c r="F386" s="312"/>
      <c r="G386" s="267"/>
      <c r="H386" s="267"/>
      <c r="I386" s="313"/>
      <c r="J386" s="314"/>
      <c r="K386" s="314"/>
      <c r="L386" s="314"/>
      <c r="M386" s="314"/>
      <c r="N386" s="314"/>
      <c r="O386" s="267"/>
      <c r="P386" s="267"/>
      <c r="Q386" s="267"/>
      <c r="R386" s="267"/>
      <c r="S386" s="267"/>
      <c r="T386" s="267"/>
      <c r="U386" s="267"/>
      <c r="V386" s="267"/>
      <c r="W386" s="267"/>
      <c r="X386" s="267"/>
      <c r="Y386" s="267"/>
      <c r="Z386" s="267"/>
    </row>
    <row r="387" spans="1:26" ht="15.75" customHeight="1">
      <c r="A387" s="312"/>
      <c r="B387" s="312"/>
      <c r="C387" s="267"/>
      <c r="D387" s="312"/>
      <c r="E387" s="312"/>
      <c r="F387" s="312"/>
      <c r="G387" s="267"/>
      <c r="H387" s="267"/>
      <c r="I387" s="313"/>
      <c r="J387" s="314"/>
      <c r="K387" s="314"/>
      <c r="L387" s="314"/>
      <c r="M387" s="314"/>
      <c r="N387" s="314"/>
      <c r="O387" s="267"/>
      <c r="P387" s="267"/>
      <c r="Q387" s="267"/>
      <c r="R387" s="267"/>
      <c r="S387" s="267"/>
      <c r="T387" s="267"/>
      <c r="U387" s="267"/>
      <c r="V387" s="267"/>
      <c r="W387" s="267"/>
      <c r="X387" s="267"/>
      <c r="Y387" s="267"/>
      <c r="Z387" s="267"/>
    </row>
    <row r="388" spans="1:26" ht="15.75" customHeight="1">
      <c r="A388" s="312"/>
      <c r="B388" s="312"/>
      <c r="C388" s="267"/>
      <c r="D388" s="312"/>
      <c r="E388" s="312"/>
      <c r="F388" s="312"/>
      <c r="G388" s="267"/>
      <c r="H388" s="267"/>
      <c r="I388" s="313"/>
      <c r="J388" s="314"/>
      <c r="K388" s="314"/>
      <c r="L388" s="314"/>
      <c r="M388" s="314"/>
      <c r="N388" s="314"/>
      <c r="O388" s="267"/>
      <c r="P388" s="267"/>
      <c r="Q388" s="267"/>
      <c r="R388" s="267"/>
      <c r="S388" s="267"/>
      <c r="T388" s="267"/>
      <c r="U388" s="267"/>
      <c r="V388" s="267"/>
      <c r="W388" s="267"/>
      <c r="X388" s="267"/>
      <c r="Y388" s="267"/>
      <c r="Z388" s="267"/>
    </row>
    <row r="389" spans="1:26" ht="15.75" customHeight="1">
      <c r="A389" s="312"/>
      <c r="B389" s="312"/>
      <c r="C389" s="267"/>
      <c r="D389" s="312"/>
      <c r="E389" s="312"/>
      <c r="F389" s="312"/>
      <c r="G389" s="267"/>
      <c r="H389" s="267"/>
      <c r="I389" s="313"/>
      <c r="J389" s="314"/>
      <c r="K389" s="314"/>
      <c r="L389" s="314"/>
      <c r="M389" s="314"/>
      <c r="N389" s="314"/>
      <c r="O389" s="267"/>
      <c r="P389" s="267"/>
      <c r="Q389" s="267"/>
      <c r="R389" s="267"/>
      <c r="S389" s="267"/>
      <c r="T389" s="267"/>
      <c r="U389" s="267"/>
      <c r="V389" s="267"/>
      <c r="W389" s="267"/>
      <c r="X389" s="267"/>
      <c r="Y389" s="267"/>
      <c r="Z389" s="267"/>
    </row>
    <row r="390" spans="1:26" ht="15.75" customHeight="1">
      <c r="A390" s="312"/>
      <c r="B390" s="312"/>
      <c r="C390" s="267"/>
      <c r="D390" s="312"/>
      <c r="E390" s="312"/>
      <c r="F390" s="312"/>
      <c r="G390" s="267"/>
      <c r="H390" s="267"/>
      <c r="I390" s="313"/>
      <c r="J390" s="314"/>
      <c r="K390" s="314"/>
      <c r="L390" s="314"/>
      <c r="M390" s="314"/>
      <c r="N390" s="314"/>
      <c r="O390" s="267"/>
      <c r="P390" s="267"/>
      <c r="Q390" s="267"/>
      <c r="R390" s="267"/>
      <c r="S390" s="267"/>
      <c r="T390" s="267"/>
      <c r="U390" s="267"/>
      <c r="V390" s="267"/>
      <c r="W390" s="267"/>
      <c r="X390" s="267"/>
      <c r="Y390" s="267"/>
      <c r="Z390" s="267"/>
    </row>
    <row r="391" spans="1:26" ht="15.75" customHeight="1">
      <c r="A391" s="312"/>
      <c r="B391" s="312"/>
      <c r="C391" s="267"/>
      <c r="D391" s="312"/>
      <c r="E391" s="312"/>
      <c r="F391" s="312"/>
      <c r="G391" s="267"/>
      <c r="H391" s="267"/>
      <c r="I391" s="313"/>
      <c r="J391" s="314"/>
      <c r="K391" s="314"/>
      <c r="L391" s="314"/>
      <c r="M391" s="314"/>
      <c r="N391" s="314"/>
      <c r="O391" s="267"/>
      <c r="P391" s="267"/>
      <c r="Q391" s="267"/>
      <c r="R391" s="267"/>
      <c r="S391" s="267"/>
      <c r="T391" s="267"/>
      <c r="U391" s="267"/>
      <c r="V391" s="267"/>
      <c r="W391" s="267"/>
      <c r="X391" s="267"/>
      <c r="Y391" s="267"/>
      <c r="Z391" s="267"/>
    </row>
    <row r="392" spans="1:26" ht="15.75" customHeight="1">
      <c r="A392" s="312"/>
      <c r="B392" s="312"/>
      <c r="C392" s="267"/>
      <c r="D392" s="312"/>
      <c r="E392" s="312"/>
      <c r="F392" s="312"/>
      <c r="G392" s="267"/>
      <c r="H392" s="267"/>
      <c r="I392" s="313"/>
      <c r="J392" s="314"/>
      <c r="K392" s="314"/>
      <c r="L392" s="314"/>
      <c r="M392" s="314"/>
      <c r="N392" s="314"/>
      <c r="O392" s="267"/>
      <c r="P392" s="267"/>
      <c r="Q392" s="267"/>
      <c r="R392" s="267"/>
      <c r="S392" s="267"/>
      <c r="T392" s="267"/>
      <c r="U392" s="267"/>
      <c r="V392" s="267"/>
      <c r="W392" s="267"/>
      <c r="X392" s="267"/>
      <c r="Y392" s="267"/>
      <c r="Z392" s="267"/>
    </row>
    <row r="393" spans="1:26" ht="15.75" customHeight="1">
      <c r="A393" s="312"/>
      <c r="B393" s="312"/>
      <c r="C393" s="267"/>
      <c r="D393" s="312"/>
      <c r="E393" s="312"/>
      <c r="F393" s="312"/>
      <c r="G393" s="267"/>
      <c r="H393" s="267"/>
      <c r="I393" s="313"/>
      <c r="J393" s="314"/>
      <c r="K393" s="314"/>
      <c r="L393" s="314"/>
      <c r="M393" s="314"/>
      <c r="N393" s="314"/>
      <c r="O393" s="267"/>
      <c r="P393" s="267"/>
      <c r="Q393" s="267"/>
      <c r="R393" s="267"/>
      <c r="S393" s="267"/>
      <c r="T393" s="267"/>
      <c r="U393" s="267"/>
      <c r="V393" s="267"/>
      <c r="W393" s="267"/>
      <c r="X393" s="267"/>
      <c r="Y393" s="267"/>
      <c r="Z393" s="267"/>
    </row>
    <row r="394" spans="1:26" ht="15.75" customHeight="1">
      <c r="A394" s="312"/>
      <c r="B394" s="312"/>
      <c r="C394" s="267"/>
      <c r="D394" s="312"/>
      <c r="E394" s="312"/>
      <c r="F394" s="312"/>
      <c r="G394" s="267"/>
      <c r="H394" s="267"/>
      <c r="I394" s="313"/>
      <c r="J394" s="314"/>
      <c r="K394" s="314"/>
      <c r="L394" s="314"/>
      <c r="M394" s="314"/>
      <c r="N394" s="314"/>
      <c r="O394" s="267"/>
      <c r="P394" s="267"/>
      <c r="Q394" s="267"/>
      <c r="R394" s="267"/>
      <c r="S394" s="267"/>
      <c r="T394" s="267"/>
      <c r="U394" s="267"/>
      <c r="V394" s="267"/>
      <c r="W394" s="267"/>
      <c r="X394" s="267"/>
      <c r="Y394" s="267"/>
      <c r="Z394" s="267"/>
    </row>
    <row r="395" spans="1:26" ht="15.75" customHeight="1">
      <c r="A395" s="312"/>
      <c r="B395" s="312"/>
      <c r="C395" s="267"/>
      <c r="D395" s="312"/>
      <c r="E395" s="312"/>
      <c r="F395" s="312"/>
      <c r="G395" s="267"/>
      <c r="H395" s="267"/>
      <c r="I395" s="313"/>
      <c r="J395" s="314"/>
      <c r="K395" s="314"/>
      <c r="L395" s="314"/>
      <c r="M395" s="314"/>
      <c r="N395" s="314"/>
      <c r="O395" s="267"/>
      <c r="P395" s="267"/>
      <c r="Q395" s="267"/>
      <c r="R395" s="267"/>
      <c r="S395" s="267"/>
      <c r="T395" s="267"/>
      <c r="U395" s="267"/>
      <c r="V395" s="267"/>
      <c r="W395" s="267"/>
      <c r="X395" s="267"/>
      <c r="Y395" s="267"/>
      <c r="Z395" s="267"/>
    </row>
    <row r="396" spans="1:26" ht="15.75" customHeight="1">
      <c r="A396" s="312"/>
      <c r="B396" s="312"/>
      <c r="C396" s="267"/>
      <c r="D396" s="312"/>
      <c r="E396" s="312"/>
      <c r="F396" s="312"/>
      <c r="G396" s="267"/>
      <c r="H396" s="267"/>
      <c r="I396" s="313"/>
      <c r="J396" s="314"/>
      <c r="K396" s="314"/>
      <c r="L396" s="314"/>
      <c r="M396" s="314"/>
      <c r="N396" s="314"/>
      <c r="O396" s="267"/>
      <c r="P396" s="267"/>
      <c r="Q396" s="267"/>
      <c r="R396" s="267"/>
      <c r="S396" s="267"/>
      <c r="T396" s="267"/>
      <c r="U396" s="267"/>
      <c r="V396" s="267"/>
      <c r="W396" s="267"/>
      <c r="X396" s="267"/>
      <c r="Y396" s="267"/>
      <c r="Z396" s="267"/>
    </row>
    <row r="397" spans="1:26" ht="15.75" customHeight="1">
      <c r="A397" s="312"/>
      <c r="B397" s="312"/>
      <c r="C397" s="267"/>
      <c r="D397" s="312"/>
      <c r="E397" s="312"/>
      <c r="F397" s="312"/>
      <c r="G397" s="267"/>
      <c r="H397" s="267"/>
      <c r="I397" s="313"/>
      <c r="J397" s="314"/>
      <c r="K397" s="314"/>
      <c r="L397" s="314"/>
      <c r="M397" s="314"/>
      <c r="N397" s="314"/>
      <c r="O397" s="267"/>
      <c r="P397" s="267"/>
      <c r="Q397" s="267"/>
      <c r="R397" s="267"/>
      <c r="S397" s="267"/>
      <c r="T397" s="267"/>
      <c r="U397" s="267"/>
      <c r="V397" s="267"/>
      <c r="W397" s="267"/>
      <c r="X397" s="267"/>
      <c r="Y397" s="267"/>
      <c r="Z397" s="267"/>
    </row>
    <row r="398" spans="1:26" ht="15.75" customHeight="1">
      <c r="A398" s="312"/>
      <c r="B398" s="312"/>
      <c r="C398" s="267"/>
      <c r="D398" s="312"/>
      <c r="E398" s="312"/>
      <c r="F398" s="312"/>
      <c r="G398" s="267"/>
      <c r="H398" s="267"/>
      <c r="I398" s="313"/>
      <c r="J398" s="314"/>
      <c r="K398" s="314"/>
      <c r="L398" s="314"/>
      <c r="M398" s="314"/>
      <c r="N398" s="314"/>
      <c r="O398" s="267"/>
      <c r="P398" s="267"/>
      <c r="Q398" s="267"/>
      <c r="R398" s="267"/>
      <c r="S398" s="267"/>
      <c r="T398" s="267"/>
      <c r="U398" s="267"/>
      <c r="V398" s="267"/>
      <c r="W398" s="267"/>
      <c r="X398" s="267"/>
      <c r="Y398" s="267"/>
      <c r="Z398" s="267"/>
    </row>
    <row r="399" spans="1:26" ht="15.75" customHeight="1">
      <c r="A399" s="312"/>
      <c r="B399" s="312"/>
      <c r="C399" s="267"/>
      <c r="D399" s="312"/>
      <c r="E399" s="312"/>
      <c r="F399" s="312"/>
      <c r="G399" s="267"/>
      <c r="H399" s="267"/>
      <c r="I399" s="313"/>
      <c r="J399" s="314"/>
      <c r="K399" s="314"/>
      <c r="L399" s="314"/>
      <c r="M399" s="314"/>
      <c r="N399" s="314"/>
      <c r="O399" s="267"/>
      <c r="P399" s="267"/>
      <c r="Q399" s="267"/>
      <c r="R399" s="267"/>
      <c r="S399" s="267"/>
      <c r="T399" s="267"/>
      <c r="U399" s="267"/>
      <c r="V399" s="267"/>
      <c r="W399" s="267"/>
      <c r="X399" s="267"/>
      <c r="Y399" s="267"/>
      <c r="Z399" s="267"/>
    </row>
    <row r="400" spans="1:26" ht="15.75" customHeight="1">
      <c r="A400" s="312"/>
      <c r="B400" s="312"/>
      <c r="C400" s="267"/>
      <c r="D400" s="312"/>
      <c r="E400" s="312"/>
      <c r="F400" s="312"/>
      <c r="G400" s="267"/>
      <c r="H400" s="267"/>
      <c r="I400" s="313"/>
      <c r="J400" s="314"/>
      <c r="K400" s="314"/>
      <c r="L400" s="314"/>
      <c r="M400" s="314"/>
      <c r="N400" s="314"/>
      <c r="O400" s="267"/>
      <c r="P400" s="267"/>
      <c r="Q400" s="267"/>
      <c r="R400" s="267"/>
      <c r="S400" s="267"/>
      <c r="T400" s="267"/>
      <c r="U400" s="267"/>
      <c r="V400" s="267"/>
      <c r="W400" s="267"/>
      <c r="X400" s="267"/>
      <c r="Y400" s="267"/>
      <c r="Z400" s="267"/>
    </row>
    <row r="401" spans="1:26" ht="15.75" customHeight="1">
      <c r="A401" s="312"/>
      <c r="B401" s="312"/>
      <c r="C401" s="267"/>
      <c r="D401" s="312"/>
      <c r="E401" s="312"/>
      <c r="F401" s="312"/>
      <c r="G401" s="267"/>
      <c r="H401" s="267"/>
      <c r="I401" s="313"/>
      <c r="J401" s="314"/>
      <c r="K401" s="314"/>
      <c r="L401" s="314"/>
      <c r="M401" s="314"/>
      <c r="N401" s="314"/>
      <c r="O401" s="267"/>
      <c r="P401" s="267"/>
      <c r="Q401" s="267"/>
      <c r="R401" s="267"/>
      <c r="S401" s="267"/>
      <c r="T401" s="267"/>
      <c r="U401" s="267"/>
      <c r="V401" s="267"/>
      <c r="W401" s="267"/>
      <c r="X401" s="267"/>
      <c r="Y401" s="267"/>
      <c r="Z401" s="267"/>
    </row>
    <row r="402" spans="1:26" ht="15.75" customHeight="1">
      <c r="A402" s="312"/>
      <c r="B402" s="312"/>
      <c r="C402" s="267"/>
      <c r="D402" s="312"/>
      <c r="E402" s="312"/>
      <c r="F402" s="312"/>
      <c r="G402" s="267"/>
      <c r="H402" s="267"/>
      <c r="I402" s="313"/>
      <c r="J402" s="314"/>
      <c r="K402" s="314"/>
      <c r="L402" s="314"/>
      <c r="M402" s="314"/>
      <c r="N402" s="314"/>
      <c r="O402" s="267"/>
      <c r="P402" s="267"/>
      <c r="Q402" s="267"/>
      <c r="R402" s="267"/>
      <c r="S402" s="267"/>
      <c r="T402" s="267"/>
      <c r="U402" s="267"/>
      <c r="V402" s="267"/>
      <c r="W402" s="267"/>
      <c r="X402" s="267"/>
      <c r="Y402" s="267"/>
      <c r="Z402" s="267"/>
    </row>
    <row r="403" spans="1:26" ht="15.75" customHeight="1">
      <c r="A403" s="312"/>
      <c r="B403" s="312"/>
      <c r="C403" s="267"/>
      <c r="D403" s="312"/>
      <c r="E403" s="312"/>
      <c r="F403" s="312"/>
      <c r="G403" s="267"/>
      <c r="H403" s="267"/>
      <c r="I403" s="313"/>
      <c r="J403" s="314"/>
      <c r="K403" s="314"/>
      <c r="L403" s="314"/>
      <c r="M403" s="314"/>
      <c r="N403" s="314"/>
      <c r="O403" s="267"/>
      <c r="P403" s="267"/>
      <c r="Q403" s="267"/>
      <c r="R403" s="267"/>
      <c r="S403" s="267"/>
      <c r="T403" s="267"/>
      <c r="U403" s="267"/>
      <c r="V403" s="267"/>
      <c r="W403" s="267"/>
      <c r="X403" s="267"/>
      <c r="Y403" s="267"/>
      <c r="Z403" s="267"/>
    </row>
    <row r="404" spans="1:26" ht="15.75" customHeight="1">
      <c r="A404" s="312"/>
      <c r="B404" s="312"/>
      <c r="C404" s="267"/>
      <c r="D404" s="312"/>
      <c r="E404" s="312"/>
      <c r="F404" s="312"/>
      <c r="G404" s="267"/>
      <c r="H404" s="267"/>
      <c r="I404" s="313"/>
      <c r="J404" s="314"/>
      <c r="K404" s="314"/>
      <c r="L404" s="314"/>
      <c r="M404" s="314"/>
      <c r="N404" s="314"/>
      <c r="O404" s="267"/>
      <c r="P404" s="267"/>
      <c r="Q404" s="267"/>
      <c r="R404" s="267"/>
      <c r="S404" s="267"/>
      <c r="T404" s="267"/>
      <c r="U404" s="267"/>
      <c r="V404" s="267"/>
      <c r="W404" s="267"/>
      <c r="X404" s="267"/>
      <c r="Y404" s="267"/>
      <c r="Z404" s="267"/>
    </row>
    <row r="405" spans="1:26" ht="15.75" customHeight="1">
      <c r="A405" s="312"/>
      <c r="B405" s="312"/>
      <c r="C405" s="267"/>
      <c r="D405" s="312"/>
      <c r="E405" s="312"/>
      <c r="F405" s="312"/>
      <c r="G405" s="267"/>
      <c r="H405" s="267"/>
      <c r="I405" s="313"/>
      <c r="J405" s="314"/>
      <c r="K405" s="314"/>
      <c r="L405" s="314"/>
      <c r="M405" s="314"/>
      <c r="N405" s="314"/>
      <c r="O405" s="267"/>
      <c r="P405" s="267"/>
      <c r="Q405" s="267"/>
      <c r="R405" s="267"/>
      <c r="S405" s="267"/>
      <c r="T405" s="267"/>
      <c r="U405" s="267"/>
      <c r="V405" s="267"/>
      <c r="W405" s="267"/>
      <c r="X405" s="267"/>
      <c r="Y405" s="267"/>
      <c r="Z405" s="267"/>
    </row>
    <row r="406" spans="1:26" ht="15.75" customHeight="1">
      <c r="A406" s="312"/>
      <c r="B406" s="312"/>
      <c r="C406" s="267"/>
      <c r="D406" s="312"/>
      <c r="E406" s="312"/>
      <c r="F406" s="312"/>
      <c r="G406" s="267"/>
      <c r="H406" s="267"/>
      <c r="I406" s="313"/>
      <c r="J406" s="314"/>
      <c r="K406" s="314"/>
      <c r="L406" s="314"/>
      <c r="M406" s="314"/>
      <c r="N406" s="314"/>
      <c r="O406" s="267"/>
      <c r="P406" s="267"/>
      <c r="Q406" s="267"/>
      <c r="R406" s="267"/>
      <c r="S406" s="267"/>
      <c r="T406" s="267"/>
      <c r="U406" s="267"/>
      <c r="V406" s="267"/>
      <c r="W406" s="267"/>
      <c r="X406" s="267"/>
      <c r="Y406" s="267"/>
      <c r="Z406" s="267"/>
    </row>
    <row r="407" spans="1:26" ht="15.75" customHeight="1">
      <c r="A407" s="312"/>
      <c r="B407" s="312"/>
      <c r="C407" s="267"/>
      <c r="D407" s="312"/>
      <c r="E407" s="312"/>
      <c r="F407" s="312"/>
      <c r="G407" s="267"/>
      <c r="H407" s="267"/>
      <c r="I407" s="313"/>
      <c r="J407" s="314"/>
      <c r="K407" s="314"/>
      <c r="L407" s="314"/>
      <c r="M407" s="314"/>
      <c r="N407" s="314"/>
      <c r="O407" s="267"/>
      <c r="P407" s="267"/>
      <c r="Q407" s="267"/>
      <c r="R407" s="267"/>
      <c r="S407" s="267"/>
      <c r="T407" s="267"/>
      <c r="U407" s="267"/>
      <c r="V407" s="267"/>
      <c r="W407" s="267"/>
      <c r="X407" s="267"/>
      <c r="Y407" s="267"/>
      <c r="Z407" s="267"/>
    </row>
    <row r="408" spans="1:26" ht="15.75" customHeight="1">
      <c r="A408" s="312"/>
      <c r="B408" s="312"/>
      <c r="C408" s="267"/>
      <c r="D408" s="312"/>
      <c r="E408" s="312"/>
      <c r="F408" s="312"/>
      <c r="G408" s="267"/>
      <c r="H408" s="267"/>
      <c r="I408" s="313"/>
      <c r="J408" s="314"/>
      <c r="K408" s="314"/>
      <c r="L408" s="314"/>
      <c r="M408" s="314"/>
      <c r="N408" s="314"/>
      <c r="O408" s="267"/>
      <c r="P408" s="267"/>
      <c r="Q408" s="267"/>
      <c r="R408" s="267"/>
      <c r="S408" s="267"/>
      <c r="T408" s="267"/>
      <c r="U408" s="267"/>
      <c r="V408" s="267"/>
      <c r="W408" s="267"/>
      <c r="X408" s="267"/>
      <c r="Y408" s="267"/>
      <c r="Z408" s="267"/>
    </row>
    <row r="409" spans="1:26" ht="15.75" customHeight="1">
      <c r="A409" s="312"/>
      <c r="B409" s="312"/>
      <c r="C409" s="267"/>
      <c r="D409" s="312"/>
      <c r="E409" s="312"/>
      <c r="F409" s="312"/>
      <c r="G409" s="267"/>
      <c r="H409" s="267"/>
      <c r="I409" s="313"/>
      <c r="J409" s="314"/>
      <c r="K409" s="314"/>
      <c r="L409" s="314"/>
      <c r="M409" s="314"/>
      <c r="N409" s="314"/>
      <c r="O409" s="267"/>
      <c r="P409" s="267"/>
      <c r="Q409" s="267"/>
      <c r="R409" s="267"/>
      <c r="S409" s="267"/>
      <c r="T409" s="267"/>
      <c r="U409" s="267"/>
      <c r="V409" s="267"/>
      <c r="W409" s="267"/>
      <c r="X409" s="267"/>
      <c r="Y409" s="267"/>
      <c r="Z409" s="267"/>
    </row>
    <row r="410" spans="1:26" ht="15.75" customHeight="1">
      <c r="A410" s="312"/>
      <c r="B410" s="312"/>
      <c r="C410" s="267"/>
      <c r="D410" s="312"/>
      <c r="E410" s="312"/>
      <c r="F410" s="312"/>
      <c r="G410" s="267"/>
      <c r="H410" s="267"/>
      <c r="I410" s="313"/>
      <c r="J410" s="314"/>
      <c r="K410" s="314"/>
      <c r="L410" s="314"/>
      <c r="M410" s="314"/>
      <c r="N410" s="314"/>
      <c r="O410" s="267"/>
      <c r="P410" s="267"/>
      <c r="Q410" s="267"/>
      <c r="R410" s="267"/>
      <c r="S410" s="267"/>
      <c r="T410" s="267"/>
      <c r="U410" s="267"/>
      <c r="V410" s="267"/>
      <c r="W410" s="267"/>
      <c r="X410" s="267"/>
      <c r="Y410" s="267"/>
      <c r="Z410" s="267"/>
    </row>
    <row r="411" spans="1:26" ht="15.75" customHeight="1">
      <c r="A411" s="312"/>
      <c r="B411" s="312"/>
      <c r="C411" s="267"/>
      <c r="D411" s="312"/>
      <c r="E411" s="312"/>
      <c r="F411" s="312"/>
      <c r="G411" s="267"/>
      <c r="H411" s="267"/>
      <c r="I411" s="313"/>
      <c r="J411" s="314"/>
      <c r="K411" s="314"/>
      <c r="L411" s="314"/>
      <c r="M411" s="314"/>
      <c r="N411" s="314"/>
      <c r="O411" s="267"/>
      <c r="P411" s="267"/>
      <c r="Q411" s="267"/>
      <c r="R411" s="267"/>
      <c r="S411" s="267"/>
      <c r="T411" s="267"/>
      <c r="U411" s="267"/>
      <c r="V411" s="267"/>
      <c r="W411" s="267"/>
      <c r="X411" s="267"/>
      <c r="Y411" s="267"/>
      <c r="Z411" s="267"/>
    </row>
    <row r="412" spans="1:26" ht="15.75" customHeight="1">
      <c r="A412" s="312"/>
      <c r="B412" s="312"/>
      <c r="C412" s="267"/>
      <c r="D412" s="312"/>
      <c r="E412" s="312"/>
      <c r="F412" s="312"/>
      <c r="G412" s="267"/>
      <c r="H412" s="267"/>
      <c r="I412" s="313"/>
      <c r="J412" s="314"/>
      <c r="K412" s="314"/>
      <c r="L412" s="314"/>
      <c r="M412" s="314"/>
      <c r="N412" s="314"/>
      <c r="O412" s="267"/>
      <c r="P412" s="267"/>
      <c r="Q412" s="267"/>
      <c r="R412" s="267"/>
      <c r="S412" s="267"/>
      <c r="T412" s="267"/>
      <c r="U412" s="267"/>
      <c r="V412" s="267"/>
      <c r="W412" s="267"/>
      <c r="X412" s="267"/>
      <c r="Y412" s="267"/>
      <c r="Z412" s="267"/>
    </row>
    <row r="413" spans="1:26" ht="15.75" customHeight="1">
      <c r="A413" s="312"/>
      <c r="B413" s="312"/>
      <c r="C413" s="267"/>
      <c r="D413" s="312"/>
      <c r="E413" s="312"/>
      <c r="F413" s="312"/>
      <c r="G413" s="267"/>
      <c r="H413" s="267"/>
      <c r="I413" s="313"/>
      <c r="J413" s="314"/>
      <c r="K413" s="314"/>
      <c r="L413" s="314"/>
      <c r="M413" s="314"/>
      <c r="N413" s="314"/>
      <c r="O413" s="267"/>
      <c r="P413" s="267"/>
      <c r="Q413" s="267"/>
      <c r="R413" s="267"/>
      <c r="S413" s="267"/>
      <c r="T413" s="267"/>
      <c r="U413" s="267"/>
      <c r="V413" s="267"/>
      <c r="W413" s="267"/>
      <c r="X413" s="267"/>
      <c r="Y413" s="267"/>
      <c r="Z413" s="267"/>
    </row>
    <row r="414" spans="1:26" ht="15.75" customHeight="1">
      <c r="A414" s="312"/>
      <c r="B414" s="312"/>
      <c r="C414" s="267"/>
      <c r="D414" s="312"/>
      <c r="E414" s="312"/>
      <c r="F414" s="312"/>
      <c r="G414" s="267"/>
      <c r="H414" s="267"/>
      <c r="I414" s="313"/>
      <c r="J414" s="314"/>
      <c r="K414" s="314"/>
      <c r="L414" s="314"/>
      <c r="M414" s="314"/>
      <c r="N414" s="314"/>
      <c r="O414" s="267"/>
      <c r="P414" s="267"/>
      <c r="Q414" s="267"/>
      <c r="R414" s="267"/>
      <c r="S414" s="267"/>
      <c r="T414" s="267"/>
      <c r="U414" s="267"/>
      <c r="V414" s="267"/>
      <c r="W414" s="267"/>
      <c r="X414" s="267"/>
      <c r="Y414" s="267"/>
      <c r="Z414" s="267"/>
    </row>
    <row r="415" spans="1:26" ht="15.75" customHeight="1">
      <c r="A415" s="312"/>
      <c r="B415" s="312"/>
      <c r="C415" s="267"/>
      <c r="D415" s="312"/>
      <c r="E415" s="312"/>
      <c r="F415" s="312"/>
      <c r="G415" s="267"/>
      <c r="H415" s="267"/>
      <c r="I415" s="313"/>
      <c r="J415" s="314"/>
      <c r="K415" s="314"/>
      <c r="L415" s="314"/>
      <c r="M415" s="314"/>
      <c r="N415" s="314"/>
      <c r="O415" s="267"/>
      <c r="P415" s="267"/>
      <c r="Q415" s="267"/>
      <c r="R415" s="267"/>
      <c r="S415" s="267"/>
      <c r="T415" s="267"/>
      <c r="U415" s="267"/>
      <c r="V415" s="267"/>
      <c r="W415" s="267"/>
      <c r="X415" s="267"/>
      <c r="Y415" s="267"/>
      <c r="Z415" s="267"/>
    </row>
    <row r="416" spans="1:26" ht="15.75" customHeight="1">
      <c r="A416" s="312"/>
      <c r="B416" s="312"/>
      <c r="C416" s="267"/>
      <c r="D416" s="312"/>
      <c r="E416" s="312"/>
      <c r="F416" s="312"/>
      <c r="G416" s="267"/>
      <c r="H416" s="267"/>
      <c r="I416" s="313"/>
      <c r="J416" s="314"/>
      <c r="K416" s="314"/>
      <c r="L416" s="314"/>
      <c r="M416" s="314"/>
      <c r="N416" s="314"/>
      <c r="O416" s="267"/>
      <c r="P416" s="267"/>
      <c r="Q416" s="267"/>
      <c r="R416" s="267"/>
      <c r="S416" s="267"/>
      <c r="T416" s="267"/>
      <c r="U416" s="267"/>
      <c r="V416" s="267"/>
      <c r="W416" s="267"/>
      <c r="X416" s="267"/>
      <c r="Y416" s="267"/>
      <c r="Z416" s="267"/>
    </row>
    <row r="417" spans="1:26" ht="15.75" customHeight="1">
      <c r="A417" s="312"/>
      <c r="B417" s="312"/>
      <c r="C417" s="267"/>
      <c r="D417" s="312"/>
      <c r="E417" s="312"/>
      <c r="F417" s="312"/>
      <c r="G417" s="267"/>
      <c r="H417" s="267"/>
      <c r="I417" s="313"/>
      <c r="J417" s="314"/>
      <c r="K417" s="314"/>
      <c r="L417" s="314"/>
      <c r="M417" s="314"/>
      <c r="N417" s="314"/>
      <c r="O417" s="267"/>
      <c r="P417" s="267"/>
      <c r="Q417" s="267"/>
      <c r="R417" s="267"/>
      <c r="S417" s="267"/>
      <c r="T417" s="267"/>
      <c r="U417" s="267"/>
      <c r="V417" s="267"/>
      <c r="W417" s="267"/>
      <c r="X417" s="267"/>
      <c r="Y417" s="267"/>
      <c r="Z417" s="267"/>
    </row>
    <row r="418" spans="1:26" ht="15.75" customHeight="1">
      <c r="A418" s="312"/>
      <c r="B418" s="312"/>
      <c r="C418" s="267"/>
      <c r="D418" s="312"/>
      <c r="E418" s="312"/>
      <c r="F418" s="312"/>
      <c r="G418" s="267"/>
      <c r="H418" s="267"/>
      <c r="I418" s="313"/>
      <c r="J418" s="314"/>
      <c r="K418" s="314"/>
      <c r="L418" s="314"/>
      <c r="M418" s="314"/>
      <c r="N418" s="314"/>
      <c r="O418" s="267"/>
      <c r="P418" s="267"/>
      <c r="Q418" s="267"/>
      <c r="R418" s="267"/>
      <c r="S418" s="267"/>
      <c r="T418" s="267"/>
      <c r="U418" s="267"/>
      <c r="V418" s="267"/>
      <c r="W418" s="267"/>
      <c r="X418" s="267"/>
      <c r="Y418" s="267"/>
      <c r="Z418" s="267"/>
    </row>
    <row r="419" spans="1:26" ht="15.75" customHeight="1">
      <c r="A419" s="312"/>
      <c r="B419" s="312"/>
      <c r="C419" s="267"/>
      <c r="D419" s="312"/>
      <c r="E419" s="312"/>
      <c r="F419" s="312"/>
      <c r="G419" s="267"/>
      <c r="H419" s="267"/>
      <c r="I419" s="313"/>
      <c r="J419" s="314"/>
      <c r="K419" s="314"/>
      <c r="L419" s="314"/>
      <c r="M419" s="314"/>
      <c r="N419" s="314"/>
      <c r="O419" s="267"/>
      <c r="P419" s="267"/>
      <c r="Q419" s="267"/>
      <c r="R419" s="267"/>
      <c r="S419" s="267"/>
      <c r="T419" s="267"/>
      <c r="U419" s="267"/>
      <c r="V419" s="267"/>
      <c r="W419" s="267"/>
      <c r="X419" s="267"/>
      <c r="Y419" s="267"/>
      <c r="Z419" s="267"/>
    </row>
    <row r="420" spans="1:26" ht="15.75" customHeight="1">
      <c r="A420" s="312"/>
      <c r="B420" s="312"/>
      <c r="C420" s="267"/>
      <c r="D420" s="312"/>
      <c r="E420" s="312"/>
      <c r="F420" s="312"/>
      <c r="G420" s="267"/>
      <c r="H420" s="267"/>
      <c r="I420" s="313"/>
      <c r="J420" s="314"/>
      <c r="K420" s="314"/>
      <c r="L420" s="314"/>
      <c r="M420" s="314"/>
      <c r="N420" s="314"/>
      <c r="O420" s="267"/>
      <c r="P420" s="267"/>
      <c r="Q420" s="267"/>
      <c r="R420" s="267"/>
      <c r="S420" s="267"/>
      <c r="T420" s="267"/>
      <c r="U420" s="267"/>
      <c r="V420" s="267"/>
      <c r="W420" s="267"/>
      <c r="X420" s="267"/>
      <c r="Y420" s="267"/>
      <c r="Z420" s="267"/>
    </row>
    <row r="421" spans="1:26" ht="15.75" customHeight="1">
      <c r="A421" s="312"/>
      <c r="B421" s="312"/>
      <c r="C421" s="267"/>
      <c r="D421" s="312"/>
      <c r="E421" s="312"/>
      <c r="F421" s="312"/>
      <c r="G421" s="267"/>
      <c r="H421" s="267"/>
      <c r="I421" s="313"/>
      <c r="J421" s="314"/>
      <c r="K421" s="314"/>
      <c r="L421" s="314"/>
      <c r="M421" s="314"/>
      <c r="N421" s="314"/>
      <c r="O421" s="267"/>
      <c r="P421" s="267"/>
      <c r="Q421" s="267"/>
      <c r="R421" s="267"/>
      <c r="S421" s="267"/>
      <c r="T421" s="267"/>
      <c r="U421" s="267"/>
      <c r="V421" s="267"/>
      <c r="W421" s="267"/>
      <c r="X421" s="267"/>
      <c r="Y421" s="267"/>
      <c r="Z421" s="267"/>
    </row>
    <row r="422" spans="1:26" ht="15.75" customHeight="1">
      <c r="A422" s="312"/>
      <c r="B422" s="312"/>
      <c r="C422" s="267"/>
      <c r="D422" s="312"/>
      <c r="E422" s="312"/>
      <c r="F422" s="312"/>
      <c r="G422" s="267"/>
      <c r="H422" s="267"/>
      <c r="I422" s="313"/>
      <c r="J422" s="314"/>
      <c r="K422" s="314"/>
      <c r="L422" s="314"/>
      <c r="M422" s="314"/>
      <c r="N422" s="314"/>
      <c r="O422" s="267"/>
      <c r="P422" s="267"/>
      <c r="Q422" s="267"/>
      <c r="R422" s="267"/>
      <c r="S422" s="267"/>
      <c r="T422" s="267"/>
      <c r="U422" s="267"/>
      <c r="V422" s="267"/>
      <c r="W422" s="267"/>
      <c r="X422" s="267"/>
      <c r="Y422" s="267"/>
      <c r="Z422" s="267"/>
    </row>
    <row r="423" spans="1:26" ht="15.75" customHeight="1">
      <c r="A423" s="312"/>
      <c r="B423" s="312"/>
      <c r="C423" s="267"/>
      <c r="D423" s="312"/>
      <c r="E423" s="312"/>
      <c r="F423" s="312"/>
      <c r="G423" s="267"/>
      <c r="H423" s="267"/>
      <c r="I423" s="313"/>
      <c r="J423" s="314"/>
      <c r="K423" s="314"/>
      <c r="L423" s="314"/>
      <c r="M423" s="314"/>
      <c r="N423" s="314"/>
      <c r="O423" s="267"/>
      <c r="P423" s="267"/>
      <c r="Q423" s="267"/>
      <c r="R423" s="267"/>
      <c r="S423" s="267"/>
      <c r="T423" s="267"/>
      <c r="U423" s="267"/>
      <c r="V423" s="267"/>
      <c r="W423" s="267"/>
      <c r="X423" s="267"/>
      <c r="Y423" s="267"/>
      <c r="Z423" s="267"/>
    </row>
    <row r="424" spans="1:26" ht="15.75" customHeight="1">
      <c r="A424" s="312"/>
      <c r="B424" s="312"/>
      <c r="C424" s="267"/>
      <c r="D424" s="312"/>
      <c r="E424" s="312"/>
      <c r="F424" s="312"/>
      <c r="G424" s="267"/>
      <c r="H424" s="267"/>
      <c r="I424" s="313"/>
      <c r="J424" s="314"/>
      <c r="K424" s="314"/>
      <c r="L424" s="314"/>
      <c r="M424" s="314"/>
      <c r="N424" s="314"/>
      <c r="O424" s="267"/>
      <c r="P424" s="267"/>
      <c r="Q424" s="267"/>
      <c r="R424" s="267"/>
      <c r="S424" s="267"/>
      <c r="T424" s="267"/>
      <c r="U424" s="267"/>
      <c r="V424" s="267"/>
      <c r="W424" s="267"/>
      <c r="X424" s="267"/>
      <c r="Y424" s="267"/>
      <c r="Z424" s="267"/>
    </row>
    <row r="425" spans="1:26" ht="15.75" customHeight="1">
      <c r="A425" s="312"/>
      <c r="B425" s="312"/>
      <c r="C425" s="267"/>
      <c r="D425" s="312"/>
      <c r="E425" s="312"/>
      <c r="F425" s="312"/>
      <c r="G425" s="267"/>
      <c r="H425" s="267"/>
      <c r="I425" s="313"/>
      <c r="J425" s="314"/>
      <c r="K425" s="314"/>
      <c r="L425" s="314"/>
      <c r="M425" s="314"/>
      <c r="N425" s="314"/>
      <c r="O425" s="267"/>
      <c r="P425" s="267"/>
      <c r="Q425" s="267"/>
      <c r="R425" s="267"/>
      <c r="S425" s="267"/>
      <c r="T425" s="267"/>
      <c r="U425" s="267"/>
      <c r="V425" s="267"/>
      <c r="W425" s="267"/>
      <c r="X425" s="267"/>
      <c r="Y425" s="267"/>
      <c r="Z425" s="267"/>
    </row>
    <row r="426" spans="1:26" ht="15.75" customHeight="1">
      <c r="A426" s="312"/>
      <c r="B426" s="312"/>
      <c r="C426" s="267"/>
      <c r="D426" s="312"/>
      <c r="E426" s="312"/>
      <c r="F426" s="312"/>
      <c r="G426" s="267"/>
      <c r="H426" s="267"/>
      <c r="I426" s="313"/>
      <c r="J426" s="314"/>
      <c r="K426" s="314"/>
      <c r="L426" s="314"/>
      <c r="M426" s="314"/>
      <c r="N426" s="314"/>
      <c r="O426" s="267"/>
      <c r="P426" s="267"/>
      <c r="Q426" s="267"/>
      <c r="R426" s="267"/>
      <c r="S426" s="267"/>
      <c r="T426" s="267"/>
      <c r="U426" s="267"/>
      <c r="V426" s="267"/>
      <c r="W426" s="267"/>
      <c r="X426" s="267"/>
      <c r="Y426" s="267"/>
      <c r="Z426" s="267"/>
    </row>
    <row r="427" spans="1:26" ht="15.75" customHeight="1">
      <c r="A427" s="312"/>
      <c r="B427" s="312"/>
      <c r="C427" s="267"/>
      <c r="D427" s="312"/>
      <c r="E427" s="312"/>
      <c r="F427" s="312"/>
      <c r="G427" s="267"/>
      <c r="H427" s="267"/>
      <c r="I427" s="313"/>
      <c r="J427" s="314"/>
      <c r="K427" s="314"/>
      <c r="L427" s="314"/>
      <c r="M427" s="314"/>
      <c r="N427" s="314"/>
      <c r="O427" s="267"/>
      <c r="P427" s="267"/>
      <c r="Q427" s="267"/>
      <c r="R427" s="267"/>
      <c r="S427" s="267"/>
      <c r="T427" s="267"/>
      <c r="U427" s="267"/>
      <c r="V427" s="267"/>
      <c r="W427" s="267"/>
      <c r="X427" s="267"/>
      <c r="Y427" s="267"/>
      <c r="Z427" s="267"/>
    </row>
    <row r="428" spans="1:26" ht="15.75" customHeight="1">
      <c r="A428" s="312"/>
      <c r="B428" s="312"/>
      <c r="C428" s="267"/>
      <c r="D428" s="312"/>
      <c r="E428" s="312"/>
      <c r="F428" s="312"/>
      <c r="G428" s="267"/>
      <c r="H428" s="267"/>
      <c r="I428" s="313"/>
      <c r="J428" s="314"/>
      <c r="K428" s="314"/>
      <c r="L428" s="314"/>
      <c r="M428" s="314"/>
      <c r="N428" s="314"/>
      <c r="O428" s="267"/>
      <c r="P428" s="267"/>
      <c r="Q428" s="267"/>
      <c r="R428" s="267"/>
      <c r="S428" s="267"/>
      <c r="T428" s="267"/>
      <c r="U428" s="267"/>
      <c r="V428" s="267"/>
      <c r="W428" s="267"/>
      <c r="X428" s="267"/>
      <c r="Y428" s="267"/>
      <c r="Z428" s="267"/>
    </row>
    <row r="429" spans="1:26" ht="15.75" customHeight="1">
      <c r="A429" s="312"/>
      <c r="B429" s="312"/>
      <c r="C429" s="267"/>
      <c r="D429" s="312"/>
      <c r="E429" s="312"/>
      <c r="F429" s="312"/>
      <c r="G429" s="267"/>
      <c r="H429" s="267"/>
      <c r="I429" s="313"/>
      <c r="J429" s="314"/>
      <c r="K429" s="314"/>
      <c r="L429" s="314"/>
      <c r="M429" s="314"/>
      <c r="N429" s="314"/>
      <c r="O429" s="267"/>
      <c r="P429" s="267"/>
      <c r="Q429" s="267"/>
      <c r="R429" s="267"/>
      <c r="S429" s="267"/>
      <c r="T429" s="267"/>
      <c r="U429" s="267"/>
      <c r="V429" s="267"/>
      <c r="W429" s="267"/>
      <c r="X429" s="267"/>
      <c r="Y429" s="267"/>
      <c r="Z429" s="267"/>
    </row>
    <row r="430" spans="1:26" ht="15.75" customHeight="1">
      <c r="A430" s="312"/>
      <c r="B430" s="312"/>
      <c r="C430" s="267"/>
      <c r="D430" s="312"/>
      <c r="E430" s="312"/>
      <c r="F430" s="312"/>
      <c r="G430" s="267"/>
      <c r="H430" s="267"/>
      <c r="I430" s="313"/>
      <c r="J430" s="314"/>
      <c r="K430" s="314"/>
      <c r="L430" s="314"/>
      <c r="M430" s="314"/>
      <c r="N430" s="314"/>
      <c r="O430" s="267"/>
      <c r="P430" s="267"/>
      <c r="Q430" s="267"/>
      <c r="R430" s="267"/>
      <c r="S430" s="267"/>
      <c r="T430" s="267"/>
      <c r="U430" s="267"/>
      <c r="V430" s="267"/>
      <c r="W430" s="267"/>
      <c r="X430" s="267"/>
      <c r="Y430" s="267"/>
      <c r="Z430" s="267"/>
    </row>
    <row r="431" spans="1:26" ht="15.75" customHeight="1">
      <c r="A431" s="312"/>
      <c r="B431" s="312"/>
      <c r="C431" s="267"/>
      <c r="D431" s="312"/>
      <c r="E431" s="312"/>
      <c r="F431" s="312"/>
      <c r="G431" s="267"/>
      <c r="H431" s="267"/>
      <c r="I431" s="313"/>
      <c r="J431" s="314"/>
      <c r="K431" s="314"/>
      <c r="L431" s="314"/>
      <c r="M431" s="314"/>
      <c r="N431" s="314"/>
      <c r="O431" s="267"/>
      <c r="P431" s="267"/>
      <c r="Q431" s="267"/>
      <c r="R431" s="267"/>
      <c r="S431" s="267"/>
      <c r="T431" s="267"/>
      <c r="U431" s="267"/>
      <c r="V431" s="267"/>
      <c r="W431" s="267"/>
      <c r="X431" s="267"/>
      <c r="Y431" s="267"/>
      <c r="Z431" s="267"/>
    </row>
    <row r="432" spans="1:26" ht="15.75" customHeight="1">
      <c r="A432" s="312"/>
      <c r="B432" s="312"/>
      <c r="C432" s="267"/>
      <c r="D432" s="312"/>
      <c r="E432" s="312"/>
      <c r="F432" s="312"/>
      <c r="G432" s="267"/>
      <c r="H432" s="267"/>
      <c r="I432" s="313"/>
      <c r="J432" s="314"/>
      <c r="K432" s="314"/>
      <c r="L432" s="314"/>
      <c r="M432" s="314"/>
      <c r="N432" s="314"/>
      <c r="O432" s="267"/>
      <c r="P432" s="267"/>
      <c r="Q432" s="267"/>
      <c r="R432" s="267"/>
      <c r="S432" s="267"/>
      <c r="T432" s="267"/>
      <c r="U432" s="267"/>
      <c r="V432" s="267"/>
      <c r="W432" s="267"/>
      <c r="X432" s="267"/>
      <c r="Y432" s="267"/>
      <c r="Z432" s="267"/>
    </row>
    <row r="433" spans="1:26" ht="15.75" customHeight="1">
      <c r="A433" s="312"/>
      <c r="B433" s="312"/>
      <c r="C433" s="267"/>
      <c r="D433" s="312"/>
      <c r="E433" s="312"/>
      <c r="F433" s="312"/>
      <c r="G433" s="267"/>
      <c r="H433" s="267"/>
      <c r="I433" s="313"/>
      <c r="J433" s="314"/>
      <c r="K433" s="314"/>
      <c r="L433" s="314"/>
      <c r="M433" s="314"/>
      <c r="N433" s="314"/>
      <c r="O433" s="267"/>
      <c r="P433" s="267"/>
      <c r="Q433" s="267"/>
      <c r="R433" s="267"/>
      <c r="S433" s="267"/>
      <c r="T433" s="267"/>
      <c r="U433" s="267"/>
      <c r="V433" s="267"/>
      <c r="W433" s="267"/>
      <c r="X433" s="267"/>
      <c r="Y433" s="267"/>
      <c r="Z433" s="267"/>
    </row>
    <row r="434" spans="1:26" ht="15.75" customHeight="1">
      <c r="A434" s="312"/>
      <c r="B434" s="312"/>
      <c r="C434" s="267"/>
      <c r="D434" s="312"/>
      <c r="E434" s="312"/>
      <c r="F434" s="312"/>
      <c r="G434" s="267"/>
      <c r="H434" s="267"/>
      <c r="I434" s="313"/>
      <c r="J434" s="314"/>
      <c r="K434" s="314"/>
      <c r="L434" s="314"/>
      <c r="M434" s="314"/>
      <c r="N434" s="314"/>
      <c r="O434" s="267"/>
      <c r="P434" s="267"/>
      <c r="Q434" s="267"/>
      <c r="R434" s="267"/>
      <c r="S434" s="267"/>
      <c r="T434" s="267"/>
      <c r="U434" s="267"/>
      <c r="V434" s="267"/>
      <c r="W434" s="267"/>
      <c r="X434" s="267"/>
      <c r="Y434" s="267"/>
      <c r="Z434" s="267"/>
    </row>
    <row r="435" spans="1:26" ht="15.75" customHeight="1">
      <c r="A435" s="312"/>
      <c r="B435" s="312"/>
      <c r="C435" s="267"/>
      <c r="D435" s="312"/>
      <c r="E435" s="312"/>
      <c r="F435" s="312"/>
      <c r="G435" s="267"/>
      <c r="H435" s="267"/>
      <c r="I435" s="313"/>
      <c r="J435" s="314"/>
      <c r="K435" s="314"/>
      <c r="L435" s="314"/>
      <c r="M435" s="314"/>
      <c r="N435" s="314"/>
      <c r="O435" s="267"/>
      <c r="P435" s="267"/>
      <c r="Q435" s="267"/>
      <c r="R435" s="267"/>
      <c r="S435" s="267"/>
      <c r="T435" s="267"/>
      <c r="U435" s="267"/>
      <c r="V435" s="267"/>
      <c r="W435" s="267"/>
      <c r="X435" s="267"/>
      <c r="Y435" s="267"/>
      <c r="Z435" s="267"/>
    </row>
    <row r="436" spans="1:26" ht="15.75" customHeight="1">
      <c r="A436" s="312"/>
      <c r="B436" s="312"/>
      <c r="C436" s="267"/>
      <c r="D436" s="312"/>
      <c r="E436" s="312"/>
      <c r="F436" s="312"/>
      <c r="G436" s="267"/>
      <c r="H436" s="267"/>
      <c r="I436" s="313"/>
      <c r="J436" s="314"/>
      <c r="K436" s="314"/>
      <c r="L436" s="314"/>
      <c r="M436" s="314"/>
      <c r="N436" s="314"/>
      <c r="O436" s="267"/>
      <c r="P436" s="267"/>
      <c r="Q436" s="267"/>
      <c r="R436" s="267"/>
      <c r="S436" s="267"/>
      <c r="T436" s="267"/>
      <c r="U436" s="267"/>
      <c r="V436" s="267"/>
      <c r="W436" s="267"/>
      <c r="X436" s="267"/>
      <c r="Y436" s="267"/>
      <c r="Z436" s="267"/>
    </row>
    <row r="437" spans="1:26" ht="15.75" customHeight="1">
      <c r="A437" s="312"/>
      <c r="B437" s="312"/>
      <c r="C437" s="267"/>
      <c r="D437" s="312"/>
      <c r="E437" s="312"/>
      <c r="F437" s="312"/>
      <c r="G437" s="267"/>
      <c r="H437" s="267"/>
      <c r="I437" s="313"/>
      <c r="J437" s="314"/>
      <c r="K437" s="314"/>
      <c r="L437" s="314"/>
      <c r="M437" s="314"/>
      <c r="N437" s="314"/>
      <c r="O437" s="267"/>
      <c r="P437" s="267"/>
      <c r="Q437" s="267"/>
      <c r="R437" s="267"/>
      <c r="S437" s="267"/>
      <c r="T437" s="267"/>
      <c r="U437" s="267"/>
      <c r="V437" s="267"/>
      <c r="W437" s="267"/>
      <c r="X437" s="267"/>
      <c r="Y437" s="267"/>
      <c r="Z437" s="267"/>
    </row>
    <row r="438" spans="1:26" ht="15.75" customHeight="1">
      <c r="A438" s="312"/>
      <c r="B438" s="312"/>
      <c r="C438" s="267"/>
      <c r="D438" s="312"/>
      <c r="E438" s="312"/>
      <c r="F438" s="312"/>
      <c r="G438" s="267"/>
      <c r="H438" s="267"/>
      <c r="I438" s="313"/>
      <c r="J438" s="314"/>
      <c r="K438" s="314"/>
      <c r="L438" s="314"/>
      <c r="M438" s="314"/>
      <c r="N438" s="314"/>
      <c r="O438" s="267"/>
      <c r="P438" s="267"/>
      <c r="Q438" s="267"/>
      <c r="R438" s="267"/>
      <c r="S438" s="267"/>
      <c r="T438" s="267"/>
      <c r="U438" s="267"/>
      <c r="V438" s="267"/>
      <c r="W438" s="267"/>
      <c r="X438" s="267"/>
      <c r="Y438" s="267"/>
      <c r="Z438" s="267"/>
    </row>
    <row r="439" spans="1:26" ht="15.75" customHeight="1">
      <c r="A439" s="312"/>
      <c r="B439" s="312"/>
      <c r="C439" s="267"/>
      <c r="D439" s="312"/>
      <c r="E439" s="312"/>
      <c r="F439" s="312"/>
      <c r="G439" s="267"/>
      <c r="H439" s="267"/>
      <c r="I439" s="313"/>
      <c r="J439" s="314"/>
      <c r="K439" s="314"/>
      <c r="L439" s="314"/>
      <c r="M439" s="314"/>
      <c r="N439" s="314"/>
      <c r="O439" s="267"/>
      <c r="P439" s="267"/>
      <c r="Q439" s="267"/>
      <c r="R439" s="267"/>
      <c r="S439" s="267"/>
      <c r="T439" s="267"/>
      <c r="U439" s="267"/>
      <c r="V439" s="267"/>
      <c r="W439" s="267"/>
      <c r="X439" s="267"/>
      <c r="Y439" s="267"/>
      <c r="Z439" s="267"/>
    </row>
    <row r="440" spans="1:26" ht="15.75" customHeight="1">
      <c r="A440" s="312"/>
      <c r="B440" s="312"/>
      <c r="C440" s="267"/>
      <c r="D440" s="312"/>
      <c r="E440" s="312"/>
      <c r="F440" s="312"/>
      <c r="G440" s="267"/>
      <c r="H440" s="267"/>
      <c r="I440" s="313"/>
      <c r="J440" s="314"/>
      <c r="K440" s="314"/>
      <c r="L440" s="314"/>
      <c r="M440" s="314"/>
      <c r="N440" s="314"/>
      <c r="O440" s="267"/>
      <c r="P440" s="267"/>
      <c r="Q440" s="267"/>
      <c r="R440" s="267"/>
      <c r="S440" s="267"/>
      <c r="T440" s="267"/>
      <c r="U440" s="267"/>
      <c r="V440" s="267"/>
      <c r="W440" s="267"/>
      <c r="X440" s="267"/>
      <c r="Y440" s="267"/>
      <c r="Z440" s="267"/>
    </row>
    <row r="441" spans="1:26" ht="15.75" customHeight="1">
      <c r="A441" s="312"/>
      <c r="B441" s="312"/>
      <c r="C441" s="267"/>
      <c r="D441" s="312"/>
      <c r="E441" s="312"/>
      <c r="F441" s="312"/>
      <c r="G441" s="267"/>
      <c r="H441" s="267"/>
      <c r="I441" s="313"/>
      <c r="J441" s="314"/>
      <c r="K441" s="314"/>
      <c r="L441" s="314"/>
      <c r="M441" s="314"/>
      <c r="N441" s="314"/>
      <c r="O441" s="267"/>
      <c r="P441" s="267"/>
      <c r="Q441" s="267"/>
      <c r="R441" s="267"/>
      <c r="S441" s="267"/>
      <c r="T441" s="267"/>
      <c r="U441" s="267"/>
      <c r="V441" s="267"/>
      <c r="W441" s="267"/>
      <c r="X441" s="267"/>
      <c r="Y441" s="267"/>
      <c r="Z441" s="267"/>
    </row>
    <row r="442" spans="1:26" ht="15.75" customHeight="1">
      <c r="A442" s="312"/>
      <c r="B442" s="312"/>
      <c r="C442" s="267"/>
      <c r="D442" s="312"/>
      <c r="E442" s="312"/>
      <c r="F442" s="312"/>
      <c r="G442" s="267"/>
      <c r="H442" s="267"/>
      <c r="I442" s="313"/>
      <c r="J442" s="314"/>
      <c r="K442" s="314"/>
      <c r="L442" s="314"/>
      <c r="M442" s="314"/>
      <c r="N442" s="314"/>
      <c r="O442" s="267"/>
      <c r="P442" s="267"/>
      <c r="Q442" s="267"/>
      <c r="R442" s="267"/>
      <c r="S442" s="267"/>
      <c r="T442" s="267"/>
      <c r="U442" s="267"/>
      <c r="V442" s="267"/>
      <c r="W442" s="267"/>
      <c r="X442" s="267"/>
      <c r="Y442" s="267"/>
      <c r="Z442" s="267"/>
    </row>
    <row r="443" spans="1:26" ht="15.75" customHeight="1">
      <c r="A443" s="312"/>
      <c r="B443" s="312"/>
      <c r="C443" s="267"/>
      <c r="D443" s="312"/>
      <c r="E443" s="312"/>
      <c r="F443" s="312"/>
      <c r="G443" s="267"/>
      <c r="H443" s="267"/>
      <c r="I443" s="313"/>
      <c r="J443" s="314"/>
      <c r="K443" s="314"/>
      <c r="L443" s="314"/>
      <c r="M443" s="314"/>
      <c r="N443" s="314"/>
      <c r="O443" s="267"/>
      <c r="P443" s="267"/>
      <c r="Q443" s="267"/>
      <c r="R443" s="267"/>
      <c r="S443" s="267"/>
      <c r="T443" s="267"/>
      <c r="U443" s="267"/>
      <c r="V443" s="267"/>
      <c r="W443" s="267"/>
      <c r="X443" s="267"/>
      <c r="Y443" s="267"/>
      <c r="Z443" s="267"/>
    </row>
    <row r="444" spans="1:26" ht="15.75" customHeight="1">
      <c r="A444" s="312"/>
      <c r="B444" s="312"/>
      <c r="C444" s="267"/>
      <c r="D444" s="312"/>
      <c r="E444" s="312"/>
      <c r="F444" s="312"/>
      <c r="G444" s="267"/>
      <c r="H444" s="267"/>
      <c r="I444" s="313"/>
      <c r="J444" s="314"/>
      <c r="K444" s="314"/>
      <c r="L444" s="314"/>
      <c r="M444" s="314"/>
      <c r="N444" s="314"/>
      <c r="O444" s="267"/>
      <c r="P444" s="267"/>
      <c r="Q444" s="267"/>
      <c r="R444" s="267"/>
      <c r="S444" s="267"/>
      <c r="T444" s="267"/>
      <c r="U444" s="267"/>
      <c r="V444" s="267"/>
      <c r="W444" s="267"/>
      <c r="X444" s="267"/>
      <c r="Y444" s="267"/>
      <c r="Z444" s="267"/>
    </row>
    <row r="445" spans="1:26" ht="15.75" customHeight="1">
      <c r="A445" s="312"/>
      <c r="B445" s="312"/>
      <c r="C445" s="267"/>
      <c r="D445" s="312"/>
      <c r="E445" s="312"/>
      <c r="F445" s="312"/>
      <c r="G445" s="267"/>
      <c r="H445" s="267"/>
      <c r="I445" s="313"/>
      <c r="J445" s="314"/>
      <c r="K445" s="314"/>
      <c r="L445" s="314"/>
      <c r="M445" s="314"/>
      <c r="N445" s="314"/>
      <c r="O445" s="267"/>
      <c r="P445" s="267"/>
      <c r="Q445" s="267"/>
      <c r="R445" s="267"/>
      <c r="S445" s="267"/>
      <c r="T445" s="267"/>
      <c r="U445" s="267"/>
      <c r="V445" s="267"/>
      <c r="W445" s="267"/>
      <c r="X445" s="267"/>
      <c r="Y445" s="267"/>
      <c r="Z445" s="267"/>
    </row>
    <row r="446" spans="1:26" ht="15.75" customHeight="1">
      <c r="A446" s="312"/>
      <c r="B446" s="312"/>
      <c r="C446" s="267"/>
      <c r="D446" s="312"/>
      <c r="E446" s="312"/>
      <c r="F446" s="312"/>
      <c r="G446" s="267"/>
      <c r="H446" s="267"/>
      <c r="I446" s="313"/>
      <c r="J446" s="314"/>
      <c r="K446" s="314"/>
      <c r="L446" s="314"/>
      <c r="M446" s="314"/>
      <c r="N446" s="314"/>
      <c r="O446" s="267"/>
      <c r="P446" s="267"/>
      <c r="Q446" s="267"/>
      <c r="R446" s="267"/>
      <c r="S446" s="267"/>
      <c r="T446" s="267"/>
      <c r="U446" s="267"/>
      <c r="V446" s="267"/>
      <c r="W446" s="267"/>
      <c r="X446" s="267"/>
      <c r="Y446" s="267"/>
      <c r="Z446" s="267"/>
    </row>
    <row r="447" spans="1:26" ht="15.75" customHeight="1">
      <c r="A447" s="312"/>
      <c r="B447" s="312"/>
      <c r="C447" s="267"/>
      <c r="D447" s="312"/>
      <c r="E447" s="312"/>
      <c r="F447" s="312"/>
      <c r="G447" s="267"/>
      <c r="H447" s="267"/>
      <c r="I447" s="313"/>
      <c r="J447" s="314"/>
      <c r="K447" s="314"/>
      <c r="L447" s="314"/>
      <c r="M447" s="314"/>
      <c r="N447" s="314"/>
      <c r="O447" s="267"/>
      <c r="P447" s="267"/>
      <c r="Q447" s="267"/>
      <c r="R447" s="267"/>
      <c r="S447" s="267"/>
      <c r="T447" s="267"/>
      <c r="U447" s="267"/>
      <c r="V447" s="267"/>
      <c r="W447" s="267"/>
      <c r="X447" s="267"/>
      <c r="Y447" s="267"/>
      <c r="Z447" s="267"/>
    </row>
    <row r="448" spans="1:26" ht="15.75" customHeight="1">
      <c r="A448" s="312"/>
      <c r="B448" s="312"/>
      <c r="C448" s="267"/>
      <c r="D448" s="312"/>
      <c r="E448" s="312"/>
      <c r="F448" s="312"/>
      <c r="G448" s="267"/>
      <c r="H448" s="267"/>
      <c r="I448" s="313"/>
      <c r="J448" s="314"/>
      <c r="K448" s="314"/>
      <c r="L448" s="314"/>
      <c r="M448" s="314"/>
      <c r="N448" s="314"/>
      <c r="O448" s="267"/>
      <c r="P448" s="267"/>
      <c r="Q448" s="267"/>
      <c r="R448" s="267"/>
      <c r="S448" s="267"/>
      <c r="T448" s="267"/>
      <c r="U448" s="267"/>
      <c r="V448" s="267"/>
      <c r="W448" s="267"/>
      <c r="X448" s="267"/>
      <c r="Y448" s="267"/>
      <c r="Z448" s="267"/>
    </row>
    <row r="449" spans="1:26" ht="15.75" customHeight="1">
      <c r="A449" s="312"/>
      <c r="B449" s="312"/>
      <c r="C449" s="267"/>
      <c r="D449" s="312"/>
      <c r="E449" s="312"/>
      <c r="F449" s="312"/>
      <c r="G449" s="267"/>
      <c r="H449" s="267"/>
      <c r="I449" s="313"/>
      <c r="J449" s="314"/>
      <c r="K449" s="314"/>
      <c r="L449" s="314"/>
      <c r="M449" s="314"/>
      <c r="N449" s="314"/>
      <c r="O449" s="267"/>
      <c r="P449" s="267"/>
      <c r="Q449" s="267"/>
      <c r="R449" s="267"/>
      <c r="S449" s="267"/>
      <c r="T449" s="267"/>
      <c r="U449" s="267"/>
      <c r="V449" s="267"/>
      <c r="W449" s="267"/>
      <c r="X449" s="267"/>
      <c r="Y449" s="267"/>
      <c r="Z449" s="267"/>
    </row>
    <row r="450" spans="1:26" ht="15.75" customHeight="1">
      <c r="A450" s="312"/>
      <c r="B450" s="312"/>
      <c r="C450" s="267"/>
      <c r="D450" s="312"/>
      <c r="E450" s="312"/>
      <c r="F450" s="312"/>
      <c r="G450" s="267"/>
      <c r="H450" s="267"/>
      <c r="I450" s="313"/>
      <c r="J450" s="314"/>
      <c r="K450" s="314"/>
      <c r="L450" s="314"/>
      <c r="M450" s="314"/>
      <c r="N450" s="314"/>
      <c r="O450" s="267"/>
      <c r="P450" s="267"/>
      <c r="Q450" s="267"/>
      <c r="R450" s="267"/>
      <c r="S450" s="267"/>
      <c r="T450" s="267"/>
      <c r="U450" s="267"/>
      <c r="V450" s="267"/>
      <c r="W450" s="267"/>
      <c r="X450" s="267"/>
      <c r="Y450" s="267"/>
      <c r="Z450" s="267"/>
    </row>
    <row r="451" spans="1:26" ht="15.75" customHeight="1">
      <c r="A451" s="312"/>
      <c r="B451" s="312"/>
      <c r="C451" s="267"/>
      <c r="D451" s="312"/>
      <c r="E451" s="312"/>
      <c r="F451" s="312"/>
      <c r="G451" s="267"/>
      <c r="H451" s="267"/>
      <c r="I451" s="313"/>
      <c r="J451" s="314"/>
      <c r="K451" s="314"/>
      <c r="L451" s="314"/>
      <c r="M451" s="314"/>
      <c r="N451" s="314"/>
      <c r="O451" s="267"/>
      <c r="P451" s="267"/>
      <c r="Q451" s="267"/>
      <c r="R451" s="267"/>
      <c r="S451" s="267"/>
      <c r="T451" s="267"/>
      <c r="U451" s="267"/>
      <c r="V451" s="267"/>
      <c r="W451" s="267"/>
      <c r="X451" s="267"/>
      <c r="Y451" s="267"/>
      <c r="Z451" s="267"/>
    </row>
    <row r="452" spans="1:26" ht="15.75" customHeight="1">
      <c r="A452" s="312"/>
      <c r="B452" s="312"/>
      <c r="C452" s="267"/>
      <c r="D452" s="312"/>
      <c r="E452" s="312"/>
      <c r="F452" s="312"/>
      <c r="G452" s="267"/>
      <c r="H452" s="267"/>
      <c r="I452" s="313"/>
      <c r="J452" s="314"/>
      <c r="K452" s="314"/>
      <c r="L452" s="314"/>
      <c r="M452" s="314"/>
      <c r="N452" s="314"/>
      <c r="O452" s="267"/>
      <c r="P452" s="267"/>
      <c r="Q452" s="267"/>
      <c r="R452" s="267"/>
      <c r="S452" s="267"/>
      <c r="T452" s="267"/>
      <c r="U452" s="267"/>
      <c r="V452" s="267"/>
      <c r="W452" s="267"/>
      <c r="X452" s="267"/>
      <c r="Y452" s="267"/>
      <c r="Z452" s="267"/>
    </row>
    <row r="453" spans="1:26" ht="15.75" customHeight="1">
      <c r="A453" s="312"/>
      <c r="B453" s="312"/>
      <c r="C453" s="267"/>
      <c r="D453" s="312"/>
      <c r="E453" s="312"/>
      <c r="F453" s="312"/>
      <c r="G453" s="267"/>
      <c r="H453" s="267"/>
      <c r="I453" s="313"/>
      <c r="J453" s="314"/>
      <c r="K453" s="314"/>
      <c r="L453" s="314"/>
      <c r="M453" s="314"/>
      <c r="N453" s="314"/>
      <c r="O453" s="267"/>
      <c r="P453" s="267"/>
      <c r="Q453" s="267"/>
      <c r="R453" s="267"/>
      <c r="S453" s="267"/>
      <c r="T453" s="267"/>
      <c r="U453" s="267"/>
      <c r="V453" s="267"/>
      <c r="W453" s="267"/>
      <c r="X453" s="267"/>
      <c r="Y453" s="267"/>
      <c r="Z453" s="267"/>
    </row>
    <row r="454" spans="1:26" ht="15.75" customHeight="1">
      <c r="A454" s="312"/>
      <c r="B454" s="312"/>
      <c r="C454" s="267"/>
      <c r="D454" s="312"/>
      <c r="E454" s="312"/>
      <c r="F454" s="312"/>
      <c r="G454" s="267"/>
      <c r="H454" s="267"/>
      <c r="I454" s="313"/>
      <c r="J454" s="314"/>
      <c r="K454" s="314"/>
      <c r="L454" s="314"/>
      <c r="M454" s="314"/>
      <c r="N454" s="314"/>
      <c r="O454" s="267"/>
      <c r="P454" s="267"/>
      <c r="Q454" s="267"/>
      <c r="R454" s="267"/>
      <c r="S454" s="267"/>
      <c r="T454" s="267"/>
      <c r="U454" s="267"/>
      <c r="V454" s="267"/>
      <c r="W454" s="267"/>
      <c r="X454" s="267"/>
      <c r="Y454" s="267"/>
      <c r="Z454" s="267"/>
    </row>
    <row r="455" spans="1:26" ht="15.75" customHeight="1">
      <c r="A455" s="312"/>
      <c r="B455" s="312"/>
      <c r="C455" s="267"/>
      <c r="D455" s="312"/>
      <c r="E455" s="312"/>
      <c r="F455" s="312"/>
      <c r="G455" s="267"/>
      <c r="H455" s="267"/>
      <c r="I455" s="313"/>
      <c r="J455" s="314"/>
      <c r="K455" s="314"/>
      <c r="L455" s="314"/>
      <c r="M455" s="314"/>
      <c r="N455" s="314"/>
      <c r="O455" s="267"/>
      <c r="P455" s="267"/>
      <c r="Q455" s="267"/>
      <c r="R455" s="267"/>
      <c r="S455" s="267"/>
      <c r="T455" s="267"/>
      <c r="U455" s="267"/>
      <c r="V455" s="267"/>
      <c r="W455" s="267"/>
      <c r="X455" s="267"/>
      <c r="Y455" s="267"/>
      <c r="Z455" s="267"/>
    </row>
    <row r="456" spans="1:26" ht="15.75" customHeight="1">
      <c r="A456" s="312"/>
      <c r="B456" s="312"/>
      <c r="C456" s="267"/>
      <c r="D456" s="312"/>
      <c r="E456" s="312"/>
      <c r="F456" s="312"/>
      <c r="G456" s="267"/>
      <c r="H456" s="267"/>
      <c r="I456" s="313"/>
      <c r="J456" s="314"/>
      <c r="K456" s="314"/>
      <c r="L456" s="314"/>
      <c r="M456" s="314"/>
      <c r="N456" s="314"/>
      <c r="O456" s="267"/>
      <c r="P456" s="267"/>
      <c r="Q456" s="267"/>
      <c r="R456" s="267"/>
      <c r="S456" s="267"/>
      <c r="T456" s="267"/>
      <c r="U456" s="267"/>
      <c r="V456" s="267"/>
      <c r="W456" s="267"/>
      <c r="X456" s="267"/>
      <c r="Y456" s="267"/>
      <c r="Z456" s="267"/>
    </row>
    <row r="457" spans="1:26" ht="15.75" customHeight="1">
      <c r="A457" s="312"/>
      <c r="B457" s="312"/>
      <c r="C457" s="267"/>
      <c r="D457" s="312"/>
      <c r="E457" s="312"/>
      <c r="F457" s="312"/>
      <c r="G457" s="267"/>
      <c r="H457" s="267"/>
      <c r="I457" s="313"/>
      <c r="J457" s="314"/>
      <c r="K457" s="314"/>
      <c r="L457" s="314"/>
      <c r="M457" s="314"/>
      <c r="N457" s="314"/>
      <c r="O457" s="267"/>
      <c r="P457" s="267"/>
      <c r="Q457" s="267"/>
      <c r="R457" s="267"/>
      <c r="S457" s="267"/>
      <c r="T457" s="267"/>
      <c r="U457" s="267"/>
      <c r="V457" s="267"/>
      <c r="W457" s="267"/>
      <c r="X457" s="267"/>
      <c r="Y457" s="267"/>
      <c r="Z457" s="267"/>
    </row>
    <row r="458" spans="1:26" ht="15.75" customHeight="1">
      <c r="A458" s="312"/>
      <c r="B458" s="312"/>
      <c r="C458" s="267"/>
      <c r="D458" s="312"/>
      <c r="E458" s="312"/>
      <c r="F458" s="312"/>
      <c r="G458" s="267"/>
      <c r="H458" s="267"/>
      <c r="I458" s="313"/>
      <c r="J458" s="314"/>
      <c r="K458" s="314"/>
      <c r="L458" s="314"/>
      <c r="M458" s="314"/>
      <c r="N458" s="314"/>
      <c r="O458" s="267"/>
      <c r="P458" s="267"/>
      <c r="Q458" s="267"/>
      <c r="R458" s="267"/>
      <c r="S458" s="267"/>
      <c r="T458" s="267"/>
      <c r="U458" s="267"/>
      <c r="V458" s="267"/>
      <c r="W458" s="267"/>
      <c r="X458" s="267"/>
      <c r="Y458" s="267"/>
      <c r="Z458" s="267"/>
    </row>
    <row r="459" spans="1:26" ht="15.75" customHeight="1">
      <c r="A459" s="312"/>
      <c r="B459" s="312"/>
      <c r="C459" s="267"/>
      <c r="D459" s="312"/>
      <c r="E459" s="312"/>
      <c r="F459" s="312"/>
      <c r="G459" s="267"/>
      <c r="H459" s="267"/>
      <c r="I459" s="313"/>
      <c r="J459" s="314"/>
      <c r="K459" s="314"/>
      <c r="L459" s="314"/>
      <c r="M459" s="314"/>
      <c r="N459" s="314"/>
      <c r="O459" s="267"/>
      <c r="P459" s="267"/>
      <c r="Q459" s="267"/>
      <c r="R459" s="267"/>
      <c r="S459" s="267"/>
      <c r="T459" s="267"/>
      <c r="U459" s="267"/>
      <c r="V459" s="267"/>
      <c r="W459" s="267"/>
      <c r="X459" s="267"/>
      <c r="Y459" s="267"/>
      <c r="Z459" s="267"/>
    </row>
    <row r="460" spans="1:26" ht="15.75" customHeight="1">
      <c r="A460" s="312"/>
      <c r="B460" s="312"/>
      <c r="C460" s="267"/>
      <c r="D460" s="312"/>
      <c r="E460" s="312"/>
      <c r="F460" s="312"/>
      <c r="G460" s="267"/>
      <c r="H460" s="267"/>
      <c r="I460" s="313"/>
      <c r="J460" s="314"/>
      <c r="K460" s="314"/>
      <c r="L460" s="314"/>
      <c r="M460" s="314"/>
      <c r="N460" s="314"/>
      <c r="O460" s="267"/>
      <c r="P460" s="267"/>
      <c r="Q460" s="267"/>
      <c r="R460" s="267"/>
      <c r="S460" s="267"/>
      <c r="T460" s="267"/>
      <c r="U460" s="267"/>
      <c r="V460" s="267"/>
      <c r="W460" s="267"/>
      <c r="X460" s="267"/>
      <c r="Y460" s="267"/>
      <c r="Z460" s="267"/>
    </row>
    <row r="461" spans="1:26" ht="15.75" customHeight="1">
      <c r="A461" s="312"/>
      <c r="B461" s="312"/>
      <c r="C461" s="267"/>
      <c r="D461" s="312"/>
      <c r="E461" s="312"/>
      <c r="F461" s="312"/>
      <c r="G461" s="267"/>
      <c r="H461" s="267"/>
      <c r="I461" s="313"/>
      <c r="J461" s="314"/>
      <c r="K461" s="314"/>
      <c r="L461" s="314"/>
      <c r="M461" s="314"/>
      <c r="N461" s="314"/>
      <c r="O461" s="267"/>
      <c r="P461" s="267"/>
      <c r="Q461" s="267"/>
      <c r="R461" s="267"/>
      <c r="S461" s="267"/>
      <c r="T461" s="267"/>
      <c r="U461" s="267"/>
      <c r="V461" s="267"/>
      <c r="W461" s="267"/>
      <c r="X461" s="267"/>
      <c r="Y461" s="267"/>
      <c r="Z461" s="267"/>
    </row>
    <row r="462" spans="1:26" ht="15.75" customHeight="1">
      <c r="A462" s="312"/>
      <c r="B462" s="312"/>
      <c r="C462" s="267"/>
      <c r="D462" s="312"/>
      <c r="E462" s="312"/>
      <c r="F462" s="312"/>
      <c r="G462" s="267"/>
      <c r="H462" s="267"/>
      <c r="I462" s="313"/>
      <c r="J462" s="314"/>
      <c r="K462" s="314"/>
      <c r="L462" s="314"/>
      <c r="M462" s="314"/>
      <c r="N462" s="314"/>
      <c r="O462" s="267"/>
      <c r="P462" s="267"/>
      <c r="Q462" s="267"/>
      <c r="R462" s="267"/>
      <c r="S462" s="267"/>
      <c r="T462" s="267"/>
      <c r="U462" s="267"/>
      <c r="V462" s="267"/>
      <c r="W462" s="267"/>
      <c r="X462" s="267"/>
      <c r="Y462" s="267"/>
      <c r="Z462" s="267"/>
    </row>
    <row r="463" spans="1:26" ht="15.75" customHeight="1">
      <c r="A463" s="312"/>
      <c r="B463" s="312"/>
      <c r="C463" s="267"/>
      <c r="D463" s="312"/>
      <c r="E463" s="312"/>
      <c r="F463" s="312"/>
      <c r="G463" s="267"/>
      <c r="H463" s="267"/>
      <c r="I463" s="313"/>
      <c r="J463" s="314"/>
      <c r="K463" s="314"/>
      <c r="L463" s="314"/>
      <c r="M463" s="314"/>
      <c r="N463" s="314"/>
      <c r="O463" s="267"/>
      <c r="P463" s="267"/>
      <c r="Q463" s="267"/>
      <c r="R463" s="267"/>
      <c r="S463" s="267"/>
      <c r="T463" s="267"/>
      <c r="U463" s="267"/>
      <c r="V463" s="267"/>
      <c r="W463" s="267"/>
      <c r="X463" s="267"/>
      <c r="Y463" s="267"/>
      <c r="Z463" s="267"/>
    </row>
    <row r="464" spans="1:26" ht="15.75" customHeight="1">
      <c r="A464" s="312"/>
      <c r="B464" s="312"/>
      <c r="C464" s="267"/>
      <c r="D464" s="312"/>
      <c r="E464" s="312"/>
      <c r="F464" s="312"/>
      <c r="G464" s="267"/>
      <c r="H464" s="267"/>
      <c r="I464" s="313"/>
      <c r="J464" s="314"/>
      <c r="K464" s="314"/>
      <c r="L464" s="314"/>
      <c r="M464" s="314"/>
      <c r="N464" s="314"/>
      <c r="O464" s="267"/>
      <c r="P464" s="267"/>
      <c r="Q464" s="267"/>
      <c r="R464" s="267"/>
      <c r="S464" s="267"/>
      <c r="T464" s="267"/>
      <c r="U464" s="267"/>
      <c r="V464" s="267"/>
      <c r="W464" s="267"/>
      <c r="X464" s="267"/>
      <c r="Y464" s="267"/>
      <c r="Z464" s="267"/>
    </row>
    <row r="465" spans="1:26" ht="15.75" customHeight="1">
      <c r="A465" s="312"/>
      <c r="B465" s="312"/>
      <c r="C465" s="267"/>
      <c r="D465" s="312"/>
      <c r="E465" s="312"/>
      <c r="F465" s="312"/>
      <c r="G465" s="267"/>
      <c r="H465" s="267"/>
      <c r="I465" s="313"/>
      <c r="J465" s="314"/>
      <c r="K465" s="314"/>
      <c r="L465" s="314"/>
      <c r="M465" s="314"/>
      <c r="N465" s="314"/>
      <c r="O465" s="267"/>
      <c r="P465" s="267"/>
      <c r="Q465" s="267"/>
      <c r="R465" s="267"/>
      <c r="S465" s="267"/>
      <c r="T465" s="267"/>
      <c r="U465" s="267"/>
      <c r="V465" s="267"/>
      <c r="W465" s="267"/>
      <c r="X465" s="267"/>
      <c r="Y465" s="267"/>
      <c r="Z465" s="267"/>
    </row>
    <row r="466" spans="1:26" ht="15.75" customHeight="1">
      <c r="A466" s="312"/>
      <c r="B466" s="312"/>
      <c r="C466" s="267"/>
      <c r="D466" s="312"/>
      <c r="E466" s="312"/>
      <c r="F466" s="312"/>
      <c r="G466" s="267"/>
      <c r="H466" s="267"/>
      <c r="I466" s="313"/>
      <c r="J466" s="314"/>
      <c r="K466" s="314"/>
      <c r="L466" s="314"/>
      <c r="M466" s="314"/>
      <c r="N466" s="314"/>
      <c r="O466" s="267"/>
      <c r="P466" s="267"/>
      <c r="Q466" s="267"/>
      <c r="R466" s="267"/>
      <c r="S466" s="267"/>
      <c r="T466" s="267"/>
      <c r="U466" s="267"/>
      <c r="V466" s="267"/>
      <c r="W466" s="267"/>
      <c r="X466" s="267"/>
      <c r="Y466" s="267"/>
      <c r="Z466" s="267"/>
    </row>
    <row r="467" spans="1:26" ht="15.75" customHeight="1">
      <c r="A467" s="312"/>
      <c r="B467" s="312"/>
      <c r="C467" s="267"/>
      <c r="D467" s="312"/>
      <c r="E467" s="312"/>
      <c r="F467" s="312"/>
      <c r="G467" s="267"/>
      <c r="H467" s="267"/>
      <c r="I467" s="313"/>
      <c r="J467" s="314"/>
      <c r="K467" s="314"/>
      <c r="L467" s="314"/>
      <c r="M467" s="314"/>
      <c r="N467" s="314"/>
      <c r="O467" s="267"/>
      <c r="P467" s="267"/>
      <c r="Q467" s="267"/>
      <c r="R467" s="267"/>
      <c r="S467" s="267"/>
      <c r="T467" s="267"/>
      <c r="U467" s="267"/>
      <c r="V467" s="267"/>
      <c r="W467" s="267"/>
      <c r="X467" s="267"/>
      <c r="Y467" s="267"/>
      <c r="Z467" s="267"/>
    </row>
    <row r="468" spans="1:26" ht="15.75" customHeight="1">
      <c r="A468" s="312"/>
      <c r="B468" s="312"/>
      <c r="C468" s="267"/>
      <c r="D468" s="312"/>
      <c r="E468" s="312"/>
      <c r="F468" s="312"/>
      <c r="G468" s="267"/>
      <c r="H468" s="267"/>
      <c r="I468" s="313"/>
      <c r="J468" s="314"/>
      <c r="K468" s="314"/>
      <c r="L468" s="314"/>
      <c r="M468" s="314"/>
      <c r="N468" s="314"/>
      <c r="O468" s="267"/>
      <c r="P468" s="267"/>
      <c r="Q468" s="267"/>
      <c r="R468" s="267"/>
      <c r="S468" s="267"/>
      <c r="T468" s="267"/>
      <c r="U468" s="267"/>
      <c r="V468" s="267"/>
      <c r="W468" s="267"/>
      <c r="X468" s="267"/>
      <c r="Y468" s="267"/>
      <c r="Z468" s="267"/>
    </row>
    <row r="469" spans="1:26" ht="15.75" customHeight="1">
      <c r="A469" s="312"/>
      <c r="B469" s="312"/>
      <c r="C469" s="267"/>
      <c r="D469" s="312"/>
      <c r="E469" s="312"/>
      <c r="F469" s="312"/>
      <c r="G469" s="267"/>
      <c r="H469" s="267"/>
      <c r="I469" s="313"/>
      <c r="J469" s="314"/>
      <c r="K469" s="314"/>
      <c r="L469" s="314"/>
      <c r="M469" s="314"/>
      <c r="N469" s="314"/>
      <c r="O469" s="267"/>
      <c r="P469" s="267"/>
      <c r="Q469" s="267"/>
      <c r="R469" s="267"/>
      <c r="S469" s="267"/>
      <c r="T469" s="267"/>
      <c r="U469" s="267"/>
      <c r="V469" s="267"/>
      <c r="W469" s="267"/>
      <c r="X469" s="267"/>
      <c r="Y469" s="267"/>
      <c r="Z469" s="267"/>
    </row>
    <row r="470" spans="1:26" ht="15.75" customHeight="1">
      <c r="A470" s="312"/>
      <c r="B470" s="312"/>
      <c r="C470" s="267"/>
      <c r="D470" s="312"/>
      <c r="E470" s="312"/>
      <c r="F470" s="312"/>
      <c r="G470" s="267"/>
      <c r="H470" s="267"/>
      <c r="I470" s="313"/>
      <c r="J470" s="314"/>
      <c r="K470" s="314"/>
      <c r="L470" s="314"/>
      <c r="M470" s="314"/>
      <c r="N470" s="314"/>
      <c r="O470" s="267"/>
      <c r="P470" s="267"/>
      <c r="Q470" s="267"/>
      <c r="R470" s="267"/>
      <c r="S470" s="267"/>
      <c r="T470" s="267"/>
      <c r="U470" s="267"/>
      <c r="V470" s="267"/>
      <c r="W470" s="267"/>
      <c r="X470" s="267"/>
      <c r="Y470" s="267"/>
      <c r="Z470" s="267"/>
    </row>
    <row r="471" spans="1:26" ht="15.75" customHeight="1">
      <c r="A471" s="312"/>
      <c r="B471" s="312"/>
      <c r="C471" s="267"/>
      <c r="D471" s="312"/>
      <c r="E471" s="312"/>
      <c r="F471" s="312"/>
      <c r="G471" s="267"/>
      <c r="H471" s="267"/>
      <c r="I471" s="313"/>
      <c r="J471" s="314"/>
      <c r="K471" s="314"/>
      <c r="L471" s="314"/>
      <c r="M471" s="314"/>
      <c r="N471" s="314"/>
      <c r="O471" s="267"/>
      <c r="P471" s="267"/>
      <c r="Q471" s="267"/>
      <c r="R471" s="267"/>
      <c r="S471" s="267"/>
      <c r="T471" s="267"/>
      <c r="U471" s="267"/>
      <c r="V471" s="267"/>
      <c r="W471" s="267"/>
      <c r="X471" s="267"/>
      <c r="Y471" s="267"/>
      <c r="Z471" s="267"/>
    </row>
    <row r="472" spans="1:26" ht="15.75" customHeight="1">
      <c r="A472" s="312"/>
      <c r="B472" s="312"/>
      <c r="C472" s="267"/>
      <c r="D472" s="312"/>
      <c r="E472" s="312"/>
      <c r="F472" s="312"/>
      <c r="G472" s="267"/>
      <c r="H472" s="267"/>
      <c r="I472" s="313"/>
      <c r="J472" s="314"/>
      <c r="K472" s="314"/>
      <c r="L472" s="314"/>
      <c r="M472" s="314"/>
      <c r="N472" s="314"/>
      <c r="O472" s="267"/>
      <c r="P472" s="267"/>
      <c r="Q472" s="267"/>
      <c r="R472" s="267"/>
      <c r="S472" s="267"/>
      <c r="T472" s="267"/>
      <c r="U472" s="267"/>
      <c r="V472" s="267"/>
      <c r="W472" s="267"/>
      <c r="X472" s="267"/>
      <c r="Y472" s="267"/>
      <c r="Z472" s="267"/>
    </row>
    <row r="473" spans="1:26" ht="15.75" customHeight="1">
      <c r="A473" s="312"/>
      <c r="B473" s="312"/>
      <c r="C473" s="267"/>
      <c r="D473" s="312"/>
      <c r="E473" s="312"/>
      <c r="F473" s="312"/>
      <c r="G473" s="267"/>
      <c r="H473" s="267"/>
      <c r="I473" s="313"/>
      <c r="J473" s="314"/>
      <c r="K473" s="314"/>
      <c r="L473" s="314"/>
      <c r="M473" s="314"/>
      <c r="N473" s="314"/>
      <c r="O473" s="267"/>
      <c r="P473" s="267"/>
      <c r="Q473" s="267"/>
      <c r="R473" s="267"/>
      <c r="S473" s="267"/>
      <c r="T473" s="267"/>
      <c r="U473" s="267"/>
      <c r="V473" s="267"/>
      <c r="W473" s="267"/>
      <c r="X473" s="267"/>
      <c r="Y473" s="267"/>
      <c r="Z473" s="267"/>
    </row>
    <row r="474" spans="1:26" ht="15.75" customHeight="1">
      <c r="A474" s="312"/>
      <c r="B474" s="312"/>
      <c r="C474" s="267"/>
      <c r="D474" s="312"/>
      <c r="E474" s="312"/>
      <c r="F474" s="312"/>
      <c r="G474" s="267"/>
      <c r="H474" s="267"/>
      <c r="I474" s="313"/>
      <c r="J474" s="314"/>
      <c r="K474" s="314"/>
      <c r="L474" s="314"/>
      <c r="M474" s="314"/>
      <c r="N474" s="314"/>
      <c r="O474" s="267"/>
      <c r="P474" s="267"/>
      <c r="Q474" s="267"/>
      <c r="R474" s="267"/>
      <c r="S474" s="267"/>
      <c r="T474" s="267"/>
      <c r="U474" s="267"/>
      <c r="V474" s="267"/>
      <c r="W474" s="267"/>
      <c r="X474" s="267"/>
      <c r="Y474" s="267"/>
      <c r="Z474" s="267"/>
    </row>
    <row r="475" spans="1:26" ht="15.75" customHeight="1">
      <c r="A475" s="312"/>
      <c r="B475" s="312"/>
      <c r="C475" s="267"/>
      <c r="D475" s="312"/>
      <c r="E475" s="312"/>
      <c r="F475" s="312"/>
      <c r="G475" s="267"/>
      <c r="H475" s="267"/>
      <c r="I475" s="313"/>
      <c r="J475" s="314"/>
      <c r="K475" s="314"/>
      <c r="L475" s="314"/>
      <c r="M475" s="314"/>
      <c r="N475" s="314"/>
      <c r="O475" s="267"/>
      <c r="P475" s="267"/>
      <c r="Q475" s="267"/>
      <c r="R475" s="267"/>
      <c r="S475" s="267"/>
      <c r="T475" s="267"/>
      <c r="U475" s="267"/>
      <c r="V475" s="267"/>
      <c r="W475" s="267"/>
      <c r="X475" s="267"/>
      <c r="Y475" s="267"/>
      <c r="Z475" s="267"/>
    </row>
    <row r="476" spans="1:26" ht="15.75" customHeight="1">
      <c r="A476" s="312"/>
      <c r="B476" s="312"/>
      <c r="C476" s="267"/>
      <c r="D476" s="312"/>
      <c r="E476" s="312"/>
      <c r="F476" s="312"/>
      <c r="G476" s="267"/>
      <c r="H476" s="267"/>
      <c r="I476" s="313"/>
      <c r="J476" s="314"/>
      <c r="K476" s="314"/>
      <c r="L476" s="314"/>
      <c r="M476" s="314"/>
      <c r="N476" s="314"/>
      <c r="O476" s="267"/>
      <c r="P476" s="267"/>
      <c r="Q476" s="267"/>
      <c r="R476" s="267"/>
      <c r="S476" s="267"/>
      <c r="T476" s="267"/>
      <c r="U476" s="267"/>
      <c r="V476" s="267"/>
      <c r="W476" s="267"/>
      <c r="X476" s="267"/>
      <c r="Y476" s="267"/>
      <c r="Z476" s="267"/>
    </row>
    <row r="477" spans="1:26" ht="15.75" customHeight="1">
      <c r="A477" s="312"/>
      <c r="B477" s="312"/>
      <c r="C477" s="267"/>
      <c r="D477" s="312"/>
      <c r="E477" s="312"/>
      <c r="F477" s="312"/>
      <c r="G477" s="267"/>
      <c r="H477" s="267"/>
      <c r="I477" s="313"/>
      <c r="J477" s="314"/>
      <c r="K477" s="314"/>
      <c r="L477" s="314"/>
      <c r="M477" s="314"/>
      <c r="N477" s="314"/>
      <c r="O477" s="267"/>
      <c r="P477" s="267"/>
      <c r="Q477" s="267"/>
      <c r="R477" s="267"/>
      <c r="S477" s="267"/>
      <c r="T477" s="267"/>
      <c r="U477" s="267"/>
      <c r="V477" s="267"/>
      <c r="W477" s="267"/>
      <c r="X477" s="267"/>
      <c r="Y477" s="267"/>
      <c r="Z477" s="267"/>
    </row>
    <row r="478" spans="1:26" ht="15.75" customHeight="1">
      <c r="A478" s="312"/>
      <c r="B478" s="312"/>
      <c r="C478" s="267"/>
      <c r="D478" s="312"/>
      <c r="E478" s="312"/>
      <c r="F478" s="312"/>
      <c r="G478" s="267"/>
      <c r="H478" s="267"/>
      <c r="I478" s="313"/>
      <c r="J478" s="314"/>
      <c r="K478" s="314"/>
      <c r="L478" s="314"/>
      <c r="M478" s="314"/>
      <c r="N478" s="314"/>
      <c r="O478" s="267"/>
      <c r="P478" s="267"/>
      <c r="Q478" s="267"/>
      <c r="R478" s="267"/>
      <c r="S478" s="267"/>
      <c r="T478" s="267"/>
      <c r="U478" s="267"/>
      <c r="V478" s="267"/>
      <c r="W478" s="267"/>
      <c r="X478" s="267"/>
      <c r="Y478" s="267"/>
      <c r="Z478" s="267"/>
    </row>
    <row r="479" spans="1:26" ht="15.75" customHeight="1">
      <c r="A479" s="312"/>
      <c r="B479" s="312"/>
      <c r="C479" s="267"/>
      <c r="D479" s="312"/>
      <c r="E479" s="312"/>
      <c r="F479" s="312"/>
      <c r="G479" s="267"/>
      <c r="H479" s="267"/>
      <c r="I479" s="313"/>
      <c r="J479" s="314"/>
      <c r="K479" s="314"/>
      <c r="L479" s="314"/>
      <c r="M479" s="314"/>
      <c r="N479" s="314"/>
      <c r="O479" s="267"/>
      <c r="P479" s="267"/>
      <c r="Q479" s="267"/>
      <c r="R479" s="267"/>
      <c r="S479" s="267"/>
      <c r="T479" s="267"/>
      <c r="U479" s="267"/>
      <c r="V479" s="267"/>
      <c r="W479" s="267"/>
      <c r="X479" s="267"/>
      <c r="Y479" s="267"/>
      <c r="Z479" s="267"/>
    </row>
    <row r="480" spans="1:26" ht="15.75" customHeight="1">
      <c r="A480" s="312"/>
      <c r="B480" s="312"/>
      <c r="C480" s="267"/>
      <c r="D480" s="312"/>
      <c r="E480" s="312"/>
      <c r="F480" s="312"/>
      <c r="G480" s="267"/>
      <c r="H480" s="267"/>
      <c r="I480" s="313"/>
      <c r="J480" s="314"/>
      <c r="K480" s="314"/>
      <c r="L480" s="314"/>
      <c r="M480" s="314"/>
      <c r="N480" s="314"/>
      <c r="O480" s="267"/>
      <c r="P480" s="267"/>
      <c r="Q480" s="267"/>
      <c r="R480" s="267"/>
      <c r="S480" s="267"/>
      <c r="T480" s="267"/>
      <c r="U480" s="267"/>
      <c r="V480" s="267"/>
      <c r="W480" s="267"/>
      <c r="X480" s="267"/>
      <c r="Y480" s="267"/>
      <c r="Z480" s="267"/>
    </row>
    <row r="481" spans="1:26" ht="15.75" customHeight="1">
      <c r="A481" s="312"/>
      <c r="B481" s="312"/>
      <c r="C481" s="267"/>
      <c r="D481" s="312"/>
      <c r="E481" s="312"/>
      <c r="F481" s="312"/>
      <c r="G481" s="267"/>
      <c r="H481" s="267"/>
      <c r="I481" s="313"/>
      <c r="J481" s="314"/>
      <c r="K481" s="314"/>
      <c r="L481" s="314"/>
      <c r="M481" s="314"/>
      <c r="N481" s="314"/>
      <c r="O481" s="267"/>
      <c r="P481" s="267"/>
      <c r="Q481" s="267"/>
      <c r="R481" s="267"/>
      <c r="S481" s="267"/>
      <c r="T481" s="267"/>
      <c r="U481" s="267"/>
      <c r="V481" s="267"/>
      <c r="W481" s="267"/>
      <c r="X481" s="267"/>
      <c r="Y481" s="267"/>
      <c r="Z481" s="267"/>
    </row>
    <row r="482" spans="1:26" ht="15.75" customHeight="1">
      <c r="A482" s="312"/>
      <c r="B482" s="312"/>
      <c r="C482" s="267"/>
      <c r="D482" s="312"/>
      <c r="E482" s="312"/>
      <c r="F482" s="312"/>
      <c r="G482" s="267"/>
      <c r="H482" s="267"/>
      <c r="I482" s="313"/>
      <c r="J482" s="314"/>
      <c r="K482" s="314"/>
      <c r="L482" s="314"/>
      <c r="M482" s="314"/>
      <c r="N482" s="314"/>
      <c r="O482" s="267"/>
      <c r="P482" s="267"/>
      <c r="Q482" s="267"/>
      <c r="R482" s="267"/>
      <c r="S482" s="267"/>
      <c r="T482" s="267"/>
      <c r="U482" s="267"/>
      <c r="V482" s="267"/>
      <c r="W482" s="267"/>
      <c r="X482" s="267"/>
      <c r="Y482" s="267"/>
      <c r="Z482" s="267"/>
    </row>
    <row r="483" spans="1:26" ht="15.75" customHeight="1">
      <c r="A483" s="312"/>
      <c r="B483" s="312"/>
      <c r="C483" s="267"/>
      <c r="D483" s="312"/>
      <c r="E483" s="312"/>
      <c r="F483" s="312"/>
      <c r="G483" s="267"/>
      <c r="H483" s="267"/>
      <c r="I483" s="313"/>
      <c r="J483" s="314"/>
      <c r="K483" s="314"/>
      <c r="L483" s="314"/>
      <c r="M483" s="314"/>
      <c r="N483" s="314"/>
      <c r="O483" s="267"/>
      <c r="P483" s="267"/>
      <c r="Q483" s="267"/>
      <c r="R483" s="267"/>
      <c r="S483" s="267"/>
      <c r="T483" s="267"/>
      <c r="U483" s="267"/>
      <c r="V483" s="267"/>
      <c r="W483" s="267"/>
      <c r="X483" s="267"/>
      <c r="Y483" s="267"/>
      <c r="Z483" s="267"/>
    </row>
    <row r="484" spans="1:26" ht="15.75" customHeight="1">
      <c r="A484" s="312"/>
      <c r="B484" s="312"/>
      <c r="C484" s="267"/>
      <c r="D484" s="312"/>
      <c r="E484" s="312"/>
      <c r="F484" s="312"/>
      <c r="G484" s="267"/>
      <c r="H484" s="267"/>
      <c r="I484" s="313"/>
      <c r="J484" s="314"/>
      <c r="K484" s="314"/>
      <c r="L484" s="314"/>
      <c r="M484" s="314"/>
      <c r="N484" s="314"/>
      <c r="O484" s="267"/>
      <c r="P484" s="267"/>
      <c r="Q484" s="267"/>
      <c r="R484" s="267"/>
      <c r="S484" s="267"/>
      <c r="T484" s="267"/>
      <c r="U484" s="267"/>
      <c r="V484" s="267"/>
      <c r="W484" s="267"/>
      <c r="X484" s="267"/>
      <c r="Y484" s="267"/>
      <c r="Z484" s="267"/>
    </row>
    <row r="485" spans="1:26" ht="15.75" customHeight="1">
      <c r="A485" s="312"/>
      <c r="B485" s="312"/>
      <c r="C485" s="267"/>
      <c r="D485" s="312"/>
      <c r="E485" s="312"/>
      <c r="F485" s="312"/>
      <c r="G485" s="267"/>
      <c r="H485" s="267"/>
      <c r="I485" s="313"/>
      <c r="J485" s="314"/>
      <c r="K485" s="314"/>
      <c r="L485" s="314"/>
      <c r="M485" s="314"/>
      <c r="N485" s="314"/>
      <c r="O485" s="267"/>
      <c r="P485" s="267"/>
      <c r="Q485" s="267"/>
      <c r="R485" s="267"/>
      <c r="S485" s="267"/>
      <c r="T485" s="267"/>
      <c r="U485" s="267"/>
      <c r="V485" s="267"/>
      <c r="W485" s="267"/>
      <c r="X485" s="267"/>
      <c r="Y485" s="267"/>
      <c r="Z485" s="267"/>
    </row>
    <row r="486" spans="1:26" ht="15.75" customHeight="1">
      <c r="A486" s="312"/>
      <c r="B486" s="312"/>
      <c r="C486" s="267"/>
      <c r="D486" s="312"/>
      <c r="E486" s="312"/>
      <c r="F486" s="312"/>
      <c r="G486" s="267"/>
      <c r="H486" s="267"/>
      <c r="I486" s="313"/>
      <c r="J486" s="314"/>
      <c r="K486" s="314"/>
      <c r="L486" s="314"/>
      <c r="M486" s="314"/>
      <c r="N486" s="314"/>
      <c r="O486" s="267"/>
      <c r="P486" s="267"/>
      <c r="Q486" s="267"/>
      <c r="R486" s="267"/>
      <c r="S486" s="267"/>
      <c r="T486" s="267"/>
      <c r="U486" s="267"/>
      <c r="V486" s="267"/>
      <c r="W486" s="267"/>
      <c r="X486" s="267"/>
      <c r="Y486" s="267"/>
      <c r="Z486" s="267"/>
    </row>
    <row r="487" spans="1:26" ht="15.75" customHeight="1">
      <c r="A487" s="312"/>
      <c r="B487" s="312"/>
      <c r="C487" s="267"/>
      <c r="D487" s="312"/>
      <c r="E487" s="312"/>
      <c r="F487" s="312"/>
      <c r="G487" s="267"/>
      <c r="H487" s="267"/>
      <c r="I487" s="313"/>
      <c r="J487" s="314"/>
      <c r="K487" s="314"/>
      <c r="L487" s="314"/>
      <c r="M487" s="314"/>
      <c r="N487" s="314"/>
      <c r="O487" s="267"/>
      <c r="P487" s="267"/>
      <c r="Q487" s="267"/>
      <c r="R487" s="267"/>
      <c r="S487" s="267"/>
      <c r="T487" s="267"/>
      <c r="U487" s="267"/>
      <c r="V487" s="267"/>
      <c r="W487" s="267"/>
      <c r="X487" s="267"/>
      <c r="Y487" s="267"/>
      <c r="Z487" s="267"/>
    </row>
    <row r="488" spans="1:26" ht="15.75" customHeight="1">
      <c r="A488" s="312"/>
      <c r="B488" s="312"/>
      <c r="C488" s="267"/>
      <c r="D488" s="312"/>
      <c r="E488" s="312"/>
      <c r="F488" s="312"/>
      <c r="G488" s="267"/>
      <c r="H488" s="267"/>
      <c r="I488" s="313"/>
      <c r="J488" s="314"/>
      <c r="K488" s="314"/>
      <c r="L488" s="314"/>
      <c r="M488" s="314"/>
      <c r="N488" s="314"/>
      <c r="O488" s="267"/>
      <c r="P488" s="267"/>
      <c r="Q488" s="267"/>
      <c r="R488" s="267"/>
      <c r="S488" s="267"/>
      <c r="T488" s="267"/>
      <c r="U488" s="267"/>
      <c r="V488" s="267"/>
      <c r="W488" s="267"/>
      <c r="X488" s="267"/>
      <c r="Y488" s="267"/>
      <c r="Z488" s="267"/>
    </row>
    <row r="489" spans="1:26" ht="15.75" customHeight="1">
      <c r="A489" s="312"/>
      <c r="B489" s="312"/>
      <c r="C489" s="267"/>
      <c r="D489" s="312"/>
      <c r="E489" s="312"/>
      <c r="F489" s="312"/>
      <c r="G489" s="267"/>
      <c r="H489" s="267"/>
      <c r="I489" s="313"/>
      <c r="J489" s="314"/>
      <c r="K489" s="314"/>
      <c r="L489" s="314"/>
      <c r="M489" s="314"/>
      <c r="N489" s="314"/>
      <c r="O489" s="267"/>
      <c r="P489" s="267"/>
      <c r="Q489" s="267"/>
      <c r="R489" s="267"/>
      <c r="S489" s="267"/>
      <c r="T489" s="267"/>
      <c r="U489" s="267"/>
      <c r="V489" s="267"/>
      <c r="W489" s="267"/>
      <c r="X489" s="267"/>
      <c r="Y489" s="267"/>
      <c r="Z489" s="267"/>
    </row>
    <row r="490" spans="1:26" ht="15.75" customHeight="1">
      <c r="A490" s="312"/>
      <c r="B490" s="312"/>
      <c r="C490" s="267"/>
      <c r="D490" s="312"/>
      <c r="E490" s="312"/>
      <c r="F490" s="312"/>
      <c r="G490" s="267"/>
      <c r="H490" s="267"/>
      <c r="I490" s="313"/>
      <c r="J490" s="314"/>
      <c r="K490" s="314"/>
      <c r="L490" s="314"/>
      <c r="M490" s="314"/>
      <c r="N490" s="314"/>
      <c r="O490" s="267"/>
      <c r="P490" s="267"/>
      <c r="Q490" s="267"/>
      <c r="R490" s="267"/>
      <c r="S490" s="267"/>
      <c r="T490" s="267"/>
      <c r="U490" s="267"/>
      <c r="V490" s="267"/>
      <c r="W490" s="267"/>
      <c r="X490" s="267"/>
      <c r="Y490" s="267"/>
      <c r="Z490" s="267"/>
    </row>
    <row r="491" spans="1:26" ht="15.75" customHeight="1">
      <c r="A491" s="312"/>
      <c r="B491" s="312"/>
      <c r="C491" s="267"/>
      <c r="D491" s="312"/>
      <c r="E491" s="312"/>
      <c r="F491" s="312"/>
      <c r="G491" s="267"/>
      <c r="H491" s="267"/>
      <c r="I491" s="313"/>
      <c r="J491" s="314"/>
      <c r="K491" s="314"/>
      <c r="L491" s="314"/>
      <c r="M491" s="314"/>
      <c r="N491" s="314"/>
      <c r="O491" s="267"/>
      <c r="P491" s="267"/>
      <c r="Q491" s="267"/>
      <c r="R491" s="267"/>
      <c r="S491" s="267"/>
      <c r="T491" s="267"/>
      <c r="U491" s="267"/>
      <c r="V491" s="267"/>
      <c r="W491" s="267"/>
      <c r="X491" s="267"/>
      <c r="Y491" s="267"/>
      <c r="Z491" s="267"/>
    </row>
    <row r="492" spans="1:26" ht="15.75" customHeight="1">
      <c r="A492" s="312"/>
      <c r="B492" s="312"/>
      <c r="C492" s="267"/>
      <c r="D492" s="312"/>
      <c r="E492" s="312"/>
      <c r="F492" s="312"/>
      <c r="G492" s="267"/>
      <c r="H492" s="267"/>
      <c r="I492" s="313"/>
      <c r="J492" s="314"/>
      <c r="K492" s="314"/>
      <c r="L492" s="314"/>
      <c r="M492" s="314"/>
      <c r="N492" s="314"/>
      <c r="O492" s="267"/>
      <c r="P492" s="267"/>
      <c r="Q492" s="267"/>
      <c r="R492" s="267"/>
      <c r="S492" s="267"/>
      <c r="T492" s="267"/>
      <c r="U492" s="267"/>
      <c r="V492" s="267"/>
      <c r="W492" s="267"/>
      <c r="X492" s="267"/>
      <c r="Y492" s="267"/>
      <c r="Z492" s="267"/>
    </row>
    <row r="493" spans="1:26" ht="15.75" customHeight="1">
      <c r="A493" s="312"/>
      <c r="B493" s="312"/>
      <c r="C493" s="267"/>
      <c r="D493" s="312"/>
      <c r="E493" s="312"/>
      <c r="F493" s="312"/>
      <c r="G493" s="267"/>
      <c r="H493" s="267"/>
      <c r="I493" s="313"/>
      <c r="J493" s="314"/>
      <c r="K493" s="314"/>
      <c r="L493" s="314"/>
      <c r="M493" s="314"/>
      <c r="N493" s="314"/>
      <c r="O493" s="267"/>
      <c r="P493" s="267"/>
      <c r="Q493" s="267"/>
      <c r="R493" s="267"/>
      <c r="S493" s="267"/>
      <c r="T493" s="267"/>
      <c r="U493" s="267"/>
      <c r="V493" s="267"/>
      <c r="W493" s="267"/>
      <c r="X493" s="267"/>
      <c r="Y493" s="267"/>
      <c r="Z493" s="267"/>
    </row>
    <row r="494" spans="1:26" ht="15.75" customHeight="1">
      <c r="A494" s="312"/>
      <c r="B494" s="312"/>
      <c r="C494" s="267"/>
      <c r="D494" s="312"/>
      <c r="E494" s="312"/>
      <c r="F494" s="312"/>
      <c r="G494" s="267"/>
      <c r="H494" s="267"/>
      <c r="I494" s="313"/>
      <c r="J494" s="314"/>
      <c r="K494" s="314"/>
      <c r="L494" s="314"/>
      <c r="M494" s="314"/>
      <c r="N494" s="314"/>
      <c r="O494" s="267"/>
      <c r="P494" s="267"/>
      <c r="Q494" s="267"/>
      <c r="R494" s="267"/>
      <c r="S494" s="267"/>
      <c r="T494" s="267"/>
      <c r="U494" s="267"/>
      <c r="V494" s="267"/>
      <c r="W494" s="267"/>
      <c r="X494" s="267"/>
      <c r="Y494" s="267"/>
      <c r="Z494" s="267"/>
    </row>
    <row r="495" spans="1:26" ht="15.75" customHeight="1">
      <c r="A495" s="312"/>
      <c r="B495" s="312"/>
      <c r="C495" s="267"/>
      <c r="D495" s="312"/>
      <c r="E495" s="312"/>
      <c r="F495" s="312"/>
      <c r="G495" s="267"/>
      <c r="H495" s="267"/>
      <c r="I495" s="313"/>
      <c r="J495" s="314"/>
      <c r="K495" s="314"/>
      <c r="L495" s="314"/>
      <c r="M495" s="314"/>
      <c r="N495" s="314"/>
      <c r="O495" s="267"/>
      <c r="P495" s="267"/>
      <c r="Q495" s="267"/>
      <c r="R495" s="267"/>
      <c r="S495" s="267"/>
      <c r="T495" s="267"/>
      <c r="U495" s="267"/>
      <c r="V495" s="267"/>
      <c r="W495" s="267"/>
      <c r="X495" s="267"/>
      <c r="Y495" s="267"/>
      <c r="Z495" s="267"/>
    </row>
    <row r="496" spans="1:26" ht="15.75" customHeight="1">
      <c r="A496" s="312"/>
      <c r="B496" s="312"/>
      <c r="C496" s="267"/>
      <c r="D496" s="312"/>
      <c r="E496" s="312"/>
      <c r="F496" s="312"/>
      <c r="G496" s="267"/>
      <c r="H496" s="267"/>
      <c r="I496" s="313"/>
      <c r="J496" s="314"/>
      <c r="K496" s="314"/>
      <c r="L496" s="314"/>
      <c r="M496" s="314"/>
      <c r="N496" s="314"/>
      <c r="O496" s="267"/>
      <c r="P496" s="267"/>
      <c r="Q496" s="267"/>
      <c r="R496" s="267"/>
      <c r="S496" s="267"/>
      <c r="T496" s="267"/>
      <c r="U496" s="267"/>
      <c r="V496" s="267"/>
      <c r="W496" s="267"/>
      <c r="X496" s="267"/>
      <c r="Y496" s="267"/>
      <c r="Z496" s="267"/>
    </row>
    <row r="497" spans="1:26" ht="15.75" customHeight="1">
      <c r="A497" s="312"/>
      <c r="B497" s="312"/>
      <c r="C497" s="267"/>
      <c r="D497" s="312"/>
      <c r="E497" s="312"/>
      <c r="F497" s="312"/>
      <c r="G497" s="267"/>
      <c r="H497" s="267"/>
      <c r="I497" s="313"/>
      <c r="J497" s="314"/>
      <c r="K497" s="314"/>
      <c r="L497" s="314"/>
      <c r="M497" s="314"/>
      <c r="N497" s="314"/>
      <c r="O497" s="267"/>
      <c r="P497" s="267"/>
      <c r="Q497" s="267"/>
      <c r="R497" s="267"/>
      <c r="S497" s="267"/>
      <c r="T497" s="267"/>
      <c r="U497" s="267"/>
      <c r="V497" s="267"/>
      <c r="W497" s="267"/>
      <c r="X497" s="267"/>
      <c r="Y497" s="267"/>
      <c r="Z497" s="267"/>
    </row>
    <row r="498" spans="1:26" ht="15.75" customHeight="1">
      <c r="A498" s="312"/>
      <c r="B498" s="312"/>
      <c r="C498" s="267"/>
      <c r="D498" s="312"/>
      <c r="E498" s="312"/>
      <c r="F498" s="312"/>
      <c r="G498" s="267"/>
      <c r="H498" s="267"/>
      <c r="I498" s="313"/>
      <c r="J498" s="314"/>
      <c r="K498" s="314"/>
      <c r="L498" s="314"/>
      <c r="M498" s="314"/>
      <c r="N498" s="314"/>
      <c r="O498" s="267"/>
      <c r="P498" s="267"/>
      <c r="Q498" s="267"/>
      <c r="R498" s="267"/>
      <c r="S498" s="267"/>
      <c r="T498" s="267"/>
      <c r="U498" s="267"/>
      <c r="V498" s="267"/>
      <c r="W498" s="267"/>
      <c r="X498" s="267"/>
      <c r="Y498" s="267"/>
      <c r="Z498" s="267"/>
    </row>
    <row r="499" spans="1:26" ht="15.75" customHeight="1">
      <c r="A499" s="312"/>
      <c r="B499" s="312"/>
      <c r="C499" s="267"/>
      <c r="D499" s="312"/>
      <c r="E499" s="312"/>
      <c r="F499" s="312"/>
      <c r="G499" s="267"/>
      <c r="H499" s="267"/>
      <c r="I499" s="313"/>
      <c r="J499" s="314"/>
      <c r="K499" s="314"/>
      <c r="L499" s="314"/>
      <c r="M499" s="314"/>
      <c r="N499" s="314"/>
      <c r="O499" s="267"/>
      <c r="P499" s="267"/>
      <c r="Q499" s="267"/>
      <c r="R499" s="267"/>
      <c r="S499" s="267"/>
      <c r="T499" s="267"/>
      <c r="U499" s="267"/>
      <c r="V499" s="267"/>
      <c r="W499" s="267"/>
      <c r="X499" s="267"/>
      <c r="Y499" s="267"/>
      <c r="Z499" s="267"/>
    </row>
    <row r="500" spans="1:26" ht="15.75" customHeight="1">
      <c r="A500" s="312"/>
      <c r="B500" s="312"/>
      <c r="C500" s="267"/>
      <c r="D500" s="312"/>
      <c r="E500" s="312"/>
      <c r="F500" s="312"/>
      <c r="G500" s="267"/>
      <c r="H500" s="267"/>
      <c r="I500" s="313"/>
      <c r="J500" s="314"/>
      <c r="K500" s="314"/>
      <c r="L500" s="314"/>
      <c r="M500" s="314"/>
      <c r="N500" s="314"/>
      <c r="O500" s="267"/>
      <c r="P500" s="267"/>
      <c r="Q500" s="267"/>
      <c r="R500" s="267"/>
      <c r="S500" s="267"/>
      <c r="T500" s="267"/>
      <c r="U500" s="267"/>
      <c r="V500" s="267"/>
      <c r="W500" s="267"/>
      <c r="X500" s="267"/>
      <c r="Y500" s="267"/>
      <c r="Z500" s="267"/>
    </row>
    <row r="501" spans="1:26" ht="15.75" customHeight="1">
      <c r="A501" s="312"/>
      <c r="B501" s="312"/>
      <c r="C501" s="267"/>
      <c r="D501" s="312"/>
      <c r="E501" s="312"/>
      <c r="F501" s="312"/>
      <c r="G501" s="267"/>
      <c r="H501" s="267"/>
      <c r="I501" s="313"/>
      <c r="J501" s="314"/>
      <c r="K501" s="314"/>
      <c r="L501" s="314"/>
      <c r="M501" s="314"/>
      <c r="N501" s="314"/>
      <c r="O501" s="267"/>
      <c r="P501" s="267"/>
      <c r="Q501" s="267"/>
      <c r="R501" s="267"/>
      <c r="S501" s="267"/>
      <c r="T501" s="267"/>
      <c r="U501" s="267"/>
      <c r="V501" s="267"/>
      <c r="W501" s="267"/>
      <c r="X501" s="267"/>
      <c r="Y501" s="267"/>
      <c r="Z501" s="267"/>
    </row>
    <row r="502" spans="1:26" ht="15.75" customHeight="1">
      <c r="A502" s="312"/>
      <c r="B502" s="312"/>
      <c r="C502" s="267"/>
      <c r="D502" s="312"/>
      <c r="E502" s="312"/>
      <c r="F502" s="312"/>
      <c r="G502" s="267"/>
      <c r="H502" s="267"/>
      <c r="I502" s="313"/>
      <c r="J502" s="314"/>
      <c r="K502" s="314"/>
      <c r="L502" s="314"/>
      <c r="M502" s="314"/>
      <c r="N502" s="314"/>
      <c r="O502" s="267"/>
      <c r="P502" s="267"/>
      <c r="Q502" s="267"/>
      <c r="R502" s="267"/>
      <c r="S502" s="267"/>
      <c r="T502" s="267"/>
      <c r="U502" s="267"/>
      <c r="V502" s="267"/>
      <c r="W502" s="267"/>
      <c r="X502" s="267"/>
      <c r="Y502" s="267"/>
      <c r="Z502" s="267"/>
    </row>
    <row r="503" spans="1:26" ht="15.75" customHeight="1">
      <c r="A503" s="312"/>
      <c r="B503" s="312"/>
      <c r="C503" s="267"/>
      <c r="D503" s="312"/>
      <c r="E503" s="312"/>
      <c r="F503" s="312"/>
      <c r="G503" s="267"/>
      <c r="H503" s="267"/>
      <c r="I503" s="313"/>
      <c r="J503" s="314"/>
      <c r="K503" s="314"/>
      <c r="L503" s="314"/>
      <c r="M503" s="314"/>
      <c r="N503" s="314"/>
      <c r="O503" s="267"/>
      <c r="P503" s="267"/>
      <c r="Q503" s="267"/>
      <c r="R503" s="267"/>
      <c r="S503" s="267"/>
      <c r="T503" s="267"/>
      <c r="U503" s="267"/>
      <c r="V503" s="267"/>
      <c r="W503" s="267"/>
      <c r="X503" s="267"/>
      <c r="Y503" s="267"/>
      <c r="Z503" s="267"/>
    </row>
    <row r="504" spans="1:26" ht="15.75" customHeight="1">
      <c r="A504" s="312"/>
      <c r="B504" s="312"/>
      <c r="C504" s="267"/>
      <c r="D504" s="312"/>
      <c r="E504" s="312"/>
      <c r="F504" s="312"/>
      <c r="G504" s="267"/>
      <c r="H504" s="267"/>
      <c r="I504" s="313"/>
      <c r="J504" s="314"/>
      <c r="K504" s="314"/>
      <c r="L504" s="314"/>
      <c r="M504" s="314"/>
      <c r="N504" s="314"/>
      <c r="O504" s="267"/>
      <c r="P504" s="267"/>
      <c r="Q504" s="267"/>
      <c r="R504" s="267"/>
      <c r="S504" s="267"/>
      <c r="T504" s="267"/>
      <c r="U504" s="267"/>
      <c r="V504" s="267"/>
      <c r="W504" s="267"/>
      <c r="X504" s="267"/>
      <c r="Y504" s="267"/>
      <c r="Z504" s="267"/>
    </row>
    <row r="505" spans="1:26" ht="15.75" customHeight="1">
      <c r="A505" s="312"/>
      <c r="B505" s="312"/>
      <c r="C505" s="267"/>
      <c r="D505" s="312"/>
      <c r="E505" s="312"/>
      <c r="F505" s="312"/>
      <c r="G505" s="267"/>
      <c r="H505" s="267"/>
      <c r="I505" s="313"/>
      <c r="J505" s="314"/>
      <c r="K505" s="314"/>
      <c r="L505" s="314"/>
      <c r="M505" s="314"/>
      <c r="N505" s="314"/>
      <c r="O505" s="267"/>
      <c r="P505" s="267"/>
      <c r="Q505" s="267"/>
      <c r="R505" s="267"/>
      <c r="S505" s="267"/>
      <c r="T505" s="267"/>
      <c r="U505" s="267"/>
      <c r="V505" s="267"/>
      <c r="W505" s="267"/>
      <c r="X505" s="267"/>
      <c r="Y505" s="267"/>
      <c r="Z505" s="267"/>
    </row>
    <row r="506" spans="1:26" ht="15.75" customHeight="1">
      <c r="A506" s="312"/>
      <c r="B506" s="312"/>
      <c r="C506" s="267"/>
      <c r="D506" s="312"/>
      <c r="E506" s="312"/>
      <c r="F506" s="312"/>
      <c r="G506" s="267"/>
      <c r="H506" s="267"/>
      <c r="I506" s="313"/>
      <c r="J506" s="314"/>
      <c r="K506" s="314"/>
      <c r="L506" s="314"/>
      <c r="M506" s="314"/>
      <c r="N506" s="314"/>
      <c r="O506" s="267"/>
      <c r="P506" s="267"/>
      <c r="Q506" s="267"/>
      <c r="R506" s="267"/>
      <c r="S506" s="267"/>
      <c r="T506" s="267"/>
      <c r="U506" s="267"/>
      <c r="V506" s="267"/>
      <c r="W506" s="267"/>
      <c r="X506" s="267"/>
      <c r="Y506" s="267"/>
      <c r="Z506" s="267"/>
    </row>
    <row r="507" spans="1:26" ht="15.75" customHeight="1">
      <c r="A507" s="312"/>
      <c r="B507" s="312"/>
      <c r="C507" s="267"/>
      <c r="D507" s="312"/>
      <c r="E507" s="312"/>
      <c r="F507" s="312"/>
      <c r="G507" s="267"/>
      <c r="H507" s="267"/>
      <c r="I507" s="313"/>
      <c r="J507" s="314"/>
      <c r="K507" s="314"/>
      <c r="L507" s="314"/>
      <c r="M507" s="314"/>
      <c r="N507" s="314"/>
      <c r="O507" s="267"/>
      <c r="P507" s="267"/>
      <c r="Q507" s="267"/>
      <c r="R507" s="267"/>
      <c r="S507" s="267"/>
      <c r="T507" s="267"/>
      <c r="U507" s="267"/>
      <c r="V507" s="267"/>
      <c r="W507" s="267"/>
      <c r="X507" s="267"/>
      <c r="Y507" s="267"/>
      <c r="Z507" s="267"/>
    </row>
    <row r="508" spans="1:26" ht="15.75" customHeight="1">
      <c r="A508" s="312"/>
      <c r="B508" s="312"/>
      <c r="C508" s="267"/>
      <c r="D508" s="312"/>
      <c r="E508" s="312"/>
      <c r="F508" s="312"/>
      <c r="G508" s="267"/>
      <c r="H508" s="267"/>
      <c r="I508" s="313"/>
      <c r="J508" s="314"/>
      <c r="K508" s="314"/>
      <c r="L508" s="314"/>
      <c r="M508" s="314"/>
      <c r="N508" s="314"/>
      <c r="O508" s="267"/>
      <c r="P508" s="267"/>
      <c r="Q508" s="267"/>
      <c r="R508" s="267"/>
      <c r="S508" s="267"/>
      <c r="T508" s="267"/>
      <c r="U508" s="267"/>
      <c r="V508" s="267"/>
      <c r="W508" s="267"/>
      <c r="X508" s="267"/>
      <c r="Y508" s="267"/>
      <c r="Z508" s="267"/>
    </row>
    <row r="509" spans="1:26" ht="15.75" customHeight="1">
      <c r="A509" s="312"/>
      <c r="B509" s="312"/>
      <c r="C509" s="267"/>
      <c r="D509" s="312"/>
      <c r="E509" s="312"/>
      <c r="F509" s="312"/>
      <c r="G509" s="267"/>
      <c r="H509" s="267"/>
      <c r="I509" s="313"/>
      <c r="J509" s="314"/>
      <c r="K509" s="314"/>
      <c r="L509" s="314"/>
      <c r="M509" s="314"/>
      <c r="N509" s="314"/>
      <c r="O509" s="267"/>
      <c r="P509" s="267"/>
      <c r="Q509" s="267"/>
      <c r="R509" s="267"/>
      <c r="S509" s="267"/>
      <c r="T509" s="267"/>
      <c r="U509" s="267"/>
      <c r="V509" s="267"/>
      <c r="W509" s="267"/>
      <c r="X509" s="267"/>
      <c r="Y509" s="267"/>
      <c r="Z509" s="267"/>
    </row>
    <row r="510" spans="1:26" ht="15.75" customHeight="1">
      <c r="A510" s="312"/>
      <c r="B510" s="312"/>
      <c r="C510" s="267"/>
      <c r="D510" s="312"/>
      <c r="E510" s="312"/>
      <c r="F510" s="312"/>
      <c r="G510" s="267"/>
      <c r="H510" s="267"/>
      <c r="I510" s="313"/>
      <c r="J510" s="314"/>
      <c r="K510" s="314"/>
      <c r="L510" s="314"/>
      <c r="M510" s="314"/>
      <c r="N510" s="314"/>
      <c r="O510" s="267"/>
      <c r="P510" s="267"/>
      <c r="Q510" s="267"/>
      <c r="R510" s="267"/>
      <c r="S510" s="267"/>
      <c r="T510" s="267"/>
      <c r="U510" s="267"/>
      <c r="V510" s="267"/>
      <c r="W510" s="267"/>
      <c r="X510" s="267"/>
      <c r="Y510" s="267"/>
      <c r="Z510" s="267"/>
    </row>
    <row r="511" spans="1:26" ht="15.75" customHeight="1">
      <c r="A511" s="312"/>
      <c r="B511" s="312"/>
      <c r="C511" s="267"/>
      <c r="D511" s="312"/>
      <c r="E511" s="312"/>
      <c r="F511" s="312"/>
      <c r="G511" s="267"/>
      <c r="H511" s="267"/>
      <c r="I511" s="313"/>
      <c r="J511" s="314"/>
      <c r="K511" s="314"/>
      <c r="L511" s="314"/>
      <c r="M511" s="314"/>
      <c r="N511" s="314"/>
      <c r="O511" s="267"/>
      <c r="P511" s="267"/>
      <c r="Q511" s="267"/>
      <c r="R511" s="267"/>
      <c r="S511" s="267"/>
      <c r="T511" s="267"/>
      <c r="U511" s="267"/>
      <c r="V511" s="267"/>
      <c r="W511" s="267"/>
      <c r="X511" s="267"/>
      <c r="Y511" s="267"/>
      <c r="Z511" s="267"/>
    </row>
    <row r="512" spans="1:26" ht="15.75" customHeight="1">
      <c r="A512" s="312"/>
      <c r="B512" s="312"/>
      <c r="C512" s="267"/>
      <c r="D512" s="312"/>
      <c r="E512" s="312"/>
      <c r="F512" s="312"/>
      <c r="G512" s="267"/>
      <c r="H512" s="267"/>
      <c r="I512" s="313"/>
      <c r="J512" s="314"/>
      <c r="K512" s="314"/>
      <c r="L512" s="314"/>
      <c r="M512" s="314"/>
      <c r="N512" s="314"/>
      <c r="O512" s="267"/>
      <c r="P512" s="267"/>
      <c r="Q512" s="267"/>
      <c r="R512" s="267"/>
      <c r="S512" s="267"/>
      <c r="T512" s="267"/>
      <c r="U512" s="267"/>
      <c r="V512" s="267"/>
      <c r="W512" s="267"/>
      <c r="X512" s="267"/>
      <c r="Y512" s="267"/>
      <c r="Z512" s="267"/>
    </row>
    <row r="513" spans="1:26" ht="15.75" customHeight="1">
      <c r="A513" s="312"/>
      <c r="B513" s="312"/>
      <c r="C513" s="267"/>
      <c r="D513" s="312"/>
      <c r="E513" s="312"/>
      <c r="F513" s="312"/>
      <c r="G513" s="267"/>
      <c r="H513" s="267"/>
      <c r="I513" s="313"/>
      <c r="J513" s="314"/>
      <c r="K513" s="314"/>
      <c r="L513" s="314"/>
      <c r="M513" s="314"/>
      <c r="N513" s="314"/>
      <c r="O513" s="267"/>
      <c r="P513" s="267"/>
      <c r="Q513" s="267"/>
      <c r="R513" s="267"/>
      <c r="S513" s="267"/>
      <c r="T513" s="267"/>
      <c r="U513" s="267"/>
      <c r="V513" s="267"/>
      <c r="W513" s="267"/>
      <c r="X513" s="267"/>
      <c r="Y513" s="267"/>
      <c r="Z513" s="267"/>
    </row>
    <row r="514" spans="1:26" ht="15.75" customHeight="1">
      <c r="A514" s="312"/>
      <c r="B514" s="312"/>
      <c r="C514" s="267"/>
      <c r="D514" s="312"/>
      <c r="E514" s="312"/>
      <c r="F514" s="312"/>
      <c r="G514" s="267"/>
      <c r="H514" s="267"/>
      <c r="I514" s="313"/>
      <c r="J514" s="314"/>
      <c r="K514" s="314"/>
      <c r="L514" s="314"/>
      <c r="M514" s="314"/>
      <c r="N514" s="314"/>
      <c r="O514" s="267"/>
      <c r="P514" s="267"/>
      <c r="Q514" s="267"/>
      <c r="R514" s="267"/>
      <c r="S514" s="267"/>
      <c r="T514" s="267"/>
      <c r="U514" s="267"/>
      <c r="V514" s="267"/>
      <c r="W514" s="267"/>
      <c r="X514" s="267"/>
      <c r="Y514" s="267"/>
      <c r="Z514" s="267"/>
    </row>
    <row r="515" spans="1:26" ht="15.75" customHeight="1">
      <c r="A515" s="312"/>
      <c r="B515" s="312"/>
      <c r="C515" s="267"/>
      <c r="D515" s="312"/>
      <c r="E515" s="312"/>
      <c r="F515" s="312"/>
      <c r="G515" s="267"/>
      <c r="H515" s="267"/>
      <c r="I515" s="313"/>
      <c r="J515" s="314"/>
      <c r="K515" s="314"/>
      <c r="L515" s="314"/>
      <c r="M515" s="314"/>
      <c r="N515" s="314"/>
      <c r="O515" s="267"/>
      <c r="P515" s="267"/>
      <c r="Q515" s="267"/>
      <c r="R515" s="267"/>
      <c r="S515" s="267"/>
      <c r="T515" s="267"/>
      <c r="U515" s="267"/>
      <c r="V515" s="267"/>
      <c r="W515" s="267"/>
      <c r="X515" s="267"/>
      <c r="Y515" s="267"/>
      <c r="Z515" s="267"/>
    </row>
    <row r="516" spans="1:26" ht="15.75" customHeight="1">
      <c r="A516" s="312"/>
      <c r="B516" s="312"/>
      <c r="C516" s="267"/>
      <c r="D516" s="312"/>
      <c r="E516" s="312"/>
      <c r="F516" s="312"/>
      <c r="G516" s="267"/>
      <c r="H516" s="267"/>
      <c r="I516" s="313"/>
      <c r="J516" s="314"/>
      <c r="K516" s="314"/>
      <c r="L516" s="314"/>
      <c r="M516" s="314"/>
      <c r="N516" s="314"/>
      <c r="O516" s="267"/>
      <c r="P516" s="267"/>
      <c r="Q516" s="267"/>
      <c r="R516" s="267"/>
      <c r="S516" s="267"/>
      <c r="T516" s="267"/>
      <c r="U516" s="267"/>
      <c r="V516" s="267"/>
      <c r="W516" s="267"/>
      <c r="X516" s="267"/>
      <c r="Y516" s="267"/>
      <c r="Z516" s="267"/>
    </row>
    <row r="517" spans="1:26" ht="15.75" customHeight="1">
      <c r="A517" s="312"/>
      <c r="B517" s="312"/>
      <c r="C517" s="267"/>
      <c r="D517" s="312"/>
      <c r="E517" s="312"/>
      <c r="F517" s="312"/>
      <c r="G517" s="267"/>
      <c r="H517" s="267"/>
      <c r="I517" s="313"/>
      <c r="J517" s="314"/>
      <c r="K517" s="314"/>
      <c r="L517" s="314"/>
      <c r="M517" s="314"/>
      <c r="N517" s="314"/>
      <c r="O517" s="267"/>
      <c r="P517" s="267"/>
      <c r="Q517" s="267"/>
      <c r="R517" s="267"/>
      <c r="S517" s="267"/>
      <c r="T517" s="267"/>
      <c r="U517" s="267"/>
      <c r="V517" s="267"/>
      <c r="W517" s="267"/>
      <c r="X517" s="267"/>
      <c r="Y517" s="267"/>
      <c r="Z517" s="267"/>
    </row>
    <row r="518" spans="1:26" ht="15.75" customHeight="1">
      <c r="A518" s="312"/>
      <c r="B518" s="312"/>
      <c r="C518" s="267"/>
      <c r="D518" s="312"/>
      <c r="E518" s="312"/>
      <c r="F518" s="312"/>
      <c r="G518" s="267"/>
      <c r="H518" s="267"/>
      <c r="I518" s="313"/>
      <c r="J518" s="314"/>
      <c r="K518" s="314"/>
      <c r="L518" s="314"/>
      <c r="M518" s="314"/>
      <c r="N518" s="314"/>
      <c r="O518" s="267"/>
      <c r="P518" s="267"/>
      <c r="Q518" s="267"/>
      <c r="R518" s="267"/>
      <c r="S518" s="267"/>
      <c r="T518" s="267"/>
      <c r="U518" s="267"/>
      <c r="V518" s="267"/>
      <c r="W518" s="267"/>
      <c r="X518" s="267"/>
      <c r="Y518" s="267"/>
      <c r="Z518" s="267"/>
    </row>
    <row r="519" spans="1:26" ht="15.75" customHeight="1">
      <c r="A519" s="312"/>
      <c r="B519" s="312"/>
      <c r="C519" s="267"/>
      <c r="D519" s="312"/>
      <c r="E519" s="312"/>
      <c r="F519" s="312"/>
      <c r="G519" s="267"/>
      <c r="H519" s="267"/>
      <c r="I519" s="313"/>
      <c r="J519" s="314"/>
      <c r="K519" s="314"/>
      <c r="L519" s="314"/>
      <c r="M519" s="314"/>
      <c r="N519" s="314"/>
      <c r="O519" s="267"/>
      <c r="P519" s="267"/>
      <c r="Q519" s="267"/>
      <c r="R519" s="267"/>
      <c r="S519" s="267"/>
      <c r="T519" s="267"/>
      <c r="U519" s="267"/>
      <c r="V519" s="267"/>
      <c r="W519" s="267"/>
      <c r="X519" s="267"/>
      <c r="Y519" s="267"/>
      <c r="Z519" s="267"/>
    </row>
    <row r="520" spans="1:26" ht="15.75" customHeight="1">
      <c r="A520" s="312"/>
      <c r="B520" s="312"/>
      <c r="C520" s="267"/>
      <c r="D520" s="312"/>
      <c r="E520" s="312"/>
      <c r="F520" s="312"/>
      <c r="G520" s="267"/>
      <c r="H520" s="267"/>
      <c r="I520" s="313"/>
      <c r="J520" s="314"/>
      <c r="K520" s="314"/>
      <c r="L520" s="314"/>
      <c r="M520" s="314"/>
      <c r="N520" s="314"/>
      <c r="O520" s="267"/>
      <c r="P520" s="267"/>
      <c r="Q520" s="267"/>
      <c r="R520" s="267"/>
      <c r="S520" s="267"/>
      <c r="T520" s="267"/>
      <c r="U520" s="267"/>
      <c r="V520" s="267"/>
      <c r="W520" s="267"/>
      <c r="X520" s="267"/>
      <c r="Y520" s="267"/>
      <c r="Z520" s="267"/>
    </row>
    <row r="521" spans="1:26" ht="15.75" customHeight="1">
      <c r="A521" s="312"/>
      <c r="B521" s="312"/>
      <c r="C521" s="267"/>
      <c r="D521" s="312"/>
      <c r="E521" s="312"/>
      <c r="F521" s="312"/>
      <c r="G521" s="267"/>
      <c r="H521" s="267"/>
      <c r="I521" s="313"/>
      <c r="J521" s="314"/>
      <c r="K521" s="314"/>
      <c r="L521" s="314"/>
      <c r="M521" s="314"/>
      <c r="N521" s="314"/>
      <c r="O521" s="267"/>
      <c r="P521" s="267"/>
      <c r="Q521" s="267"/>
      <c r="R521" s="267"/>
      <c r="S521" s="267"/>
      <c r="T521" s="267"/>
      <c r="U521" s="267"/>
      <c r="V521" s="267"/>
      <c r="W521" s="267"/>
      <c r="X521" s="267"/>
      <c r="Y521" s="267"/>
      <c r="Z521" s="267"/>
    </row>
    <row r="522" spans="1:26" ht="15.75" customHeight="1">
      <c r="A522" s="312"/>
      <c r="B522" s="312"/>
      <c r="C522" s="267"/>
      <c r="D522" s="312"/>
      <c r="E522" s="312"/>
      <c r="F522" s="312"/>
      <c r="G522" s="267"/>
      <c r="H522" s="267"/>
      <c r="I522" s="313"/>
      <c r="J522" s="314"/>
      <c r="K522" s="314"/>
      <c r="L522" s="314"/>
      <c r="M522" s="314"/>
      <c r="N522" s="314"/>
      <c r="O522" s="267"/>
      <c r="P522" s="267"/>
      <c r="Q522" s="267"/>
      <c r="R522" s="267"/>
      <c r="S522" s="267"/>
      <c r="T522" s="267"/>
      <c r="U522" s="267"/>
      <c r="V522" s="267"/>
      <c r="W522" s="267"/>
      <c r="X522" s="267"/>
      <c r="Y522" s="267"/>
      <c r="Z522" s="267"/>
    </row>
    <row r="523" spans="1:26" ht="15.75" customHeight="1">
      <c r="A523" s="312"/>
      <c r="B523" s="312"/>
      <c r="C523" s="267"/>
      <c r="D523" s="312"/>
      <c r="E523" s="312"/>
      <c r="F523" s="312"/>
      <c r="G523" s="267"/>
      <c r="H523" s="267"/>
      <c r="I523" s="313"/>
      <c r="J523" s="314"/>
      <c r="K523" s="314"/>
      <c r="L523" s="314"/>
      <c r="M523" s="314"/>
      <c r="N523" s="314"/>
      <c r="O523" s="267"/>
      <c r="P523" s="267"/>
      <c r="Q523" s="267"/>
      <c r="R523" s="267"/>
      <c r="S523" s="267"/>
      <c r="T523" s="267"/>
      <c r="U523" s="267"/>
      <c r="V523" s="267"/>
      <c r="W523" s="267"/>
      <c r="X523" s="267"/>
      <c r="Y523" s="267"/>
      <c r="Z523" s="267"/>
    </row>
    <row r="524" spans="1:26" ht="15.75" customHeight="1">
      <c r="A524" s="312"/>
      <c r="B524" s="312"/>
      <c r="C524" s="267"/>
      <c r="D524" s="312"/>
      <c r="E524" s="312"/>
      <c r="F524" s="312"/>
      <c r="G524" s="267"/>
      <c r="H524" s="267"/>
      <c r="I524" s="313"/>
      <c r="J524" s="314"/>
      <c r="K524" s="314"/>
      <c r="L524" s="314"/>
      <c r="M524" s="314"/>
      <c r="N524" s="314"/>
      <c r="O524" s="267"/>
      <c r="P524" s="267"/>
      <c r="Q524" s="267"/>
      <c r="R524" s="267"/>
      <c r="S524" s="267"/>
      <c r="T524" s="267"/>
      <c r="U524" s="267"/>
      <c r="V524" s="267"/>
      <c r="W524" s="267"/>
      <c r="X524" s="267"/>
      <c r="Y524" s="267"/>
      <c r="Z524" s="267"/>
    </row>
    <row r="525" spans="1:26" ht="15.75" customHeight="1">
      <c r="A525" s="312"/>
      <c r="B525" s="312"/>
      <c r="C525" s="267"/>
      <c r="D525" s="312"/>
      <c r="E525" s="312"/>
      <c r="F525" s="312"/>
      <c r="G525" s="267"/>
      <c r="H525" s="267"/>
      <c r="I525" s="313"/>
      <c r="J525" s="314"/>
      <c r="K525" s="314"/>
      <c r="L525" s="314"/>
      <c r="M525" s="314"/>
      <c r="N525" s="314"/>
      <c r="O525" s="267"/>
      <c r="P525" s="267"/>
      <c r="Q525" s="267"/>
      <c r="R525" s="267"/>
      <c r="S525" s="267"/>
      <c r="T525" s="267"/>
      <c r="U525" s="267"/>
      <c r="V525" s="267"/>
      <c r="W525" s="267"/>
      <c r="X525" s="267"/>
      <c r="Y525" s="267"/>
      <c r="Z525" s="267"/>
    </row>
    <row r="526" spans="1:26" ht="15.75" customHeight="1">
      <c r="A526" s="312"/>
      <c r="B526" s="312"/>
      <c r="C526" s="267"/>
      <c r="D526" s="312"/>
      <c r="E526" s="312"/>
      <c r="F526" s="312"/>
      <c r="G526" s="267"/>
      <c r="H526" s="267"/>
      <c r="I526" s="313"/>
      <c r="J526" s="314"/>
      <c r="K526" s="314"/>
      <c r="L526" s="314"/>
      <c r="M526" s="314"/>
      <c r="N526" s="314"/>
      <c r="O526" s="267"/>
      <c r="P526" s="267"/>
      <c r="Q526" s="267"/>
      <c r="R526" s="267"/>
      <c r="S526" s="267"/>
      <c r="T526" s="267"/>
      <c r="U526" s="267"/>
      <c r="V526" s="267"/>
      <c r="W526" s="267"/>
      <c r="X526" s="267"/>
      <c r="Y526" s="267"/>
      <c r="Z526" s="267"/>
    </row>
    <row r="527" spans="1:26" ht="15.75" customHeight="1">
      <c r="A527" s="312"/>
      <c r="B527" s="312"/>
      <c r="C527" s="267"/>
      <c r="D527" s="312"/>
      <c r="E527" s="312"/>
      <c r="F527" s="312"/>
      <c r="G527" s="267"/>
      <c r="H527" s="267"/>
      <c r="I527" s="313"/>
      <c r="J527" s="314"/>
      <c r="K527" s="314"/>
      <c r="L527" s="314"/>
      <c r="M527" s="314"/>
      <c r="N527" s="314"/>
      <c r="O527" s="267"/>
      <c r="P527" s="267"/>
      <c r="Q527" s="267"/>
      <c r="R527" s="267"/>
      <c r="S527" s="267"/>
      <c r="T527" s="267"/>
      <c r="U527" s="267"/>
      <c r="V527" s="267"/>
      <c r="W527" s="267"/>
      <c r="X527" s="267"/>
      <c r="Y527" s="267"/>
      <c r="Z527" s="267"/>
    </row>
    <row r="528" spans="1:26" ht="15.75" customHeight="1">
      <c r="A528" s="312"/>
      <c r="B528" s="312"/>
      <c r="C528" s="267"/>
      <c r="D528" s="312"/>
      <c r="E528" s="312"/>
      <c r="F528" s="312"/>
      <c r="G528" s="267"/>
      <c r="H528" s="267"/>
      <c r="I528" s="313"/>
      <c r="J528" s="314"/>
      <c r="K528" s="314"/>
      <c r="L528" s="314"/>
      <c r="M528" s="314"/>
      <c r="N528" s="314"/>
      <c r="O528" s="267"/>
      <c r="P528" s="267"/>
      <c r="Q528" s="267"/>
      <c r="R528" s="267"/>
      <c r="S528" s="267"/>
      <c r="T528" s="267"/>
      <c r="U528" s="267"/>
      <c r="V528" s="267"/>
      <c r="W528" s="267"/>
      <c r="X528" s="267"/>
      <c r="Y528" s="267"/>
      <c r="Z528" s="267"/>
    </row>
    <row r="529" spans="1:26" ht="15.75" customHeight="1">
      <c r="A529" s="312"/>
      <c r="B529" s="312"/>
      <c r="C529" s="267"/>
      <c r="D529" s="312"/>
      <c r="E529" s="312"/>
      <c r="F529" s="312"/>
      <c r="G529" s="267"/>
      <c r="H529" s="267"/>
      <c r="I529" s="313"/>
      <c r="J529" s="314"/>
      <c r="K529" s="314"/>
      <c r="L529" s="314"/>
      <c r="M529" s="314"/>
      <c r="N529" s="314"/>
      <c r="O529" s="267"/>
      <c r="P529" s="267"/>
      <c r="Q529" s="267"/>
      <c r="R529" s="267"/>
      <c r="S529" s="267"/>
      <c r="T529" s="267"/>
      <c r="U529" s="267"/>
      <c r="V529" s="267"/>
      <c r="W529" s="267"/>
      <c r="X529" s="267"/>
      <c r="Y529" s="267"/>
      <c r="Z529" s="267"/>
    </row>
    <row r="530" spans="1:26" ht="15.75" customHeight="1">
      <c r="A530" s="312"/>
      <c r="B530" s="312"/>
      <c r="C530" s="267"/>
      <c r="D530" s="312"/>
      <c r="E530" s="312"/>
      <c r="F530" s="312"/>
      <c r="G530" s="267"/>
      <c r="H530" s="267"/>
      <c r="I530" s="313"/>
      <c r="J530" s="314"/>
      <c r="K530" s="314"/>
      <c r="L530" s="314"/>
      <c r="M530" s="314"/>
      <c r="N530" s="314"/>
      <c r="O530" s="267"/>
      <c r="P530" s="267"/>
      <c r="Q530" s="267"/>
      <c r="R530" s="267"/>
      <c r="S530" s="267"/>
      <c r="T530" s="267"/>
      <c r="U530" s="267"/>
      <c r="V530" s="267"/>
      <c r="W530" s="267"/>
      <c r="X530" s="267"/>
      <c r="Y530" s="267"/>
      <c r="Z530" s="267"/>
    </row>
    <row r="531" spans="1:26" ht="15.75" customHeight="1">
      <c r="A531" s="312"/>
      <c r="B531" s="312"/>
      <c r="C531" s="267"/>
      <c r="D531" s="312"/>
      <c r="E531" s="312"/>
      <c r="F531" s="312"/>
      <c r="G531" s="267"/>
      <c r="H531" s="267"/>
      <c r="I531" s="313"/>
      <c r="J531" s="314"/>
      <c r="K531" s="314"/>
      <c r="L531" s="314"/>
      <c r="M531" s="314"/>
      <c r="N531" s="314"/>
      <c r="O531" s="267"/>
      <c r="P531" s="267"/>
      <c r="Q531" s="267"/>
      <c r="R531" s="267"/>
      <c r="S531" s="267"/>
      <c r="T531" s="267"/>
      <c r="U531" s="267"/>
      <c r="V531" s="267"/>
      <c r="W531" s="267"/>
      <c r="X531" s="267"/>
      <c r="Y531" s="267"/>
      <c r="Z531" s="267"/>
    </row>
    <row r="532" spans="1:26" ht="15.75" customHeight="1">
      <c r="A532" s="312"/>
      <c r="B532" s="312"/>
      <c r="C532" s="267"/>
      <c r="D532" s="312"/>
      <c r="E532" s="312"/>
      <c r="F532" s="312"/>
      <c r="G532" s="267"/>
      <c r="H532" s="267"/>
      <c r="I532" s="313"/>
      <c r="J532" s="314"/>
      <c r="K532" s="314"/>
      <c r="L532" s="314"/>
      <c r="M532" s="314"/>
      <c r="N532" s="314"/>
      <c r="O532" s="267"/>
      <c r="P532" s="267"/>
      <c r="Q532" s="267"/>
      <c r="R532" s="267"/>
      <c r="S532" s="267"/>
      <c r="T532" s="267"/>
      <c r="U532" s="267"/>
      <c r="V532" s="267"/>
      <c r="W532" s="267"/>
      <c r="X532" s="267"/>
      <c r="Y532" s="267"/>
      <c r="Z532" s="267"/>
    </row>
    <row r="533" spans="1:26" ht="15.75" customHeight="1">
      <c r="A533" s="312"/>
      <c r="B533" s="312"/>
      <c r="C533" s="267"/>
      <c r="D533" s="312"/>
      <c r="E533" s="312"/>
      <c r="F533" s="312"/>
      <c r="G533" s="267"/>
      <c r="H533" s="267"/>
      <c r="I533" s="313"/>
      <c r="J533" s="314"/>
      <c r="K533" s="314"/>
      <c r="L533" s="314"/>
      <c r="M533" s="314"/>
      <c r="N533" s="314"/>
      <c r="O533" s="267"/>
      <c r="P533" s="267"/>
      <c r="Q533" s="267"/>
      <c r="R533" s="267"/>
      <c r="S533" s="267"/>
      <c r="T533" s="267"/>
      <c r="U533" s="267"/>
      <c r="V533" s="267"/>
      <c r="W533" s="267"/>
      <c r="X533" s="267"/>
      <c r="Y533" s="267"/>
      <c r="Z533" s="267"/>
    </row>
    <row r="534" spans="1:26" ht="15.75" customHeight="1">
      <c r="A534" s="312"/>
      <c r="B534" s="312"/>
      <c r="C534" s="267"/>
      <c r="D534" s="312"/>
      <c r="E534" s="312"/>
      <c r="F534" s="312"/>
      <c r="G534" s="267"/>
      <c r="H534" s="267"/>
      <c r="I534" s="313"/>
      <c r="J534" s="314"/>
      <c r="K534" s="314"/>
      <c r="L534" s="314"/>
      <c r="M534" s="314"/>
      <c r="N534" s="314"/>
      <c r="O534" s="267"/>
      <c r="P534" s="267"/>
      <c r="Q534" s="267"/>
      <c r="R534" s="267"/>
      <c r="S534" s="267"/>
      <c r="T534" s="267"/>
      <c r="U534" s="267"/>
      <c r="V534" s="267"/>
      <c r="W534" s="267"/>
      <c r="X534" s="267"/>
      <c r="Y534" s="267"/>
      <c r="Z534" s="267"/>
    </row>
    <row r="535" spans="1:26" ht="15.75" customHeight="1">
      <c r="A535" s="312"/>
      <c r="B535" s="312"/>
      <c r="C535" s="267"/>
      <c r="D535" s="312"/>
      <c r="E535" s="312"/>
      <c r="F535" s="312"/>
      <c r="G535" s="267"/>
      <c r="H535" s="267"/>
      <c r="I535" s="313"/>
      <c r="J535" s="314"/>
      <c r="K535" s="314"/>
      <c r="L535" s="314"/>
      <c r="M535" s="314"/>
      <c r="N535" s="314"/>
      <c r="O535" s="267"/>
      <c r="P535" s="267"/>
      <c r="Q535" s="267"/>
      <c r="R535" s="267"/>
      <c r="S535" s="267"/>
      <c r="T535" s="267"/>
      <c r="U535" s="267"/>
      <c r="V535" s="267"/>
      <c r="W535" s="267"/>
      <c r="X535" s="267"/>
      <c r="Y535" s="267"/>
      <c r="Z535" s="267"/>
    </row>
    <row r="536" spans="1:26" ht="15.75" customHeight="1">
      <c r="A536" s="312"/>
      <c r="B536" s="312"/>
      <c r="C536" s="267"/>
      <c r="D536" s="312"/>
      <c r="E536" s="312"/>
      <c r="F536" s="312"/>
      <c r="G536" s="267"/>
      <c r="H536" s="267"/>
      <c r="I536" s="313"/>
      <c r="J536" s="314"/>
      <c r="K536" s="314"/>
      <c r="L536" s="314"/>
      <c r="M536" s="314"/>
      <c r="N536" s="314"/>
      <c r="O536" s="267"/>
      <c r="P536" s="267"/>
      <c r="Q536" s="267"/>
      <c r="R536" s="267"/>
      <c r="S536" s="267"/>
      <c r="T536" s="267"/>
      <c r="U536" s="267"/>
      <c r="V536" s="267"/>
      <c r="W536" s="267"/>
      <c r="X536" s="267"/>
      <c r="Y536" s="267"/>
      <c r="Z536" s="267"/>
    </row>
    <row r="537" spans="1:26" ht="15.75" customHeight="1">
      <c r="A537" s="312"/>
      <c r="B537" s="312"/>
      <c r="C537" s="267"/>
      <c r="D537" s="312"/>
      <c r="E537" s="312"/>
      <c r="F537" s="312"/>
      <c r="G537" s="267"/>
      <c r="H537" s="267"/>
      <c r="I537" s="313"/>
      <c r="J537" s="314"/>
      <c r="K537" s="314"/>
      <c r="L537" s="314"/>
      <c r="M537" s="314"/>
      <c r="N537" s="314"/>
      <c r="O537" s="267"/>
      <c r="P537" s="267"/>
      <c r="Q537" s="267"/>
      <c r="R537" s="267"/>
      <c r="S537" s="267"/>
      <c r="T537" s="267"/>
      <c r="U537" s="267"/>
      <c r="V537" s="267"/>
      <c r="W537" s="267"/>
      <c r="X537" s="267"/>
      <c r="Y537" s="267"/>
      <c r="Z537" s="267"/>
    </row>
    <row r="538" spans="1:26" ht="15.75" customHeight="1">
      <c r="A538" s="312"/>
      <c r="B538" s="312"/>
      <c r="C538" s="267"/>
      <c r="D538" s="312"/>
      <c r="E538" s="312"/>
      <c r="F538" s="312"/>
      <c r="G538" s="267"/>
      <c r="H538" s="267"/>
      <c r="I538" s="313"/>
      <c r="J538" s="314"/>
      <c r="K538" s="314"/>
      <c r="L538" s="314"/>
      <c r="M538" s="314"/>
      <c r="N538" s="314"/>
      <c r="O538" s="267"/>
      <c r="P538" s="267"/>
      <c r="Q538" s="267"/>
      <c r="R538" s="267"/>
      <c r="S538" s="267"/>
      <c r="T538" s="267"/>
      <c r="U538" s="267"/>
      <c r="V538" s="267"/>
      <c r="W538" s="267"/>
      <c r="X538" s="267"/>
      <c r="Y538" s="267"/>
      <c r="Z538" s="267"/>
    </row>
    <row r="539" spans="1:26" ht="15.75" customHeight="1">
      <c r="A539" s="312"/>
      <c r="B539" s="312"/>
      <c r="C539" s="267"/>
      <c r="D539" s="312"/>
      <c r="E539" s="312"/>
      <c r="F539" s="312"/>
      <c r="G539" s="267"/>
      <c r="H539" s="267"/>
      <c r="I539" s="313"/>
      <c r="J539" s="314"/>
      <c r="K539" s="314"/>
      <c r="L539" s="314"/>
      <c r="M539" s="314"/>
      <c r="N539" s="314"/>
      <c r="O539" s="267"/>
      <c r="P539" s="267"/>
      <c r="Q539" s="267"/>
      <c r="R539" s="267"/>
      <c r="S539" s="267"/>
      <c r="T539" s="267"/>
      <c r="U539" s="267"/>
      <c r="V539" s="267"/>
      <c r="W539" s="267"/>
      <c r="X539" s="267"/>
      <c r="Y539" s="267"/>
      <c r="Z539" s="267"/>
    </row>
    <row r="540" spans="1:26" ht="15.75" customHeight="1">
      <c r="A540" s="312"/>
      <c r="B540" s="312"/>
      <c r="C540" s="267"/>
      <c r="D540" s="312"/>
      <c r="E540" s="312"/>
      <c r="F540" s="312"/>
      <c r="G540" s="267"/>
      <c r="H540" s="267"/>
      <c r="I540" s="313"/>
      <c r="J540" s="314"/>
      <c r="K540" s="314"/>
      <c r="L540" s="314"/>
      <c r="M540" s="314"/>
      <c r="N540" s="314"/>
      <c r="O540" s="267"/>
      <c r="P540" s="267"/>
      <c r="Q540" s="267"/>
      <c r="R540" s="267"/>
      <c r="S540" s="267"/>
      <c r="T540" s="267"/>
      <c r="U540" s="267"/>
      <c r="V540" s="267"/>
      <c r="W540" s="267"/>
      <c r="X540" s="267"/>
      <c r="Y540" s="267"/>
      <c r="Z540" s="267"/>
    </row>
    <row r="541" spans="1:26" ht="15.75" customHeight="1">
      <c r="A541" s="312"/>
      <c r="B541" s="312"/>
      <c r="C541" s="267"/>
      <c r="D541" s="312"/>
      <c r="E541" s="312"/>
      <c r="F541" s="312"/>
      <c r="G541" s="267"/>
      <c r="H541" s="267"/>
      <c r="I541" s="313"/>
      <c r="J541" s="314"/>
      <c r="K541" s="314"/>
      <c r="L541" s="314"/>
      <c r="M541" s="314"/>
      <c r="N541" s="314"/>
      <c r="O541" s="267"/>
      <c r="P541" s="267"/>
      <c r="Q541" s="267"/>
      <c r="R541" s="267"/>
      <c r="S541" s="267"/>
      <c r="T541" s="267"/>
      <c r="U541" s="267"/>
      <c r="V541" s="267"/>
      <c r="W541" s="267"/>
      <c r="X541" s="267"/>
      <c r="Y541" s="267"/>
      <c r="Z541" s="267"/>
    </row>
    <row r="542" spans="1:26" ht="15.75" customHeight="1">
      <c r="A542" s="312"/>
      <c r="B542" s="312"/>
      <c r="C542" s="267"/>
      <c r="D542" s="312"/>
      <c r="E542" s="312"/>
      <c r="F542" s="312"/>
      <c r="G542" s="267"/>
      <c r="H542" s="267"/>
      <c r="I542" s="313"/>
      <c r="J542" s="314"/>
      <c r="K542" s="314"/>
      <c r="L542" s="314"/>
      <c r="M542" s="314"/>
      <c r="N542" s="314"/>
      <c r="O542" s="267"/>
      <c r="P542" s="267"/>
      <c r="Q542" s="267"/>
      <c r="R542" s="267"/>
      <c r="S542" s="267"/>
      <c r="T542" s="267"/>
      <c r="U542" s="267"/>
      <c r="V542" s="267"/>
      <c r="W542" s="267"/>
      <c r="X542" s="267"/>
      <c r="Y542" s="267"/>
      <c r="Z542" s="267"/>
    </row>
    <row r="543" spans="1:26" ht="15.75" customHeight="1">
      <c r="A543" s="312"/>
      <c r="B543" s="312"/>
      <c r="C543" s="267"/>
      <c r="D543" s="312"/>
      <c r="E543" s="312"/>
      <c r="F543" s="312"/>
      <c r="G543" s="267"/>
      <c r="H543" s="267"/>
      <c r="I543" s="313"/>
      <c r="J543" s="314"/>
      <c r="K543" s="314"/>
      <c r="L543" s="314"/>
      <c r="M543" s="314"/>
      <c r="N543" s="314"/>
      <c r="O543" s="267"/>
      <c r="P543" s="267"/>
      <c r="Q543" s="267"/>
      <c r="R543" s="267"/>
      <c r="S543" s="267"/>
      <c r="T543" s="267"/>
      <c r="U543" s="267"/>
      <c r="V543" s="267"/>
      <c r="W543" s="267"/>
      <c r="X543" s="267"/>
      <c r="Y543" s="267"/>
      <c r="Z543" s="267"/>
    </row>
    <row r="544" spans="1:26" ht="15.75" customHeight="1">
      <c r="A544" s="312"/>
      <c r="B544" s="312"/>
      <c r="C544" s="267"/>
      <c r="D544" s="312"/>
      <c r="E544" s="312"/>
      <c r="F544" s="312"/>
      <c r="G544" s="267"/>
      <c r="H544" s="267"/>
      <c r="I544" s="313"/>
      <c r="J544" s="314"/>
      <c r="K544" s="314"/>
      <c r="L544" s="314"/>
      <c r="M544" s="314"/>
      <c r="N544" s="314"/>
      <c r="O544" s="267"/>
      <c r="P544" s="267"/>
      <c r="Q544" s="267"/>
      <c r="R544" s="267"/>
      <c r="S544" s="267"/>
      <c r="T544" s="267"/>
      <c r="U544" s="267"/>
      <c r="V544" s="267"/>
      <c r="W544" s="267"/>
      <c r="X544" s="267"/>
      <c r="Y544" s="267"/>
      <c r="Z544" s="267"/>
    </row>
    <row r="545" spans="1:26" ht="15.75" customHeight="1">
      <c r="A545" s="312"/>
      <c r="B545" s="312"/>
      <c r="C545" s="267"/>
      <c r="D545" s="312"/>
      <c r="E545" s="312"/>
      <c r="F545" s="312"/>
      <c r="G545" s="267"/>
      <c r="H545" s="267"/>
      <c r="I545" s="313"/>
      <c r="J545" s="314"/>
      <c r="K545" s="314"/>
      <c r="L545" s="314"/>
      <c r="M545" s="314"/>
      <c r="N545" s="314"/>
      <c r="O545" s="267"/>
      <c r="P545" s="267"/>
      <c r="Q545" s="267"/>
      <c r="R545" s="267"/>
      <c r="S545" s="267"/>
      <c r="T545" s="267"/>
      <c r="U545" s="267"/>
      <c r="V545" s="267"/>
      <c r="W545" s="267"/>
      <c r="X545" s="267"/>
      <c r="Y545" s="267"/>
      <c r="Z545" s="267"/>
    </row>
    <row r="546" spans="1:26" ht="15.75" customHeight="1">
      <c r="A546" s="312"/>
      <c r="B546" s="312"/>
      <c r="C546" s="267"/>
      <c r="D546" s="312"/>
      <c r="E546" s="312"/>
      <c r="F546" s="312"/>
      <c r="G546" s="267"/>
      <c r="H546" s="267"/>
      <c r="I546" s="313"/>
      <c r="J546" s="314"/>
      <c r="K546" s="314"/>
      <c r="L546" s="314"/>
      <c r="M546" s="314"/>
      <c r="N546" s="314"/>
      <c r="O546" s="267"/>
      <c r="P546" s="267"/>
      <c r="Q546" s="267"/>
      <c r="R546" s="267"/>
      <c r="S546" s="267"/>
      <c r="T546" s="267"/>
      <c r="U546" s="267"/>
      <c r="V546" s="267"/>
      <c r="W546" s="267"/>
      <c r="X546" s="267"/>
      <c r="Y546" s="267"/>
      <c r="Z546" s="267"/>
    </row>
    <row r="547" spans="1:26" ht="15.75" customHeight="1">
      <c r="A547" s="312"/>
      <c r="B547" s="312"/>
      <c r="C547" s="267"/>
      <c r="D547" s="312"/>
      <c r="E547" s="312"/>
      <c r="F547" s="312"/>
      <c r="G547" s="267"/>
      <c r="H547" s="267"/>
      <c r="I547" s="313"/>
      <c r="J547" s="314"/>
      <c r="K547" s="314"/>
      <c r="L547" s="314"/>
      <c r="M547" s="314"/>
      <c r="N547" s="314"/>
      <c r="O547" s="267"/>
      <c r="P547" s="267"/>
      <c r="Q547" s="267"/>
      <c r="R547" s="267"/>
      <c r="S547" s="267"/>
      <c r="T547" s="267"/>
      <c r="U547" s="267"/>
      <c r="V547" s="267"/>
      <c r="W547" s="267"/>
      <c r="X547" s="267"/>
      <c r="Y547" s="267"/>
      <c r="Z547" s="267"/>
    </row>
    <row r="548" spans="1:26" ht="15.75" customHeight="1">
      <c r="A548" s="312"/>
      <c r="B548" s="312"/>
      <c r="C548" s="267"/>
      <c r="D548" s="312"/>
      <c r="E548" s="312"/>
      <c r="F548" s="312"/>
      <c r="G548" s="267"/>
      <c r="H548" s="267"/>
      <c r="I548" s="313"/>
      <c r="J548" s="314"/>
      <c r="K548" s="314"/>
      <c r="L548" s="314"/>
      <c r="M548" s="314"/>
      <c r="N548" s="314"/>
      <c r="O548" s="267"/>
      <c r="P548" s="267"/>
      <c r="Q548" s="267"/>
      <c r="R548" s="267"/>
      <c r="S548" s="267"/>
      <c r="T548" s="267"/>
      <c r="U548" s="267"/>
      <c r="V548" s="267"/>
      <c r="W548" s="267"/>
      <c r="X548" s="267"/>
      <c r="Y548" s="267"/>
      <c r="Z548" s="267"/>
    </row>
    <row r="549" spans="1:26" ht="15.75" customHeight="1">
      <c r="A549" s="312"/>
      <c r="B549" s="312"/>
      <c r="C549" s="267"/>
      <c r="D549" s="312"/>
      <c r="E549" s="312"/>
      <c r="F549" s="312"/>
      <c r="G549" s="267"/>
      <c r="H549" s="267"/>
      <c r="I549" s="313"/>
      <c r="J549" s="314"/>
      <c r="K549" s="314"/>
      <c r="L549" s="314"/>
      <c r="M549" s="314"/>
      <c r="N549" s="314"/>
      <c r="O549" s="267"/>
      <c r="P549" s="267"/>
      <c r="Q549" s="267"/>
      <c r="R549" s="267"/>
      <c r="S549" s="267"/>
      <c r="T549" s="267"/>
      <c r="U549" s="267"/>
      <c r="V549" s="267"/>
      <c r="W549" s="267"/>
      <c r="X549" s="267"/>
      <c r="Y549" s="267"/>
      <c r="Z549" s="267"/>
    </row>
    <row r="550" spans="1:26" ht="15.75" customHeight="1">
      <c r="A550" s="312"/>
      <c r="B550" s="312"/>
      <c r="C550" s="267"/>
      <c r="D550" s="312"/>
      <c r="E550" s="312"/>
      <c r="F550" s="312"/>
      <c r="G550" s="267"/>
      <c r="H550" s="267"/>
      <c r="I550" s="313"/>
      <c r="J550" s="314"/>
      <c r="K550" s="314"/>
      <c r="L550" s="314"/>
      <c r="M550" s="314"/>
      <c r="N550" s="314"/>
      <c r="O550" s="267"/>
      <c r="P550" s="267"/>
      <c r="Q550" s="267"/>
      <c r="R550" s="267"/>
      <c r="S550" s="267"/>
      <c r="T550" s="267"/>
      <c r="U550" s="267"/>
      <c r="V550" s="267"/>
      <c r="W550" s="267"/>
      <c r="X550" s="267"/>
      <c r="Y550" s="267"/>
      <c r="Z550" s="267"/>
    </row>
    <row r="551" spans="1:26" ht="15.75" customHeight="1">
      <c r="A551" s="312"/>
      <c r="B551" s="312"/>
      <c r="C551" s="267"/>
      <c r="D551" s="312"/>
      <c r="E551" s="312"/>
      <c r="F551" s="312"/>
      <c r="G551" s="267"/>
      <c r="H551" s="267"/>
      <c r="I551" s="313"/>
      <c r="J551" s="314"/>
      <c r="K551" s="314"/>
      <c r="L551" s="314"/>
      <c r="M551" s="314"/>
      <c r="N551" s="314"/>
      <c r="O551" s="267"/>
      <c r="P551" s="267"/>
      <c r="Q551" s="267"/>
      <c r="R551" s="267"/>
      <c r="S551" s="267"/>
      <c r="T551" s="267"/>
      <c r="U551" s="267"/>
      <c r="V551" s="267"/>
      <c r="W551" s="267"/>
      <c r="X551" s="267"/>
      <c r="Y551" s="267"/>
      <c r="Z551" s="267"/>
    </row>
    <row r="552" spans="1:26" ht="15.75" customHeight="1">
      <c r="A552" s="312"/>
      <c r="B552" s="312"/>
      <c r="C552" s="267"/>
      <c r="D552" s="312"/>
      <c r="E552" s="312"/>
      <c r="F552" s="312"/>
      <c r="G552" s="267"/>
      <c r="H552" s="267"/>
      <c r="I552" s="313"/>
      <c r="J552" s="314"/>
      <c r="K552" s="314"/>
      <c r="L552" s="314"/>
      <c r="M552" s="314"/>
      <c r="N552" s="314"/>
      <c r="O552" s="267"/>
      <c r="P552" s="267"/>
      <c r="Q552" s="267"/>
      <c r="R552" s="267"/>
      <c r="S552" s="267"/>
      <c r="T552" s="267"/>
      <c r="U552" s="267"/>
      <c r="V552" s="267"/>
      <c r="W552" s="267"/>
      <c r="X552" s="267"/>
      <c r="Y552" s="267"/>
      <c r="Z552" s="267"/>
    </row>
    <row r="553" spans="1:26" ht="15.75" customHeight="1">
      <c r="A553" s="312"/>
      <c r="B553" s="312"/>
      <c r="C553" s="267"/>
      <c r="D553" s="312"/>
      <c r="E553" s="312"/>
      <c r="F553" s="312"/>
      <c r="G553" s="267"/>
      <c r="H553" s="267"/>
      <c r="I553" s="313"/>
      <c r="J553" s="314"/>
      <c r="K553" s="314"/>
      <c r="L553" s="314"/>
      <c r="M553" s="314"/>
      <c r="N553" s="314"/>
      <c r="O553" s="267"/>
      <c r="P553" s="267"/>
      <c r="Q553" s="267"/>
      <c r="R553" s="267"/>
      <c r="S553" s="267"/>
      <c r="T553" s="267"/>
      <c r="U553" s="267"/>
      <c r="V553" s="267"/>
      <c r="W553" s="267"/>
      <c r="X553" s="267"/>
      <c r="Y553" s="267"/>
      <c r="Z553" s="267"/>
    </row>
    <row r="554" spans="1:26" ht="15.75" customHeight="1">
      <c r="A554" s="312"/>
      <c r="B554" s="312"/>
      <c r="C554" s="267"/>
      <c r="D554" s="312"/>
      <c r="E554" s="312"/>
      <c r="F554" s="312"/>
      <c r="G554" s="267"/>
      <c r="H554" s="267"/>
      <c r="I554" s="313"/>
      <c r="J554" s="314"/>
      <c r="K554" s="314"/>
      <c r="L554" s="314"/>
      <c r="M554" s="314"/>
      <c r="N554" s="314"/>
      <c r="O554" s="267"/>
      <c r="P554" s="267"/>
      <c r="Q554" s="267"/>
      <c r="R554" s="267"/>
      <c r="S554" s="267"/>
      <c r="T554" s="267"/>
      <c r="U554" s="267"/>
      <c r="V554" s="267"/>
      <c r="W554" s="267"/>
      <c r="X554" s="267"/>
      <c r="Y554" s="267"/>
      <c r="Z554" s="267"/>
    </row>
    <row r="555" spans="1:26" ht="15.75" customHeight="1">
      <c r="A555" s="312"/>
      <c r="B555" s="312"/>
      <c r="C555" s="267"/>
      <c r="D555" s="312"/>
      <c r="E555" s="312"/>
      <c r="F555" s="312"/>
      <c r="G555" s="267"/>
      <c r="H555" s="267"/>
      <c r="I555" s="313"/>
      <c r="J555" s="314"/>
      <c r="K555" s="314"/>
      <c r="L555" s="314"/>
      <c r="M555" s="314"/>
      <c r="N555" s="314"/>
      <c r="O555" s="267"/>
      <c r="P555" s="267"/>
      <c r="Q555" s="267"/>
      <c r="R555" s="267"/>
      <c r="S555" s="267"/>
      <c r="T555" s="267"/>
      <c r="U555" s="267"/>
      <c r="V555" s="267"/>
      <c r="W555" s="267"/>
      <c r="X555" s="267"/>
      <c r="Y555" s="267"/>
      <c r="Z555" s="267"/>
    </row>
    <row r="556" spans="1:26" ht="15.75" customHeight="1">
      <c r="A556" s="312"/>
      <c r="B556" s="312"/>
      <c r="C556" s="267"/>
      <c r="D556" s="312"/>
      <c r="E556" s="312"/>
      <c r="F556" s="312"/>
      <c r="G556" s="267"/>
      <c r="H556" s="267"/>
      <c r="I556" s="313"/>
      <c r="J556" s="314"/>
      <c r="K556" s="314"/>
      <c r="L556" s="314"/>
      <c r="M556" s="314"/>
      <c r="N556" s="314"/>
      <c r="O556" s="267"/>
      <c r="P556" s="267"/>
      <c r="Q556" s="267"/>
      <c r="R556" s="267"/>
      <c r="S556" s="267"/>
      <c r="T556" s="267"/>
      <c r="U556" s="267"/>
      <c r="V556" s="267"/>
      <c r="W556" s="267"/>
      <c r="X556" s="267"/>
      <c r="Y556" s="267"/>
      <c r="Z556" s="267"/>
    </row>
    <row r="557" spans="1:26" ht="15.75" customHeight="1">
      <c r="A557" s="312"/>
      <c r="B557" s="312"/>
      <c r="C557" s="267"/>
      <c r="D557" s="312"/>
      <c r="E557" s="312"/>
      <c r="F557" s="312"/>
      <c r="G557" s="267"/>
      <c r="H557" s="267"/>
      <c r="I557" s="313"/>
      <c r="J557" s="314"/>
      <c r="K557" s="314"/>
      <c r="L557" s="314"/>
      <c r="M557" s="314"/>
      <c r="N557" s="314"/>
      <c r="O557" s="267"/>
      <c r="P557" s="267"/>
      <c r="Q557" s="267"/>
      <c r="R557" s="267"/>
      <c r="S557" s="267"/>
      <c r="T557" s="267"/>
      <c r="U557" s="267"/>
      <c r="V557" s="267"/>
      <c r="W557" s="267"/>
      <c r="X557" s="267"/>
      <c r="Y557" s="267"/>
      <c r="Z557" s="267"/>
    </row>
    <row r="558" spans="1:26" ht="15.75" customHeight="1">
      <c r="A558" s="312"/>
      <c r="B558" s="312"/>
      <c r="C558" s="267"/>
      <c r="D558" s="312"/>
      <c r="E558" s="312"/>
      <c r="F558" s="312"/>
      <c r="G558" s="267"/>
      <c r="H558" s="267"/>
      <c r="I558" s="313"/>
      <c r="J558" s="314"/>
      <c r="K558" s="314"/>
      <c r="L558" s="314"/>
      <c r="M558" s="314"/>
      <c r="N558" s="314"/>
      <c r="O558" s="267"/>
      <c r="P558" s="267"/>
      <c r="Q558" s="267"/>
      <c r="R558" s="267"/>
      <c r="S558" s="267"/>
      <c r="T558" s="267"/>
      <c r="U558" s="267"/>
      <c r="V558" s="267"/>
      <c r="W558" s="267"/>
      <c r="X558" s="267"/>
      <c r="Y558" s="267"/>
      <c r="Z558" s="267"/>
    </row>
    <row r="559" spans="1:26" ht="15.75" customHeight="1">
      <c r="A559" s="312"/>
      <c r="B559" s="312"/>
      <c r="C559" s="267"/>
      <c r="D559" s="312"/>
      <c r="E559" s="312"/>
      <c r="F559" s="312"/>
      <c r="G559" s="267"/>
      <c r="H559" s="267"/>
      <c r="I559" s="313"/>
      <c r="J559" s="314"/>
      <c r="K559" s="314"/>
      <c r="L559" s="314"/>
      <c r="M559" s="314"/>
      <c r="N559" s="314"/>
      <c r="O559" s="267"/>
      <c r="P559" s="267"/>
      <c r="Q559" s="267"/>
      <c r="R559" s="267"/>
      <c r="S559" s="267"/>
      <c r="T559" s="267"/>
      <c r="U559" s="267"/>
      <c r="V559" s="267"/>
      <c r="W559" s="267"/>
      <c r="X559" s="267"/>
      <c r="Y559" s="267"/>
      <c r="Z559" s="267"/>
    </row>
    <row r="560" spans="1:26" ht="15.75" customHeight="1">
      <c r="A560" s="312"/>
      <c r="B560" s="312"/>
      <c r="C560" s="267"/>
      <c r="D560" s="312"/>
      <c r="E560" s="312"/>
      <c r="F560" s="312"/>
      <c r="G560" s="267"/>
      <c r="H560" s="267"/>
      <c r="I560" s="313"/>
      <c r="J560" s="314"/>
      <c r="K560" s="314"/>
      <c r="L560" s="314"/>
      <c r="M560" s="314"/>
      <c r="N560" s="314"/>
      <c r="O560" s="267"/>
      <c r="P560" s="267"/>
      <c r="Q560" s="267"/>
      <c r="R560" s="267"/>
      <c r="S560" s="267"/>
      <c r="T560" s="267"/>
      <c r="U560" s="267"/>
      <c r="V560" s="267"/>
      <c r="W560" s="267"/>
      <c r="X560" s="267"/>
      <c r="Y560" s="267"/>
      <c r="Z560" s="267"/>
    </row>
    <row r="561" spans="1:26" ht="15.75" customHeight="1">
      <c r="A561" s="312"/>
      <c r="B561" s="312"/>
      <c r="C561" s="267"/>
      <c r="D561" s="312"/>
      <c r="E561" s="312"/>
      <c r="F561" s="312"/>
      <c r="G561" s="267"/>
      <c r="H561" s="267"/>
      <c r="I561" s="313"/>
      <c r="J561" s="314"/>
      <c r="K561" s="314"/>
      <c r="L561" s="314"/>
      <c r="M561" s="314"/>
      <c r="N561" s="314"/>
      <c r="O561" s="267"/>
      <c r="P561" s="267"/>
      <c r="Q561" s="267"/>
      <c r="R561" s="267"/>
      <c r="S561" s="267"/>
      <c r="T561" s="267"/>
      <c r="U561" s="267"/>
      <c r="V561" s="267"/>
      <c r="W561" s="267"/>
      <c r="X561" s="267"/>
      <c r="Y561" s="267"/>
      <c r="Z561" s="267"/>
    </row>
    <row r="562" spans="1:26" ht="15.75" customHeight="1">
      <c r="A562" s="312"/>
      <c r="B562" s="312"/>
      <c r="C562" s="267"/>
      <c r="D562" s="312"/>
      <c r="E562" s="312"/>
      <c r="F562" s="312"/>
      <c r="G562" s="267"/>
      <c r="H562" s="267"/>
      <c r="I562" s="313"/>
      <c r="J562" s="314"/>
      <c r="K562" s="314"/>
      <c r="L562" s="314"/>
      <c r="M562" s="314"/>
      <c r="N562" s="314"/>
      <c r="O562" s="267"/>
      <c r="P562" s="267"/>
      <c r="Q562" s="267"/>
      <c r="R562" s="267"/>
      <c r="S562" s="267"/>
      <c r="T562" s="267"/>
      <c r="U562" s="267"/>
      <c r="V562" s="267"/>
      <c r="W562" s="267"/>
      <c r="X562" s="267"/>
      <c r="Y562" s="267"/>
      <c r="Z562" s="267"/>
    </row>
    <row r="563" spans="1:26" ht="15.75" customHeight="1">
      <c r="A563" s="312"/>
      <c r="B563" s="312"/>
      <c r="C563" s="267"/>
      <c r="D563" s="312"/>
      <c r="E563" s="312"/>
      <c r="F563" s="312"/>
      <c r="G563" s="267"/>
      <c r="H563" s="267"/>
      <c r="I563" s="313"/>
      <c r="J563" s="314"/>
      <c r="K563" s="314"/>
      <c r="L563" s="314"/>
      <c r="M563" s="314"/>
      <c r="N563" s="314"/>
      <c r="O563" s="267"/>
      <c r="P563" s="267"/>
      <c r="Q563" s="267"/>
      <c r="R563" s="267"/>
      <c r="S563" s="267"/>
      <c r="T563" s="267"/>
      <c r="U563" s="267"/>
      <c r="V563" s="267"/>
      <c r="W563" s="267"/>
      <c r="X563" s="267"/>
      <c r="Y563" s="267"/>
      <c r="Z563" s="267"/>
    </row>
    <row r="564" spans="1:26" ht="15.75" customHeight="1">
      <c r="A564" s="312"/>
      <c r="B564" s="312"/>
      <c r="C564" s="267"/>
      <c r="D564" s="312"/>
      <c r="E564" s="312"/>
      <c r="F564" s="312"/>
      <c r="G564" s="267"/>
      <c r="H564" s="267"/>
      <c r="I564" s="313"/>
      <c r="J564" s="314"/>
      <c r="K564" s="314"/>
      <c r="L564" s="314"/>
      <c r="M564" s="314"/>
      <c r="N564" s="314"/>
      <c r="O564" s="267"/>
      <c r="P564" s="267"/>
      <c r="Q564" s="267"/>
      <c r="R564" s="267"/>
      <c r="S564" s="267"/>
      <c r="T564" s="267"/>
      <c r="U564" s="267"/>
      <c r="V564" s="267"/>
      <c r="W564" s="267"/>
      <c r="X564" s="267"/>
      <c r="Y564" s="267"/>
      <c r="Z564" s="267"/>
    </row>
    <row r="565" spans="1:26" ht="15.75" customHeight="1">
      <c r="A565" s="312"/>
      <c r="B565" s="312"/>
      <c r="C565" s="267"/>
      <c r="D565" s="312"/>
      <c r="E565" s="312"/>
      <c r="F565" s="312"/>
      <c r="G565" s="267"/>
      <c r="H565" s="267"/>
      <c r="I565" s="313"/>
      <c r="J565" s="314"/>
      <c r="K565" s="314"/>
      <c r="L565" s="314"/>
      <c r="M565" s="314"/>
      <c r="N565" s="314"/>
      <c r="O565" s="267"/>
      <c r="P565" s="267"/>
      <c r="Q565" s="267"/>
      <c r="R565" s="267"/>
      <c r="S565" s="267"/>
      <c r="T565" s="267"/>
      <c r="U565" s="267"/>
      <c r="V565" s="267"/>
      <c r="W565" s="267"/>
      <c r="X565" s="267"/>
      <c r="Y565" s="267"/>
      <c r="Z565" s="267"/>
    </row>
    <row r="566" spans="1:26" ht="15.75" customHeight="1">
      <c r="A566" s="312"/>
      <c r="B566" s="312"/>
      <c r="C566" s="267"/>
      <c r="D566" s="312"/>
      <c r="E566" s="312"/>
      <c r="F566" s="312"/>
      <c r="G566" s="267"/>
      <c r="H566" s="267"/>
      <c r="I566" s="313"/>
      <c r="J566" s="314"/>
      <c r="K566" s="314"/>
      <c r="L566" s="314"/>
      <c r="M566" s="314"/>
      <c r="N566" s="314"/>
      <c r="O566" s="267"/>
      <c r="P566" s="267"/>
      <c r="Q566" s="267"/>
      <c r="R566" s="267"/>
      <c r="S566" s="267"/>
      <c r="T566" s="267"/>
      <c r="U566" s="267"/>
      <c r="V566" s="267"/>
      <c r="W566" s="267"/>
      <c r="X566" s="267"/>
      <c r="Y566" s="267"/>
      <c r="Z566" s="267"/>
    </row>
    <row r="567" spans="1:26" ht="15.75" customHeight="1">
      <c r="A567" s="312"/>
      <c r="B567" s="312"/>
      <c r="C567" s="267"/>
      <c r="D567" s="312"/>
      <c r="E567" s="312"/>
      <c r="F567" s="312"/>
      <c r="G567" s="267"/>
      <c r="H567" s="267"/>
      <c r="I567" s="313"/>
      <c r="J567" s="314"/>
      <c r="K567" s="314"/>
      <c r="L567" s="314"/>
      <c r="M567" s="314"/>
      <c r="N567" s="314"/>
      <c r="O567" s="267"/>
      <c r="P567" s="267"/>
      <c r="Q567" s="267"/>
      <c r="R567" s="267"/>
      <c r="S567" s="267"/>
      <c r="T567" s="267"/>
      <c r="U567" s="267"/>
      <c r="V567" s="267"/>
      <c r="W567" s="267"/>
      <c r="X567" s="267"/>
      <c r="Y567" s="267"/>
      <c r="Z567" s="267"/>
    </row>
    <row r="568" spans="1:26" ht="15.75" customHeight="1">
      <c r="A568" s="312"/>
      <c r="B568" s="312"/>
      <c r="C568" s="267"/>
      <c r="D568" s="312"/>
      <c r="E568" s="312"/>
      <c r="F568" s="312"/>
      <c r="G568" s="267"/>
      <c r="H568" s="267"/>
      <c r="I568" s="313"/>
      <c r="J568" s="314"/>
      <c r="K568" s="314"/>
      <c r="L568" s="314"/>
      <c r="M568" s="314"/>
      <c r="N568" s="314"/>
      <c r="O568" s="267"/>
      <c r="P568" s="267"/>
      <c r="Q568" s="267"/>
      <c r="R568" s="267"/>
      <c r="S568" s="267"/>
      <c r="T568" s="267"/>
      <c r="U568" s="267"/>
      <c r="V568" s="267"/>
      <c r="W568" s="267"/>
      <c r="X568" s="267"/>
      <c r="Y568" s="267"/>
      <c r="Z568" s="267"/>
    </row>
    <row r="569" spans="1:26" ht="15.75" customHeight="1">
      <c r="A569" s="312"/>
      <c r="B569" s="312"/>
      <c r="C569" s="267"/>
      <c r="D569" s="312"/>
      <c r="E569" s="312"/>
      <c r="F569" s="312"/>
      <c r="G569" s="267"/>
      <c r="H569" s="267"/>
      <c r="I569" s="313"/>
      <c r="J569" s="314"/>
      <c r="K569" s="314"/>
      <c r="L569" s="314"/>
      <c r="M569" s="314"/>
      <c r="N569" s="314"/>
      <c r="O569" s="267"/>
      <c r="P569" s="267"/>
      <c r="Q569" s="267"/>
      <c r="R569" s="267"/>
      <c r="S569" s="267"/>
      <c r="T569" s="267"/>
      <c r="U569" s="267"/>
      <c r="V569" s="267"/>
      <c r="W569" s="267"/>
      <c r="X569" s="267"/>
      <c r="Y569" s="267"/>
      <c r="Z569" s="267"/>
    </row>
    <row r="570" spans="1:26" ht="15.75" customHeight="1">
      <c r="A570" s="312"/>
      <c r="B570" s="312"/>
      <c r="C570" s="267"/>
      <c r="D570" s="312"/>
      <c r="E570" s="312"/>
      <c r="F570" s="312"/>
      <c r="G570" s="267"/>
      <c r="H570" s="267"/>
      <c r="I570" s="313"/>
      <c r="J570" s="314"/>
      <c r="K570" s="314"/>
      <c r="L570" s="314"/>
      <c r="M570" s="314"/>
      <c r="N570" s="314"/>
      <c r="O570" s="267"/>
      <c r="P570" s="267"/>
      <c r="Q570" s="267"/>
      <c r="R570" s="267"/>
      <c r="S570" s="267"/>
      <c r="T570" s="267"/>
      <c r="U570" s="267"/>
      <c r="V570" s="267"/>
      <c r="W570" s="267"/>
      <c r="X570" s="267"/>
      <c r="Y570" s="267"/>
      <c r="Z570" s="267"/>
    </row>
    <row r="571" spans="1:26" ht="15.75" customHeight="1">
      <c r="A571" s="312"/>
      <c r="B571" s="312"/>
      <c r="C571" s="267"/>
      <c r="D571" s="312"/>
      <c r="E571" s="312"/>
      <c r="F571" s="312"/>
      <c r="G571" s="267"/>
      <c r="H571" s="267"/>
      <c r="I571" s="313"/>
      <c r="J571" s="314"/>
      <c r="K571" s="314"/>
      <c r="L571" s="314"/>
      <c r="M571" s="314"/>
      <c r="N571" s="314"/>
      <c r="O571" s="267"/>
      <c r="P571" s="267"/>
      <c r="Q571" s="267"/>
      <c r="R571" s="267"/>
      <c r="S571" s="267"/>
      <c r="T571" s="267"/>
      <c r="U571" s="267"/>
      <c r="V571" s="267"/>
      <c r="W571" s="267"/>
      <c r="X571" s="267"/>
      <c r="Y571" s="267"/>
      <c r="Z571" s="267"/>
    </row>
    <row r="572" spans="1:26" ht="15.75" customHeight="1">
      <c r="A572" s="312"/>
      <c r="B572" s="312"/>
      <c r="C572" s="267"/>
      <c r="D572" s="312"/>
      <c r="E572" s="312"/>
      <c r="F572" s="312"/>
      <c r="G572" s="267"/>
      <c r="H572" s="267"/>
      <c r="I572" s="313"/>
      <c r="J572" s="314"/>
      <c r="K572" s="314"/>
      <c r="L572" s="314"/>
      <c r="M572" s="314"/>
      <c r="N572" s="314"/>
      <c r="O572" s="267"/>
      <c r="P572" s="267"/>
      <c r="Q572" s="267"/>
      <c r="R572" s="267"/>
      <c r="S572" s="267"/>
      <c r="T572" s="267"/>
      <c r="U572" s="267"/>
      <c r="V572" s="267"/>
      <c r="W572" s="267"/>
      <c r="X572" s="267"/>
      <c r="Y572" s="267"/>
      <c r="Z572" s="267"/>
    </row>
    <row r="573" spans="1:26" ht="15.75" customHeight="1">
      <c r="A573" s="312"/>
      <c r="B573" s="312"/>
      <c r="C573" s="267"/>
      <c r="D573" s="312"/>
      <c r="E573" s="312"/>
      <c r="F573" s="312"/>
      <c r="G573" s="267"/>
      <c r="H573" s="267"/>
      <c r="I573" s="313"/>
      <c r="J573" s="314"/>
      <c r="K573" s="314"/>
      <c r="L573" s="314"/>
      <c r="M573" s="314"/>
      <c r="N573" s="314"/>
      <c r="O573" s="267"/>
      <c r="P573" s="267"/>
      <c r="Q573" s="267"/>
      <c r="R573" s="267"/>
      <c r="S573" s="267"/>
      <c r="T573" s="267"/>
      <c r="U573" s="267"/>
      <c r="V573" s="267"/>
      <c r="W573" s="267"/>
      <c r="X573" s="267"/>
      <c r="Y573" s="267"/>
      <c r="Z573" s="267"/>
    </row>
    <row r="574" spans="1:26" ht="15.75" customHeight="1">
      <c r="A574" s="312"/>
      <c r="B574" s="312"/>
      <c r="C574" s="267"/>
      <c r="D574" s="312"/>
      <c r="E574" s="312"/>
      <c r="F574" s="312"/>
      <c r="G574" s="267"/>
      <c r="H574" s="267"/>
      <c r="I574" s="313"/>
      <c r="J574" s="314"/>
      <c r="K574" s="314"/>
      <c r="L574" s="314"/>
      <c r="M574" s="314"/>
      <c r="N574" s="314"/>
      <c r="O574" s="267"/>
      <c r="P574" s="267"/>
      <c r="Q574" s="267"/>
      <c r="R574" s="267"/>
      <c r="S574" s="267"/>
      <c r="T574" s="267"/>
      <c r="U574" s="267"/>
      <c r="V574" s="267"/>
      <c r="W574" s="267"/>
      <c r="X574" s="267"/>
      <c r="Y574" s="267"/>
      <c r="Z574" s="267"/>
    </row>
    <row r="575" spans="1:26" ht="15.75" customHeight="1">
      <c r="A575" s="312"/>
      <c r="B575" s="312"/>
      <c r="C575" s="267"/>
      <c r="D575" s="312"/>
      <c r="E575" s="312"/>
      <c r="F575" s="312"/>
      <c r="G575" s="267"/>
      <c r="H575" s="267"/>
      <c r="I575" s="313"/>
      <c r="J575" s="314"/>
      <c r="K575" s="314"/>
      <c r="L575" s="314"/>
      <c r="M575" s="314"/>
      <c r="N575" s="314"/>
      <c r="O575" s="267"/>
      <c r="P575" s="267"/>
      <c r="Q575" s="267"/>
      <c r="R575" s="267"/>
      <c r="S575" s="267"/>
      <c r="T575" s="267"/>
      <c r="U575" s="267"/>
      <c r="V575" s="267"/>
      <c r="W575" s="267"/>
      <c r="X575" s="267"/>
      <c r="Y575" s="267"/>
      <c r="Z575" s="267"/>
    </row>
    <row r="576" spans="1:26" ht="15.75" customHeight="1">
      <c r="A576" s="312"/>
      <c r="B576" s="312"/>
      <c r="C576" s="267"/>
      <c r="D576" s="312"/>
      <c r="E576" s="312"/>
      <c r="F576" s="312"/>
      <c r="G576" s="267"/>
      <c r="H576" s="267"/>
      <c r="I576" s="313"/>
      <c r="J576" s="314"/>
      <c r="K576" s="314"/>
      <c r="L576" s="314"/>
      <c r="M576" s="314"/>
      <c r="N576" s="314"/>
      <c r="O576" s="267"/>
      <c r="P576" s="267"/>
      <c r="Q576" s="267"/>
      <c r="R576" s="267"/>
      <c r="S576" s="267"/>
      <c r="T576" s="267"/>
      <c r="U576" s="267"/>
      <c r="V576" s="267"/>
      <c r="W576" s="267"/>
      <c r="X576" s="267"/>
      <c r="Y576" s="267"/>
      <c r="Z576" s="267"/>
    </row>
    <row r="577" spans="1:26" ht="15.75" customHeight="1">
      <c r="A577" s="312"/>
      <c r="B577" s="312"/>
      <c r="C577" s="267"/>
      <c r="D577" s="312"/>
      <c r="E577" s="312"/>
      <c r="F577" s="312"/>
      <c r="G577" s="267"/>
      <c r="H577" s="267"/>
      <c r="I577" s="313"/>
      <c r="J577" s="314"/>
      <c r="K577" s="314"/>
      <c r="L577" s="314"/>
      <c r="M577" s="314"/>
      <c r="N577" s="314"/>
      <c r="O577" s="267"/>
      <c r="P577" s="267"/>
      <c r="Q577" s="267"/>
      <c r="R577" s="267"/>
      <c r="S577" s="267"/>
      <c r="T577" s="267"/>
      <c r="U577" s="267"/>
      <c r="V577" s="267"/>
      <c r="W577" s="267"/>
      <c r="X577" s="267"/>
      <c r="Y577" s="267"/>
      <c r="Z577" s="267"/>
    </row>
    <row r="578" spans="1:26" ht="15.75" customHeight="1">
      <c r="A578" s="312"/>
      <c r="B578" s="312"/>
      <c r="C578" s="267"/>
      <c r="D578" s="312"/>
      <c r="E578" s="312"/>
      <c r="F578" s="312"/>
      <c r="G578" s="267"/>
      <c r="H578" s="267"/>
      <c r="I578" s="313"/>
      <c r="J578" s="314"/>
      <c r="K578" s="314"/>
      <c r="L578" s="314"/>
      <c r="M578" s="314"/>
      <c r="N578" s="314"/>
      <c r="O578" s="267"/>
      <c r="P578" s="267"/>
      <c r="Q578" s="267"/>
      <c r="R578" s="267"/>
      <c r="S578" s="267"/>
      <c r="T578" s="267"/>
      <c r="U578" s="267"/>
      <c r="V578" s="267"/>
      <c r="W578" s="267"/>
      <c r="X578" s="267"/>
      <c r="Y578" s="267"/>
      <c r="Z578" s="267"/>
    </row>
    <row r="579" spans="1:26" ht="15.75" customHeight="1">
      <c r="A579" s="312"/>
      <c r="B579" s="312"/>
      <c r="C579" s="267"/>
      <c r="D579" s="312"/>
      <c r="E579" s="312"/>
      <c r="F579" s="312"/>
      <c r="G579" s="267"/>
      <c r="H579" s="267"/>
      <c r="I579" s="313"/>
      <c r="J579" s="314"/>
      <c r="K579" s="314"/>
      <c r="L579" s="314"/>
      <c r="M579" s="314"/>
      <c r="N579" s="314"/>
      <c r="O579" s="267"/>
      <c r="P579" s="267"/>
      <c r="Q579" s="267"/>
      <c r="R579" s="267"/>
      <c r="S579" s="267"/>
      <c r="T579" s="267"/>
      <c r="U579" s="267"/>
      <c r="V579" s="267"/>
      <c r="W579" s="267"/>
      <c r="X579" s="267"/>
      <c r="Y579" s="267"/>
      <c r="Z579" s="267"/>
    </row>
    <row r="580" spans="1:26" ht="15.75" customHeight="1">
      <c r="A580" s="312"/>
      <c r="B580" s="312"/>
      <c r="C580" s="267"/>
      <c r="D580" s="312"/>
      <c r="E580" s="312"/>
      <c r="F580" s="312"/>
      <c r="G580" s="267"/>
      <c r="H580" s="267"/>
      <c r="I580" s="313"/>
      <c r="J580" s="314"/>
      <c r="K580" s="314"/>
      <c r="L580" s="314"/>
      <c r="M580" s="314"/>
      <c r="N580" s="314"/>
      <c r="O580" s="267"/>
      <c r="P580" s="267"/>
      <c r="Q580" s="267"/>
      <c r="R580" s="267"/>
      <c r="S580" s="267"/>
      <c r="T580" s="267"/>
      <c r="U580" s="267"/>
      <c r="V580" s="267"/>
      <c r="W580" s="267"/>
      <c r="X580" s="267"/>
      <c r="Y580" s="267"/>
      <c r="Z580" s="267"/>
    </row>
    <row r="581" spans="1:26" ht="15.75" customHeight="1">
      <c r="A581" s="312"/>
      <c r="B581" s="312"/>
      <c r="C581" s="267"/>
      <c r="D581" s="312"/>
      <c r="E581" s="312"/>
      <c r="F581" s="312"/>
      <c r="G581" s="267"/>
      <c r="H581" s="267"/>
      <c r="I581" s="313"/>
      <c r="J581" s="314"/>
      <c r="K581" s="314"/>
      <c r="L581" s="314"/>
      <c r="M581" s="314"/>
      <c r="N581" s="314"/>
      <c r="O581" s="267"/>
      <c r="P581" s="267"/>
      <c r="Q581" s="267"/>
      <c r="R581" s="267"/>
      <c r="S581" s="267"/>
      <c r="T581" s="267"/>
      <c r="U581" s="267"/>
      <c r="V581" s="267"/>
      <c r="W581" s="267"/>
      <c r="X581" s="267"/>
      <c r="Y581" s="267"/>
      <c r="Z581" s="267"/>
    </row>
    <row r="582" spans="1:26" ht="15.75" customHeight="1">
      <c r="A582" s="312"/>
      <c r="B582" s="312"/>
      <c r="C582" s="267"/>
      <c r="D582" s="312"/>
      <c r="E582" s="312"/>
      <c r="F582" s="312"/>
      <c r="G582" s="267"/>
      <c r="H582" s="267"/>
      <c r="I582" s="313"/>
      <c r="J582" s="314"/>
      <c r="K582" s="314"/>
      <c r="L582" s="314"/>
      <c r="M582" s="314"/>
      <c r="N582" s="314"/>
      <c r="O582" s="267"/>
      <c r="P582" s="267"/>
      <c r="Q582" s="267"/>
      <c r="R582" s="267"/>
      <c r="S582" s="267"/>
      <c r="T582" s="267"/>
      <c r="U582" s="267"/>
      <c r="V582" s="267"/>
      <c r="W582" s="267"/>
      <c r="X582" s="267"/>
      <c r="Y582" s="267"/>
      <c r="Z582" s="267"/>
    </row>
    <row r="583" spans="1:26" ht="15.75" customHeight="1">
      <c r="A583" s="312"/>
      <c r="B583" s="312"/>
      <c r="C583" s="267"/>
      <c r="D583" s="312"/>
      <c r="E583" s="312"/>
      <c r="F583" s="312"/>
      <c r="G583" s="267"/>
      <c r="H583" s="267"/>
      <c r="I583" s="313"/>
      <c r="J583" s="314"/>
      <c r="K583" s="314"/>
      <c r="L583" s="314"/>
      <c r="M583" s="314"/>
      <c r="N583" s="314"/>
      <c r="O583" s="267"/>
      <c r="P583" s="267"/>
      <c r="Q583" s="267"/>
      <c r="R583" s="267"/>
      <c r="S583" s="267"/>
      <c r="T583" s="267"/>
      <c r="U583" s="267"/>
      <c r="V583" s="267"/>
      <c r="W583" s="267"/>
      <c r="X583" s="267"/>
      <c r="Y583" s="267"/>
      <c r="Z583" s="267"/>
    </row>
    <row r="584" spans="1:26" ht="15.75" customHeight="1">
      <c r="A584" s="312"/>
      <c r="B584" s="312"/>
      <c r="C584" s="267"/>
      <c r="D584" s="312"/>
      <c r="E584" s="312"/>
      <c r="F584" s="312"/>
      <c r="G584" s="267"/>
      <c r="H584" s="267"/>
      <c r="I584" s="313"/>
      <c r="J584" s="314"/>
      <c r="K584" s="314"/>
      <c r="L584" s="314"/>
      <c r="M584" s="314"/>
      <c r="N584" s="314"/>
      <c r="O584" s="267"/>
      <c r="P584" s="267"/>
      <c r="Q584" s="267"/>
      <c r="R584" s="267"/>
      <c r="S584" s="267"/>
      <c r="T584" s="267"/>
      <c r="U584" s="267"/>
      <c r="V584" s="267"/>
      <c r="W584" s="267"/>
      <c r="X584" s="267"/>
      <c r="Y584" s="267"/>
      <c r="Z584" s="267"/>
    </row>
    <row r="585" spans="1:26" ht="15.75" customHeight="1">
      <c r="A585" s="312"/>
      <c r="B585" s="312"/>
      <c r="C585" s="267"/>
      <c r="D585" s="312"/>
      <c r="E585" s="312"/>
      <c r="F585" s="312"/>
      <c r="G585" s="267"/>
      <c r="H585" s="267"/>
      <c r="I585" s="313"/>
      <c r="J585" s="314"/>
      <c r="K585" s="314"/>
      <c r="L585" s="314"/>
      <c r="M585" s="314"/>
      <c r="N585" s="314"/>
      <c r="O585" s="267"/>
      <c r="P585" s="267"/>
      <c r="Q585" s="267"/>
      <c r="R585" s="267"/>
      <c r="S585" s="267"/>
      <c r="T585" s="267"/>
      <c r="U585" s="267"/>
      <c r="V585" s="267"/>
      <c r="W585" s="267"/>
      <c r="X585" s="267"/>
      <c r="Y585" s="267"/>
      <c r="Z585" s="267"/>
    </row>
    <row r="586" spans="1:26" ht="15.75" customHeight="1">
      <c r="A586" s="312"/>
      <c r="B586" s="312"/>
      <c r="C586" s="267"/>
      <c r="D586" s="312"/>
      <c r="E586" s="312"/>
      <c r="F586" s="312"/>
      <c r="G586" s="267"/>
      <c r="H586" s="267"/>
      <c r="I586" s="313"/>
      <c r="J586" s="314"/>
      <c r="K586" s="314"/>
      <c r="L586" s="314"/>
      <c r="M586" s="314"/>
      <c r="N586" s="314"/>
      <c r="O586" s="267"/>
      <c r="P586" s="267"/>
      <c r="Q586" s="267"/>
      <c r="R586" s="267"/>
      <c r="S586" s="267"/>
      <c r="T586" s="267"/>
      <c r="U586" s="267"/>
      <c r="V586" s="267"/>
      <c r="W586" s="267"/>
      <c r="X586" s="267"/>
      <c r="Y586" s="267"/>
      <c r="Z586" s="267"/>
    </row>
    <row r="587" spans="1:26" ht="15.75" customHeight="1">
      <c r="A587" s="312"/>
      <c r="B587" s="312"/>
      <c r="C587" s="267"/>
      <c r="D587" s="312"/>
      <c r="E587" s="312"/>
      <c r="F587" s="312"/>
      <c r="G587" s="267"/>
      <c r="H587" s="267"/>
      <c r="I587" s="313"/>
      <c r="J587" s="314"/>
      <c r="K587" s="314"/>
      <c r="L587" s="314"/>
      <c r="M587" s="314"/>
      <c r="N587" s="314"/>
      <c r="O587" s="267"/>
      <c r="P587" s="267"/>
      <c r="Q587" s="267"/>
      <c r="R587" s="267"/>
      <c r="S587" s="267"/>
      <c r="T587" s="267"/>
      <c r="U587" s="267"/>
      <c r="V587" s="267"/>
      <c r="W587" s="267"/>
      <c r="X587" s="267"/>
      <c r="Y587" s="267"/>
      <c r="Z587" s="267"/>
    </row>
    <row r="588" spans="1:26" ht="15.75" customHeight="1">
      <c r="A588" s="312"/>
      <c r="B588" s="312"/>
      <c r="C588" s="267"/>
      <c r="D588" s="312"/>
      <c r="E588" s="312"/>
      <c r="F588" s="312"/>
      <c r="G588" s="267"/>
      <c r="H588" s="267"/>
      <c r="I588" s="313"/>
      <c r="J588" s="314"/>
      <c r="K588" s="314"/>
      <c r="L588" s="314"/>
      <c r="M588" s="314"/>
      <c r="N588" s="314"/>
      <c r="O588" s="267"/>
      <c r="P588" s="267"/>
      <c r="Q588" s="267"/>
      <c r="R588" s="267"/>
      <c r="S588" s="267"/>
      <c r="T588" s="267"/>
      <c r="U588" s="267"/>
      <c r="V588" s="267"/>
      <c r="W588" s="267"/>
      <c r="X588" s="267"/>
      <c r="Y588" s="267"/>
      <c r="Z588" s="267"/>
    </row>
    <row r="589" spans="1:26" ht="15.75" customHeight="1">
      <c r="A589" s="312"/>
      <c r="B589" s="312"/>
      <c r="C589" s="267"/>
      <c r="D589" s="312"/>
      <c r="E589" s="312"/>
      <c r="F589" s="312"/>
      <c r="G589" s="267"/>
      <c r="H589" s="267"/>
      <c r="I589" s="313"/>
      <c r="J589" s="314"/>
      <c r="K589" s="314"/>
      <c r="L589" s="314"/>
      <c r="M589" s="314"/>
      <c r="N589" s="314"/>
      <c r="O589" s="267"/>
      <c r="P589" s="267"/>
      <c r="Q589" s="267"/>
      <c r="R589" s="267"/>
      <c r="S589" s="267"/>
      <c r="T589" s="267"/>
      <c r="U589" s="267"/>
      <c r="V589" s="267"/>
      <c r="W589" s="267"/>
      <c r="X589" s="267"/>
      <c r="Y589" s="267"/>
      <c r="Z589" s="267"/>
    </row>
    <row r="590" spans="1:26" ht="15.75" customHeight="1">
      <c r="A590" s="312"/>
      <c r="B590" s="312"/>
      <c r="C590" s="267"/>
      <c r="D590" s="312"/>
      <c r="E590" s="312"/>
      <c r="F590" s="312"/>
      <c r="G590" s="267"/>
      <c r="H590" s="267"/>
      <c r="I590" s="313"/>
      <c r="J590" s="314"/>
      <c r="K590" s="314"/>
      <c r="L590" s="314"/>
      <c r="M590" s="314"/>
      <c r="N590" s="314"/>
      <c r="O590" s="267"/>
      <c r="P590" s="267"/>
      <c r="Q590" s="267"/>
      <c r="R590" s="267"/>
      <c r="S590" s="267"/>
      <c r="T590" s="267"/>
      <c r="U590" s="267"/>
      <c r="V590" s="267"/>
      <c r="W590" s="267"/>
      <c r="X590" s="267"/>
      <c r="Y590" s="267"/>
      <c r="Z590" s="267"/>
    </row>
    <row r="591" spans="1:26" ht="15.75" customHeight="1">
      <c r="A591" s="312"/>
      <c r="B591" s="312"/>
      <c r="C591" s="267"/>
      <c r="D591" s="312"/>
      <c r="E591" s="312"/>
      <c r="F591" s="312"/>
      <c r="G591" s="267"/>
      <c r="H591" s="267"/>
      <c r="I591" s="313"/>
      <c r="J591" s="314"/>
      <c r="K591" s="314"/>
      <c r="L591" s="314"/>
      <c r="M591" s="314"/>
      <c r="N591" s="314"/>
      <c r="O591" s="267"/>
      <c r="P591" s="267"/>
      <c r="Q591" s="267"/>
      <c r="R591" s="267"/>
      <c r="S591" s="267"/>
      <c r="T591" s="267"/>
      <c r="U591" s="267"/>
      <c r="V591" s="267"/>
      <c r="W591" s="267"/>
      <c r="X591" s="267"/>
      <c r="Y591" s="267"/>
      <c r="Z591" s="267"/>
    </row>
    <row r="592" spans="1:26" ht="15.75" customHeight="1">
      <c r="A592" s="312"/>
      <c r="B592" s="312"/>
      <c r="C592" s="267"/>
      <c r="D592" s="312"/>
      <c r="E592" s="312"/>
      <c r="F592" s="312"/>
      <c r="G592" s="267"/>
      <c r="H592" s="267"/>
      <c r="I592" s="313"/>
      <c r="J592" s="314"/>
      <c r="K592" s="314"/>
      <c r="L592" s="314"/>
      <c r="M592" s="314"/>
      <c r="N592" s="314"/>
      <c r="O592" s="267"/>
      <c r="P592" s="267"/>
      <c r="Q592" s="267"/>
      <c r="R592" s="267"/>
      <c r="S592" s="267"/>
      <c r="T592" s="267"/>
      <c r="U592" s="267"/>
      <c r="V592" s="267"/>
      <c r="W592" s="267"/>
      <c r="X592" s="267"/>
      <c r="Y592" s="267"/>
      <c r="Z592" s="267"/>
    </row>
    <row r="593" spans="1:26" ht="15.75" customHeight="1">
      <c r="A593" s="312"/>
      <c r="B593" s="312"/>
      <c r="C593" s="267"/>
      <c r="D593" s="312"/>
      <c r="E593" s="312"/>
      <c r="F593" s="312"/>
      <c r="G593" s="267"/>
      <c r="H593" s="267"/>
      <c r="I593" s="313"/>
      <c r="J593" s="314"/>
      <c r="K593" s="314"/>
      <c r="L593" s="314"/>
      <c r="M593" s="314"/>
      <c r="N593" s="314"/>
      <c r="O593" s="267"/>
      <c r="P593" s="267"/>
      <c r="Q593" s="267"/>
      <c r="R593" s="267"/>
      <c r="S593" s="267"/>
      <c r="T593" s="267"/>
      <c r="U593" s="267"/>
      <c r="V593" s="267"/>
      <c r="W593" s="267"/>
      <c r="X593" s="267"/>
      <c r="Y593" s="267"/>
      <c r="Z593" s="267"/>
    </row>
    <row r="594" spans="1:26" ht="15.75" customHeight="1">
      <c r="A594" s="312"/>
      <c r="B594" s="312"/>
      <c r="C594" s="267"/>
      <c r="D594" s="312"/>
      <c r="E594" s="312"/>
      <c r="F594" s="312"/>
      <c r="G594" s="267"/>
      <c r="H594" s="267"/>
      <c r="I594" s="313"/>
      <c r="J594" s="314"/>
      <c r="K594" s="314"/>
      <c r="L594" s="314"/>
      <c r="M594" s="314"/>
      <c r="N594" s="314"/>
      <c r="O594" s="267"/>
      <c r="P594" s="267"/>
      <c r="Q594" s="267"/>
      <c r="R594" s="267"/>
      <c r="S594" s="267"/>
      <c r="T594" s="267"/>
      <c r="U594" s="267"/>
      <c r="V594" s="267"/>
      <c r="W594" s="267"/>
      <c r="X594" s="267"/>
      <c r="Y594" s="267"/>
      <c r="Z594" s="267"/>
    </row>
    <row r="595" spans="1:26" ht="15.75" customHeight="1">
      <c r="A595" s="312"/>
      <c r="B595" s="312"/>
      <c r="C595" s="267"/>
      <c r="D595" s="312"/>
      <c r="E595" s="312"/>
      <c r="F595" s="312"/>
      <c r="G595" s="267"/>
      <c r="H595" s="267"/>
      <c r="I595" s="313"/>
      <c r="J595" s="314"/>
      <c r="K595" s="314"/>
      <c r="L595" s="314"/>
      <c r="M595" s="314"/>
      <c r="N595" s="314"/>
      <c r="O595" s="267"/>
      <c r="P595" s="267"/>
      <c r="Q595" s="267"/>
      <c r="R595" s="267"/>
      <c r="S595" s="267"/>
      <c r="T595" s="267"/>
      <c r="U595" s="267"/>
      <c r="V595" s="267"/>
      <c r="W595" s="267"/>
      <c r="X595" s="267"/>
      <c r="Y595" s="267"/>
      <c r="Z595" s="267"/>
    </row>
    <row r="596" spans="1:26" ht="15.75" customHeight="1">
      <c r="A596" s="312"/>
      <c r="B596" s="312"/>
      <c r="C596" s="267"/>
      <c r="D596" s="312"/>
      <c r="E596" s="312"/>
      <c r="F596" s="312"/>
      <c r="G596" s="267"/>
      <c r="H596" s="267"/>
      <c r="I596" s="313"/>
      <c r="J596" s="314"/>
      <c r="K596" s="314"/>
      <c r="L596" s="314"/>
      <c r="M596" s="314"/>
      <c r="N596" s="314"/>
      <c r="O596" s="267"/>
      <c r="P596" s="267"/>
      <c r="Q596" s="267"/>
      <c r="R596" s="267"/>
      <c r="S596" s="267"/>
      <c r="T596" s="267"/>
      <c r="U596" s="267"/>
      <c r="V596" s="267"/>
      <c r="W596" s="267"/>
      <c r="X596" s="267"/>
      <c r="Y596" s="267"/>
      <c r="Z596" s="267"/>
    </row>
    <row r="597" spans="1:26" ht="15.75" customHeight="1">
      <c r="A597" s="312"/>
      <c r="B597" s="312"/>
      <c r="C597" s="267"/>
      <c r="D597" s="312"/>
      <c r="E597" s="312"/>
      <c r="F597" s="312"/>
      <c r="G597" s="267"/>
      <c r="H597" s="267"/>
      <c r="I597" s="313"/>
      <c r="J597" s="314"/>
      <c r="K597" s="314"/>
      <c r="L597" s="314"/>
      <c r="M597" s="314"/>
      <c r="N597" s="314"/>
      <c r="O597" s="267"/>
      <c r="P597" s="267"/>
      <c r="Q597" s="267"/>
      <c r="R597" s="267"/>
      <c r="S597" s="267"/>
      <c r="T597" s="267"/>
      <c r="U597" s="267"/>
      <c r="V597" s="267"/>
      <c r="W597" s="267"/>
      <c r="X597" s="267"/>
      <c r="Y597" s="267"/>
      <c r="Z597" s="267"/>
    </row>
    <row r="598" spans="1:26" ht="15.75" customHeight="1">
      <c r="A598" s="312"/>
      <c r="B598" s="312"/>
      <c r="C598" s="267"/>
      <c r="D598" s="312"/>
      <c r="E598" s="312"/>
      <c r="F598" s="312"/>
      <c r="G598" s="267"/>
      <c r="H598" s="267"/>
      <c r="I598" s="313"/>
      <c r="J598" s="314"/>
      <c r="K598" s="314"/>
      <c r="L598" s="314"/>
      <c r="M598" s="314"/>
      <c r="N598" s="314"/>
      <c r="O598" s="267"/>
      <c r="P598" s="267"/>
      <c r="Q598" s="267"/>
      <c r="R598" s="267"/>
      <c r="S598" s="267"/>
      <c r="T598" s="267"/>
      <c r="U598" s="267"/>
      <c r="V598" s="267"/>
      <c r="W598" s="267"/>
      <c r="X598" s="267"/>
      <c r="Y598" s="267"/>
      <c r="Z598" s="267"/>
    </row>
    <row r="599" spans="1:26" ht="15.75" customHeight="1">
      <c r="A599" s="312"/>
      <c r="B599" s="312"/>
      <c r="C599" s="267"/>
      <c r="D599" s="312"/>
      <c r="E599" s="312"/>
      <c r="F599" s="312"/>
      <c r="G599" s="267"/>
      <c r="H599" s="267"/>
      <c r="I599" s="313"/>
      <c r="J599" s="314"/>
      <c r="K599" s="314"/>
      <c r="L599" s="314"/>
      <c r="M599" s="314"/>
      <c r="N599" s="314"/>
      <c r="O599" s="267"/>
      <c r="P599" s="267"/>
      <c r="Q599" s="267"/>
      <c r="R599" s="267"/>
      <c r="S599" s="267"/>
      <c r="T599" s="267"/>
      <c r="U599" s="267"/>
      <c r="V599" s="267"/>
      <c r="W599" s="267"/>
      <c r="X599" s="267"/>
      <c r="Y599" s="267"/>
      <c r="Z599" s="267"/>
    </row>
    <row r="600" spans="1:26" ht="15.75" customHeight="1">
      <c r="A600" s="312"/>
      <c r="B600" s="312"/>
      <c r="C600" s="267"/>
      <c r="D600" s="312"/>
      <c r="E600" s="312"/>
      <c r="F600" s="312"/>
      <c r="G600" s="267"/>
      <c r="H600" s="267"/>
      <c r="I600" s="313"/>
      <c r="J600" s="314"/>
      <c r="K600" s="314"/>
      <c r="L600" s="314"/>
      <c r="M600" s="314"/>
      <c r="N600" s="314"/>
      <c r="O600" s="267"/>
      <c r="P600" s="267"/>
      <c r="Q600" s="267"/>
      <c r="R600" s="267"/>
      <c r="S600" s="267"/>
      <c r="T600" s="267"/>
      <c r="U600" s="267"/>
      <c r="V600" s="267"/>
      <c r="W600" s="267"/>
      <c r="X600" s="267"/>
      <c r="Y600" s="267"/>
      <c r="Z600" s="267"/>
    </row>
    <row r="601" spans="1:26" ht="15.75" customHeight="1">
      <c r="A601" s="312"/>
      <c r="B601" s="312"/>
      <c r="C601" s="267"/>
      <c r="D601" s="312"/>
      <c r="E601" s="312"/>
      <c r="F601" s="312"/>
      <c r="G601" s="267"/>
      <c r="H601" s="267"/>
      <c r="I601" s="313"/>
      <c r="J601" s="314"/>
      <c r="K601" s="314"/>
      <c r="L601" s="314"/>
      <c r="M601" s="314"/>
      <c r="N601" s="314"/>
      <c r="O601" s="267"/>
      <c r="P601" s="267"/>
      <c r="Q601" s="267"/>
      <c r="R601" s="267"/>
      <c r="S601" s="267"/>
      <c r="T601" s="267"/>
      <c r="U601" s="267"/>
      <c r="V601" s="267"/>
      <c r="W601" s="267"/>
      <c r="X601" s="267"/>
      <c r="Y601" s="267"/>
      <c r="Z601" s="267"/>
    </row>
    <row r="602" spans="1:26" ht="15.75" customHeight="1">
      <c r="A602" s="312"/>
      <c r="B602" s="312"/>
      <c r="C602" s="267"/>
      <c r="D602" s="312"/>
      <c r="E602" s="312"/>
      <c r="F602" s="312"/>
      <c r="G602" s="267"/>
      <c r="H602" s="267"/>
      <c r="I602" s="313"/>
      <c r="J602" s="314"/>
      <c r="K602" s="314"/>
      <c r="L602" s="314"/>
      <c r="M602" s="314"/>
      <c r="N602" s="314"/>
      <c r="O602" s="267"/>
      <c r="P602" s="267"/>
      <c r="Q602" s="267"/>
      <c r="R602" s="267"/>
      <c r="S602" s="267"/>
      <c r="T602" s="267"/>
      <c r="U602" s="267"/>
      <c r="V602" s="267"/>
      <c r="W602" s="267"/>
      <c r="X602" s="267"/>
      <c r="Y602" s="267"/>
      <c r="Z602" s="267"/>
    </row>
    <row r="603" spans="1:26" ht="15.75" customHeight="1">
      <c r="A603" s="312"/>
      <c r="B603" s="312"/>
      <c r="C603" s="267"/>
      <c r="D603" s="312"/>
      <c r="E603" s="312"/>
      <c r="F603" s="312"/>
      <c r="G603" s="267"/>
      <c r="H603" s="267"/>
      <c r="I603" s="313"/>
      <c r="J603" s="314"/>
      <c r="K603" s="314"/>
      <c r="L603" s="314"/>
      <c r="M603" s="314"/>
      <c r="N603" s="314"/>
      <c r="O603" s="267"/>
      <c r="P603" s="267"/>
      <c r="Q603" s="267"/>
      <c r="R603" s="267"/>
      <c r="S603" s="267"/>
      <c r="T603" s="267"/>
      <c r="U603" s="267"/>
      <c r="V603" s="267"/>
      <c r="W603" s="267"/>
      <c r="X603" s="267"/>
      <c r="Y603" s="267"/>
      <c r="Z603" s="267"/>
    </row>
    <row r="604" spans="1:26" ht="15.75" customHeight="1">
      <c r="A604" s="312"/>
      <c r="B604" s="312"/>
      <c r="C604" s="267"/>
      <c r="D604" s="312"/>
      <c r="E604" s="312"/>
      <c r="F604" s="312"/>
      <c r="G604" s="267"/>
      <c r="H604" s="267"/>
      <c r="I604" s="313"/>
      <c r="J604" s="314"/>
      <c r="K604" s="314"/>
      <c r="L604" s="314"/>
      <c r="M604" s="314"/>
      <c r="N604" s="314"/>
      <c r="O604" s="267"/>
      <c r="P604" s="267"/>
      <c r="Q604" s="267"/>
      <c r="R604" s="267"/>
      <c r="S604" s="267"/>
      <c r="T604" s="267"/>
      <c r="U604" s="267"/>
      <c r="V604" s="267"/>
      <c r="W604" s="267"/>
      <c r="X604" s="267"/>
      <c r="Y604" s="267"/>
      <c r="Z604" s="267"/>
    </row>
    <row r="605" spans="1:26" ht="15.75" customHeight="1">
      <c r="A605" s="312"/>
      <c r="B605" s="312"/>
      <c r="C605" s="267"/>
      <c r="D605" s="312"/>
      <c r="E605" s="312"/>
      <c r="F605" s="312"/>
      <c r="G605" s="267"/>
      <c r="H605" s="267"/>
      <c r="I605" s="313"/>
      <c r="J605" s="314"/>
      <c r="K605" s="314"/>
      <c r="L605" s="314"/>
      <c r="M605" s="314"/>
      <c r="N605" s="314"/>
      <c r="O605" s="267"/>
      <c r="P605" s="267"/>
      <c r="Q605" s="267"/>
      <c r="R605" s="267"/>
      <c r="S605" s="267"/>
      <c r="T605" s="267"/>
      <c r="U605" s="267"/>
      <c r="V605" s="267"/>
      <c r="W605" s="267"/>
      <c r="X605" s="267"/>
      <c r="Y605" s="267"/>
      <c r="Z605" s="267"/>
    </row>
    <row r="606" spans="1:26" ht="15.75" customHeight="1">
      <c r="A606" s="312"/>
      <c r="B606" s="312"/>
      <c r="C606" s="267"/>
      <c r="D606" s="312"/>
      <c r="E606" s="312"/>
      <c r="F606" s="312"/>
      <c r="G606" s="267"/>
      <c r="H606" s="267"/>
      <c r="I606" s="313"/>
      <c r="J606" s="314"/>
      <c r="K606" s="314"/>
      <c r="L606" s="314"/>
      <c r="M606" s="314"/>
      <c r="N606" s="314"/>
      <c r="O606" s="267"/>
      <c r="P606" s="267"/>
      <c r="Q606" s="267"/>
      <c r="R606" s="267"/>
      <c r="S606" s="267"/>
      <c r="T606" s="267"/>
      <c r="U606" s="267"/>
      <c r="V606" s="267"/>
      <c r="W606" s="267"/>
      <c r="X606" s="267"/>
      <c r="Y606" s="267"/>
      <c r="Z606" s="267"/>
    </row>
    <row r="607" spans="1:26" ht="15.75" customHeight="1">
      <c r="A607" s="312"/>
      <c r="B607" s="312"/>
      <c r="C607" s="267"/>
      <c r="D607" s="312"/>
      <c r="E607" s="312"/>
      <c r="F607" s="312"/>
      <c r="G607" s="267"/>
      <c r="H607" s="267"/>
      <c r="I607" s="313"/>
      <c r="J607" s="314"/>
      <c r="K607" s="314"/>
      <c r="L607" s="314"/>
      <c r="M607" s="314"/>
      <c r="N607" s="314"/>
      <c r="O607" s="267"/>
      <c r="P607" s="267"/>
      <c r="Q607" s="267"/>
      <c r="R607" s="267"/>
      <c r="S607" s="267"/>
      <c r="T607" s="267"/>
      <c r="U607" s="267"/>
      <c r="V607" s="267"/>
      <c r="W607" s="267"/>
      <c r="X607" s="267"/>
      <c r="Y607" s="267"/>
      <c r="Z607" s="267"/>
    </row>
    <row r="608" spans="1:26" ht="15.75" customHeight="1">
      <c r="A608" s="312"/>
      <c r="B608" s="312"/>
      <c r="C608" s="267"/>
      <c r="D608" s="312"/>
      <c r="E608" s="312"/>
      <c r="F608" s="312"/>
      <c r="G608" s="267"/>
      <c r="H608" s="267"/>
      <c r="I608" s="313"/>
      <c r="J608" s="314"/>
      <c r="K608" s="314"/>
      <c r="L608" s="314"/>
      <c r="M608" s="314"/>
      <c r="N608" s="314"/>
      <c r="O608" s="267"/>
      <c r="P608" s="267"/>
      <c r="Q608" s="267"/>
      <c r="R608" s="267"/>
      <c r="S608" s="267"/>
      <c r="T608" s="267"/>
      <c r="U608" s="267"/>
      <c r="V608" s="267"/>
      <c r="W608" s="267"/>
      <c r="X608" s="267"/>
      <c r="Y608" s="267"/>
      <c r="Z608" s="267"/>
    </row>
    <row r="609" spans="1:26" ht="15.75" customHeight="1">
      <c r="A609" s="312"/>
      <c r="B609" s="312"/>
      <c r="C609" s="267"/>
      <c r="D609" s="312"/>
      <c r="E609" s="312"/>
      <c r="F609" s="312"/>
      <c r="G609" s="267"/>
      <c r="H609" s="267"/>
      <c r="I609" s="313"/>
      <c r="J609" s="314"/>
      <c r="K609" s="314"/>
      <c r="L609" s="314"/>
      <c r="M609" s="314"/>
      <c r="N609" s="314"/>
      <c r="O609" s="267"/>
      <c r="P609" s="267"/>
      <c r="Q609" s="267"/>
      <c r="R609" s="267"/>
      <c r="S609" s="267"/>
      <c r="T609" s="267"/>
      <c r="U609" s="267"/>
      <c r="V609" s="267"/>
      <c r="W609" s="267"/>
      <c r="X609" s="267"/>
      <c r="Y609" s="267"/>
      <c r="Z609" s="267"/>
    </row>
    <row r="610" spans="1:26" ht="15.75" customHeight="1">
      <c r="A610" s="312"/>
      <c r="B610" s="312"/>
      <c r="C610" s="267"/>
      <c r="D610" s="312"/>
      <c r="E610" s="312"/>
      <c r="F610" s="312"/>
      <c r="G610" s="267"/>
      <c r="H610" s="267"/>
      <c r="I610" s="313"/>
      <c r="J610" s="314"/>
      <c r="K610" s="314"/>
      <c r="L610" s="314"/>
      <c r="M610" s="314"/>
      <c r="N610" s="314"/>
      <c r="O610" s="267"/>
      <c r="P610" s="267"/>
      <c r="Q610" s="267"/>
      <c r="R610" s="267"/>
      <c r="S610" s="267"/>
      <c r="T610" s="267"/>
      <c r="U610" s="267"/>
      <c r="V610" s="267"/>
      <c r="W610" s="267"/>
      <c r="X610" s="267"/>
      <c r="Y610" s="267"/>
      <c r="Z610" s="267"/>
    </row>
    <row r="611" spans="1:26" ht="15.75" customHeight="1">
      <c r="A611" s="312"/>
      <c r="B611" s="312"/>
      <c r="C611" s="267"/>
      <c r="D611" s="312"/>
      <c r="E611" s="312"/>
      <c r="F611" s="312"/>
      <c r="G611" s="267"/>
      <c r="H611" s="267"/>
      <c r="I611" s="313"/>
      <c r="J611" s="314"/>
      <c r="K611" s="314"/>
      <c r="L611" s="314"/>
      <c r="M611" s="314"/>
      <c r="N611" s="314"/>
      <c r="O611" s="267"/>
      <c r="P611" s="267"/>
      <c r="Q611" s="267"/>
      <c r="R611" s="267"/>
      <c r="S611" s="267"/>
      <c r="T611" s="267"/>
      <c r="U611" s="267"/>
      <c r="V611" s="267"/>
      <c r="W611" s="267"/>
      <c r="X611" s="267"/>
      <c r="Y611" s="267"/>
      <c r="Z611" s="267"/>
    </row>
    <row r="612" spans="1:26" ht="15.75" customHeight="1">
      <c r="A612" s="312"/>
      <c r="B612" s="312"/>
      <c r="C612" s="267"/>
      <c r="D612" s="312"/>
      <c r="E612" s="312"/>
      <c r="F612" s="312"/>
      <c r="G612" s="267"/>
      <c r="H612" s="267"/>
      <c r="I612" s="313"/>
      <c r="J612" s="314"/>
      <c r="K612" s="314"/>
      <c r="L612" s="314"/>
      <c r="M612" s="314"/>
      <c r="N612" s="314"/>
      <c r="O612" s="267"/>
      <c r="P612" s="267"/>
      <c r="Q612" s="267"/>
      <c r="R612" s="267"/>
      <c r="S612" s="267"/>
      <c r="T612" s="267"/>
      <c r="U612" s="267"/>
      <c r="V612" s="267"/>
      <c r="W612" s="267"/>
      <c r="X612" s="267"/>
      <c r="Y612" s="267"/>
      <c r="Z612" s="267"/>
    </row>
    <row r="613" spans="1:26" ht="15.75" customHeight="1">
      <c r="A613" s="312"/>
      <c r="B613" s="312"/>
      <c r="C613" s="267"/>
      <c r="D613" s="312"/>
      <c r="E613" s="312"/>
      <c r="F613" s="312"/>
      <c r="G613" s="267"/>
      <c r="H613" s="267"/>
      <c r="I613" s="313"/>
      <c r="J613" s="314"/>
      <c r="K613" s="314"/>
      <c r="L613" s="314"/>
      <c r="M613" s="314"/>
      <c r="N613" s="314"/>
      <c r="O613" s="267"/>
      <c r="P613" s="267"/>
      <c r="Q613" s="267"/>
      <c r="R613" s="267"/>
      <c r="S613" s="267"/>
      <c r="T613" s="267"/>
      <c r="U613" s="267"/>
      <c r="V613" s="267"/>
      <c r="W613" s="267"/>
      <c r="X613" s="267"/>
      <c r="Y613" s="267"/>
      <c r="Z613" s="267"/>
    </row>
    <row r="614" spans="1:26" ht="15.75" customHeight="1">
      <c r="A614" s="312"/>
      <c r="B614" s="312"/>
      <c r="C614" s="267"/>
      <c r="D614" s="312"/>
      <c r="E614" s="312"/>
      <c r="F614" s="312"/>
      <c r="G614" s="267"/>
      <c r="H614" s="267"/>
      <c r="I614" s="313"/>
      <c r="J614" s="314"/>
      <c r="K614" s="314"/>
      <c r="L614" s="314"/>
      <c r="M614" s="314"/>
      <c r="N614" s="314"/>
      <c r="O614" s="267"/>
      <c r="P614" s="267"/>
      <c r="Q614" s="267"/>
      <c r="R614" s="267"/>
      <c r="S614" s="267"/>
      <c r="T614" s="267"/>
      <c r="U614" s="267"/>
      <c r="V614" s="267"/>
      <c r="W614" s="267"/>
      <c r="X614" s="267"/>
      <c r="Y614" s="267"/>
      <c r="Z614" s="267"/>
    </row>
    <row r="615" spans="1:26" ht="15.75" customHeight="1">
      <c r="A615" s="312"/>
      <c r="B615" s="312"/>
      <c r="C615" s="267"/>
      <c r="D615" s="312"/>
      <c r="E615" s="312"/>
      <c r="F615" s="312"/>
      <c r="G615" s="267"/>
      <c r="H615" s="267"/>
      <c r="I615" s="313"/>
      <c r="J615" s="314"/>
      <c r="K615" s="314"/>
      <c r="L615" s="314"/>
      <c r="M615" s="314"/>
      <c r="N615" s="314"/>
      <c r="O615" s="267"/>
      <c r="P615" s="267"/>
      <c r="Q615" s="267"/>
      <c r="R615" s="267"/>
      <c r="S615" s="267"/>
      <c r="T615" s="267"/>
      <c r="U615" s="267"/>
      <c r="V615" s="267"/>
      <c r="W615" s="267"/>
      <c r="X615" s="267"/>
      <c r="Y615" s="267"/>
      <c r="Z615" s="267"/>
    </row>
    <row r="616" spans="1:26" ht="15.75" customHeight="1">
      <c r="A616" s="312"/>
      <c r="B616" s="312"/>
      <c r="C616" s="267"/>
      <c r="D616" s="312"/>
      <c r="E616" s="312"/>
      <c r="F616" s="312"/>
      <c r="G616" s="267"/>
      <c r="H616" s="267"/>
      <c r="I616" s="313"/>
      <c r="J616" s="314"/>
      <c r="K616" s="314"/>
      <c r="L616" s="314"/>
      <c r="M616" s="314"/>
      <c r="N616" s="314"/>
      <c r="O616" s="267"/>
      <c r="P616" s="267"/>
      <c r="Q616" s="267"/>
      <c r="R616" s="267"/>
      <c r="S616" s="267"/>
      <c r="T616" s="267"/>
      <c r="U616" s="267"/>
      <c r="V616" s="267"/>
      <c r="W616" s="267"/>
      <c r="X616" s="267"/>
      <c r="Y616" s="267"/>
      <c r="Z616" s="267"/>
    </row>
    <row r="617" spans="1:26" ht="15.75" customHeight="1">
      <c r="A617" s="312"/>
      <c r="B617" s="312"/>
      <c r="C617" s="267"/>
      <c r="D617" s="312"/>
      <c r="E617" s="312"/>
      <c r="F617" s="312"/>
      <c r="G617" s="267"/>
      <c r="H617" s="267"/>
      <c r="I617" s="313"/>
      <c r="J617" s="314"/>
      <c r="K617" s="314"/>
      <c r="L617" s="314"/>
      <c r="M617" s="314"/>
      <c r="N617" s="314"/>
      <c r="O617" s="267"/>
      <c r="P617" s="267"/>
      <c r="Q617" s="267"/>
      <c r="R617" s="267"/>
      <c r="S617" s="267"/>
      <c r="T617" s="267"/>
      <c r="U617" s="267"/>
      <c r="V617" s="267"/>
      <c r="W617" s="267"/>
      <c r="X617" s="267"/>
      <c r="Y617" s="267"/>
      <c r="Z617" s="267"/>
    </row>
    <row r="618" spans="1:26" ht="15.75" customHeight="1">
      <c r="A618" s="312"/>
      <c r="B618" s="312"/>
      <c r="C618" s="267"/>
      <c r="D618" s="312"/>
      <c r="E618" s="312"/>
      <c r="F618" s="312"/>
      <c r="G618" s="267"/>
      <c r="H618" s="267"/>
      <c r="I618" s="313"/>
      <c r="J618" s="314"/>
      <c r="K618" s="314"/>
      <c r="L618" s="314"/>
      <c r="M618" s="314"/>
      <c r="N618" s="314"/>
      <c r="O618" s="267"/>
      <c r="P618" s="267"/>
      <c r="Q618" s="267"/>
      <c r="R618" s="267"/>
      <c r="S618" s="267"/>
      <c r="T618" s="267"/>
      <c r="U618" s="267"/>
      <c r="V618" s="267"/>
      <c r="W618" s="267"/>
      <c r="X618" s="267"/>
      <c r="Y618" s="267"/>
      <c r="Z618" s="267"/>
    </row>
    <row r="619" spans="1:26" ht="15.75" customHeight="1">
      <c r="A619" s="312"/>
      <c r="B619" s="312"/>
      <c r="C619" s="267"/>
      <c r="D619" s="312"/>
      <c r="E619" s="312"/>
      <c r="F619" s="312"/>
      <c r="G619" s="267"/>
      <c r="H619" s="267"/>
      <c r="I619" s="313"/>
      <c r="J619" s="314"/>
      <c r="K619" s="314"/>
      <c r="L619" s="314"/>
      <c r="M619" s="314"/>
      <c r="N619" s="314"/>
      <c r="O619" s="267"/>
      <c r="P619" s="267"/>
      <c r="Q619" s="267"/>
      <c r="R619" s="267"/>
      <c r="S619" s="267"/>
      <c r="T619" s="267"/>
      <c r="U619" s="267"/>
      <c r="V619" s="267"/>
      <c r="W619" s="267"/>
      <c r="X619" s="267"/>
      <c r="Y619" s="267"/>
      <c r="Z619" s="267"/>
    </row>
    <row r="620" spans="1:26" ht="15.75" customHeight="1">
      <c r="A620" s="312"/>
      <c r="B620" s="312"/>
      <c r="C620" s="267"/>
      <c r="D620" s="312"/>
      <c r="E620" s="312"/>
      <c r="F620" s="312"/>
      <c r="G620" s="267"/>
      <c r="H620" s="267"/>
      <c r="I620" s="313"/>
      <c r="J620" s="314"/>
      <c r="K620" s="314"/>
      <c r="L620" s="314"/>
      <c r="M620" s="314"/>
      <c r="N620" s="314"/>
      <c r="O620" s="267"/>
      <c r="P620" s="267"/>
      <c r="Q620" s="267"/>
      <c r="R620" s="267"/>
      <c r="S620" s="267"/>
      <c r="T620" s="267"/>
      <c r="U620" s="267"/>
      <c r="V620" s="267"/>
      <c r="W620" s="267"/>
      <c r="X620" s="267"/>
      <c r="Y620" s="267"/>
      <c r="Z620" s="267"/>
    </row>
    <row r="621" spans="1:26" ht="15.75" customHeight="1">
      <c r="A621" s="312"/>
      <c r="B621" s="312"/>
      <c r="C621" s="267"/>
      <c r="D621" s="312"/>
      <c r="E621" s="312"/>
      <c r="F621" s="312"/>
      <c r="G621" s="267"/>
      <c r="H621" s="267"/>
      <c r="I621" s="313"/>
      <c r="J621" s="314"/>
      <c r="K621" s="314"/>
      <c r="L621" s="314"/>
      <c r="M621" s="314"/>
      <c r="N621" s="314"/>
      <c r="O621" s="267"/>
      <c r="P621" s="267"/>
      <c r="Q621" s="267"/>
      <c r="R621" s="267"/>
      <c r="S621" s="267"/>
      <c r="T621" s="267"/>
      <c r="U621" s="267"/>
      <c r="V621" s="267"/>
      <c r="W621" s="267"/>
      <c r="X621" s="267"/>
      <c r="Y621" s="267"/>
      <c r="Z621" s="267"/>
    </row>
    <row r="622" spans="1:26" ht="15.75" customHeight="1">
      <c r="A622" s="312"/>
      <c r="B622" s="312"/>
      <c r="C622" s="267"/>
      <c r="D622" s="312"/>
      <c r="E622" s="312"/>
      <c r="F622" s="312"/>
      <c r="G622" s="267"/>
      <c r="H622" s="267"/>
      <c r="I622" s="313"/>
      <c r="J622" s="314"/>
      <c r="K622" s="314"/>
      <c r="L622" s="314"/>
      <c r="M622" s="314"/>
      <c r="N622" s="314"/>
      <c r="O622" s="267"/>
      <c r="P622" s="267"/>
      <c r="Q622" s="267"/>
      <c r="R622" s="267"/>
      <c r="S622" s="267"/>
      <c r="T622" s="267"/>
      <c r="U622" s="267"/>
      <c r="V622" s="267"/>
      <c r="W622" s="267"/>
      <c r="X622" s="267"/>
      <c r="Y622" s="267"/>
      <c r="Z622" s="267"/>
    </row>
    <row r="623" spans="1:26" ht="15.75" customHeight="1">
      <c r="A623" s="312"/>
      <c r="B623" s="312"/>
      <c r="C623" s="267"/>
      <c r="D623" s="312"/>
      <c r="E623" s="312"/>
      <c r="F623" s="312"/>
      <c r="G623" s="267"/>
      <c r="H623" s="267"/>
      <c r="I623" s="313"/>
      <c r="J623" s="314"/>
      <c r="K623" s="314"/>
      <c r="L623" s="314"/>
      <c r="M623" s="314"/>
      <c r="N623" s="314"/>
      <c r="O623" s="267"/>
      <c r="P623" s="267"/>
      <c r="Q623" s="267"/>
      <c r="R623" s="267"/>
      <c r="S623" s="267"/>
      <c r="T623" s="267"/>
      <c r="U623" s="267"/>
      <c r="V623" s="267"/>
      <c r="W623" s="267"/>
      <c r="X623" s="267"/>
      <c r="Y623" s="267"/>
      <c r="Z623" s="267"/>
    </row>
    <row r="624" spans="1:26" ht="15.75" customHeight="1">
      <c r="A624" s="312"/>
      <c r="B624" s="312"/>
      <c r="C624" s="267"/>
      <c r="D624" s="312"/>
      <c r="E624" s="312"/>
      <c r="F624" s="312"/>
      <c r="G624" s="267"/>
      <c r="H624" s="267"/>
      <c r="I624" s="313"/>
      <c r="J624" s="314"/>
      <c r="K624" s="314"/>
      <c r="L624" s="314"/>
      <c r="M624" s="314"/>
      <c r="N624" s="314"/>
      <c r="O624" s="267"/>
      <c r="P624" s="267"/>
      <c r="Q624" s="267"/>
      <c r="R624" s="267"/>
      <c r="S624" s="267"/>
      <c r="T624" s="267"/>
      <c r="U624" s="267"/>
      <c r="V624" s="267"/>
      <c r="W624" s="267"/>
      <c r="X624" s="267"/>
      <c r="Y624" s="267"/>
      <c r="Z624" s="267"/>
    </row>
    <row r="625" spans="1:26" ht="15.75" customHeight="1">
      <c r="A625" s="312"/>
      <c r="B625" s="312"/>
      <c r="C625" s="267"/>
      <c r="D625" s="312"/>
      <c r="E625" s="312"/>
      <c r="F625" s="312"/>
      <c r="G625" s="267"/>
      <c r="H625" s="267"/>
      <c r="I625" s="313"/>
      <c r="J625" s="314"/>
      <c r="K625" s="314"/>
      <c r="L625" s="314"/>
      <c r="M625" s="314"/>
      <c r="N625" s="314"/>
      <c r="O625" s="267"/>
      <c r="P625" s="267"/>
      <c r="Q625" s="267"/>
      <c r="R625" s="267"/>
      <c r="S625" s="267"/>
      <c r="T625" s="267"/>
      <c r="U625" s="267"/>
      <c r="V625" s="267"/>
      <c r="W625" s="267"/>
      <c r="X625" s="267"/>
      <c r="Y625" s="267"/>
      <c r="Z625" s="267"/>
    </row>
    <row r="626" spans="1:26" ht="15.75" customHeight="1">
      <c r="A626" s="312"/>
      <c r="B626" s="312"/>
      <c r="C626" s="267"/>
      <c r="D626" s="312"/>
      <c r="E626" s="312"/>
      <c r="F626" s="312"/>
      <c r="G626" s="267"/>
      <c r="H626" s="267"/>
      <c r="I626" s="313"/>
      <c r="J626" s="314"/>
      <c r="K626" s="314"/>
      <c r="L626" s="314"/>
      <c r="M626" s="314"/>
      <c r="N626" s="314"/>
      <c r="O626" s="267"/>
      <c r="P626" s="267"/>
      <c r="Q626" s="267"/>
      <c r="R626" s="267"/>
      <c r="S626" s="267"/>
      <c r="T626" s="267"/>
      <c r="U626" s="267"/>
      <c r="V626" s="267"/>
      <c r="W626" s="267"/>
      <c r="X626" s="267"/>
      <c r="Y626" s="267"/>
      <c r="Z626" s="267"/>
    </row>
    <row r="627" spans="1:26" ht="15.75" customHeight="1">
      <c r="A627" s="312"/>
      <c r="B627" s="312"/>
      <c r="C627" s="267"/>
      <c r="D627" s="312"/>
      <c r="E627" s="312"/>
      <c r="F627" s="312"/>
      <c r="G627" s="267"/>
      <c r="H627" s="267"/>
      <c r="I627" s="313"/>
      <c r="J627" s="314"/>
      <c r="K627" s="314"/>
      <c r="L627" s="314"/>
      <c r="M627" s="314"/>
      <c r="N627" s="314"/>
      <c r="O627" s="267"/>
      <c r="P627" s="267"/>
      <c r="Q627" s="267"/>
      <c r="R627" s="267"/>
      <c r="S627" s="267"/>
      <c r="T627" s="267"/>
      <c r="U627" s="267"/>
      <c r="V627" s="267"/>
      <c r="W627" s="267"/>
      <c r="X627" s="267"/>
      <c r="Y627" s="267"/>
      <c r="Z627" s="267"/>
    </row>
    <row r="628" spans="1:26" ht="15.75" customHeight="1">
      <c r="A628" s="312"/>
      <c r="B628" s="312"/>
      <c r="C628" s="267"/>
      <c r="D628" s="312"/>
      <c r="E628" s="312"/>
      <c r="F628" s="312"/>
      <c r="G628" s="267"/>
      <c r="H628" s="267"/>
      <c r="I628" s="313"/>
      <c r="J628" s="314"/>
      <c r="K628" s="314"/>
      <c r="L628" s="314"/>
      <c r="M628" s="314"/>
      <c r="N628" s="314"/>
      <c r="O628" s="267"/>
      <c r="P628" s="267"/>
      <c r="Q628" s="267"/>
      <c r="R628" s="267"/>
      <c r="S628" s="267"/>
      <c r="T628" s="267"/>
      <c r="U628" s="267"/>
      <c r="V628" s="267"/>
      <c r="W628" s="267"/>
      <c r="X628" s="267"/>
      <c r="Y628" s="267"/>
      <c r="Z628" s="267"/>
    </row>
    <row r="629" spans="1:26" ht="15.75" customHeight="1">
      <c r="A629" s="312"/>
      <c r="B629" s="312"/>
      <c r="C629" s="267"/>
      <c r="D629" s="312"/>
      <c r="E629" s="312"/>
      <c r="F629" s="312"/>
      <c r="G629" s="267"/>
      <c r="H629" s="267"/>
      <c r="I629" s="313"/>
      <c r="J629" s="314"/>
      <c r="K629" s="314"/>
      <c r="L629" s="314"/>
      <c r="M629" s="314"/>
      <c r="N629" s="314"/>
      <c r="O629" s="267"/>
      <c r="P629" s="267"/>
      <c r="Q629" s="267"/>
      <c r="R629" s="267"/>
      <c r="S629" s="267"/>
      <c r="T629" s="267"/>
      <c r="U629" s="267"/>
      <c r="V629" s="267"/>
      <c r="W629" s="267"/>
      <c r="X629" s="267"/>
      <c r="Y629" s="267"/>
      <c r="Z629" s="267"/>
    </row>
    <row r="630" spans="1:26" ht="15.75" customHeight="1">
      <c r="A630" s="312"/>
      <c r="B630" s="312"/>
      <c r="C630" s="267"/>
      <c r="D630" s="312"/>
      <c r="E630" s="312"/>
      <c r="F630" s="312"/>
      <c r="G630" s="267"/>
      <c r="H630" s="267"/>
      <c r="I630" s="313"/>
      <c r="J630" s="314"/>
      <c r="K630" s="314"/>
      <c r="L630" s="314"/>
      <c r="M630" s="314"/>
      <c r="N630" s="314"/>
      <c r="O630" s="267"/>
      <c r="P630" s="267"/>
      <c r="Q630" s="267"/>
      <c r="R630" s="267"/>
      <c r="S630" s="267"/>
      <c r="T630" s="267"/>
      <c r="U630" s="267"/>
      <c r="V630" s="267"/>
      <c r="W630" s="267"/>
      <c r="X630" s="267"/>
      <c r="Y630" s="267"/>
      <c r="Z630" s="267"/>
    </row>
    <row r="631" spans="1:26" ht="15.75" customHeight="1">
      <c r="A631" s="312"/>
      <c r="B631" s="312"/>
      <c r="C631" s="267"/>
      <c r="D631" s="312"/>
      <c r="E631" s="312"/>
      <c r="F631" s="312"/>
      <c r="G631" s="267"/>
      <c r="H631" s="267"/>
      <c r="I631" s="313"/>
      <c r="J631" s="314"/>
      <c r="K631" s="314"/>
      <c r="L631" s="314"/>
      <c r="M631" s="314"/>
      <c r="N631" s="314"/>
      <c r="O631" s="267"/>
      <c r="P631" s="267"/>
      <c r="Q631" s="267"/>
      <c r="R631" s="267"/>
      <c r="S631" s="267"/>
      <c r="T631" s="267"/>
      <c r="U631" s="267"/>
      <c r="V631" s="267"/>
      <c r="W631" s="267"/>
      <c r="X631" s="267"/>
      <c r="Y631" s="267"/>
      <c r="Z631" s="267"/>
    </row>
    <row r="632" spans="1:26" ht="15.75" customHeight="1">
      <c r="A632" s="312"/>
      <c r="B632" s="312"/>
      <c r="C632" s="267"/>
      <c r="D632" s="312"/>
      <c r="E632" s="312"/>
      <c r="F632" s="312"/>
      <c r="G632" s="267"/>
      <c r="H632" s="267"/>
      <c r="I632" s="313"/>
      <c r="J632" s="314"/>
      <c r="K632" s="314"/>
      <c r="L632" s="314"/>
      <c r="M632" s="314"/>
      <c r="N632" s="314"/>
      <c r="O632" s="267"/>
      <c r="P632" s="267"/>
      <c r="Q632" s="267"/>
      <c r="R632" s="267"/>
      <c r="S632" s="267"/>
      <c r="T632" s="267"/>
      <c r="U632" s="267"/>
      <c r="V632" s="267"/>
      <c r="W632" s="267"/>
      <c r="X632" s="267"/>
      <c r="Y632" s="267"/>
      <c r="Z632" s="267"/>
    </row>
    <row r="633" spans="1:26" ht="15.75" customHeight="1">
      <c r="A633" s="312"/>
      <c r="B633" s="312"/>
      <c r="C633" s="267"/>
      <c r="D633" s="312"/>
      <c r="E633" s="312"/>
      <c r="F633" s="312"/>
      <c r="G633" s="267"/>
      <c r="H633" s="267"/>
      <c r="I633" s="313"/>
      <c r="J633" s="314"/>
      <c r="K633" s="314"/>
      <c r="L633" s="314"/>
      <c r="M633" s="314"/>
      <c r="N633" s="314"/>
      <c r="O633" s="267"/>
      <c r="P633" s="267"/>
      <c r="Q633" s="267"/>
      <c r="R633" s="267"/>
      <c r="S633" s="267"/>
      <c r="T633" s="267"/>
      <c r="U633" s="267"/>
      <c r="V633" s="267"/>
      <c r="W633" s="267"/>
      <c r="X633" s="267"/>
      <c r="Y633" s="267"/>
      <c r="Z633" s="267"/>
    </row>
    <row r="634" spans="1:26" ht="15.75" customHeight="1">
      <c r="A634" s="312"/>
      <c r="B634" s="312"/>
      <c r="C634" s="267"/>
      <c r="D634" s="312"/>
      <c r="E634" s="312"/>
      <c r="F634" s="312"/>
      <c r="G634" s="267"/>
      <c r="H634" s="267"/>
      <c r="I634" s="313"/>
      <c r="J634" s="314"/>
      <c r="K634" s="314"/>
      <c r="L634" s="314"/>
      <c r="M634" s="314"/>
      <c r="N634" s="314"/>
      <c r="O634" s="267"/>
      <c r="P634" s="267"/>
      <c r="Q634" s="267"/>
      <c r="R634" s="267"/>
      <c r="S634" s="267"/>
      <c r="T634" s="267"/>
      <c r="U634" s="267"/>
      <c r="V634" s="267"/>
      <c r="W634" s="267"/>
      <c r="X634" s="267"/>
      <c r="Y634" s="267"/>
      <c r="Z634" s="267"/>
    </row>
    <row r="635" spans="1:26" ht="15.75" customHeight="1">
      <c r="A635" s="312"/>
      <c r="B635" s="312"/>
      <c r="C635" s="267"/>
      <c r="D635" s="312"/>
      <c r="E635" s="312"/>
      <c r="F635" s="312"/>
      <c r="G635" s="267"/>
      <c r="H635" s="267"/>
      <c r="I635" s="313"/>
      <c r="J635" s="314"/>
      <c r="K635" s="314"/>
      <c r="L635" s="314"/>
      <c r="M635" s="314"/>
      <c r="N635" s="314"/>
      <c r="O635" s="267"/>
      <c r="P635" s="267"/>
      <c r="Q635" s="267"/>
      <c r="R635" s="267"/>
      <c r="S635" s="267"/>
      <c r="T635" s="267"/>
      <c r="U635" s="267"/>
      <c r="V635" s="267"/>
      <c r="W635" s="267"/>
      <c r="X635" s="267"/>
      <c r="Y635" s="267"/>
      <c r="Z635" s="267"/>
    </row>
    <row r="636" spans="1:26" ht="15.75" customHeight="1">
      <c r="A636" s="312"/>
      <c r="B636" s="312"/>
      <c r="C636" s="267"/>
      <c r="D636" s="312"/>
      <c r="E636" s="312"/>
      <c r="F636" s="312"/>
      <c r="G636" s="267"/>
      <c r="H636" s="267"/>
      <c r="I636" s="313"/>
      <c r="J636" s="314"/>
      <c r="K636" s="314"/>
      <c r="L636" s="314"/>
      <c r="M636" s="314"/>
      <c r="N636" s="314"/>
      <c r="O636" s="267"/>
      <c r="P636" s="267"/>
      <c r="Q636" s="267"/>
      <c r="R636" s="267"/>
      <c r="S636" s="267"/>
      <c r="T636" s="267"/>
      <c r="U636" s="267"/>
      <c r="V636" s="267"/>
      <c r="W636" s="267"/>
      <c r="X636" s="267"/>
      <c r="Y636" s="267"/>
      <c r="Z636" s="267"/>
    </row>
    <row r="637" spans="1:26" ht="15.75" customHeight="1">
      <c r="A637" s="312"/>
      <c r="B637" s="312"/>
      <c r="C637" s="267"/>
      <c r="D637" s="312"/>
      <c r="E637" s="312"/>
      <c r="F637" s="312"/>
      <c r="G637" s="267"/>
      <c r="H637" s="267"/>
      <c r="I637" s="313"/>
      <c r="J637" s="314"/>
      <c r="K637" s="314"/>
      <c r="L637" s="314"/>
      <c r="M637" s="314"/>
      <c r="N637" s="314"/>
      <c r="O637" s="267"/>
      <c r="P637" s="267"/>
      <c r="Q637" s="267"/>
      <c r="R637" s="267"/>
      <c r="S637" s="267"/>
      <c r="T637" s="267"/>
      <c r="U637" s="267"/>
      <c r="V637" s="267"/>
      <c r="W637" s="267"/>
      <c r="X637" s="267"/>
      <c r="Y637" s="267"/>
      <c r="Z637" s="267"/>
    </row>
    <row r="638" spans="1:26" ht="15.75" customHeight="1">
      <c r="A638" s="312"/>
      <c r="B638" s="312"/>
      <c r="C638" s="267"/>
      <c r="D638" s="312"/>
      <c r="E638" s="312"/>
      <c r="F638" s="312"/>
      <c r="G638" s="267"/>
      <c r="H638" s="267"/>
      <c r="I638" s="313"/>
      <c r="J638" s="314"/>
      <c r="K638" s="314"/>
      <c r="L638" s="314"/>
      <c r="M638" s="314"/>
      <c r="N638" s="314"/>
      <c r="O638" s="267"/>
      <c r="P638" s="267"/>
      <c r="Q638" s="267"/>
      <c r="R638" s="267"/>
      <c r="S638" s="267"/>
      <c r="T638" s="267"/>
      <c r="U638" s="267"/>
      <c r="V638" s="267"/>
      <c r="W638" s="267"/>
      <c r="X638" s="267"/>
      <c r="Y638" s="267"/>
      <c r="Z638" s="267"/>
    </row>
    <row r="639" spans="1:26" ht="15.75" customHeight="1">
      <c r="A639" s="312"/>
      <c r="B639" s="312"/>
      <c r="C639" s="267"/>
      <c r="D639" s="312"/>
      <c r="E639" s="312"/>
      <c r="F639" s="312"/>
      <c r="G639" s="267"/>
      <c r="H639" s="267"/>
      <c r="I639" s="313"/>
      <c r="J639" s="314"/>
      <c r="K639" s="314"/>
      <c r="L639" s="314"/>
      <c r="M639" s="314"/>
      <c r="N639" s="314"/>
      <c r="O639" s="267"/>
      <c r="P639" s="267"/>
      <c r="Q639" s="267"/>
      <c r="R639" s="267"/>
      <c r="S639" s="267"/>
      <c r="T639" s="267"/>
      <c r="U639" s="267"/>
      <c r="V639" s="267"/>
      <c r="W639" s="267"/>
      <c r="X639" s="267"/>
      <c r="Y639" s="267"/>
      <c r="Z639" s="267"/>
    </row>
    <row r="640" spans="1:26" ht="15.75" customHeight="1">
      <c r="A640" s="312"/>
      <c r="B640" s="312"/>
      <c r="C640" s="267"/>
      <c r="D640" s="312"/>
      <c r="E640" s="312"/>
      <c r="F640" s="312"/>
      <c r="G640" s="267"/>
      <c r="H640" s="267"/>
      <c r="I640" s="313"/>
      <c r="J640" s="314"/>
      <c r="K640" s="314"/>
      <c r="L640" s="314"/>
      <c r="M640" s="314"/>
      <c r="N640" s="314"/>
      <c r="O640" s="267"/>
      <c r="P640" s="267"/>
      <c r="Q640" s="267"/>
      <c r="R640" s="267"/>
      <c r="S640" s="267"/>
      <c r="T640" s="267"/>
      <c r="U640" s="267"/>
      <c r="V640" s="267"/>
      <c r="W640" s="267"/>
      <c r="X640" s="267"/>
      <c r="Y640" s="267"/>
      <c r="Z640" s="267"/>
    </row>
    <row r="641" spans="1:26" ht="15.75" customHeight="1">
      <c r="A641" s="312"/>
      <c r="B641" s="312"/>
      <c r="C641" s="267"/>
      <c r="D641" s="312"/>
      <c r="E641" s="312"/>
      <c r="F641" s="312"/>
      <c r="G641" s="267"/>
      <c r="H641" s="267"/>
      <c r="I641" s="313"/>
      <c r="J641" s="314"/>
      <c r="K641" s="314"/>
      <c r="L641" s="314"/>
      <c r="M641" s="314"/>
      <c r="N641" s="314"/>
      <c r="O641" s="267"/>
      <c r="P641" s="267"/>
      <c r="Q641" s="267"/>
      <c r="R641" s="267"/>
      <c r="S641" s="267"/>
      <c r="T641" s="267"/>
      <c r="U641" s="267"/>
      <c r="V641" s="267"/>
      <c r="W641" s="267"/>
      <c r="X641" s="267"/>
      <c r="Y641" s="267"/>
      <c r="Z641" s="267"/>
    </row>
    <row r="642" spans="1:26" ht="15.75" customHeight="1">
      <c r="A642" s="312"/>
      <c r="B642" s="312"/>
      <c r="C642" s="267"/>
      <c r="D642" s="312"/>
      <c r="E642" s="312"/>
      <c r="F642" s="312"/>
      <c r="G642" s="267"/>
      <c r="H642" s="267"/>
      <c r="I642" s="313"/>
      <c r="J642" s="314"/>
      <c r="K642" s="314"/>
      <c r="L642" s="314"/>
      <c r="M642" s="314"/>
      <c r="N642" s="314"/>
      <c r="O642" s="267"/>
      <c r="P642" s="267"/>
      <c r="Q642" s="267"/>
      <c r="R642" s="267"/>
      <c r="S642" s="267"/>
      <c r="T642" s="267"/>
      <c r="U642" s="267"/>
      <c r="V642" s="267"/>
      <c r="W642" s="267"/>
      <c r="X642" s="267"/>
      <c r="Y642" s="267"/>
      <c r="Z642" s="267"/>
    </row>
    <row r="643" spans="1:26" ht="15.75" customHeight="1">
      <c r="A643" s="312"/>
      <c r="B643" s="312"/>
      <c r="C643" s="267"/>
      <c r="D643" s="312"/>
      <c r="E643" s="312"/>
      <c r="F643" s="312"/>
      <c r="G643" s="267"/>
      <c r="H643" s="267"/>
      <c r="I643" s="313"/>
      <c r="J643" s="314"/>
      <c r="K643" s="314"/>
      <c r="L643" s="314"/>
      <c r="M643" s="314"/>
      <c r="N643" s="314"/>
      <c r="O643" s="267"/>
      <c r="P643" s="267"/>
      <c r="Q643" s="267"/>
      <c r="R643" s="267"/>
      <c r="S643" s="267"/>
      <c r="T643" s="267"/>
      <c r="U643" s="267"/>
      <c r="V643" s="267"/>
      <c r="W643" s="267"/>
      <c r="X643" s="267"/>
      <c r="Y643" s="267"/>
      <c r="Z643" s="267"/>
    </row>
    <row r="644" spans="1:26" ht="15.75" customHeight="1">
      <c r="A644" s="312"/>
      <c r="B644" s="312"/>
      <c r="C644" s="267"/>
      <c r="D644" s="312"/>
      <c r="E644" s="312"/>
      <c r="F644" s="312"/>
      <c r="G644" s="267"/>
      <c r="H644" s="267"/>
      <c r="I644" s="313"/>
      <c r="J644" s="314"/>
      <c r="K644" s="314"/>
      <c r="L644" s="314"/>
      <c r="M644" s="314"/>
      <c r="N644" s="314"/>
      <c r="O644" s="267"/>
      <c r="P644" s="267"/>
      <c r="Q644" s="267"/>
      <c r="R644" s="267"/>
      <c r="S644" s="267"/>
      <c r="T644" s="267"/>
      <c r="U644" s="267"/>
      <c r="V644" s="267"/>
      <c r="W644" s="267"/>
      <c r="X644" s="267"/>
      <c r="Y644" s="267"/>
      <c r="Z644" s="267"/>
    </row>
    <row r="645" spans="1:26" ht="15.75" customHeight="1">
      <c r="A645" s="312"/>
      <c r="B645" s="312"/>
      <c r="C645" s="267"/>
      <c r="D645" s="312"/>
      <c r="E645" s="312"/>
      <c r="F645" s="312"/>
      <c r="G645" s="267"/>
      <c r="H645" s="267"/>
      <c r="I645" s="313"/>
      <c r="J645" s="314"/>
      <c r="K645" s="314"/>
      <c r="L645" s="314"/>
      <c r="M645" s="314"/>
      <c r="N645" s="314"/>
      <c r="O645" s="267"/>
      <c r="P645" s="267"/>
      <c r="Q645" s="267"/>
      <c r="R645" s="267"/>
      <c r="S645" s="267"/>
      <c r="T645" s="267"/>
      <c r="U645" s="267"/>
      <c r="V645" s="267"/>
      <c r="W645" s="267"/>
      <c r="X645" s="267"/>
      <c r="Y645" s="267"/>
      <c r="Z645" s="267"/>
    </row>
    <row r="646" spans="1:26" ht="15.75" customHeight="1">
      <c r="A646" s="312"/>
      <c r="B646" s="312"/>
      <c r="C646" s="267"/>
      <c r="D646" s="312"/>
      <c r="E646" s="312"/>
      <c r="F646" s="312"/>
      <c r="G646" s="267"/>
      <c r="H646" s="267"/>
      <c r="I646" s="313"/>
      <c r="J646" s="314"/>
      <c r="K646" s="314"/>
      <c r="L646" s="314"/>
      <c r="M646" s="314"/>
      <c r="N646" s="314"/>
      <c r="O646" s="267"/>
      <c r="P646" s="267"/>
      <c r="Q646" s="267"/>
      <c r="R646" s="267"/>
      <c r="S646" s="267"/>
      <c r="T646" s="267"/>
      <c r="U646" s="267"/>
      <c r="V646" s="267"/>
      <c r="W646" s="267"/>
      <c r="X646" s="267"/>
      <c r="Y646" s="267"/>
      <c r="Z646" s="267"/>
    </row>
    <row r="647" spans="1:26" ht="15.75" customHeight="1">
      <c r="A647" s="312"/>
      <c r="B647" s="312"/>
      <c r="C647" s="267"/>
      <c r="D647" s="312"/>
      <c r="E647" s="312"/>
      <c r="F647" s="312"/>
      <c r="G647" s="267"/>
      <c r="H647" s="267"/>
      <c r="I647" s="313"/>
      <c r="J647" s="314"/>
      <c r="K647" s="314"/>
      <c r="L647" s="314"/>
      <c r="M647" s="314"/>
      <c r="N647" s="314"/>
      <c r="O647" s="267"/>
      <c r="P647" s="267"/>
      <c r="Q647" s="267"/>
      <c r="R647" s="267"/>
      <c r="S647" s="267"/>
      <c r="T647" s="267"/>
      <c r="U647" s="267"/>
      <c r="V647" s="267"/>
      <c r="W647" s="267"/>
      <c r="X647" s="267"/>
      <c r="Y647" s="267"/>
      <c r="Z647" s="267"/>
    </row>
    <row r="648" spans="1:26" ht="15.75" customHeight="1">
      <c r="A648" s="312"/>
      <c r="B648" s="312"/>
      <c r="C648" s="267"/>
      <c r="D648" s="312"/>
      <c r="E648" s="312"/>
      <c r="F648" s="312"/>
      <c r="G648" s="267"/>
      <c r="H648" s="267"/>
      <c r="I648" s="313"/>
      <c r="J648" s="314"/>
      <c r="K648" s="314"/>
      <c r="L648" s="314"/>
      <c r="M648" s="314"/>
      <c r="N648" s="314"/>
      <c r="O648" s="267"/>
      <c r="P648" s="267"/>
      <c r="Q648" s="267"/>
      <c r="R648" s="267"/>
      <c r="S648" s="267"/>
      <c r="T648" s="267"/>
      <c r="U648" s="267"/>
      <c r="V648" s="267"/>
      <c r="W648" s="267"/>
      <c r="X648" s="267"/>
      <c r="Y648" s="267"/>
      <c r="Z648" s="267"/>
    </row>
    <row r="649" spans="1:26" ht="15.75" customHeight="1">
      <c r="A649" s="312"/>
      <c r="B649" s="312"/>
      <c r="C649" s="267"/>
      <c r="D649" s="312"/>
      <c r="E649" s="312"/>
      <c r="F649" s="312"/>
      <c r="G649" s="267"/>
      <c r="H649" s="267"/>
      <c r="I649" s="313"/>
      <c r="J649" s="314"/>
      <c r="K649" s="314"/>
      <c r="L649" s="314"/>
      <c r="M649" s="314"/>
      <c r="N649" s="314"/>
      <c r="O649" s="267"/>
      <c r="P649" s="267"/>
      <c r="Q649" s="267"/>
      <c r="R649" s="267"/>
      <c r="S649" s="267"/>
      <c r="T649" s="267"/>
      <c r="U649" s="267"/>
      <c r="V649" s="267"/>
      <c r="W649" s="267"/>
      <c r="X649" s="267"/>
      <c r="Y649" s="267"/>
      <c r="Z649" s="267"/>
    </row>
    <row r="650" spans="1:26" ht="15.75" customHeight="1">
      <c r="A650" s="312"/>
      <c r="B650" s="312"/>
      <c r="C650" s="267"/>
      <c r="D650" s="312"/>
      <c r="E650" s="312"/>
      <c r="F650" s="312"/>
      <c r="G650" s="267"/>
      <c r="H650" s="267"/>
      <c r="I650" s="313"/>
      <c r="J650" s="314"/>
      <c r="K650" s="314"/>
      <c r="L650" s="314"/>
      <c r="M650" s="314"/>
      <c r="N650" s="314"/>
      <c r="O650" s="267"/>
      <c r="P650" s="267"/>
      <c r="Q650" s="267"/>
      <c r="R650" s="267"/>
      <c r="S650" s="267"/>
      <c r="T650" s="267"/>
      <c r="U650" s="267"/>
      <c r="V650" s="267"/>
      <c r="W650" s="267"/>
      <c r="X650" s="267"/>
      <c r="Y650" s="267"/>
      <c r="Z650" s="267"/>
    </row>
    <row r="651" spans="1:26" ht="15.75" customHeight="1">
      <c r="A651" s="312"/>
      <c r="B651" s="312"/>
      <c r="C651" s="267"/>
      <c r="D651" s="312"/>
      <c r="E651" s="312"/>
      <c r="F651" s="312"/>
      <c r="G651" s="267"/>
      <c r="H651" s="267"/>
      <c r="I651" s="313"/>
      <c r="J651" s="314"/>
      <c r="K651" s="314"/>
      <c r="L651" s="314"/>
      <c r="M651" s="314"/>
      <c r="N651" s="314"/>
      <c r="O651" s="267"/>
      <c r="P651" s="267"/>
      <c r="Q651" s="267"/>
      <c r="R651" s="267"/>
      <c r="S651" s="267"/>
      <c r="T651" s="267"/>
      <c r="U651" s="267"/>
      <c r="V651" s="267"/>
      <c r="W651" s="267"/>
      <c r="X651" s="267"/>
      <c r="Y651" s="267"/>
      <c r="Z651" s="267"/>
    </row>
    <row r="652" spans="1:26" ht="15.75" customHeight="1">
      <c r="A652" s="312"/>
      <c r="B652" s="312"/>
      <c r="C652" s="267"/>
      <c r="D652" s="312"/>
      <c r="E652" s="312"/>
      <c r="F652" s="312"/>
      <c r="G652" s="267"/>
      <c r="H652" s="267"/>
      <c r="I652" s="313"/>
      <c r="J652" s="314"/>
      <c r="K652" s="314"/>
      <c r="L652" s="314"/>
      <c r="M652" s="314"/>
      <c r="N652" s="314"/>
      <c r="O652" s="267"/>
      <c r="P652" s="267"/>
      <c r="Q652" s="267"/>
      <c r="R652" s="267"/>
      <c r="S652" s="267"/>
      <c r="T652" s="267"/>
      <c r="U652" s="267"/>
      <c r="V652" s="267"/>
      <c r="W652" s="267"/>
      <c r="X652" s="267"/>
      <c r="Y652" s="267"/>
      <c r="Z652" s="267"/>
    </row>
    <row r="653" spans="1:26" ht="15.75" customHeight="1">
      <c r="A653" s="312"/>
      <c r="B653" s="312"/>
      <c r="C653" s="267"/>
      <c r="D653" s="312"/>
      <c r="E653" s="312"/>
      <c r="F653" s="312"/>
      <c r="G653" s="267"/>
      <c r="H653" s="267"/>
      <c r="I653" s="313"/>
      <c r="J653" s="314"/>
      <c r="K653" s="314"/>
      <c r="L653" s="314"/>
      <c r="M653" s="314"/>
      <c r="N653" s="314"/>
      <c r="O653" s="267"/>
      <c r="P653" s="267"/>
      <c r="Q653" s="267"/>
      <c r="R653" s="267"/>
      <c r="S653" s="267"/>
      <c r="T653" s="267"/>
      <c r="U653" s="267"/>
      <c r="V653" s="267"/>
      <c r="W653" s="267"/>
      <c r="X653" s="267"/>
      <c r="Y653" s="267"/>
      <c r="Z653" s="267"/>
    </row>
    <row r="654" spans="1:26" ht="15.75" customHeight="1">
      <c r="A654" s="312"/>
      <c r="B654" s="312"/>
      <c r="C654" s="267"/>
      <c r="D654" s="312"/>
      <c r="E654" s="312"/>
      <c r="F654" s="312"/>
      <c r="G654" s="267"/>
      <c r="H654" s="267"/>
      <c r="I654" s="313"/>
      <c r="J654" s="314"/>
      <c r="K654" s="314"/>
      <c r="L654" s="314"/>
      <c r="M654" s="314"/>
      <c r="N654" s="314"/>
      <c r="O654" s="267"/>
      <c r="P654" s="267"/>
      <c r="Q654" s="267"/>
      <c r="R654" s="267"/>
      <c r="S654" s="267"/>
      <c r="T654" s="267"/>
      <c r="U654" s="267"/>
      <c r="V654" s="267"/>
      <c r="W654" s="267"/>
      <c r="X654" s="267"/>
      <c r="Y654" s="267"/>
      <c r="Z654" s="267"/>
    </row>
    <row r="655" spans="1:26" ht="15.75" customHeight="1">
      <c r="A655" s="312"/>
      <c r="B655" s="312"/>
      <c r="C655" s="267"/>
      <c r="D655" s="312"/>
      <c r="E655" s="312"/>
      <c r="F655" s="312"/>
      <c r="G655" s="267"/>
      <c r="H655" s="267"/>
      <c r="I655" s="313"/>
      <c r="J655" s="314"/>
      <c r="K655" s="314"/>
      <c r="L655" s="314"/>
      <c r="M655" s="314"/>
      <c r="N655" s="314"/>
      <c r="O655" s="267"/>
      <c r="P655" s="267"/>
      <c r="Q655" s="267"/>
      <c r="R655" s="267"/>
      <c r="S655" s="267"/>
      <c r="T655" s="267"/>
      <c r="U655" s="267"/>
      <c r="V655" s="267"/>
      <c r="W655" s="267"/>
      <c r="X655" s="267"/>
      <c r="Y655" s="267"/>
      <c r="Z655" s="267"/>
    </row>
    <row r="656" spans="1:26" ht="15.75" customHeight="1">
      <c r="A656" s="312"/>
      <c r="B656" s="312"/>
      <c r="C656" s="267"/>
      <c r="D656" s="312"/>
      <c r="E656" s="312"/>
      <c r="F656" s="312"/>
      <c r="G656" s="267"/>
      <c r="H656" s="267"/>
      <c r="I656" s="313"/>
      <c r="J656" s="314"/>
      <c r="K656" s="314"/>
      <c r="L656" s="314"/>
      <c r="M656" s="314"/>
      <c r="N656" s="314"/>
      <c r="O656" s="267"/>
      <c r="P656" s="267"/>
      <c r="Q656" s="267"/>
      <c r="R656" s="267"/>
      <c r="S656" s="267"/>
      <c r="T656" s="267"/>
      <c r="U656" s="267"/>
      <c r="V656" s="267"/>
      <c r="W656" s="267"/>
      <c r="X656" s="267"/>
      <c r="Y656" s="267"/>
      <c r="Z656" s="267"/>
    </row>
    <row r="657" spans="1:26" ht="15.75" customHeight="1">
      <c r="A657" s="312"/>
      <c r="B657" s="312"/>
      <c r="C657" s="267"/>
      <c r="D657" s="312"/>
      <c r="E657" s="312"/>
      <c r="F657" s="312"/>
      <c r="G657" s="267"/>
      <c r="H657" s="267"/>
      <c r="I657" s="313"/>
      <c r="J657" s="314"/>
      <c r="K657" s="314"/>
      <c r="L657" s="314"/>
      <c r="M657" s="314"/>
      <c r="N657" s="314"/>
      <c r="O657" s="267"/>
      <c r="P657" s="267"/>
      <c r="Q657" s="267"/>
      <c r="R657" s="267"/>
      <c r="S657" s="267"/>
      <c r="T657" s="267"/>
      <c r="U657" s="267"/>
      <c r="V657" s="267"/>
      <c r="W657" s="267"/>
      <c r="X657" s="267"/>
      <c r="Y657" s="267"/>
      <c r="Z657" s="267"/>
    </row>
    <row r="658" spans="1:26" ht="15.75" customHeight="1">
      <c r="A658" s="312"/>
      <c r="B658" s="312"/>
      <c r="C658" s="267"/>
      <c r="D658" s="312"/>
      <c r="E658" s="312"/>
      <c r="F658" s="312"/>
      <c r="G658" s="267"/>
      <c r="H658" s="267"/>
      <c r="I658" s="313"/>
      <c r="J658" s="314"/>
      <c r="K658" s="314"/>
      <c r="L658" s="314"/>
      <c r="M658" s="314"/>
      <c r="N658" s="314"/>
      <c r="O658" s="267"/>
      <c r="P658" s="267"/>
      <c r="Q658" s="267"/>
      <c r="R658" s="267"/>
      <c r="S658" s="267"/>
      <c r="T658" s="267"/>
      <c r="U658" s="267"/>
      <c r="V658" s="267"/>
      <c r="W658" s="267"/>
      <c r="X658" s="267"/>
      <c r="Y658" s="267"/>
      <c r="Z658" s="267"/>
    </row>
    <row r="659" spans="1:26" ht="15.75" customHeight="1">
      <c r="A659" s="312"/>
      <c r="B659" s="312"/>
      <c r="C659" s="267"/>
      <c r="D659" s="312"/>
      <c r="E659" s="312"/>
      <c r="F659" s="312"/>
      <c r="G659" s="267"/>
      <c r="H659" s="267"/>
      <c r="I659" s="313"/>
      <c r="J659" s="314"/>
      <c r="K659" s="314"/>
      <c r="L659" s="314"/>
      <c r="M659" s="314"/>
      <c r="N659" s="314"/>
      <c r="O659" s="267"/>
      <c r="P659" s="267"/>
      <c r="Q659" s="267"/>
      <c r="R659" s="267"/>
      <c r="S659" s="267"/>
      <c r="T659" s="267"/>
      <c r="U659" s="267"/>
      <c r="V659" s="267"/>
      <c r="W659" s="267"/>
      <c r="X659" s="267"/>
      <c r="Y659" s="267"/>
      <c r="Z659" s="267"/>
    </row>
    <row r="660" spans="1:26" ht="15.75" customHeight="1">
      <c r="A660" s="312"/>
      <c r="B660" s="312"/>
      <c r="C660" s="267"/>
      <c r="D660" s="312"/>
      <c r="E660" s="312"/>
      <c r="F660" s="312"/>
      <c r="G660" s="267"/>
      <c r="H660" s="267"/>
      <c r="I660" s="313"/>
      <c r="J660" s="314"/>
      <c r="K660" s="314"/>
      <c r="L660" s="314"/>
      <c r="M660" s="314"/>
      <c r="N660" s="314"/>
      <c r="O660" s="267"/>
      <c r="P660" s="267"/>
      <c r="Q660" s="267"/>
      <c r="R660" s="267"/>
      <c r="S660" s="267"/>
      <c r="T660" s="267"/>
      <c r="U660" s="267"/>
      <c r="V660" s="267"/>
      <c r="W660" s="267"/>
      <c r="X660" s="267"/>
      <c r="Y660" s="267"/>
      <c r="Z660" s="267"/>
    </row>
    <row r="661" spans="1:26" ht="15.75" customHeight="1">
      <c r="A661" s="312"/>
      <c r="B661" s="312"/>
      <c r="C661" s="267"/>
      <c r="D661" s="312"/>
      <c r="E661" s="312"/>
      <c r="F661" s="312"/>
      <c r="G661" s="267"/>
      <c r="H661" s="267"/>
      <c r="I661" s="313"/>
      <c r="J661" s="314"/>
      <c r="K661" s="314"/>
      <c r="L661" s="314"/>
      <c r="M661" s="314"/>
      <c r="N661" s="314"/>
      <c r="O661" s="267"/>
      <c r="P661" s="267"/>
      <c r="Q661" s="267"/>
      <c r="R661" s="267"/>
      <c r="S661" s="267"/>
      <c r="T661" s="267"/>
      <c r="U661" s="267"/>
      <c r="V661" s="267"/>
      <c r="W661" s="267"/>
      <c r="X661" s="267"/>
      <c r="Y661" s="267"/>
      <c r="Z661" s="267"/>
    </row>
    <row r="662" spans="1:26" ht="15.75" customHeight="1">
      <c r="A662" s="312"/>
      <c r="B662" s="312"/>
      <c r="C662" s="267"/>
      <c r="D662" s="312"/>
      <c r="E662" s="312"/>
      <c r="F662" s="312"/>
      <c r="G662" s="267"/>
      <c r="H662" s="267"/>
      <c r="I662" s="313"/>
      <c r="J662" s="314"/>
      <c r="K662" s="314"/>
      <c r="L662" s="314"/>
      <c r="M662" s="314"/>
      <c r="N662" s="314"/>
      <c r="O662" s="267"/>
      <c r="P662" s="267"/>
      <c r="Q662" s="267"/>
      <c r="R662" s="267"/>
      <c r="S662" s="267"/>
      <c r="T662" s="267"/>
      <c r="U662" s="267"/>
      <c r="V662" s="267"/>
      <c r="W662" s="267"/>
      <c r="X662" s="267"/>
      <c r="Y662" s="267"/>
      <c r="Z662" s="267"/>
    </row>
    <row r="663" spans="1:26" ht="15.75" customHeight="1">
      <c r="A663" s="312"/>
      <c r="B663" s="312"/>
      <c r="C663" s="267"/>
      <c r="D663" s="312"/>
      <c r="E663" s="312"/>
      <c r="F663" s="312"/>
      <c r="G663" s="267"/>
      <c r="H663" s="267"/>
      <c r="I663" s="313"/>
      <c r="J663" s="314"/>
      <c r="K663" s="314"/>
      <c r="L663" s="314"/>
      <c r="M663" s="314"/>
      <c r="N663" s="314"/>
      <c r="O663" s="267"/>
      <c r="P663" s="267"/>
      <c r="Q663" s="267"/>
      <c r="R663" s="267"/>
      <c r="S663" s="267"/>
      <c r="T663" s="267"/>
      <c r="U663" s="267"/>
      <c r="V663" s="267"/>
      <c r="W663" s="267"/>
      <c r="X663" s="267"/>
      <c r="Y663" s="267"/>
      <c r="Z663" s="267"/>
    </row>
    <row r="664" spans="1:26" ht="15.75" customHeight="1">
      <c r="A664" s="312"/>
      <c r="B664" s="312"/>
      <c r="C664" s="267"/>
      <c r="D664" s="312"/>
      <c r="E664" s="312"/>
      <c r="F664" s="312"/>
      <c r="G664" s="267"/>
      <c r="H664" s="267"/>
      <c r="I664" s="313"/>
      <c r="J664" s="314"/>
      <c r="K664" s="314"/>
      <c r="L664" s="314"/>
      <c r="M664" s="314"/>
      <c r="N664" s="314"/>
      <c r="O664" s="267"/>
      <c r="P664" s="267"/>
      <c r="Q664" s="267"/>
      <c r="R664" s="267"/>
      <c r="S664" s="267"/>
      <c r="T664" s="267"/>
      <c r="U664" s="267"/>
      <c r="V664" s="267"/>
      <c r="W664" s="267"/>
      <c r="X664" s="267"/>
      <c r="Y664" s="267"/>
      <c r="Z664" s="267"/>
    </row>
    <row r="665" spans="1:26" ht="15.75" customHeight="1">
      <c r="A665" s="312"/>
      <c r="B665" s="312"/>
      <c r="C665" s="267"/>
      <c r="D665" s="312"/>
      <c r="E665" s="312"/>
      <c r="F665" s="312"/>
      <c r="G665" s="267"/>
      <c r="H665" s="267"/>
      <c r="I665" s="313"/>
      <c r="J665" s="314"/>
      <c r="K665" s="314"/>
      <c r="L665" s="314"/>
      <c r="M665" s="314"/>
      <c r="N665" s="314"/>
      <c r="O665" s="267"/>
      <c r="P665" s="267"/>
      <c r="Q665" s="267"/>
      <c r="R665" s="267"/>
      <c r="S665" s="267"/>
      <c r="T665" s="267"/>
      <c r="U665" s="267"/>
      <c r="V665" s="267"/>
      <c r="W665" s="267"/>
      <c r="X665" s="267"/>
      <c r="Y665" s="267"/>
      <c r="Z665" s="267"/>
    </row>
    <row r="666" spans="1:26" ht="15.75" customHeight="1">
      <c r="A666" s="312"/>
      <c r="B666" s="312"/>
      <c r="C666" s="267"/>
      <c r="D666" s="312"/>
      <c r="E666" s="312"/>
      <c r="F666" s="312"/>
      <c r="G666" s="267"/>
      <c r="H666" s="267"/>
      <c r="I666" s="313"/>
      <c r="J666" s="314"/>
      <c r="K666" s="314"/>
      <c r="L666" s="314"/>
      <c r="M666" s="314"/>
      <c r="N666" s="314"/>
      <c r="O666" s="267"/>
      <c r="P666" s="267"/>
      <c r="Q666" s="267"/>
      <c r="R666" s="267"/>
      <c r="S666" s="267"/>
      <c r="T666" s="267"/>
      <c r="U666" s="267"/>
      <c r="V666" s="267"/>
      <c r="W666" s="267"/>
      <c r="X666" s="267"/>
      <c r="Y666" s="267"/>
      <c r="Z666" s="267"/>
    </row>
    <row r="667" spans="1:26" ht="15.75" customHeight="1">
      <c r="A667" s="312"/>
      <c r="B667" s="312"/>
      <c r="C667" s="267"/>
      <c r="D667" s="312"/>
      <c r="E667" s="312"/>
      <c r="F667" s="312"/>
      <c r="G667" s="267"/>
      <c r="H667" s="267"/>
      <c r="I667" s="313"/>
      <c r="J667" s="314"/>
      <c r="K667" s="314"/>
      <c r="L667" s="314"/>
      <c r="M667" s="314"/>
      <c r="N667" s="314"/>
      <c r="O667" s="267"/>
      <c r="P667" s="267"/>
      <c r="Q667" s="267"/>
      <c r="R667" s="267"/>
      <c r="S667" s="267"/>
      <c r="T667" s="267"/>
      <c r="U667" s="267"/>
      <c r="V667" s="267"/>
      <c r="W667" s="267"/>
      <c r="X667" s="267"/>
      <c r="Y667" s="267"/>
      <c r="Z667" s="267"/>
    </row>
    <row r="668" spans="1:26" ht="15.75" customHeight="1">
      <c r="A668" s="312"/>
      <c r="B668" s="312"/>
      <c r="C668" s="267"/>
      <c r="D668" s="312"/>
      <c r="E668" s="312"/>
      <c r="F668" s="312"/>
      <c r="G668" s="267"/>
      <c r="H668" s="267"/>
      <c r="I668" s="313"/>
      <c r="J668" s="314"/>
      <c r="K668" s="314"/>
      <c r="L668" s="314"/>
      <c r="M668" s="314"/>
      <c r="N668" s="314"/>
      <c r="O668" s="267"/>
      <c r="P668" s="267"/>
      <c r="Q668" s="267"/>
      <c r="R668" s="267"/>
      <c r="S668" s="267"/>
      <c r="T668" s="267"/>
      <c r="U668" s="267"/>
      <c r="V668" s="267"/>
      <c r="W668" s="267"/>
      <c r="X668" s="267"/>
      <c r="Y668" s="267"/>
      <c r="Z668" s="267"/>
    </row>
    <row r="669" spans="1:26" ht="15.75" customHeight="1">
      <c r="A669" s="312"/>
      <c r="B669" s="312"/>
      <c r="C669" s="267"/>
      <c r="D669" s="312"/>
      <c r="E669" s="312"/>
      <c r="F669" s="312"/>
      <c r="G669" s="267"/>
      <c r="H669" s="267"/>
      <c r="I669" s="313"/>
      <c r="J669" s="314"/>
      <c r="K669" s="314"/>
      <c r="L669" s="314"/>
      <c r="M669" s="314"/>
      <c r="N669" s="314"/>
      <c r="O669" s="267"/>
      <c r="P669" s="267"/>
      <c r="Q669" s="267"/>
      <c r="R669" s="267"/>
      <c r="S669" s="267"/>
      <c r="T669" s="267"/>
      <c r="U669" s="267"/>
      <c r="V669" s="267"/>
      <c r="W669" s="267"/>
      <c r="X669" s="267"/>
      <c r="Y669" s="267"/>
      <c r="Z669" s="267"/>
    </row>
    <row r="670" spans="1:26" ht="15.75" customHeight="1">
      <c r="A670" s="312"/>
      <c r="B670" s="312"/>
      <c r="C670" s="267"/>
      <c r="D670" s="312"/>
      <c r="E670" s="312"/>
      <c r="F670" s="312"/>
      <c r="G670" s="267"/>
      <c r="H670" s="267"/>
      <c r="I670" s="313"/>
      <c r="J670" s="314"/>
      <c r="K670" s="314"/>
      <c r="L670" s="314"/>
      <c r="M670" s="314"/>
      <c r="N670" s="314"/>
      <c r="O670" s="267"/>
      <c r="P670" s="267"/>
      <c r="Q670" s="267"/>
      <c r="R670" s="267"/>
      <c r="S670" s="267"/>
      <c r="T670" s="267"/>
      <c r="U670" s="267"/>
      <c r="V670" s="267"/>
      <c r="W670" s="267"/>
      <c r="X670" s="267"/>
      <c r="Y670" s="267"/>
      <c r="Z670" s="267"/>
    </row>
    <row r="671" spans="1:26" ht="15.75" customHeight="1">
      <c r="A671" s="312"/>
      <c r="B671" s="312"/>
      <c r="C671" s="267"/>
      <c r="D671" s="312"/>
      <c r="E671" s="312"/>
      <c r="F671" s="312"/>
      <c r="G671" s="267"/>
      <c r="H671" s="267"/>
      <c r="I671" s="313"/>
      <c r="J671" s="314"/>
      <c r="K671" s="314"/>
      <c r="L671" s="314"/>
      <c r="M671" s="314"/>
      <c r="N671" s="314"/>
      <c r="O671" s="267"/>
      <c r="P671" s="267"/>
      <c r="Q671" s="267"/>
      <c r="R671" s="267"/>
      <c r="S671" s="267"/>
      <c r="T671" s="267"/>
      <c r="U671" s="267"/>
      <c r="V671" s="267"/>
      <c r="W671" s="267"/>
      <c r="X671" s="267"/>
      <c r="Y671" s="267"/>
      <c r="Z671" s="267"/>
    </row>
    <row r="672" spans="1:26" ht="15.75" customHeight="1">
      <c r="A672" s="312"/>
      <c r="B672" s="312"/>
      <c r="C672" s="267"/>
      <c r="D672" s="312"/>
      <c r="E672" s="312"/>
      <c r="F672" s="312"/>
      <c r="G672" s="267"/>
      <c r="H672" s="267"/>
      <c r="I672" s="313"/>
      <c r="J672" s="314"/>
      <c r="K672" s="314"/>
      <c r="L672" s="314"/>
      <c r="M672" s="314"/>
      <c r="N672" s="314"/>
      <c r="O672" s="267"/>
      <c r="P672" s="267"/>
      <c r="Q672" s="267"/>
      <c r="R672" s="267"/>
      <c r="S672" s="267"/>
      <c r="T672" s="267"/>
      <c r="U672" s="267"/>
      <c r="V672" s="267"/>
      <c r="W672" s="267"/>
      <c r="X672" s="267"/>
      <c r="Y672" s="267"/>
      <c r="Z672" s="267"/>
    </row>
    <row r="673" spans="1:26" ht="15.75" customHeight="1">
      <c r="A673" s="312"/>
      <c r="B673" s="312"/>
      <c r="C673" s="267"/>
      <c r="D673" s="312"/>
      <c r="E673" s="312"/>
      <c r="F673" s="312"/>
      <c r="G673" s="267"/>
      <c r="H673" s="267"/>
      <c r="I673" s="313"/>
      <c r="J673" s="314"/>
      <c r="K673" s="314"/>
      <c r="L673" s="314"/>
      <c r="M673" s="314"/>
      <c r="N673" s="314"/>
      <c r="O673" s="267"/>
      <c r="P673" s="267"/>
      <c r="Q673" s="267"/>
      <c r="R673" s="267"/>
      <c r="S673" s="267"/>
      <c r="T673" s="267"/>
      <c r="U673" s="267"/>
      <c r="V673" s="267"/>
      <c r="W673" s="267"/>
      <c r="X673" s="267"/>
      <c r="Y673" s="267"/>
      <c r="Z673" s="267"/>
    </row>
    <row r="674" spans="1:26" ht="15.75" customHeight="1">
      <c r="A674" s="312"/>
      <c r="B674" s="312"/>
      <c r="C674" s="267"/>
      <c r="D674" s="312"/>
      <c r="E674" s="312"/>
      <c r="F674" s="312"/>
      <c r="G674" s="267"/>
      <c r="H674" s="267"/>
      <c r="I674" s="313"/>
      <c r="J674" s="314"/>
      <c r="K674" s="314"/>
      <c r="L674" s="314"/>
      <c r="M674" s="314"/>
      <c r="N674" s="314"/>
      <c r="O674" s="267"/>
      <c r="P674" s="267"/>
      <c r="Q674" s="267"/>
      <c r="R674" s="267"/>
      <c r="S674" s="267"/>
      <c r="T674" s="267"/>
      <c r="U674" s="267"/>
      <c r="V674" s="267"/>
      <c r="W674" s="267"/>
      <c r="X674" s="267"/>
      <c r="Y674" s="267"/>
      <c r="Z674" s="267"/>
    </row>
    <row r="675" spans="1:26" ht="15.75" customHeight="1">
      <c r="A675" s="312"/>
      <c r="B675" s="312"/>
      <c r="C675" s="267"/>
      <c r="D675" s="312"/>
      <c r="E675" s="312"/>
      <c r="F675" s="312"/>
      <c r="G675" s="267"/>
      <c r="H675" s="267"/>
      <c r="I675" s="313"/>
      <c r="J675" s="314"/>
      <c r="K675" s="314"/>
      <c r="L675" s="314"/>
      <c r="M675" s="314"/>
      <c r="N675" s="314"/>
      <c r="O675" s="267"/>
      <c r="P675" s="267"/>
      <c r="Q675" s="267"/>
      <c r="R675" s="267"/>
      <c r="S675" s="267"/>
      <c r="T675" s="267"/>
      <c r="U675" s="267"/>
      <c r="V675" s="267"/>
      <c r="W675" s="267"/>
      <c r="X675" s="267"/>
      <c r="Y675" s="267"/>
      <c r="Z675" s="267"/>
    </row>
    <row r="676" spans="1:26" ht="15.75" customHeight="1">
      <c r="A676" s="312"/>
      <c r="B676" s="312"/>
      <c r="C676" s="267"/>
      <c r="D676" s="312"/>
      <c r="E676" s="312"/>
      <c r="F676" s="312"/>
      <c r="G676" s="267"/>
      <c r="H676" s="267"/>
      <c r="I676" s="313"/>
      <c r="J676" s="314"/>
      <c r="K676" s="314"/>
      <c r="L676" s="314"/>
      <c r="M676" s="314"/>
      <c r="N676" s="314"/>
      <c r="O676" s="267"/>
      <c r="P676" s="267"/>
      <c r="Q676" s="267"/>
      <c r="R676" s="267"/>
      <c r="S676" s="267"/>
      <c r="T676" s="267"/>
      <c r="U676" s="267"/>
      <c r="V676" s="267"/>
      <c r="W676" s="267"/>
      <c r="X676" s="267"/>
      <c r="Y676" s="267"/>
      <c r="Z676" s="267"/>
    </row>
    <row r="677" spans="1:26" ht="15.75" customHeight="1">
      <c r="A677" s="312"/>
      <c r="B677" s="312"/>
      <c r="C677" s="267"/>
      <c r="D677" s="312"/>
      <c r="E677" s="312"/>
      <c r="F677" s="312"/>
      <c r="G677" s="267"/>
      <c r="H677" s="267"/>
      <c r="I677" s="313"/>
      <c r="J677" s="314"/>
      <c r="K677" s="314"/>
      <c r="L677" s="314"/>
      <c r="M677" s="314"/>
      <c r="N677" s="314"/>
      <c r="O677" s="267"/>
      <c r="P677" s="267"/>
      <c r="Q677" s="267"/>
      <c r="R677" s="267"/>
      <c r="S677" s="267"/>
      <c r="T677" s="267"/>
      <c r="U677" s="267"/>
      <c r="V677" s="267"/>
      <c r="W677" s="267"/>
      <c r="X677" s="267"/>
      <c r="Y677" s="267"/>
      <c r="Z677" s="267"/>
    </row>
    <row r="678" spans="1:26" ht="15.75" customHeight="1">
      <c r="A678" s="312"/>
      <c r="B678" s="312"/>
      <c r="C678" s="267"/>
      <c r="D678" s="312"/>
      <c r="E678" s="312"/>
      <c r="F678" s="312"/>
      <c r="G678" s="267"/>
      <c r="H678" s="267"/>
      <c r="I678" s="313"/>
      <c r="J678" s="314"/>
      <c r="K678" s="314"/>
      <c r="L678" s="314"/>
      <c r="M678" s="314"/>
      <c r="N678" s="314"/>
      <c r="O678" s="267"/>
      <c r="P678" s="267"/>
      <c r="Q678" s="267"/>
      <c r="R678" s="267"/>
      <c r="S678" s="267"/>
      <c r="T678" s="267"/>
      <c r="U678" s="267"/>
      <c r="V678" s="267"/>
      <c r="W678" s="267"/>
      <c r="X678" s="267"/>
      <c r="Y678" s="267"/>
      <c r="Z678" s="267"/>
    </row>
    <row r="679" spans="1:26" ht="15.75" customHeight="1">
      <c r="A679" s="312"/>
      <c r="B679" s="312"/>
      <c r="C679" s="267"/>
      <c r="D679" s="312"/>
      <c r="E679" s="312"/>
      <c r="F679" s="312"/>
      <c r="G679" s="267"/>
      <c r="H679" s="267"/>
      <c r="I679" s="313"/>
      <c r="J679" s="314"/>
      <c r="K679" s="314"/>
      <c r="L679" s="314"/>
      <c r="M679" s="314"/>
      <c r="N679" s="314"/>
      <c r="O679" s="267"/>
      <c r="P679" s="267"/>
      <c r="Q679" s="267"/>
      <c r="R679" s="267"/>
      <c r="S679" s="267"/>
      <c r="T679" s="267"/>
      <c r="U679" s="267"/>
      <c r="V679" s="267"/>
      <c r="W679" s="267"/>
      <c r="X679" s="267"/>
      <c r="Y679" s="267"/>
      <c r="Z679" s="267"/>
    </row>
    <row r="680" spans="1:26" ht="15.75" customHeight="1">
      <c r="A680" s="312"/>
      <c r="B680" s="312"/>
      <c r="C680" s="267"/>
      <c r="D680" s="312"/>
      <c r="E680" s="312"/>
      <c r="F680" s="312"/>
      <c r="G680" s="267"/>
      <c r="H680" s="267"/>
      <c r="I680" s="313"/>
      <c r="J680" s="314"/>
      <c r="K680" s="314"/>
      <c r="L680" s="314"/>
      <c r="M680" s="314"/>
      <c r="N680" s="314"/>
      <c r="O680" s="267"/>
      <c r="P680" s="267"/>
      <c r="Q680" s="267"/>
      <c r="R680" s="267"/>
      <c r="S680" s="267"/>
      <c r="T680" s="267"/>
      <c r="U680" s="267"/>
      <c r="V680" s="267"/>
      <c r="W680" s="267"/>
      <c r="X680" s="267"/>
      <c r="Y680" s="267"/>
      <c r="Z680" s="267"/>
    </row>
    <row r="681" spans="1:26" ht="15.75" customHeight="1">
      <c r="A681" s="312"/>
      <c r="B681" s="312"/>
      <c r="C681" s="267"/>
      <c r="D681" s="312"/>
      <c r="E681" s="312"/>
      <c r="F681" s="312"/>
      <c r="G681" s="267"/>
      <c r="H681" s="267"/>
      <c r="I681" s="313"/>
      <c r="J681" s="314"/>
      <c r="K681" s="314"/>
      <c r="L681" s="314"/>
      <c r="M681" s="314"/>
      <c r="N681" s="314"/>
      <c r="O681" s="267"/>
      <c r="P681" s="267"/>
      <c r="Q681" s="267"/>
      <c r="R681" s="267"/>
      <c r="S681" s="267"/>
      <c r="T681" s="267"/>
      <c r="U681" s="267"/>
      <c r="V681" s="267"/>
      <c r="W681" s="267"/>
      <c r="X681" s="267"/>
      <c r="Y681" s="267"/>
      <c r="Z681" s="267"/>
    </row>
    <row r="682" spans="1:26" ht="15.75" customHeight="1">
      <c r="A682" s="312"/>
      <c r="B682" s="312"/>
      <c r="C682" s="267"/>
      <c r="D682" s="312"/>
      <c r="E682" s="312"/>
      <c r="F682" s="312"/>
      <c r="G682" s="267"/>
      <c r="H682" s="267"/>
      <c r="I682" s="313"/>
      <c r="J682" s="314"/>
      <c r="K682" s="314"/>
      <c r="L682" s="314"/>
      <c r="M682" s="314"/>
      <c r="N682" s="314"/>
      <c r="O682" s="267"/>
      <c r="P682" s="267"/>
      <c r="Q682" s="267"/>
      <c r="R682" s="267"/>
      <c r="S682" s="267"/>
      <c r="T682" s="267"/>
      <c r="U682" s="267"/>
      <c r="V682" s="267"/>
      <c r="W682" s="267"/>
      <c r="X682" s="267"/>
      <c r="Y682" s="267"/>
      <c r="Z682" s="267"/>
    </row>
    <row r="683" spans="1:26" ht="15.75" customHeight="1">
      <c r="A683" s="312"/>
      <c r="B683" s="312"/>
      <c r="C683" s="267"/>
      <c r="D683" s="312"/>
      <c r="E683" s="312"/>
      <c r="F683" s="312"/>
      <c r="G683" s="267"/>
      <c r="H683" s="267"/>
      <c r="I683" s="313"/>
      <c r="J683" s="314"/>
      <c r="K683" s="314"/>
      <c r="L683" s="314"/>
      <c r="M683" s="314"/>
      <c r="N683" s="314"/>
      <c r="O683" s="267"/>
      <c r="P683" s="267"/>
      <c r="Q683" s="267"/>
      <c r="R683" s="267"/>
      <c r="S683" s="267"/>
      <c r="T683" s="267"/>
      <c r="U683" s="267"/>
      <c r="V683" s="267"/>
      <c r="W683" s="267"/>
      <c r="X683" s="267"/>
      <c r="Y683" s="267"/>
      <c r="Z683" s="267"/>
    </row>
    <row r="684" spans="1:26" ht="15.75" customHeight="1">
      <c r="A684" s="312"/>
      <c r="B684" s="312"/>
      <c r="C684" s="267"/>
      <c r="D684" s="312"/>
      <c r="E684" s="312"/>
      <c r="F684" s="312"/>
      <c r="G684" s="267"/>
      <c r="H684" s="267"/>
      <c r="I684" s="313"/>
      <c r="J684" s="314"/>
      <c r="K684" s="314"/>
      <c r="L684" s="314"/>
      <c r="M684" s="314"/>
      <c r="N684" s="314"/>
      <c r="O684" s="267"/>
      <c r="P684" s="267"/>
      <c r="Q684" s="267"/>
      <c r="R684" s="267"/>
      <c r="S684" s="267"/>
      <c r="T684" s="267"/>
      <c r="U684" s="267"/>
      <c r="V684" s="267"/>
      <c r="W684" s="267"/>
      <c r="X684" s="267"/>
      <c r="Y684" s="267"/>
      <c r="Z684" s="267"/>
    </row>
    <row r="685" spans="1:26" ht="15.75" customHeight="1">
      <c r="A685" s="312"/>
      <c r="B685" s="312"/>
      <c r="C685" s="267"/>
      <c r="D685" s="312"/>
      <c r="E685" s="312"/>
      <c r="F685" s="312"/>
      <c r="G685" s="267"/>
      <c r="H685" s="267"/>
      <c r="I685" s="313"/>
      <c r="J685" s="314"/>
      <c r="K685" s="314"/>
      <c r="L685" s="314"/>
      <c r="M685" s="314"/>
      <c r="N685" s="314"/>
      <c r="O685" s="267"/>
      <c r="P685" s="267"/>
      <c r="Q685" s="267"/>
      <c r="R685" s="267"/>
      <c r="S685" s="267"/>
      <c r="T685" s="267"/>
      <c r="U685" s="267"/>
      <c r="V685" s="267"/>
      <c r="W685" s="267"/>
      <c r="X685" s="267"/>
      <c r="Y685" s="267"/>
      <c r="Z685" s="267"/>
    </row>
    <row r="686" spans="1:26" ht="15.75" customHeight="1">
      <c r="A686" s="312"/>
      <c r="B686" s="312"/>
      <c r="C686" s="267"/>
      <c r="D686" s="312"/>
      <c r="E686" s="312"/>
      <c r="F686" s="312"/>
      <c r="G686" s="267"/>
      <c r="H686" s="267"/>
      <c r="I686" s="313"/>
      <c r="J686" s="314"/>
      <c r="K686" s="314"/>
      <c r="L686" s="314"/>
      <c r="M686" s="314"/>
      <c r="N686" s="314"/>
      <c r="O686" s="267"/>
      <c r="P686" s="267"/>
      <c r="Q686" s="267"/>
      <c r="R686" s="267"/>
      <c r="S686" s="267"/>
      <c r="T686" s="267"/>
      <c r="U686" s="267"/>
      <c r="V686" s="267"/>
      <c r="W686" s="267"/>
      <c r="X686" s="267"/>
      <c r="Y686" s="267"/>
      <c r="Z686" s="267"/>
    </row>
    <row r="687" spans="1:26" ht="15.75" customHeight="1">
      <c r="A687" s="312"/>
      <c r="B687" s="312"/>
      <c r="C687" s="267"/>
      <c r="D687" s="312"/>
      <c r="E687" s="312"/>
      <c r="F687" s="312"/>
      <c r="G687" s="267"/>
      <c r="H687" s="267"/>
      <c r="I687" s="313"/>
      <c r="J687" s="314"/>
      <c r="K687" s="314"/>
      <c r="L687" s="314"/>
      <c r="M687" s="314"/>
      <c r="N687" s="314"/>
      <c r="O687" s="267"/>
      <c r="P687" s="267"/>
      <c r="Q687" s="267"/>
      <c r="R687" s="267"/>
      <c r="S687" s="267"/>
      <c r="T687" s="267"/>
      <c r="U687" s="267"/>
      <c r="V687" s="267"/>
      <c r="W687" s="267"/>
      <c r="X687" s="267"/>
      <c r="Y687" s="267"/>
      <c r="Z687" s="267"/>
    </row>
    <row r="688" spans="1:26" ht="15.75" customHeight="1">
      <c r="A688" s="312"/>
      <c r="B688" s="312"/>
      <c r="C688" s="267"/>
      <c r="D688" s="312"/>
      <c r="E688" s="312"/>
      <c r="F688" s="312"/>
      <c r="G688" s="267"/>
      <c r="H688" s="267"/>
      <c r="I688" s="313"/>
      <c r="J688" s="314"/>
      <c r="K688" s="314"/>
      <c r="L688" s="314"/>
      <c r="M688" s="314"/>
      <c r="N688" s="314"/>
      <c r="O688" s="267"/>
      <c r="P688" s="267"/>
      <c r="Q688" s="267"/>
      <c r="R688" s="267"/>
      <c r="S688" s="267"/>
      <c r="T688" s="267"/>
      <c r="U688" s="267"/>
      <c r="V688" s="267"/>
      <c r="W688" s="267"/>
      <c r="X688" s="267"/>
      <c r="Y688" s="267"/>
      <c r="Z688" s="267"/>
    </row>
    <row r="689" spans="1:26" ht="15.75" customHeight="1">
      <c r="A689" s="312"/>
      <c r="B689" s="312"/>
      <c r="C689" s="267"/>
      <c r="D689" s="312"/>
      <c r="E689" s="312"/>
      <c r="F689" s="312"/>
      <c r="G689" s="267"/>
      <c r="H689" s="267"/>
      <c r="I689" s="313"/>
      <c r="J689" s="314"/>
      <c r="K689" s="314"/>
      <c r="L689" s="314"/>
      <c r="M689" s="314"/>
      <c r="N689" s="314"/>
      <c r="O689" s="267"/>
      <c r="P689" s="267"/>
      <c r="Q689" s="267"/>
      <c r="R689" s="267"/>
      <c r="S689" s="267"/>
      <c r="T689" s="267"/>
      <c r="U689" s="267"/>
      <c r="V689" s="267"/>
      <c r="W689" s="267"/>
      <c r="X689" s="267"/>
      <c r="Y689" s="267"/>
      <c r="Z689" s="267"/>
    </row>
    <row r="690" spans="1:26" ht="15.75" customHeight="1">
      <c r="A690" s="312"/>
      <c r="B690" s="312"/>
      <c r="C690" s="267"/>
      <c r="D690" s="312"/>
      <c r="E690" s="312"/>
      <c r="F690" s="312"/>
      <c r="G690" s="267"/>
      <c r="H690" s="267"/>
      <c r="I690" s="313"/>
      <c r="J690" s="314"/>
      <c r="K690" s="314"/>
      <c r="L690" s="314"/>
      <c r="M690" s="314"/>
      <c r="N690" s="314"/>
      <c r="O690" s="267"/>
      <c r="P690" s="267"/>
      <c r="Q690" s="267"/>
      <c r="R690" s="267"/>
      <c r="S690" s="267"/>
      <c r="T690" s="267"/>
      <c r="U690" s="267"/>
      <c r="V690" s="267"/>
      <c r="W690" s="267"/>
      <c r="X690" s="267"/>
      <c r="Y690" s="267"/>
      <c r="Z690" s="267"/>
    </row>
    <row r="691" spans="1:26" ht="15.75" customHeight="1">
      <c r="A691" s="312"/>
      <c r="B691" s="312"/>
      <c r="C691" s="267"/>
      <c r="D691" s="312"/>
      <c r="E691" s="312"/>
      <c r="F691" s="312"/>
      <c r="G691" s="267"/>
      <c r="H691" s="267"/>
      <c r="I691" s="313"/>
      <c r="J691" s="314"/>
      <c r="K691" s="314"/>
      <c r="L691" s="314"/>
      <c r="M691" s="314"/>
      <c r="N691" s="314"/>
      <c r="O691" s="267"/>
      <c r="P691" s="267"/>
      <c r="Q691" s="267"/>
      <c r="R691" s="267"/>
      <c r="S691" s="267"/>
      <c r="T691" s="267"/>
      <c r="U691" s="267"/>
      <c r="V691" s="267"/>
      <c r="W691" s="267"/>
      <c r="X691" s="267"/>
      <c r="Y691" s="267"/>
      <c r="Z691" s="267"/>
    </row>
    <row r="692" spans="1:26" ht="15.75" customHeight="1">
      <c r="A692" s="312"/>
      <c r="B692" s="312"/>
      <c r="C692" s="267"/>
      <c r="D692" s="312"/>
      <c r="E692" s="312"/>
      <c r="F692" s="312"/>
      <c r="G692" s="267"/>
      <c r="H692" s="267"/>
      <c r="I692" s="313"/>
      <c r="J692" s="314"/>
      <c r="K692" s="314"/>
      <c r="L692" s="314"/>
      <c r="M692" s="314"/>
      <c r="N692" s="314"/>
      <c r="O692" s="267"/>
      <c r="P692" s="267"/>
      <c r="Q692" s="267"/>
      <c r="R692" s="267"/>
      <c r="S692" s="267"/>
      <c r="T692" s="267"/>
      <c r="U692" s="267"/>
      <c r="V692" s="267"/>
      <c r="W692" s="267"/>
      <c r="X692" s="267"/>
      <c r="Y692" s="267"/>
      <c r="Z692" s="267"/>
    </row>
    <row r="693" spans="1:26" ht="15.75" customHeight="1">
      <c r="A693" s="312"/>
      <c r="B693" s="312"/>
      <c r="C693" s="267"/>
      <c r="D693" s="312"/>
      <c r="E693" s="312"/>
      <c r="F693" s="312"/>
      <c r="G693" s="267"/>
      <c r="H693" s="267"/>
      <c r="I693" s="313"/>
      <c r="J693" s="314"/>
      <c r="K693" s="314"/>
      <c r="L693" s="314"/>
      <c r="M693" s="314"/>
      <c r="N693" s="314"/>
      <c r="O693" s="267"/>
      <c r="P693" s="267"/>
      <c r="Q693" s="267"/>
      <c r="R693" s="267"/>
      <c r="S693" s="267"/>
      <c r="T693" s="267"/>
      <c r="U693" s="267"/>
      <c r="V693" s="267"/>
      <c r="W693" s="267"/>
      <c r="X693" s="267"/>
      <c r="Y693" s="267"/>
      <c r="Z693" s="267"/>
    </row>
    <row r="694" spans="1:26" ht="15.75" customHeight="1">
      <c r="A694" s="312"/>
      <c r="B694" s="312"/>
      <c r="C694" s="267"/>
      <c r="D694" s="312"/>
      <c r="E694" s="312"/>
      <c r="F694" s="312"/>
      <c r="G694" s="267"/>
      <c r="H694" s="267"/>
      <c r="I694" s="313"/>
      <c r="J694" s="314"/>
      <c r="K694" s="314"/>
      <c r="L694" s="314"/>
      <c r="M694" s="314"/>
      <c r="N694" s="314"/>
      <c r="O694" s="267"/>
      <c r="P694" s="267"/>
      <c r="Q694" s="267"/>
      <c r="R694" s="267"/>
      <c r="S694" s="267"/>
      <c r="T694" s="267"/>
      <c r="U694" s="267"/>
      <c r="V694" s="267"/>
      <c r="W694" s="267"/>
      <c r="X694" s="267"/>
      <c r="Y694" s="267"/>
      <c r="Z694" s="267"/>
    </row>
    <row r="695" spans="1:26" ht="15.75" customHeight="1">
      <c r="A695" s="312"/>
      <c r="B695" s="312"/>
      <c r="C695" s="267"/>
      <c r="D695" s="312"/>
      <c r="E695" s="312"/>
      <c r="F695" s="312"/>
      <c r="G695" s="267"/>
      <c r="H695" s="267"/>
      <c r="I695" s="313"/>
      <c r="J695" s="314"/>
      <c r="K695" s="314"/>
      <c r="L695" s="314"/>
      <c r="M695" s="314"/>
      <c r="N695" s="314"/>
      <c r="O695" s="267"/>
      <c r="P695" s="267"/>
      <c r="Q695" s="267"/>
      <c r="R695" s="267"/>
      <c r="S695" s="267"/>
      <c r="T695" s="267"/>
      <c r="U695" s="267"/>
      <c r="V695" s="267"/>
      <c r="W695" s="267"/>
      <c r="X695" s="267"/>
      <c r="Y695" s="267"/>
      <c r="Z695" s="267"/>
    </row>
    <row r="696" spans="1:26" ht="15.75" customHeight="1">
      <c r="A696" s="312"/>
      <c r="B696" s="312"/>
      <c r="C696" s="267"/>
      <c r="D696" s="312"/>
      <c r="E696" s="312"/>
      <c r="F696" s="312"/>
      <c r="G696" s="267"/>
      <c r="H696" s="267"/>
      <c r="I696" s="313"/>
      <c r="J696" s="314"/>
      <c r="K696" s="314"/>
      <c r="L696" s="314"/>
      <c r="M696" s="314"/>
      <c r="N696" s="314"/>
      <c r="O696" s="267"/>
      <c r="P696" s="267"/>
      <c r="Q696" s="267"/>
      <c r="R696" s="267"/>
      <c r="S696" s="267"/>
      <c r="T696" s="267"/>
      <c r="U696" s="267"/>
      <c r="V696" s="267"/>
      <c r="W696" s="267"/>
      <c r="X696" s="267"/>
      <c r="Y696" s="267"/>
      <c r="Z696" s="267"/>
    </row>
    <row r="697" spans="1:26" ht="15.75" customHeight="1">
      <c r="A697" s="312"/>
      <c r="B697" s="312"/>
      <c r="C697" s="267"/>
      <c r="D697" s="312"/>
      <c r="E697" s="312"/>
      <c r="F697" s="312"/>
      <c r="G697" s="267"/>
      <c r="H697" s="267"/>
      <c r="I697" s="313"/>
      <c r="J697" s="314"/>
      <c r="K697" s="314"/>
      <c r="L697" s="314"/>
      <c r="M697" s="314"/>
      <c r="N697" s="314"/>
      <c r="O697" s="267"/>
      <c r="P697" s="267"/>
      <c r="Q697" s="267"/>
      <c r="R697" s="267"/>
      <c r="S697" s="267"/>
      <c r="T697" s="267"/>
      <c r="U697" s="267"/>
      <c r="V697" s="267"/>
      <c r="W697" s="267"/>
      <c r="X697" s="267"/>
      <c r="Y697" s="267"/>
      <c r="Z697" s="267"/>
    </row>
    <row r="698" spans="1:26" ht="15.75" customHeight="1">
      <c r="A698" s="312"/>
      <c r="B698" s="312"/>
      <c r="C698" s="267"/>
      <c r="D698" s="312"/>
      <c r="E698" s="312"/>
      <c r="F698" s="312"/>
      <c r="G698" s="267"/>
      <c r="H698" s="267"/>
      <c r="I698" s="313"/>
      <c r="J698" s="314"/>
      <c r="K698" s="314"/>
      <c r="L698" s="314"/>
      <c r="M698" s="314"/>
      <c r="N698" s="314"/>
      <c r="O698" s="267"/>
      <c r="P698" s="267"/>
      <c r="Q698" s="267"/>
      <c r="R698" s="267"/>
      <c r="S698" s="267"/>
      <c r="T698" s="267"/>
      <c r="U698" s="267"/>
      <c r="V698" s="267"/>
      <c r="W698" s="267"/>
      <c r="X698" s="267"/>
      <c r="Y698" s="267"/>
      <c r="Z698" s="267"/>
    </row>
    <row r="699" spans="1:26" ht="15.75" customHeight="1">
      <c r="A699" s="312"/>
      <c r="B699" s="312"/>
      <c r="C699" s="267"/>
      <c r="D699" s="312"/>
      <c r="E699" s="312"/>
      <c r="F699" s="312"/>
      <c r="G699" s="267"/>
      <c r="H699" s="267"/>
      <c r="I699" s="313"/>
      <c r="J699" s="314"/>
      <c r="K699" s="314"/>
      <c r="L699" s="314"/>
      <c r="M699" s="314"/>
      <c r="N699" s="314"/>
      <c r="O699" s="267"/>
      <c r="P699" s="267"/>
      <c r="Q699" s="267"/>
      <c r="R699" s="267"/>
      <c r="S699" s="267"/>
      <c r="T699" s="267"/>
      <c r="U699" s="267"/>
      <c r="V699" s="267"/>
      <c r="W699" s="267"/>
      <c r="X699" s="267"/>
      <c r="Y699" s="267"/>
      <c r="Z699" s="267"/>
    </row>
    <row r="700" spans="1:26" ht="15.75" customHeight="1">
      <c r="A700" s="312"/>
      <c r="B700" s="312"/>
      <c r="C700" s="267"/>
      <c r="D700" s="312"/>
      <c r="E700" s="312"/>
      <c r="F700" s="312"/>
      <c r="G700" s="267"/>
      <c r="H700" s="267"/>
      <c r="I700" s="313"/>
      <c r="J700" s="314"/>
      <c r="K700" s="314"/>
      <c r="L700" s="314"/>
      <c r="M700" s="314"/>
      <c r="N700" s="314"/>
      <c r="O700" s="267"/>
      <c r="P700" s="267"/>
      <c r="Q700" s="267"/>
      <c r="R700" s="267"/>
      <c r="S700" s="267"/>
      <c r="T700" s="267"/>
      <c r="U700" s="267"/>
      <c r="V700" s="267"/>
      <c r="W700" s="267"/>
      <c r="X700" s="267"/>
      <c r="Y700" s="267"/>
      <c r="Z700" s="267"/>
    </row>
    <row r="701" spans="1:26" ht="15.75" customHeight="1">
      <c r="A701" s="312"/>
      <c r="B701" s="312"/>
      <c r="C701" s="267"/>
      <c r="D701" s="312"/>
      <c r="E701" s="312"/>
      <c r="F701" s="312"/>
      <c r="G701" s="267"/>
      <c r="H701" s="267"/>
      <c r="I701" s="313"/>
      <c r="J701" s="314"/>
      <c r="K701" s="314"/>
      <c r="L701" s="314"/>
      <c r="M701" s="314"/>
      <c r="N701" s="314"/>
      <c r="O701" s="267"/>
      <c r="P701" s="267"/>
      <c r="Q701" s="267"/>
      <c r="R701" s="267"/>
      <c r="S701" s="267"/>
      <c r="T701" s="267"/>
      <c r="U701" s="267"/>
      <c r="V701" s="267"/>
      <c r="W701" s="267"/>
      <c r="X701" s="267"/>
      <c r="Y701" s="267"/>
      <c r="Z701" s="267"/>
    </row>
    <row r="702" spans="1:26" ht="15.75" customHeight="1">
      <c r="A702" s="312"/>
      <c r="B702" s="312"/>
      <c r="C702" s="267"/>
      <c r="D702" s="312"/>
      <c r="E702" s="312"/>
      <c r="F702" s="312"/>
      <c r="G702" s="267"/>
      <c r="H702" s="267"/>
      <c r="I702" s="313"/>
      <c r="J702" s="314"/>
      <c r="K702" s="314"/>
      <c r="L702" s="314"/>
      <c r="M702" s="314"/>
      <c r="N702" s="314"/>
      <c r="O702" s="267"/>
      <c r="P702" s="267"/>
      <c r="Q702" s="267"/>
      <c r="R702" s="267"/>
      <c r="S702" s="267"/>
      <c r="T702" s="267"/>
      <c r="U702" s="267"/>
      <c r="V702" s="267"/>
      <c r="W702" s="267"/>
      <c r="X702" s="267"/>
      <c r="Y702" s="267"/>
      <c r="Z702" s="267"/>
    </row>
    <row r="703" spans="1:26" ht="15.75" customHeight="1">
      <c r="A703" s="312"/>
      <c r="B703" s="312"/>
      <c r="C703" s="267"/>
      <c r="D703" s="312"/>
      <c r="E703" s="312"/>
      <c r="F703" s="312"/>
      <c r="G703" s="267"/>
      <c r="H703" s="267"/>
      <c r="I703" s="313"/>
      <c r="J703" s="314"/>
      <c r="K703" s="314"/>
      <c r="L703" s="314"/>
      <c r="M703" s="314"/>
      <c r="N703" s="314"/>
      <c r="O703" s="267"/>
      <c r="P703" s="267"/>
      <c r="Q703" s="267"/>
      <c r="R703" s="267"/>
      <c r="S703" s="267"/>
      <c r="T703" s="267"/>
      <c r="U703" s="267"/>
      <c r="V703" s="267"/>
      <c r="W703" s="267"/>
      <c r="X703" s="267"/>
      <c r="Y703" s="267"/>
      <c r="Z703" s="267"/>
    </row>
    <row r="704" spans="1:26" ht="15.75" customHeight="1">
      <c r="A704" s="312"/>
      <c r="B704" s="312"/>
      <c r="C704" s="267"/>
      <c r="D704" s="312"/>
      <c r="E704" s="312"/>
      <c r="F704" s="312"/>
      <c r="G704" s="267"/>
      <c r="H704" s="267"/>
      <c r="I704" s="313"/>
      <c r="J704" s="314"/>
      <c r="K704" s="314"/>
      <c r="L704" s="314"/>
      <c r="M704" s="314"/>
      <c r="N704" s="314"/>
      <c r="O704" s="267"/>
      <c r="P704" s="267"/>
      <c r="Q704" s="267"/>
      <c r="R704" s="267"/>
      <c r="S704" s="267"/>
      <c r="T704" s="267"/>
      <c r="U704" s="267"/>
      <c r="V704" s="267"/>
      <c r="W704" s="267"/>
      <c r="X704" s="267"/>
      <c r="Y704" s="267"/>
      <c r="Z704" s="267"/>
    </row>
    <row r="705" spans="1:26" ht="15.75" customHeight="1">
      <c r="A705" s="312"/>
      <c r="B705" s="312"/>
      <c r="C705" s="267"/>
      <c r="D705" s="312"/>
      <c r="E705" s="312"/>
      <c r="F705" s="312"/>
      <c r="G705" s="267"/>
      <c r="H705" s="267"/>
      <c r="I705" s="313"/>
      <c r="J705" s="314"/>
      <c r="K705" s="314"/>
      <c r="L705" s="314"/>
      <c r="M705" s="314"/>
      <c r="N705" s="314"/>
      <c r="O705" s="267"/>
      <c r="P705" s="267"/>
      <c r="Q705" s="267"/>
      <c r="R705" s="267"/>
      <c r="S705" s="267"/>
      <c r="T705" s="267"/>
      <c r="U705" s="267"/>
      <c r="V705" s="267"/>
      <c r="W705" s="267"/>
      <c r="X705" s="267"/>
      <c r="Y705" s="267"/>
      <c r="Z705" s="267"/>
    </row>
    <row r="706" spans="1:26" ht="15.75" customHeight="1">
      <c r="A706" s="312"/>
      <c r="B706" s="312"/>
      <c r="C706" s="267"/>
      <c r="D706" s="312"/>
      <c r="E706" s="312"/>
      <c r="F706" s="312"/>
      <c r="G706" s="267"/>
      <c r="H706" s="267"/>
      <c r="I706" s="313"/>
      <c r="J706" s="314"/>
      <c r="K706" s="314"/>
      <c r="L706" s="314"/>
      <c r="M706" s="314"/>
      <c r="N706" s="314"/>
      <c r="O706" s="267"/>
      <c r="P706" s="267"/>
      <c r="Q706" s="267"/>
      <c r="R706" s="267"/>
      <c r="S706" s="267"/>
      <c r="T706" s="267"/>
      <c r="U706" s="267"/>
      <c r="V706" s="267"/>
      <c r="W706" s="267"/>
      <c r="X706" s="267"/>
      <c r="Y706" s="267"/>
      <c r="Z706" s="267"/>
    </row>
    <row r="707" spans="1:26" ht="15.75" customHeight="1">
      <c r="A707" s="312"/>
      <c r="B707" s="312"/>
      <c r="C707" s="267"/>
      <c r="D707" s="312"/>
      <c r="E707" s="312"/>
      <c r="F707" s="312"/>
      <c r="G707" s="267"/>
      <c r="H707" s="267"/>
      <c r="I707" s="313"/>
      <c r="J707" s="314"/>
      <c r="K707" s="314"/>
      <c r="L707" s="314"/>
      <c r="M707" s="314"/>
      <c r="N707" s="314"/>
      <c r="O707" s="267"/>
      <c r="P707" s="267"/>
      <c r="Q707" s="267"/>
      <c r="R707" s="267"/>
      <c r="S707" s="267"/>
      <c r="T707" s="267"/>
      <c r="U707" s="267"/>
      <c r="V707" s="267"/>
      <c r="W707" s="267"/>
      <c r="X707" s="267"/>
      <c r="Y707" s="267"/>
      <c r="Z707" s="267"/>
    </row>
    <row r="708" spans="1:26" ht="15.75" customHeight="1">
      <c r="A708" s="312"/>
      <c r="B708" s="312"/>
      <c r="C708" s="267"/>
      <c r="D708" s="312"/>
      <c r="E708" s="312"/>
      <c r="F708" s="312"/>
      <c r="G708" s="267"/>
      <c r="H708" s="267"/>
      <c r="I708" s="313"/>
      <c r="J708" s="314"/>
      <c r="K708" s="314"/>
      <c r="L708" s="314"/>
      <c r="M708" s="314"/>
      <c r="N708" s="314"/>
      <c r="O708" s="267"/>
      <c r="P708" s="267"/>
      <c r="Q708" s="267"/>
      <c r="R708" s="267"/>
      <c r="S708" s="267"/>
      <c r="T708" s="267"/>
      <c r="U708" s="267"/>
      <c r="V708" s="267"/>
      <c r="W708" s="267"/>
      <c r="X708" s="267"/>
      <c r="Y708" s="267"/>
      <c r="Z708" s="267"/>
    </row>
    <row r="709" spans="1:26" ht="15.75" customHeight="1">
      <c r="A709" s="312"/>
      <c r="B709" s="312"/>
      <c r="C709" s="267"/>
      <c r="D709" s="312"/>
      <c r="E709" s="312"/>
      <c r="F709" s="312"/>
      <c r="G709" s="267"/>
      <c r="H709" s="267"/>
      <c r="I709" s="313"/>
      <c r="J709" s="314"/>
      <c r="K709" s="314"/>
      <c r="L709" s="314"/>
      <c r="M709" s="314"/>
      <c r="N709" s="314"/>
      <c r="O709" s="267"/>
      <c r="P709" s="267"/>
      <c r="Q709" s="267"/>
      <c r="R709" s="267"/>
      <c r="S709" s="267"/>
      <c r="T709" s="267"/>
      <c r="U709" s="267"/>
      <c r="V709" s="267"/>
      <c r="W709" s="267"/>
      <c r="X709" s="267"/>
      <c r="Y709" s="267"/>
      <c r="Z709" s="267"/>
    </row>
    <row r="710" spans="1:26" ht="15.75" customHeight="1">
      <c r="A710" s="312"/>
      <c r="B710" s="312"/>
      <c r="C710" s="267"/>
      <c r="D710" s="312"/>
      <c r="E710" s="312"/>
      <c r="F710" s="312"/>
      <c r="G710" s="267"/>
      <c r="H710" s="267"/>
      <c r="I710" s="313"/>
      <c r="J710" s="314"/>
      <c r="K710" s="314"/>
      <c r="L710" s="314"/>
      <c r="M710" s="314"/>
      <c r="N710" s="314"/>
      <c r="O710" s="267"/>
      <c r="P710" s="267"/>
      <c r="Q710" s="267"/>
      <c r="R710" s="267"/>
      <c r="S710" s="267"/>
      <c r="T710" s="267"/>
      <c r="U710" s="267"/>
      <c r="V710" s="267"/>
      <c r="W710" s="267"/>
      <c r="X710" s="267"/>
      <c r="Y710" s="267"/>
      <c r="Z710" s="267"/>
    </row>
    <row r="711" spans="1:26" ht="15.75" customHeight="1">
      <c r="A711" s="312"/>
      <c r="B711" s="312"/>
      <c r="C711" s="267"/>
      <c r="D711" s="312"/>
      <c r="E711" s="312"/>
      <c r="F711" s="312"/>
      <c r="G711" s="267"/>
      <c r="H711" s="267"/>
      <c r="I711" s="313"/>
      <c r="J711" s="314"/>
      <c r="K711" s="314"/>
      <c r="L711" s="314"/>
      <c r="M711" s="314"/>
      <c r="N711" s="314"/>
      <c r="O711" s="267"/>
      <c r="P711" s="267"/>
      <c r="Q711" s="267"/>
      <c r="R711" s="267"/>
      <c r="S711" s="267"/>
      <c r="T711" s="267"/>
      <c r="U711" s="267"/>
      <c r="V711" s="267"/>
      <c r="W711" s="267"/>
      <c r="X711" s="267"/>
      <c r="Y711" s="267"/>
      <c r="Z711" s="267"/>
    </row>
    <row r="712" spans="1:26" ht="15.75" customHeight="1">
      <c r="A712" s="312"/>
      <c r="B712" s="312"/>
      <c r="C712" s="267"/>
      <c r="D712" s="312"/>
      <c r="E712" s="312"/>
      <c r="F712" s="312"/>
      <c r="G712" s="267"/>
      <c r="H712" s="267"/>
      <c r="I712" s="313"/>
      <c r="J712" s="314"/>
      <c r="K712" s="314"/>
      <c r="L712" s="314"/>
      <c r="M712" s="314"/>
      <c r="N712" s="314"/>
      <c r="O712" s="267"/>
      <c r="P712" s="267"/>
      <c r="Q712" s="267"/>
      <c r="R712" s="267"/>
      <c r="S712" s="267"/>
      <c r="T712" s="267"/>
      <c r="U712" s="267"/>
      <c r="V712" s="267"/>
      <c r="W712" s="267"/>
      <c r="X712" s="267"/>
      <c r="Y712" s="267"/>
      <c r="Z712" s="267"/>
    </row>
    <row r="713" spans="1:26" ht="15.75" customHeight="1">
      <c r="A713" s="312"/>
      <c r="B713" s="312"/>
      <c r="C713" s="267"/>
      <c r="D713" s="312"/>
      <c r="E713" s="312"/>
      <c r="F713" s="312"/>
      <c r="G713" s="267"/>
      <c r="H713" s="267"/>
      <c r="I713" s="313"/>
      <c r="J713" s="314"/>
      <c r="K713" s="314"/>
      <c r="L713" s="314"/>
      <c r="M713" s="314"/>
      <c r="N713" s="314"/>
      <c r="O713" s="267"/>
      <c r="P713" s="267"/>
      <c r="Q713" s="267"/>
      <c r="R713" s="267"/>
      <c r="S713" s="267"/>
      <c r="T713" s="267"/>
      <c r="U713" s="267"/>
      <c r="V713" s="267"/>
      <c r="W713" s="267"/>
      <c r="X713" s="267"/>
      <c r="Y713" s="267"/>
      <c r="Z713" s="267"/>
    </row>
    <row r="714" spans="1:26" ht="15.75" customHeight="1">
      <c r="A714" s="312"/>
      <c r="B714" s="312"/>
      <c r="C714" s="267"/>
      <c r="D714" s="312"/>
      <c r="E714" s="312"/>
      <c r="F714" s="312"/>
      <c r="G714" s="267"/>
      <c r="H714" s="267"/>
      <c r="I714" s="313"/>
      <c r="J714" s="314"/>
      <c r="K714" s="314"/>
      <c r="L714" s="314"/>
      <c r="M714" s="314"/>
      <c r="N714" s="314"/>
      <c r="O714" s="267"/>
      <c r="P714" s="267"/>
      <c r="Q714" s="267"/>
      <c r="R714" s="267"/>
      <c r="S714" s="267"/>
      <c r="T714" s="267"/>
      <c r="U714" s="267"/>
      <c r="V714" s="267"/>
      <c r="W714" s="267"/>
      <c r="X714" s="267"/>
      <c r="Y714" s="267"/>
      <c r="Z714" s="267"/>
    </row>
    <row r="715" spans="1:26" ht="15.75" customHeight="1">
      <c r="A715" s="312"/>
      <c r="B715" s="312"/>
      <c r="C715" s="267"/>
      <c r="D715" s="312"/>
      <c r="E715" s="312"/>
      <c r="F715" s="312"/>
      <c r="G715" s="267"/>
      <c r="H715" s="267"/>
      <c r="I715" s="313"/>
      <c r="J715" s="314"/>
      <c r="K715" s="314"/>
      <c r="L715" s="314"/>
      <c r="M715" s="314"/>
      <c r="N715" s="314"/>
      <c r="O715" s="267"/>
      <c r="P715" s="267"/>
      <c r="Q715" s="267"/>
      <c r="R715" s="267"/>
      <c r="S715" s="267"/>
      <c r="T715" s="267"/>
      <c r="U715" s="267"/>
      <c r="V715" s="267"/>
      <c r="W715" s="267"/>
      <c r="X715" s="267"/>
      <c r="Y715" s="267"/>
      <c r="Z715" s="267"/>
    </row>
    <row r="716" spans="1:26" ht="15.75" customHeight="1">
      <c r="A716" s="312"/>
      <c r="B716" s="312"/>
      <c r="C716" s="267"/>
      <c r="D716" s="312"/>
      <c r="E716" s="312"/>
      <c r="F716" s="312"/>
      <c r="G716" s="267"/>
      <c r="H716" s="267"/>
      <c r="I716" s="313"/>
      <c r="J716" s="314"/>
      <c r="K716" s="314"/>
      <c r="L716" s="314"/>
      <c r="M716" s="314"/>
      <c r="N716" s="314"/>
      <c r="O716" s="267"/>
      <c r="P716" s="267"/>
      <c r="Q716" s="267"/>
      <c r="R716" s="267"/>
      <c r="S716" s="267"/>
      <c r="T716" s="267"/>
      <c r="U716" s="267"/>
      <c r="V716" s="267"/>
      <c r="W716" s="267"/>
      <c r="X716" s="267"/>
      <c r="Y716" s="267"/>
      <c r="Z716" s="267"/>
    </row>
    <row r="717" spans="1:26" ht="15.75" customHeight="1">
      <c r="A717" s="312"/>
      <c r="B717" s="312"/>
      <c r="C717" s="267"/>
      <c r="D717" s="312"/>
      <c r="E717" s="312"/>
      <c r="F717" s="312"/>
      <c r="G717" s="267"/>
      <c r="H717" s="267"/>
      <c r="I717" s="313"/>
      <c r="J717" s="314"/>
      <c r="K717" s="314"/>
      <c r="L717" s="314"/>
      <c r="M717" s="314"/>
      <c r="N717" s="314"/>
      <c r="O717" s="267"/>
      <c r="P717" s="267"/>
      <c r="Q717" s="267"/>
      <c r="R717" s="267"/>
      <c r="S717" s="267"/>
      <c r="T717" s="267"/>
      <c r="U717" s="267"/>
      <c r="V717" s="267"/>
      <c r="W717" s="267"/>
      <c r="X717" s="267"/>
      <c r="Y717" s="267"/>
      <c r="Z717" s="267"/>
    </row>
    <row r="718" spans="1:26" ht="15.75" customHeight="1">
      <c r="A718" s="312"/>
      <c r="B718" s="312"/>
      <c r="C718" s="267"/>
      <c r="D718" s="312"/>
      <c r="E718" s="312"/>
      <c r="F718" s="312"/>
      <c r="G718" s="267"/>
      <c r="H718" s="267"/>
      <c r="I718" s="313"/>
      <c r="J718" s="314"/>
      <c r="K718" s="314"/>
      <c r="L718" s="314"/>
      <c r="M718" s="314"/>
      <c r="N718" s="314"/>
      <c r="O718" s="267"/>
      <c r="P718" s="267"/>
      <c r="Q718" s="267"/>
      <c r="R718" s="267"/>
      <c r="S718" s="267"/>
      <c r="T718" s="267"/>
      <c r="U718" s="267"/>
      <c r="V718" s="267"/>
      <c r="W718" s="267"/>
      <c r="X718" s="267"/>
      <c r="Y718" s="267"/>
      <c r="Z718" s="267"/>
    </row>
    <row r="719" spans="1:26" ht="15.75" customHeight="1">
      <c r="A719" s="312"/>
      <c r="B719" s="312"/>
      <c r="C719" s="267"/>
      <c r="D719" s="312"/>
      <c r="E719" s="312"/>
      <c r="F719" s="312"/>
      <c r="G719" s="267"/>
      <c r="H719" s="267"/>
      <c r="I719" s="313"/>
      <c r="J719" s="314"/>
      <c r="K719" s="314"/>
      <c r="L719" s="314"/>
      <c r="M719" s="314"/>
      <c r="N719" s="314"/>
      <c r="O719" s="267"/>
      <c r="P719" s="267"/>
      <c r="Q719" s="267"/>
      <c r="R719" s="267"/>
      <c r="S719" s="267"/>
      <c r="T719" s="267"/>
      <c r="U719" s="267"/>
      <c r="V719" s="267"/>
      <c r="W719" s="267"/>
      <c r="X719" s="267"/>
      <c r="Y719" s="267"/>
      <c r="Z719" s="267"/>
    </row>
    <row r="720" spans="1:26" ht="15.75" customHeight="1">
      <c r="A720" s="312"/>
      <c r="B720" s="312"/>
      <c r="C720" s="267"/>
      <c r="D720" s="312"/>
      <c r="E720" s="312"/>
      <c r="F720" s="312"/>
      <c r="G720" s="267"/>
      <c r="H720" s="267"/>
      <c r="I720" s="313"/>
      <c r="J720" s="314"/>
      <c r="K720" s="314"/>
      <c r="L720" s="314"/>
      <c r="M720" s="314"/>
      <c r="N720" s="314"/>
      <c r="O720" s="267"/>
      <c r="P720" s="267"/>
      <c r="Q720" s="267"/>
      <c r="R720" s="267"/>
      <c r="S720" s="267"/>
      <c r="T720" s="267"/>
      <c r="U720" s="267"/>
      <c r="V720" s="267"/>
      <c r="W720" s="267"/>
      <c r="X720" s="267"/>
      <c r="Y720" s="267"/>
      <c r="Z720" s="267"/>
    </row>
    <row r="721" spans="1:26" ht="15.75" customHeight="1">
      <c r="A721" s="312"/>
      <c r="B721" s="312"/>
      <c r="C721" s="267"/>
      <c r="D721" s="312"/>
      <c r="E721" s="312"/>
      <c r="F721" s="312"/>
      <c r="G721" s="267"/>
      <c r="H721" s="267"/>
      <c r="I721" s="313"/>
      <c r="J721" s="314"/>
      <c r="K721" s="314"/>
      <c r="L721" s="314"/>
      <c r="M721" s="314"/>
      <c r="N721" s="314"/>
      <c r="O721" s="267"/>
      <c r="P721" s="267"/>
      <c r="Q721" s="267"/>
      <c r="R721" s="267"/>
      <c r="S721" s="267"/>
      <c r="T721" s="267"/>
      <c r="U721" s="267"/>
      <c r="V721" s="267"/>
      <c r="W721" s="267"/>
      <c r="X721" s="267"/>
      <c r="Y721" s="267"/>
      <c r="Z721" s="267"/>
    </row>
    <row r="722" spans="1:26" ht="15.75" customHeight="1">
      <c r="A722" s="312"/>
      <c r="B722" s="312"/>
      <c r="C722" s="267"/>
      <c r="D722" s="312"/>
      <c r="E722" s="312"/>
      <c r="F722" s="312"/>
      <c r="G722" s="267"/>
      <c r="H722" s="267"/>
      <c r="I722" s="313"/>
      <c r="J722" s="314"/>
      <c r="K722" s="314"/>
      <c r="L722" s="314"/>
      <c r="M722" s="314"/>
      <c r="N722" s="314"/>
      <c r="O722" s="267"/>
      <c r="P722" s="267"/>
      <c r="Q722" s="267"/>
      <c r="R722" s="267"/>
      <c r="S722" s="267"/>
      <c r="T722" s="267"/>
      <c r="U722" s="267"/>
      <c r="V722" s="267"/>
      <c r="W722" s="267"/>
      <c r="X722" s="267"/>
      <c r="Y722" s="267"/>
      <c r="Z722" s="267"/>
    </row>
    <row r="723" spans="1:26" ht="15.75" customHeight="1">
      <c r="A723" s="312"/>
      <c r="B723" s="312"/>
      <c r="C723" s="267"/>
      <c r="D723" s="312"/>
      <c r="E723" s="312"/>
      <c r="F723" s="312"/>
      <c r="G723" s="267"/>
      <c r="H723" s="267"/>
      <c r="I723" s="313"/>
      <c r="J723" s="314"/>
      <c r="K723" s="314"/>
      <c r="L723" s="314"/>
      <c r="M723" s="314"/>
      <c r="N723" s="314"/>
      <c r="O723" s="267"/>
      <c r="P723" s="267"/>
      <c r="Q723" s="267"/>
      <c r="R723" s="267"/>
      <c r="S723" s="267"/>
      <c r="T723" s="267"/>
      <c r="U723" s="267"/>
      <c r="V723" s="267"/>
      <c r="W723" s="267"/>
      <c r="X723" s="267"/>
      <c r="Y723" s="267"/>
      <c r="Z723" s="267"/>
    </row>
    <row r="724" spans="1:26" ht="15.75" customHeight="1">
      <c r="A724" s="312"/>
      <c r="B724" s="312"/>
      <c r="C724" s="267"/>
      <c r="D724" s="312"/>
      <c r="E724" s="312"/>
      <c r="F724" s="312"/>
      <c r="G724" s="267"/>
      <c r="H724" s="267"/>
      <c r="I724" s="313"/>
      <c r="J724" s="314"/>
      <c r="K724" s="314"/>
      <c r="L724" s="314"/>
      <c r="M724" s="314"/>
      <c r="N724" s="314"/>
      <c r="O724" s="267"/>
      <c r="P724" s="267"/>
      <c r="Q724" s="267"/>
      <c r="R724" s="267"/>
      <c r="S724" s="267"/>
      <c r="T724" s="267"/>
      <c r="U724" s="267"/>
      <c r="V724" s="267"/>
      <c r="W724" s="267"/>
      <c r="X724" s="267"/>
      <c r="Y724" s="267"/>
      <c r="Z724" s="267"/>
    </row>
    <row r="725" spans="1:26" ht="15.75" customHeight="1">
      <c r="A725" s="312"/>
      <c r="B725" s="312"/>
      <c r="C725" s="267"/>
      <c r="D725" s="312"/>
      <c r="E725" s="312"/>
      <c r="F725" s="312"/>
      <c r="G725" s="267"/>
      <c r="H725" s="267"/>
      <c r="I725" s="313"/>
      <c r="J725" s="314"/>
      <c r="K725" s="314"/>
      <c r="L725" s="314"/>
      <c r="M725" s="314"/>
      <c r="N725" s="314"/>
      <c r="O725" s="267"/>
      <c r="P725" s="267"/>
      <c r="Q725" s="267"/>
      <c r="R725" s="267"/>
      <c r="S725" s="267"/>
      <c r="T725" s="267"/>
      <c r="U725" s="267"/>
      <c r="V725" s="267"/>
      <c r="W725" s="267"/>
      <c r="X725" s="267"/>
      <c r="Y725" s="267"/>
      <c r="Z725" s="267"/>
    </row>
    <row r="726" spans="1:26" ht="15.75" customHeight="1">
      <c r="A726" s="312"/>
      <c r="B726" s="312"/>
      <c r="C726" s="267"/>
      <c r="D726" s="312"/>
      <c r="E726" s="312"/>
      <c r="F726" s="312"/>
      <c r="G726" s="267"/>
      <c r="H726" s="267"/>
      <c r="I726" s="313"/>
      <c r="J726" s="314"/>
      <c r="K726" s="314"/>
      <c r="L726" s="314"/>
      <c r="M726" s="314"/>
      <c r="N726" s="314"/>
      <c r="O726" s="267"/>
      <c r="P726" s="267"/>
      <c r="Q726" s="267"/>
      <c r="R726" s="267"/>
      <c r="S726" s="267"/>
      <c r="T726" s="267"/>
      <c r="U726" s="267"/>
      <c r="V726" s="267"/>
      <c r="W726" s="267"/>
      <c r="X726" s="267"/>
      <c r="Y726" s="267"/>
      <c r="Z726" s="267"/>
    </row>
    <row r="727" spans="1:26" ht="15.75" customHeight="1">
      <c r="A727" s="312"/>
      <c r="B727" s="312"/>
      <c r="C727" s="267"/>
      <c r="D727" s="312"/>
      <c r="E727" s="312"/>
      <c r="F727" s="312"/>
      <c r="G727" s="267"/>
      <c r="H727" s="267"/>
      <c r="I727" s="313"/>
      <c r="J727" s="314"/>
      <c r="K727" s="314"/>
      <c r="L727" s="314"/>
      <c r="M727" s="314"/>
      <c r="N727" s="314"/>
      <c r="O727" s="267"/>
      <c r="P727" s="267"/>
      <c r="Q727" s="267"/>
      <c r="R727" s="267"/>
      <c r="S727" s="267"/>
      <c r="T727" s="267"/>
      <c r="U727" s="267"/>
      <c r="V727" s="267"/>
      <c r="W727" s="267"/>
      <c r="X727" s="267"/>
      <c r="Y727" s="267"/>
      <c r="Z727" s="267"/>
    </row>
    <row r="728" spans="1:26" ht="15.75" customHeight="1">
      <c r="A728" s="312"/>
      <c r="B728" s="312"/>
      <c r="C728" s="267"/>
      <c r="D728" s="312"/>
      <c r="E728" s="312"/>
      <c r="F728" s="312"/>
      <c r="G728" s="267"/>
      <c r="H728" s="267"/>
      <c r="I728" s="313"/>
      <c r="J728" s="314"/>
      <c r="K728" s="314"/>
      <c r="L728" s="314"/>
      <c r="M728" s="314"/>
      <c r="N728" s="314"/>
      <c r="O728" s="267"/>
      <c r="P728" s="267"/>
      <c r="Q728" s="267"/>
      <c r="R728" s="267"/>
      <c r="S728" s="267"/>
      <c r="T728" s="267"/>
      <c r="U728" s="267"/>
      <c r="V728" s="267"/>
      <c r="W728" s="267"/>
      <c r="X728" s="267"/>
      <c r="Y728" s="267"/>
      <c r="Z728" s="267"/>
    </row>
    <row r="729" spans="1:26" ht="15.75" customHeight="1">
      <c r="A729" s="312"/>
      <c r="B729" s="312"/>
      <c r="C729" s="267"/>
      <c r="D729" s="312"/>
      <c r="E729" s="312"/>
      <c r="F729" s="312"/>
      <c r="G729" s="267"/>
      <c r="H729" s="267"/>
      <c r="I729" s="313"/>
      <c r="J729" s="314"/>
      <c r="K729" s="314"/>
      <c r="L729" s="314"/>
      <c r="M729" s="314"/>
      <c r="N729" s="314"/>
      <c r="O729" s="267"/>
      <c r="P729" s="267"/>
      <c r="Q729" s="267"/>
      <c r="R729" s="267"/>
      <c r="S729" s="267"/>
      <c r="T729" s="267"/>
      <c r="U729" s="267"/>
      <c r="V729" s="267"/>
      <c r="W729" s="267"/>
      <c r="X729" s="267"/>
      <c r="Y729" s="267"/>
      <c r="Z729" s="267"/>
    </row>
    <row r="730" spans="1:26" ht="15.75" customHeight="1">
      <c r="A730" s="312"/>
      <c r="B730" s="312"/>
      <c r="C730" s="267"/>
      <c r="D730" s="312"/>
      <c r="E730" s="312"/>
      <c r="F730" s="312"/>
      <c r="G730" s="267"/>
      <c r="H730" s="267"/>
      <c r="I730" s="313"/>
      <c r="J730" s="314"/>
      <c r="K730" s="314"/>
      <c r="L730" s="314"/>
      <c r="M730" s="314"/>
      <c r="N730" s="314"/>
      <c r="O730" s="267"/>
      <c r="P730" s="267"/>
      <c r="Q730" s="267"/>
      <c r="R730" s="267"/>
      <c r="S730" s="267"/>
      <c r="T730" s="267"/>
      <c r="U730" s="267"/>
      <c r="V730" s="267"/>
      <c r="W730" s="267"/>
      <c r="X730" s="267"/>
      <c r="Y730" s="267"/>
      <c r="Z730" s="267"/>
    </row>
    <row r="731" spans="1:26" ht="15.75" customHeight="1">
      <c r="A731" s="312"/>
      <c r="B731" s="312"/>
      <c r="C731" s="267"/>
      <c r="D731" s="312"/>
      <c r="E731" s="312"/>
      <c r="F731" s="312"/>
      <c r="G731" s="267"/>
      <c r="H731" s="267"/>
      <c r="I731" s="313"/>
      <c r="J731" s="314"/>
      <c r="K731" s="314"/>
      <c r="L731" s="314"/>
      <c r="M731" s="314"/>
      <c r="N731" s="314"/>
      <c r="O731" s="267"/>
      <c r="P731" s="267"/>
      <c r="Q731" s="267"/>
      <c r="R731" s="267"/>
      <c r="S731" s="267"/>
      <c r="T731" s="267"/>
      <c r="U731" s="267"/>
      <c r="V731" s="267"/>
      <c r="W731" s="267"/>
      <c r="X731" s="267"/>
      <c r="Y731" s="267"/>
      <c r="Z731" s="267"/>
    </row>
    <row r="732" spans="1:26" ht="15.75" customHeight="1">
      <c r="A732" s="312"/>
      <c r="B732" s="312"/>
      <c r="C732" s="267"/>
      <c r="D732" s="312"/>
      <c r="E732" s="312"/>
      <c r="F732" s="312"/>
      <c r="G732" s="267"/>
      <c r="H732" s="267"/>
      <c r="I732" s="313"/>
      <c r="J732" s="314"/>
      <c r="K732" s="314"/>
      <c r="L732" s="314"/>
      <c r="M732" s="314"/>
      <c r="N732" s="314"/>
      <c r="O732" s="267"/>
      <c r="P732" s="267"/>
      <c r="Q732" s="267"/>
      <c r="R732" s="267"/>
      <c r="S732" s="267"/>
      <c r="T732" s="267"/>
      <c r="U732" s="267"/>
      <c r="V732" s="267"/>
      <c r="W732" s="267"/>
      <c r="X732" s="267"/>
      <c r="Y732" s="267"/>
      <c r="Z732" s="267"/>
    </row>
    <row r="733" spans="1:26" ht="15.75" customHeight="1">
      <c r="A733" s="312"/>
      <c r="B733" s="312"/>
      <c r="C733" s="267"/>
      <c r="D733" s="312"/>
      <c r="E733" s="312"/>
      <c r="F733" s="312"/>
      <c r="G733" s="267"/>
      <c r="H733" s="267"/>
      <c r="I733" s="313"/>
      <c r="J733" s="314"/>
      <c r="K733" s="314"/>
      <c r="L733" s="314"/>
      <c r="M733" s="314"/>
      <c r="N733" s="314"/>
      <c r="O733" s="267"/>
      <c r="P733" s="267"/>
      <c r="Q733" s="267"/>
      <c r="R733" s="267"/>
      <c r="S733" s="267"/>
      <c r="T733" s="267"/>
      <c r="U733" s="267"/>
      <c r="V733" s="267"/>
      <c r="W733" s="267"/>
      <c r="X733" s="267"/>
      <c r="Y733" s="267"/>
      <c r="Z733" s="267"/>
    </row>
    <row r="734" spans="1:26" ht="15.75" customHeight="1">
      <c r="A734" s="312"/>
      <c r="B734" s="312"/>
      <c r="C734" s="267"/>
      <c r="D734" s="312"/>
      <c r="E734" s="312"/>
      <c r="F734" s="312"/>
      <c r="G734" s="267"/>
      <c r="H734" s="267"/>
      <c r="I734" s="313"/>
      <c r="J734" s="314"/>
      <c r="K734" s="314"/>
      <c r="L734" s="314"/>
      <c r="M734" s="314"/>
      <c r="N734" s="314"/>
      <c r="O734" s="267"/>
      <c r="P734" s="267"/>
      <c r="Q734" s="267"/>
      <c r="R734" s="267"/>
      <c r="S734" s="267"/>
      <c r="T734" s="267"/>
      <c r="U734" s="267"/>
      <c r="V734" s="267"/>
      <c r="W734" s="267"/>
      <c r="X734" s="267"/>
      <c r="Y734" s="267"/>
      <c r="Z734" s="267"/>
    </row>
    <row r="735" spans="1:26" ht="15.75" customHeight="1">
      <c r="A735" s="312"/>
      <c r="B735" s="312"/>
      <c r="C735" s="267"/>
      <c r="D735" s="312"/>
      <c r="E735" s="312"/>
      <c r="F735" s="312"/>
      <c r="G735" s="267"/>
      <c r="H735" s="267"/>
      <c r="I735" s="313"/>
      <c r="J735" s="314"/>
      <c r="K735" s="314"/>
      <c r="L735" s="314"/>
      <c r="M735" s="314"/>
      <c r="N735" s="314"/>
      <c r="O735" s="267"/>
      <c r="P735" s="267"/>
      <c r="Q735" s="267"/>
      <c r="R735" s="267"/>
      <c r="S735" s="267"/>
      <c r="T735" s="267"/>
      <c r="U735" s="267"/>
      <c r="V735" s="267"/>
      <c r="W735" s="267"/>
      <c r="X735" s="267"/>
      <c r="Y735" s="267"/>
      <c r="Z735" s="267"/>
    </row>
    <row r="736" spans="1:26" ht="15.75" customHeight="1">
      <c r="A736" s="312"/>
      <c r="B736" s="312"/>
      <c r="C736" s="267"/>
      <c r="D736" s="312"/>
      <c r="E736" s="312"/>
      <c r="F736" s="312"/>
      <c r="G736" s="267"/>
      <c r="H736" s="267"/>
      <c r="I736" s="313"/>
      <c r="J736" s="314"/>
      <c r="K736" s="314"/>
      <c r="L736" s="314"/>
      <c r="M736" s="314"/>
      <c r="N736" s="314"/>
      <c r="O736" s="267"/>
      <c r="P736" s="267"/>
      <c r="Q736" s="267"/>
      <c r="R736" s="267"/>
      <c r="S736" s="267"/>
      <c r="T736" s="267"/>
      <c r="U736" s="267"/>
      <c r="V736" s="267"/>
      <c r="W736" s="267"/>
      <c r="X736" s="267"/>
      <c r="Y736" s="267"/>
      <c r="Z736" s="267"/>
    </row>
    <row r="737" spans="1:26" ht="15.75" customHeight="1">
      <c r="A737" s="312"/>
      <c r="B737" s="312"/>
      <c r="C737" s="267"/>
      <c r="D737" s="312"/>
      <c r="E737" s="312"/>
      <c r="F737" s="312"/>
      <c r="G737" s="267"/>
      <c r="H737" s="267"/>
      <c r="I737" s="313"/>
      <c r="J737" s="314"/>
      <c r="K737" s="314"/>
      <c r="L737" s="314"/>
      <c r="M737" s="314"/>
      <c r="N737" s="314"/>
      <c r="O737" s="267"/>
      <c r="P737" s="267"/>
      <c r="Q737" s="267"/>
      <c r="R737" s="267"/>
      <c r="S737" s="267"/>
      <c r="T737" s="267"/>
      <c r="U737" s="267"/>
      <c r="V737" s="267"/>
      <c r="W737" s="267"/>
      <c r="X737" s="267"/>
      <c r="Y737" s="267"/>
      <c r="Z737" s="267"/>
    </row>
    <row r="738" spans="1:26" ht="15.75" customHeight="1">
      <c r="A738" s="312"/>
      <c r="B738" s="312"/>
      <c r="C738" s="267"/>
      <c r="D738" s="312"/>
      <c r="E738" s="312"/>
      <c r="F738" s="312"/>
      <c r="G738" s="267"/>
      <c r="H738" s="267"/>
      <c r="I738" s="313"/>
      <c r="J738" s="314"/>
      <c r="K738" s="314"/>
      <c r="L738" s="314"/>
      <c r="M738" s="314"/>
      <c r="N738" s="314"/>
      <c r="O738" s="267"/>
      <c r="P738" s="267"/>
      <c r="Q738" s="267"/>
      <c r="R738" s="267"/>
      <c r="S738" s="267"/>
      <c r="T738" s="267"/>
      <c r="U738" s="267"/>
      <c r="V738" s="267"/>
      <c r="W738" s="267"/>
      <c r="X738" s="267"/>
      <c r="Y738" s="267"/>
      <c r="Z738" s="267"/>
    </row>
    <row r="739" spans="1:26" ht="15.75" customHeight="1">
      <c r="A739" s="312"/>
      <c r="B739" s="312"/>
      <c r="C739" s="267"/>
      <c r="D739" s="312"/>
      <c r="E739" s="312"/>
      <c r="F739" s="312"/>
      <c r="G739" s="267"/>
      <c r="H739" s="267"/>
      <c r="I739" s="313"/>
      <c r="J739" s="314"/>
      <c r="K739" s="314"/>
      <c r="L739" s="314"/>
      <c r="M739" s="314"/>
      <c r="N739" s="314"/>
      <c r="O739" s="267"/>
      <c r="P739" s="267"/>
      <c r="Q739" s="267"/>
      <c r="R739" s="267"/>
      <c r="S739" s="267"/>
      <c r="T739" s="267"/>
      <c r="U739" s="267"/>
      <c r="V739" s="267"/>
      <c r="W739" s="267"/>
      <c r="X739" s="267"/>
      <c r="Y739" s="267"/>
      <c r="Z739" s="267"/>
    </row>
    <row r="740" spans="1:26" ht="15.75" customHeight="1">
      <c r="A740" s="312"/>
      <c r="B740" s="312"/>
      <c r="C740" s="267"/>
      <c r="D740" s="312"/>
      <c r="E740" s="312"/>
      <c r="F740" s="312"/>
      <c r="G740" s="267"/>
      <c r="H740" s="267"/>
      <c r="I740" s="313"/>
      <c r="J740" s="314"/>
      <c r="K740" s="314"/>
      <c r="L740" s="314"/>
      <c r="M740" s="314"/>
      <c r="N740" s="314"/>
      <c r="O740" s="267"/>
      <c r="P740" s="267"/>
      <c r="Q740" s="267"/>
      <c r="R740" s="267"/>
      <c r="S740" s="267"/>
      <c r="T740" s="267"/>
      <c r="U740" s="267"/>
      <c r="V740" s="267"/>
      <c r="W740" s="267"/>
      <c r="X740" s="267"/>
      <c r="Y740" s="267"/>
      <c r="Z740" s="267"/>
    </row>
    <row r="741" spans="1:26" ht="15.75" customHeight="1">
      <c r="A741" s="312"/>
      <c r="B741" s="312"/>
      <c r="C741" s="267"/>
      <c r="D741" s="312"/>
      <c r="E741" s="312"/>
      <c r="F741" s="312"/>
      <c r="G741" s="267"/>
      <c r="H741" s="267"/>
      <c r="I741" s="313"/>
      <c r="J741" s="314"/>
      <c r="K741" s="314"/>
      <c r="L741" s="314"/>
      <c r="M741" s="314"/>
      <c r="N741" s="314"/>
      <c r="O741" s="267"/>
      <c r="P741" s="267"/>
      <c r="Q741" s="267"/>
      <c r="R741" s="267"/>
      <c r="S741" s="267"/>
      <c r="T741" s="267"/>
      <c r="U741" s="267"/>
      <c r="V741" s="267"/>
      <c r="W741" s="267"/>
      <c r="X741" s="267"/>
      <c r="Y741" s="267"/>
      <c r="Z741" s="267"/>
    </row>
    <row r="742" spans="1:26" ht="15.75" customHeight="1">
      <c r="A742" s="312"/>
      <c r="B742" s="312"/>
      <c r="C742" s="267"/>
      <c r="D742" s="312"/>
      <c r="E742" s="312"/>
      <c r="F742" s="312"/>
      <c r="G742" s="267"/>
      <c r="H742" s="267"/>
      <c r="I742" s="313"/>
      <c r="J742" s="314"/>
      <c r="K742" s="314"/>
      <c r="L742" s="314"/>
      <c r="M742" s="314"/>
      <c r="N742" s="314"/>
      <c r="O742" s="267"/>
      <c r="P742" s="267"/>
      <c r="Q742" s="267"/>
      <c r="R742" s="267"/>
      <c r="S742" s="267"/>
      <c r="T742" s="267"/>
      <c r="U742" s="267"/>
      <c r="V742" s="267"/>
      <c r="W742" s="267"/>
      <c r="X742" s="267"/>
      <c r="Y742" s="267"/>
      <c r="Z742" s="267"/>
    </row>
    <row r="743" spans="1:26" ht="15.75" customHeight="1">
      <c r="A743" s="312"/>
      <c r="B743" s="312"/>
      <c r="C743" s="267"/>
      <c r="D743" s="312"/>
      <c r="E743" s="312"/>
      <c r="F743" s="312"/>
      <c r="G743" s="267"/>
      <c r="H743" s="267"/>
      <c r="I743" s="313"/>
      <c r="J743" s="314"/>
      <c r="K743" s="314"/>
      <c r="L743" s="314"/>
      <c r="M743" s="314"/>
      <c r="N743" s="314"/>
      <c r="O743" s="267"/>
      <c r="P743" s="267"/>
      <c r="Q743" s="267"/>
      <c r="R743" s="267"/>
      <c r="S743" s="267"/>
      <c r="T743" s="267"/>
      <c r="U743" s="267"/>
      <c r="V743" s="267"/>
      <c r="W743" s="267"/>
      <c r="X743" s="267"/>
      <c r="Y743" s="267"/>
      <c r="Z743" s="267"/>
    </row>
    <row r="744" spans="1:26" ht="15.75" customHeight="1">
      <c r="A744" s="312"/>
      <c r="B744" s="312"/>
      <c r="C744" s="267"/>
      <c r="D744" s="312"/>
      <c r="E744" s="312"/>
      <c r="F744" s="312"/>
      <c r="G744" s="267"/>
      <c r="H744" s="267"/>
      <c r="I744" s="313"/>
      <c r="J744" s="314"/>
      <c r="K744" s="314"/>
      <c r="L744" s="314"/>
      <c r="M744" s="314"/>
      <c r="N744" s="314"/>
      <c r="O744" s="267"/>
      <c r="P744" s="267"/>
      <c r="Q744" s="267"/>
      <c r="R744" s="267"/>
      <c r="S744" s="267"/>
      <c r="T744" s="267"/>
      <c r="U744" s="267"/>
      <c r="V744" s="267"/>
      <c r="W744" s="267"/>
      <c r="X744" s="267"/>
      <c r="Y744" s="267"/>
      <c r="Z744" s="267"/>
    </row>
    <row r="745" spans="1:26" ht="15.75" customHeight="1">
      <c r="A745" s="312"/>
      <c r="B745" s="312"/>
      <c r="C745" s="267"/>
      <c r="D745" s="312"/>
      <c r="E745" s="312"/>
      <c r="F745" s="312"/>
      <c r="G745" s="267"/>
      <c r="H745" s="267"/>
      <c r="I745" s="313"/>
      <c r="J745" s="314"/>
      <c r="K745" s="314"/>
      <c r="L745" s="314"/>
      <c r="M745" s="314"/>
      <c r="N745" s="314"/>
      <c r="O745" s="267"/>
      <c r="P745" s="267"/>
      <c r="Q745" s="267"/>
      <c r="R745" s="267"/>
      <c r="S745" s="267"/>
      <c r="T745" s="267"/>
      <c r="U745" s="267"/>
      <c r="V745" s="267"/>
      <c r="W745" s="267"/>
      <c r="X745" s="267"/>
      <c r="Y745" s="267"/>
      <c r="Z745" s="267"/>
    </row>
    <row r="746" spans="1:26" ht="15.75" customHeight="1">
      <c r="A746" s="312"/>
      <c r="B746" s="312"/>
      <c r="C746" s="267"/>
      <c r="D746" s="312"/>
      <c r="E746" s="312"/>
      <c r="F746" s="312"/>
      <c r="G746" s="267"/>
      <c r="H746" s="267"/>
      <c r="I746" s="313"/>
      <c r="J746" s="314"/>
      <c r="K746" s="314"/>
      <c r="L746" s="314"/>
      <c r="M746" s="314"/>
      <c r="N746" s="314"/>
      <c r="O746" s="267"/>
      <c r="P746" s="267"/>
      <c r="Q746" s="267"/>
      <c r="R746" s="267"/>
      <c r="S746" s="267"/>
      <c r="T746" s="267"/>
      <c r="U746" s="267"/>
      <c r="V746" s="267"/>
      <c r="W746" s="267"/>
      <c r="X746" s="267"/>
      <c r="Y746" s="267"/>
      <c r="Z746" s="267"/>
    </row>
    <row r="747" spans="1:26" ht="15.75" customHeight="1">
      <c r="A747" s="312"/>
      <c r="B747" s="312"/>
      <c r="C747" s="267"/>
      <c r="D747" s="312"/>
      <c r="E747" s="312"/>
      <c r="F747" s="312"/>
      <c r="G747" s="267"/>
      <c r="H747" s="267"/>
      <c r="I747" s="313"/>
      <c r="J747" s="314"/>
      <c r="K747" s="314"/>
      <c r="L747" s="314"/>
      <c r="M747" s="314"/>
      <c r="N747" s="314"/>
      <c r="O747" s="267"/>
      <c r="P747" s="267"/>
      <c r="Q747" s="267"/>
      <c r="R747" s="267"/>
      <c r="S747" s="267"/>
      <c r="T747" s="267"/>
      <c r="U747" s="267"/>
      <c r="V747" s="267"/>
      <c r="W747" s="267"/>
      <c r="X747" s="267"/>
      <c r="Y747" s="267"/>
      <c r="Z747" s="267"/>
    </row>
    <row r="748" spans="1:26" ht="15.75" customHeight="1">
      <c r="A748" s="312"/>
      <c r="B748" s="312"/>
      <c r="C748" s="267"/>
      <c r="D748" s="312"/>
      <c r="E748" s="312"/>
      <c r="F748" s="312"/>
      <c r="G748" s="267"/>
      <c r="H748" s="267"/>
      <c r="I748" s="313"/>
      <c r="J748" s="314"/>
      <c r="K748" s="314"/>
      <c r="L748" s="314"/>
      <c r="M748" s="314"/>
      <c r="N748" s="314"/>
      <c r="O748" s="267"/>
      <c r="P748" s="267"/>
      <c r="Q748" s="267"/>
      <c r="R748" s="267"/>
      <c r="S748" s="267"/>
      <c r="T748" s="267"/>
      <c r="U748" s="267"/>
      <c r="V748" s="267"/>
      <c r="W748" s="267"/>
      <c r="X748" s="267"/>
      <c r="Y748" s="267"/>
      <c r="Z748" s="267"/>
    </row>
    <row r="749" spans="1:26" ht="15.75" customHeight="1">
      <c r="A749" s="312"/>
      <c r="B749" s="312"/>
      <c r="C749" s="267"/>
      <c r="D749" s="312"/>
      <c r="E749" s="312"/>
      <c r="F749" s="312"/>
      <c r="G749" s="267"/>
      <c r="H749" s="267"/>
      <c r="I749" s="313"/>
      <c r="J749" s="314"/>
      <c r="K749" s="314"/>
      <c r="L749" s="314"/>
      <c r="M749" s="314"/>
      <c r="N749" s="314"/>
      <c r="O749" s="267"/>
      <c r="P749" s="267"/>
      <c r="Q749" s="267"/>
      <c r="R749" s="267"/>
      <c r="S749" s="267"/>
      <c r="T749" s="267"/>
      <c r="U749" s="267"/>
      <c r="V749" s="267"/>
      <c r="W749" s="267"/>
      <c r="X749" s="267"/>
      <c r="Y749" s="267"/>
      <c r="Z749" s="267"/>
    </row>
    <row r="750" spans="1:26" ht="15.75" customHeight="1">
      <c r="A750" s="312"/>
      <c r="B750" s="312"/>
      <c r="C750" s="267"/>
      <c r="D750" s="312"/>
      <c r="E750" s="312"/>
      <c r="F750" s="312"/>
      <c r="G750" s="267"/>
      <c r="H750" s="267"/>
      <c r="I750" s="313"/>
      <c r="J750" s="314"/>
      <c r="K750" s="314"/>
      <c r="L750" s="314"/>
      <c r="M750" s="314"/>
      <c r="N750" s="314"/>
      <c r="O750" s="267"/>
      <c r="P750" s="267"/>
      <c r="Q750" s="267"/>
      <c r="R750" s="267"/>
      <c r="S750" s="267"/>
      <c r="T750" s="267"/>
      <c r="U750" s="267"/>
      <c r="V750" s="267"/>
      <c r="W750" s="267"/>
      <c r="X750" s="267"/>
      <c r="Y750" s="267"/>
      <c r="Z750" s="267"/>
    </row>
    <row r="751" spans="1:26" ht="15.75" customHeight="1">
      <c r="A751" s="312"/>
      <c r="B751" s="312"/>
      <c r="C751" s="267"/>
      <c r="D751" s="312"/>
      <c r="E751" s="312"/>
      <c r="F751" s="312"/>
      <c r="G751" s="267"/>
      <c r="H751" s="267"/>
      <c r="I751" s="313"/>
      <c r="J751" s="314"/>
      <c r="K751" s="314"/>
      <c r="L751" s="314"/>
      <c r="M751" s="314"/>
      <c r="N751" s="314"/>
      <c r="O751" s="267"/>
      <c r="P751" s="267"/>
      <c r="Q751" s="267"/>
      <c r="R751" s="267"/>
      <c r="S751" s="267"/>
      <c r="T751" s="267"/>
      <c r="U751" s="267"/>
      <c r="V751" s="267"/>
      <c r="W751" s="267"/>
      <c r="X751" s="267"/>
      <c r="Y751" s="267"/>
      <c r="Z751" s="267"/>
    </row>
    <row r="752" spans="1:26" ht="15.75" customHeight="1">
      <c r="A752" s="312"/>
      <c r="B752" s="312"/>
      <c r="C752" s="267"/>
      <c r="D752" s="312"/>
      <c r="E752" s="312"/>
      <c r="F752" s="312"/>
      <c r="G752" s="267"/>
      <c r="H752" s="267"/>
      <c r="I752" s="313"/>
      <c r="J752" s="314"/>
      <c r="K752" s="314"/>
      <c r="L752" s="314"/>
      <c r="M752" s="314"/>
      <c r="N752" s="314"/>
      <c r="O752" s="267"/>
      <c r="P752" s="267"/>
      <c r="Q752" s="267"/>
      <c r="R752" s="267"/>
      <c r="S752" s="267"/>
      <c r="T752" s="267"/>
      <c r="U752" s="267"/>
      <c r="V752" s="267"/>
      <c r="W752" s="267"/>
      <c r="X752" s="267"/>
      <c r="Y752" s="267"/>
      <c r="Z752" s="267"/>
    </row>
    <row r="753" spans="1:26" ht="15.75" customHeight="1">
      <c r="A753" s="312"/>
      <c r="B753" s="312"/>
      <c r="C753" s="267"/>
      <c r="D753" s="312"/>
      <c r="E753" s="312"/>
      <c r="F753" s="312"/>
      <c r="G753" s="267"/>
      <c r="H753" s="267"/>
      <c r="I753" s="313"/>
      <c r="J753" s="314"/>
      <c r="K753" s="314"/>
      <c r="L753" s="314"/>
      <c r="M753" s="314"/>
      <c r="N753" s="314"/>
      <c r="O753" s="267"/>
      <c r="P753" s="267"/>
      <c r="Q753" s="267"/>
      <c r="R753" s="267"/>
      <c r="S753" s="267"/>
      <c r="T753" s="267"/>
      <c r="U753" s="267"/>
      <c r="V753" s="267"/>
      <c r="W753" s="267"/>
      <c r="X753" s="267"/>
      <c r="Y753" s="267"/>
      <c r="Z753" s="267"/>
    </row>
    <row r="754" spans="1:26" ht="15.75" customHeight="1">
      <c r="A754" s="312"/>
      <c r="B754" s="312"/>
      <c r="C754" s="267"/>
      <c r="D754" s="312"/>
      <c r="E754" s="312"/>
      <c r="F754" s="312"/>
      <c r="G754" s="267"/>
      <c r="H754" s="267"/>
      <c r="I754" s="313"/>
      <c r="J754" s="314"/>
      <c r="K754" s="314"/>
      <c r="L754" s="314"/>
      <c r="M754" s="314"/>
      <c r="N754" s="314"/>
      <c r="O754" s="267"/>
      <c r="P754" s="267"/>
      <c r="Q754" s="267"/>
      <c r="R754" s="267"/>
      <c r="S754" s="267"/>
      <c r="T754" s="267"/>
      <c r="U754" s="267"/>
      <c r="V754" s="267"/>
      <c r="W754" s="267"/>
      <c r="X754" s="267"/>
      <c r="Y754" s="267"/>
      <c r="Z754" s="267"/>
    </row>
    <row r="755" spans="1:26" ht="15.75" customHeight="1">
      <c r="A755" s="312"/>
      <c r="B755" s="312"/>
      <c r="C755" s="267"/>
      <c r="D755" s="312"/>
      <c r="E755" s="312"/>
      <c r="F755" s="312"/>
      <c r="G755" s="267"/>
      <c r="H755" s="267"/>
      <c r="I755" s="313"/>
      <c r="J755" s="314"/>
      <c r="K755" s="314"/>
      <c r="L755" s="314"/>
      <c r="M755" s="314"/>
      <c r="N755" s="314"/>
      <c r="O755" s="267"/>
      <c r="P755" s="267"/>
      <c r="Q755" s="267"/>
      <c r="R755" s="267"/>
      <c r="S755" s="267"/>
      <c r="T755" s="267"/>
      <c r="U755" s="267"/>
      <c r="V755" s="267"/>
      <c r="W755" s="267"/>
      <c r="X755" s="267"/>
      <c r="Y755" s="267"/>
      <c r="Z755" s="267"/>
    </row>
    <row r="756" spans="1:26" ht="15.75" customHeight="1">
      <c r="A756" s="312"/>
      <c r="B756" s="312"/>
      <c r="C756" s="267"/>
      <c r="D756" s="312"/>
      <c r="E756" s="312"/>
      <c r="F756" s="312"/>
      <c r="G756" s="267"/>
      <c r="H756" s="267"/>
      <c r="I756" s="313"/>
      <c r="J756" s="314"/>
      <c r="K756" s="314"/>
      <c r="L756" s="314"/>
      <c r="M756" s="314"/>
      <c r="N756" s="314"/>
      <c r="O756" s="267"/>
      <c r="P756" s="267"/>
      <c r="Q756" s="267"/>
      <c r="R756" s="267"/>
      <c r="S756" s="267"/>
      <c r="T756" s="267"/>
      <c r="U756" s="267"/>
      <c r="V756" s="267"/>
      <c r="W756" s="267"/>
      <c r="X756" s="267"/>
      <c r="Y756" s="267"/>
      <c r="Z756" s="267"/>
    </row>
    <row r="757" spans="1:26" ht="15.75" customHeight="1">
      <c r="A757" s="312"/>
      <c r="B757" s="312"/>
      <c r="C757" s="267"/>
      <c r="D757" s="312"/>
      <c r="E757" s="312"/>
      <c r="F757" s="312"/>
      <c r="G757" s="267"/>
      <c r="H757" s="267"/>
      <c r="I757" s="313"/>
      <c r="J757" s="314"/>
      <c r="K757" s="314"/>
      <c r="L757" s="314"/>
      <c r="M757" s="314"/>
      <c r="N757" s="314"/>
      <c r="O757" s="267"/>
      <c r="P757" s="267"/>
      <c r="Q757" s="267"/>
      <c r="R757" s="267"/>
      <c r="S757" s="267"/>
      <c r="T757" s="267"/>
      <c r="U757" s="267"/>
      <c r="V757" s="267"/>
      <c r="W757" s="267"/>
      <c r="X757" s="267"/>
      <c r="Y757" s="267"/>
      <c r="Z757" s="267"/>
    </row>
    <row r="758" spans="1:26" ht="15.75" customHeight="1">
      <c r="A758" s="312"/>
      <c r="B758" s="312"/>
      <c r="C758" s="267"/>
      <c r="D758" s="312"/>
      <c r="E758" s="312"/>
      <c r="F758" s="312"/>
      <c r="G758" s="267"/>
      <c r="H758" s="267"/>
      <c r="I758" s="313"/>
      <c r="J758" s="314"/>
      <c r="K758" s="314"/>
      <c r="L758" s="314"/>
      <c r="M758" s="314"/>
      <c r="N758" s="314"/>
      <c r="O758" s="267"/>
      <c r="P758" s="267"/>
      <c r="Q758" s="267"/>
      <c r="R758" s="267"/>
      <c r="S758" s="267"/>
      <c r="T758" s="267"/>
      <c r="U758" s="267"/>
      <c r="V758" s="267"/>
      <c r="W758" s="267"/>
      <c r="X758" s="267"/>
      <c r="Y758" s="267"/>
      <c r="Z758" s="267"/>
    </row>
    <row r="759" spans="1:26" ht="15.75" customHeight="1">
      <c r="A759" s="312"/>
      <c r="B759" s="312"/>
      <c r="C759" s="267"/>
      <c r="D759" s="312"/>
      <c r="E759" s="312"/>
      <c r="F759" s="312"/>
      <c r="G759" s="267"/>
      <c r="H759" s="267"/>
      <c r="I759" s="313"/>
      <c r="J759" s="314"/>
      <c r="K759" s="314"/>
      <c r="L759" s="314"/>
      <c r="M759" s="314"/>
      <c r="N759" s="314"/>
      <c r="O759" s="267"/>
      <c r="P759" s="267"/>
      <c r="Q759" s="267"/>
      <c r="R759" s="267"/>
      <c r="S759" s="267"/>
      <c r="T759" s="267"/>
      <c r="U759" s="267"/>
      <c r="V759" s="267"/>
      <c r="W759" s="267"/>
      <c r="X759" s="267"/>
      <c r="Y759" s="267"/>
      <c r="Z759" s="267"/>
    </row>
    <row r="760" spans="1:26" ht="15.75" customHeight="1">
      <c r="A760" s="312"/>
      <c r="B760" s="312"/>
      <c r="C760" s="267"/>
      <c r="D760" s="312"/>
      <c r="E760" s="312"/>
      <c r="F760" s="312"/>
      <c r="G760" s="267"/>
      <c r="H760" s="267"/>
      <c r="I760" s="313"/>
      <c r="J760" s="314"/>
      <c r="K760" s="314"/>
      <c r="L760" s="314"/>
      <c r="M760" s="314"/>
      <c r="N760" s="314"/>
      <c r="O760" s="267"/>
      <c r="P760" s="267"/>
      <c r="Q760" s="267"/>
      <c r="R760" s="267"/>
      <c r="S760" s="267"/>
      <c r="T760" s="267"/>
      <c r="U760" s="267"/>
      <c r="V760" s="267"/>
      <c r="W760" s="267"/>
      <c r="X760" s="267"/>
      <c r="Y760" s="267"/>
      <c r="Z760" s="267"/>
    </row>
    <row r="761" spans="1:26" ht="15.75" customHeight="1">
      <c r="A761" s="312"/>
      <c r="B761" s="312"/>
      <c r="C761" s="267"/>
      <c r="D761" s="312"/>
      <c r="E761" s="312"/>
      <c r="F761" s="312"/>
      <c r="G761" s="267"/>
      <c r="H761" s="267"/>
      <c r="I761" s="313"/>
      <c r="J761" s="314"/>
      <c r="K761" s="314"/>
      <c r="L761" s="314"/>
      <c r="M761" s="314"/>
      <c r="N761" s="314"/>
      <c r="O761" s="267"/>
      <c r="P761" s="267"/>
      <c r="Q761" s="267"/>
      <c r="R761" s="267"/>
      <c r="S761" s="267"/>
      <c r="T761" s="267"/>
      <c r="U761" s="267"/>
      <c r="V761" s="267"/>
      <c r="W761" s="267"/>
      <c r="X761" s="267"/>
      <c r="Y761" s="267"/>
      <c r="Z761" s="267"/>
    </row>
    <row r="762" spans="1:26" ht="15.75" customHeight="1">
      <c r="A762" s="312"/>
      <c r="B762" s="312"/>
      <c r="C762" s="267"/>
      <c r="D762" s="312"/>
      <c r="E762" s="312"/>
      <c r="F762" s="312"/>
      <c r="G762" s="267"/>
      <c r="H762" s="267"/>
      <c r="I762" s="313"/>
      <c r="J762" s="314"/>
      <c r="K762" s="314"/>
      <c r="L762" s="314"/>
      <c r="M762" s="314"/>
      <c r="N762" s="314"/>
      <c r="O762" s="267"/>
      <c r="P762" s="267"/>
      <c r="Q762" s="267"/>
      <c r="R762" s="267"/>
      <c r="S762" s="267"/>
      <c r="T762" s="267"/>
      <c r="U762" s="267"/>
      <c r="V762" s="267"/>
      <c r="W762" s="267"/>
      <c r="X762" s="267"/>
      <c r="Y762" s="267"/>
      <c r="Z762" s="267"/>
    </row>
    <row r="763" spans="1:26" ht="15.75" customHeight="1">
      <c r="A763" s="312"/>
      <c r="B763" s="312"/>
      <c r="C763" s="267"/>
      <c r="D763" s="312"/>
      <c r="E763" s="312"/>
      <c r="F763" s="312"/>
      <c r="G763" s="267"/>
      <c r="H763" s="267"/>
      <c r="I763" s="313"/>
      <c r="J763" s="314"/>
      <c r="K763" s="314"/>
      <c r="L763" s="314"/>
      <c r="M763" s="314"/>
      <c r="N763" s="314"/>
      <c r="O763" s="267"/>
      <c r="P763" s="267"/>
      <c r="Q763" s="267"/>
      <c r="R763" s="267"/>
      <c r="S763" s="267"/>
      <c r="T763" s="267"/>
      <c r="U763" s="267"/>
      <c r="V763" s="267"/>
      <c r="W763" s="267"/>
      <c r="X763" s="267"/>
      <c r="Y763" s="267"/>
      <c r="Z763" s="267"/>
    </row>
    <row r="764" spans="1:26" ht="15.75" customHeight="1">
      <c r="A764" s="312"/>
      <c r="B764" s="312"/>
      <c r="C764" s="267"/>
      <c r="D764" s="312"/>
      <c r="E764" s="312"/>
      <c r="F764" s="312"/>
      <c r="G764" s="267"/>
      <c r="H764" s="267"/>
      <c r="I764" s="313"/>
      <c r="J764" s="314"/>
      <c r="K764" s="314"/>
      <c r="L764" s="314"/>
      <c r="M764" s="314"/>
      <c r="N764" s="314"/>
      <c r="O764" s="267"/>
      <c r="P764" s="267"/>
      <c r="Q764" s="267"/>
      <c r="R764" s="267"/>
      <c r="S764" s="267"/>
      <c r="T764" s="267"/>
      <c r="U764" s="267"/>
      <c r="V764" s="267"/>
      <c r="W764" s="267"/>
      <c r="X764" s="267"/>
      <c r="Y764" s="267"/>
      <c r="Z764" s="267"/>
    </row>
    <row r="765" spans="1:26" ht="15.75" customHeight="1">
      <c r="A765" s="312"/>
      <c r="B765" s="312"/>
      <c r="C765" s="267"/>
      <c r="D765" s="312"/>
      <c r="E765" s="312"/>
      <c r="F765" s="312"/>
      <c r="G765" s="267"/>
      <c r="H765" s="267"/>
      <c r="I765" s="313"/>
      <c r="J765" s="314"/>
      <c r="K765" s="314"/>
      <c r="L765" s="314"/>
      <c r="M765" s="314"/>
      <c r="N765" s="314"/>
      <c r="O765" s="267"/>
      <c r="P765" s="267"/>
      <c r="Q765" s="267"/>
      <c r="R765" s="267"/>
      <c r="S765" s="267"/>
      <c r="T765" s="267"/>
      <c r="U765" s="267"/>
      <c r="V765" s="267"/>
      <c r="W765" s="267"/>
      <c r="X765" s="267"/>
      <c r="Y765" s="267"/>
      <c r="Z765" s="267"/>
    </row>
    <row r="766" spans="1:26" ht="15.75" customHeight="1">
      <c r="A766" s="312"/>
      <c r="B766" s="312"/>
      <c r="C766" s="267"/>
      <c r="D766" s="312"/>
      <c r="E766" s="312"/>
      <c r="F766" s="312"/>
      <c r="G766" s="267"/>
      <c r="H766" s="267"/>
      <c r="I766" s="313"/>
      <c r="J766" s="314"/>
      <c r="K766" s="314"/>
      <c r="L766" s="314"/>
      <c r="M766" s="314"/>
      <c r="N766" s="314"/>
      <c r="O766" s="267"/>
      <c r="P766" s="267"/>
      <c r="Q766" s="267"/>
      <c r="R766" s="267"/>
      <c r="S766" s="267"/>
      <c r="T766" s="267"/>
      <c r="U766" s="267"/>
      <c r="V766" s="267"/>
      <c r="W766" s="267"/>
      <c r="X766" s="267"/>
      <c r="Y766" s="267"/>
      <c r="Z766" s="267"/>
    </row>
    <row r="767" spans="1:26" ht="15.75" customHeight="1">
      <c r="A767" s="312"/>
      <c r="B767" s="312"/>
      <c r="C767" s="267"/>
      <c r="D767" s="312"/>
      <c r="E767" s="312"/>
      <c r="F767" s="312"/>
      <c r="G767" s="267"/>
      <c r="H767" s="267"/>
      <c r="I767" s="313"/>
      <c r="J767" s="314"/>
      <c r="K767" s="314"/>
      <c r="L767" s="314"/>
      <c r="M767" s="314"/>
      <c r="N767" s="314"/>
      <c r="O767" s="267"/>
      <c r="P767" s="267"/>
      <c r="Q767" s="267"/>
      <c r="R767" s="267"/>
      <c r="S767" s="267"/>
      <c r="T767" s="267"/>
      <c r="U767" s="267"/>
      <c r="V767" s="267"/>
      <c r="W767" s="267"/>
      <c r="X767" s="267"/>
      <c r="Y767" s="267"/>
      <c r="Z767" s="267"/>
    </row>
    <row r="768" spans="1:26" ht="15.75" customHeight="1">
      <c r="A768" s="312"/>
      <c r="B768" s="312"/>
      <c r="C768" s="267"/>
      <c r="D768" s="312"/>
      <c r="E768" s="312"/>
      <c r="F768" s="312"/>
      <c r="G768" s="267"/>
      <c r="H768" s="267"/>
      <c r="I768" s="313"/>
      <c r="J768" s="314"/>
      <c r="K768" s="314"/>
      <c r="L768" s="314"/>
      <c r="M768" s="314"/>
      <c r="N768" s="314"/>
      <c r="O768" s="267"/>
      <c r="P768" s="267"/>
      <c r="Q768" s="267"/>
      <c r="R768" s="267"/>
      <c r="S768" s="267"/>
      <c r="T768" s="267"/>
      <c r="U768" s="267"/>
      <c r="V768" s="267"/>
      <c r="W768" s="267"/>
      <c r="X768" s="267"/>
      <c r="Y768" s="267"/>
      <c r="Z768" s="267"/>
    </row>
    <row r="769" spans="1:26" ht="15.75" customHeight="1">
      <c r="A769" s="312"/>
      <c r="B769" s="312"/>
      <c r="C769" s="267"/>
      <c r="D769" s="312"/>
      <c r="E769" s="312"/>
      <c r="F769" s="312"/>
      <c r="G769" s="267"/>
      <c r="H769" s="267"/>
      <c r="I769" s="313"/>
      <c r="J769" s="314"/>
      <c r="K769" s="314"/>
      <c r="L769" s="314"/>
      <c r="M769" s="314"/>
      <c r="N769" s="314"/>
      <c r="O769" s="267"/>
      <c r="P769" s="267"/>
      <c r="Q769" s="267"/>
      <c r="R769" s="267"/>
      <c r="S769" s="267"/>
      <c r="T769" s="267"/>
      <c r="U769" s="267"/>
      <c r="V769" s="267"/>
      <c r="W769" s="267"/>
      <c r="X769" s="267"/>
      <c r="Y769" s="267"/>
      <c r="Z769" s="267"/>
    </row>
    <row r="770" spans="1:26" ht="15.75" customHeight="1">
      <c r="A770" s="312"/>
      <c r="B770" s="312"/>
      <c r="C770" s="267"/>
      <c r="D770" s="312"/>
      <c r="E770" s="312"/>
      <c r="F770" s="312"/>
      <c r="G770" s="267"/>
      <c r="H770" s="267"/>
      <c r="I770" s="313"/>
      <c r="J770" s="314"/>
      <c r="K770" s="314"/>
      <c r="L770" s="314"/>
      <c r="M770" s="314"/>
      <c r="N770" s="314"/>
      <c r="O770" s="267"/>
      <c r="P770" s="267"/>
      <c r="Q770" s="267"/>
      <c r="R770" s="267"/>
      <c r="S770" s="267"/>
      <c r="T770" s="267"/>
      <c r="U770" s="267"/>
      <c r="V770" s="267"/>
      <c r="W770" s="267"/>
      <c r="X770" s="267"/>
      <c r="Y770" s="267"/>
      <c r="Z770" s="267"/>
    </row>
    <row r="771" spans="1:26" ht="15.75" customHeight="1">
      <c r="A771" s="312"/>
      <c r="B771" s="312"/>
      <c r="C771" s="267"/>
      <c r="D771" s="312"/>
      <c r="E771" s="312"/>
      <c r="F771" s="312"/>
      <c r="G771" s="267"/>
      <c r="H771" s="267"/>
      <c r="I771" s="313"/>
      <c r="J771" s="314"/>
      <c r="K771" s="314"/>
      <c r="L771" s="314"/>
      <c r="M771" s="314"/>
      <c r="N771" s="314"/>
      <c r="O771" s="267"/>
      <c r="P771" s="267"/>
      <c r="Q771" s="267"/>
      <c r="R771" s="267"/>
      <c r="S771" s="267"/>
      <c r="T771" s="267"/>
      <c r="U771" s="267"/>
      <c r="V771" s="267"/>
      <c r="W771" s="267"/>
      <c r="X771" s="267"/>
      <c r="Y771" s="267"/>
      <c r="Z771" s="267"/>
    </row>
    <row r="772" spans="1:26" ht="15.75" customHeight="1">
      <c r="A772" s="312"/>
      <c r="B772" s="312"/>
      <c r="C772" s="267"/>
      <c r="D772" s="312"/>
      <c r="E772" s="312"/>
      <c r="F772" s="312"/>
      <c r="G772" s="267"/>
      <c r="H772" s="267"/>
      <c r="I772" s="313"/>
      <c r="J772" s="314"/>
      <c r="K772" s="314"/>
      <c r="L772" s="314"/>
      <c r="M772" s="314"/>
      <c r="N772" s="314"/>
      <c r="O772" s="267"/>
      <c r="P772" s="267"/>
      <c r="Q772" s="267"/>
      <c r="R772" s="267"/>
      <c r="S772" s="267"/>
      <c r="T772" s="267"/>
      <c r="U772" s="267"/>
      <c r="V772" s="267"/>
      <c r="W772" s="267"/>
      <c r="X772" s="267"/>
      <c r="Y772" s="267"/>
      <c r="Z772" s="267"/>
    </row>
    <row r="773" spans="1:26" ht="15.75" customHeight="1">
      <c r="A773" s="312"/>
      <c r="B773" s="312"/>
      <c r="C773" s="267"/>
      <c r="D773" s="312"/>
      <c r="E773" s="312"/>
      <c r="F773" s="312"/>
      <c r="G773" s="267"/>
      <c r="H773" s="267"/>
      <c r="I773" s="313"/>
      <c r="J773" s="314"/>
      <c r="K773" s="314"/>
      <c r="L773" s="314"/>
      <c r="M773" s="314"/>
      <c r="N773" s="314"/>
      <c r="O773" s="267"/>
      <c r="P773" s="267"/>
      <c r="Q773" s="267"/>
      <c r="R773" s="267"/>
      <c r="S773" s="267"/>
      <c r="T773" s="267"/>
      <c r="U773" s="267"/>
      <c r="V773" s="267"/>
      <c r="W773" s="267"/>
      <c r="X773" s="267"/>
      <c r="Y773" s="267"/>
      <c r="Z773" s="267"/>
    </row>
    <row r="774" spans="1:26" ht="15.75" customHeight="1">
      <c r="A774" s="312"/>
      <c r="B774" s="312"/>
      <c r="C774" s="267"/>
      <c r="D774" s="312"/>
      <c r="E774" s="312"/>
      <c r="F774" s="312"/>
      <c r="G774" s="267"/>
      <c r="H774" s="267"/>
      <c r="I774" s="313"/>
      <c r="J774" s="314"/>
      <c r="K774" s="314"/>
      <c r="L774" s="314"/>
      <c r="M774" s="314"/>
      <c r="N774" s="314"/>
      <c r="O774" s="267"/>
      <c r="P774" s="267"/>
      <c r="Q774" s="267"/>
      <c r="R774" s="267"/>
      <c r="S774" s="267"/>
      <c r="T774" s="267"/>
      <c r="U774" s="267"/>
      <c r="V774" s="267"/>
      <c r="W774" s="267"/>
      <c r="X774" s="267"/>
      <c r="Y774" s="267"/>
      <c r="Z774" s="267"/>
    </row>
    <row r="775" spans="1:26" ht="15.75" customHeight="1">
      <c r="A775" s="312"/>
      <c r="B775" s="312"/>
      <c r="C775" s="267"/>
      <c r="D775" s="312"/>
      <c r="E775" s="312"/>
      <c r="F775" s="312"/>
      <c r="G775" s="267"/>
      <c r="H775" s="267"/>
      <c r="I775" s="313"/>
      <c r="J775" s="314"/>
      <c r="K775" s="314"/>
      <c r="L775" s="314"/>
      <c r="M775" s="314"/>
      <c r="N775" s="314"/>
      <c r="O775" s="267"/>
      <c r="P775" s="267"/>
      <c r="Q775" s="267"/>
      <c r="R775" s="267"/>
      <c r="S775" s="267"/>
      <c r="T775" s="267"/>
      <c r="U775" s="267"/>
      <c r="V775" s="267"/>
      <c r="W775" s="267"/>
      <c r="X775" s="267"/>
      <c r="Y775" s="267"/>
      <c r="Z775" s="267"/>
    </row>
    <row r="776" spans="1:26" ht="15.75" customHeight="1">
      <c r="A776" s="312"/>
      <c r="B776" s="312"/>
      <c r="C776" s="267"/>
      <c r="D776" s="312"/>
      <c r="E776" s="312"/>
      <c r="F776" s="312"/>
      <c r="G776" s="267"/>
      <c r="H776" s="267"/>
      <c r="I776" s="313"/>
      <c r="J776" s="314"/>
      <c r="K776" s="314"/>
      <c r="L776" s="314"/>
      <c r="M776" s="314"/>
      <c r="N776" s="314"/>
      <c r="O776" s="267"/>
      <c r="P776" s="267"/>
      <c r="Q776" s="267"/>
      <c r="R776" s="267"/>
      <c r="S776" s="267"/>
      <c r="T776" s="267"/>
      <c r="U776" s="267"/>
      <c r="V776" s="267"/>
      <c r="W776" s="267"/>
      <c r="X776" s="267"/>
      <c r="Y776" s="267"/>
      <c r="Z776" s="267"/>
    </row>
    <row r="777" spans="1:26" ht="15.75" customHeight="1">
      <c r="A777" s="312"/>
      <c r="B777" s="312"/>
      <c r="C777" s="267"/>
      <c r="D777" s="312"/>
      <c r="E777" s="312"/>
      <c r="F777" s="312"/>
      <c r="G777" s="267"/>
      <c r="H777" s="267"/>
      <c r="I777" s="313"/>
      <c r="J777" s="314"/>
      <c r="K777" s="314"/>
      <c r="L777" s="314"/>
      <c r="M777" s="314"/>
      <c r="N777" s="314"/>
      <c r="O777" s="267"/>
      <c r="P777" s="267"/>
      <c r="Q777" s="267"/>
      <c r="R777" s="267"/>
      <c r="S777" s="267"/>
      <c r="T777" s="267"/>
      <c r="U777" s="267"/>
      <c r="V777" s="267"/>
      <c r="W777" s="267"/>
      <c r="X777" s="267"/>
      <c r="Y777" s="267"/>
      <c r="Z777" s="267"/>
    </row>
    <row r="778" spans="1:26" ht="15.75" customHeight="1">
      <c r="A778" s="312"/>
      <c r="B778" s="312"/>
      <c r="C778" s="267"/>
      <c r="D778" s="312"/>
      <c r="E778" s="312"/>
      <c r="F778" s="312"/>
      <c r="G778" s="267"/>
      <c r="H778" s="267"/>
      <c r="I778" s="313"/>
      <c r="J778" s="314"/>
      <c r="K778" s="314"/>
      <c r="L778" s="314"/>
      <c r="M778" s="314"/>
      <c r="N778" s="314"/>
      <c r="O778" s="267"/>
      <c r="P778" s="267"/>
      <c r="Q778" s="267"/>
      <c r="R778" s="267"/>
      <c r="S778" s="267"/>
      <c r="T778" s="267"/>
      <c r="U778" s="267"/>
      <c r="V778" s="267"/>
      <c r="W778" s="267"/>
      <c r="X778" s="267"/>
      <c r="Y778" s="267"/>
      <c r="Z778" s="267"/>
    </row>
    <row r="779" spans="1:26" ht="15.75" customHeight="1">
      <c r="A779" s="312"/>
      <c r="B779" s="312"/>
      <c r="C779" s="267"/>
      <c r="D779" s="312"/>
      <c r="E779" s="312"/>
      <c r="F779" s="312"/>
      <c r="G779" s="267"/>
      <c r="H779" s="267"/>
      <c r="I779" s="313"/>
      <c r="J779" s="314"/>
      <c r="K779" s="314"/>
      <c r="L779" s="314"/>
      <c r="M779" s="314"/>
      <c r="N779" s="314"/>
      <c r="O779" s="267"/>
      <c r="P779" s="267"/>
      <c r="Q779" s="267"/>
      <c r="R779" s="267"/>
      <c r="S779" s="267"/>
      <c r="T779" s="267"/>
      <c r="U779" s="267"/>
      <c r="V779" s="267"/>
      <c r="W779" s="267"/>
      <c r="X779" s="267"/>
      <c r="Y779" s="267"/>
      <c r="Z779" s="267"/>
    </row>
    <row r="780" spans="1:26" ht="15.75" customHeight="1">
      <c r="A780" s="312"/>
      <c r="B780" s="312"/>
      <c r="C780" s="267"/>
      <c r="D780" s="312"/>
      <c r="E780" s="312"/>
      <c r="F780" s="312"/>
      <c r="G780" s="267"/>
      <c r="H780" s="267"/>
      <c r="I780" s="313"/>
      <c r="J780" s="314"/>
      <c r="K780" s="314"/>
      <c r="L780" s="314"/>
      <c r="M780" s="314"/>
      <c r="N780" s="314"/>
      <c r="O780" s="267"/>
      <c r="P780" s="267"/>
      <c r="Q780" s="267"/>
      <c r="R780" s="267"/>
      <c r="S780" s="267"/>
      <c r="T780" s="267"/>
      <c r="U780" s="267"/>
      <c r="V780" s="267"/>
      <c r="W780" s="267"/>
      <c r="X780" s="267"/>
      <c r="Y780" s="267"/>
      <c r="Z780" s="267"/>
    </row>
    <row r="781" spans="1:26" ht="15.75" customHeight="1">
      <c r="A781" s="312"/>
      <c r="B781" s="312"/>
      <c r="C781" s="267"/>
      <c r="D781" s="312"/>
      <c r="E781" s="312"/>
      <c r="F781" s="312"/>
      <c r="G781" s="267"/>
      <c r="H781" s="267"/>
      <c r="I781" s="313"/>
      <c r="J781" s="314"/>
      <c r="K781" s="314"/>
      <c r="L781" s="314"/>
      <c r="M781" s="314"/>
      <c r="N781" s="314"/>
      <c r="O781" s="267"/>
      <c r="P781" s="267"/>
      <c r="Q781" s="267"/>
      <c r="R781" s="267"/>
      <c r="S781" s="267"/>
      <c r="T781" s="267"/>
      <c r="U781" s="267"/>
      <c r="V781" s="267"/>
      <c r="W781" s="267"/>
      <c r="X781" s="267"/>
      <c r="Y781" s="267"/>
      <c r="Z781" s="267"/>
    </row>
    <row r="782" spans="1:26" ht="15.75" customHeight="1">
      <c r="A782" s="312"/>
      <c r="B782" s="312"/>
      <c r="C782" s="267"/>
      <c r="D782" s="312"/>
      <c r="E782" s="312"/>
      <c r="F782" s="312"/>
      <c r="G782" s="267"/>
      <c r="H782" s="267"/>
      <c r="I782" s="313"/>
      <c r="J782" s="314"/>
      <c r="K782" s="314"/>
      <c r="L782" s="314"/>
      <c r="M782" s="314"/>
      <c r="N782" s="314"/>
      <c r="O782" s="267"/>
      <c r="P782" s="267"/>
      <c r="Q782" s="267"/>
      <c r="R782" s="267"/>
      <c r="S782" s="267"/>
      <c r="T782" s="267"/>
      <c r="U782" s="267"/>
      <c r="V782" s="267"/>
      <c r="W782" s="267"/>
      <c r="X782" s="267"/>
      <c r="Y782" s="267"/>
      <c r="Z782" s="267"/>
    </row>
    <row r="783" spans="1:26" ht="15.75" customHeight="1">
      <c r="A783" s="312"/>
      <c r="B783" s="312"/>
      <c r="C783" s="267"/>
      <c r="D783" s="312"/>
      <c r="E783" s="312"/>
      <c r="F783" s="312"/>
      <c r="G783" s="267"/>
      <c r="H783" s="267"/>
      <c r="I783" s="313"/>
      <c r="J783" s="314"/>
      <c r="K783" s="314"/>
      <c r="L783" s="314"/>
      <c r="M783" s="314"/>
      <c r="N783" s="314"/>
      <c r="O783" s="267"/>
      <c r="P783" s="267"/>
      <c r="Q783" s="267"/>
      <c r="R783" s="267"/>
      <c r="S783" s="267"/>
      <c r="T783" s="267"/>
      <c r="U783" s="267"/>
      <c r="V783" s="267"/>
      <c r="W783" s="267"/>
      <c r="X783" s="267"/>
      <c r="Y783" s="267"/>
      <c r="Z783" s="267"/>
    </row>
    <row r="784" spans="1:26" ht="15.75" customHeight="1">
      <c r="A784" s="312"/>
      <c r="B784" s="312"/>
      <c r="C784" s="267"/>
      <c r="D784" s="312"/>
      <c r="E784" s="312"/>
      <c r="F784" s="312"/>
      <c r="G784" s="267"/>
      <c r="H784" s="267"/>
      <c r="I784" s="313"/>
      <c r="J784" s="314"/>
      <c r="K784" s="314"/>
      <c r="L784" s="314"/>
      <c r="M784" s="314"/>
      <c r="N784" s="314"/>
      <c r="O784" s="267"/>
      <c r="P784" s="267"/>
      <c r="Q784" s="267"/>
      <c r="R784" s="267"/>
      <c r="S784" s="267"/>
      <c r="T784" s="267"/>
      <c r="U784" s="267"/>
      <c r="V784" s="267"/>
      <c r="W784" s="267"/>
      <c r="X784" s="267"/>
      <c r="Y784" s="267"/>
      <c r="Z784" s="267"/>
    </row>
    <row r="785" spans="1:26" ht="15.75" customHeight="1">
      <c r="A785" s="312"/>
      <c r="B785" s="312"/>
      <c r="C785" s="267"/>
      <c r="D785" s="312"/>
      <c r="E785" s="312"/>
      <c r="F785" s="312"/>
      <c r="G785" s="267"/>
      <c r="H785" s="267"/>
      <c r="I785" s="313"/>
      <c r="J785" s="314"/>
      <c r="K785" s="314"/>
      <c r="L785" s="314"/>
      <c r="M785" s="314"/>
      <c r="N785" s="314"/>
      <c r="O785" s="267"/>
      <c r="P785" s="267"/>
      <c r="Q785" s="267"/>
      <c r="R785" s="267"/>
      <c r="S785" s="267"/>
      <c r="T785" s="267"/>
      <c r="U785" s="267"/>
      <c r="V785" s="267"/>
      <c r="W785" s="267"/>
      <c r="X785" s="267"/>
      <c r="Y785" s="267"/>
      <c r="Z785" s="267"/>
    </row>
    <row r="786" spans="1:26" ht="15.75" customHeight="1">
      <c r="A786" s="312"/>
      <c r="B786" s="312"/>
      <c r="C786" s="267"/>
      <c r="D786" s="312"/>
      <c r="E786" s="312"/>
      <c r="F786" s="312"/>
      <c r="G786" s="267"/>
      <c r="H786" s="267"/>
      <c r="I786" s="313"/>
      <c r="J786" s="314"/>
      <c r="K786" s="314"/>
      <c r="L786" s="314"/>
      <c r="M786" s="314"/>
      <c r="N786" s="314"/>
      <c r="O786" s="267"/>
      <c r="P786" s="267"/>
      <c r="Q786" s="267"/>
      <c r="R786" s="267"/>
      <c r="S786" s="267"/>
      <c r="T786" s="267"/>
      <c r="U786" s="267"/>
      <c r="V786" s="267"/>
      <c r="W786" s="267"/>
      <c r="X786" s="267"/>
      <c r="Y786" s="267"/>
      <c r="Z786" s="267"/>
    </row>
    <row r="787" spans="1:26" ht="15.75" customHeight="1">
      <c r="A787" s="312"/>
      <c r="B787" s="312"/>
      <c r="C787" s="267"/>
      <c r="D787" s="312"/>
      <c r="E787" s="312"/>
      <c r="F787" s="312"/>
      <c r="G787" s="267"/>
      <c r="H787" s="267"/>
      <c r="I787" s="313"/>
      <c r="J787" s="314"/>
      <c r="K787" s="314"/>
      <c r="L787" s="314"/>
      <c r="M787" s="314"/>
      <c r="N787" s="314"/>
      <c r="O787" s="267"/>
      <c r="P787" s="267"/>
      <c r="Q787" s="267"/>
      <c r="R787" s="267"/>
      <c r="S787" s="267"/>
      <c r="T787" s="267"/>
      <c r="U787" s="267"/>
      <c r="V787" s="267"/>
      <c r="W787" s="267"/>
      <c r="X787" s="267"/>
      <c r="Y787" s="267"/>
      <c r="Z787" s="267"/>
    </row>
    <row r="788" spans="1:26" ht="15.75" customHeight="1">
      <c r="A788" s="312"/>
      <c r="B788" s="312"/>
      <c r="C788" s="267"/>
      <c r="D788" s="312"/>
      <c r="E788" s="312"/>
      <c r="F788" s="312"/>
      <c r="G788" s="267"/>
      <c r="H788" s="267"/>
      <c r="I788" s="313"/>
      <c r="J788" s="314"/>
      <c r="K788" s="314"/>
      <c r="L788" s="314"/>
      <c r="M788" s="314"/>
      <c r="N788" s="314"/>
      <c r="O788" s="267"/>
      <c r="P788" s="267"/>
      <c r="Q788" s="267"/>
      <c r="R788" s="267"/>
      <c r="S788" s="267"/>
      <c r="T788" s="267"/>
      <c r="U788" s="267"/>
      <c r="V788" s="267"/>
      <c r="W788" s="267"/>
      <c r="X788" s="267"/>
      <c r="Y788" s="267"/>
      <c r="Z788" s="267"/>
    </row>
    <row r="789" spans="1:26" ht="15.75" customHeight="1">
      <c r="A789" s="312"/>
      <c r="B789" s="312"/>
      <c r="C789" s="267"/>
      <c r="D789" s="312"/>
      <c r="E789" s="312"/>
      <c r="F789" s="312"/>
      <c r="G789" s="267"/>
      <c r="H789" s="267"/>
      <c r="I789" s="313"/>
      <c r="J789" s="314"/>
      <c r="K789" s="314"/>
      <c r="L789" s="314"/>
      <c r="M789" s="314"/>
      <c r="N789" s="314"/>
      <c r="O789" s="267"/>
      <c r="P789" s="267"/>
      <c r="Q789" s="267"/>
      <c r="R789" s="267"/>
      <c r="S789" s="267"/>
      <c r="T789" s="267"/>
      <c r="U789" s="267"/>
      <c r="V789" s="267"/>
      <c r="W789" s="267"/>
      <c r="X789" s="267"/>
      <c r="Y789" s="267"/>
      <c r="Z789" s="267"/>
    </row>
    <row r="790" spans="1:26" ht="15.75" customHeight="1">
      <c r="A790" s="312"/>
      <c r="B790" s="312"/>
      <c r="C790" s="267"/>
      <c r="D790" s="312"/>
      <c r="E790" s="312"/>
      <c r="F790" s="312"/>
      <c r="G790" s="267"/>
      <c r="H790" s="267"/>
      <c r="I790" s="313"/>
      <c r="J790" s="314"/>
      <c r="K790" s="314"/>
      <c r="L790" s="314"/>
      <c r="M790" s="314"/>
      <c r="N790" s="314"/>
      <c r="O790" s="267"/>
      <c r="P790" s="267"/>
      <c r="Q790" s="267"/>
      <c r="R790" s="267"/>
      <c r="S790" s="267"/>
      <c r="T790" s="267"/>
      <c r="U790" s="267"/>
      <c r="V790" s="267"/>
      <c r="W790" s="267"/>
      <c r="X790" s="267"/>
      <c r="Y790" s="267"/>
      <c r="Z790" s="267"/>
    </row>
    <row r="791" spans="1:26" ht="15.75" customHeight="1">
      <c r="A791" s="312"/>
      <c r="B791" s="312"/>
      <c r="C791" s="267"/>
      <c r="D791" s="312"/>
      <c r="E791" s="312"/>
      <c r="F791" s="312"/>
      <c r="G791" s="267"/>
      <c r="H791" s="267"/>
      <c r="I791" s="313"/>
      <c r="J791" s="314"/>
      <c r="K791" s="314"/>
      <c r="L791" s="314"/>
      <c r="M791" s="314"/>
      <c r="N791" s="314"/>
      <c r="O791" s="267"/>
      <c r="P791" s="267"/>
      <c r="Q791" s="267"/>
      <c r="R791" s="267"/>
      <c r="S791" s="267"/>
      <c r="T791" s="267"/>
      <c r="U791" s="267"/>
      <c r="V791" s="267"/>
      <c r="W791" s="267"/>
      <c r="X791" s="267"/>
      <c r="Y791" s="267"/>
      <c r="Z791" s="267"/>
    </row>
    <row r="792" spans="1:26" ht="15.75" customHeight="1">
      <c r="A792" s="312"/>
      <c r="B792" s="312"/>
      <c r="C792" s="267"/>
      <c r="D792" s="312"/>
      <c r="E792" s="312"/>
      <c r="F792" s="312"/>
      <c r="G792" s="267"/>
      <c r="H792" s="267"/>
      <c r="I792" s="313"/>
      <c r="J792" s="314"/>
      <c r="K792" s="314"/>
      <c r="L792" s="314"/>
      <c r="M792" s="314"/>
      <c r="N792" s="314"/>
      <c r="O792" s="267"/>
      <c r="P792" s="267"/>
      <c r="Q792" s="267"/>
      <c r="R792" s="267"/>
      <c r="S792" s="267"/>
      <c r="T792" s="267"/>
      <c r="U792" s="267"/>
      <c r="V792" s="267"/>
      <c r="W792" s="267"/>
      <c r="X792" s="267"/>
      <c r="Y792" s="267"/>
      <c r="Z792" s="267"/>
    </row>
    <row r="793" spans="1:26" ht="15.75" customHeight="1">
      <c r="A793" s="312"/>
      <c r="B793" s="312"/>
      <c r="C793" s="267"/>
      <c r="D793" s="312"/>
      <c r="E793" s="312"/>
      <c r="F793" s="312"/>
      <c r="G793" s="267"/>
      <c r="H793" s="267"/>
      <c r="I793" s="313"/>
      <c r="J793" s="314"/>
      <c r="K793" s="314"/>
      <c r="L793" s="314"/>
      <c r="M793" s="314"/>
      <c r="N793" s="314"/>
      <c r="O793" s="267"/>
      <c r="P793" s="267"/>
      <c r="Q793" s="267"/>
      <c r="R793" s="267"/>
      <c r="S793" s="267"/>
      <c r="T793" s="267"/>
      <c r="U793" s="267"/>
      <c r="V793" s="267"/>
      <c r="W793" s="267"/>
      <c r="X793" s="267"/>
      <c r="Y793" s="267"/>
      <c r="Z793" s="267"/>
    </row>
    <row r="794" spans="1:26" ht="15.75" customHeight="1">
      <c r="A794" s="312"/>
      <c r="B794" s="312"/>
      <c r="C794" s="267"/>
      <c r="D794" s="312"/>
      <c r="E794" s="312"/>
      <c r="F794" s="312"/>
      <c r="G794" s="267"/>
      <c r="H794" s="267"/>
      <c r="I794" s="313"/>
      <c r="J794" s="314"/>
      <c r="K794" s="314"/>
      <c r="L794" s="314"/>
      <c r="M794" s="314"/>
      <c r="N794" s="314"/>
      <c r="O794" s="267"/>
      <c r="P794" s="267"/>
      <c r="Q794" s="267"/>
      <c r="R794" s="267"/>
      <c r="S794" s="267"/>
      <c r="T794" s="267"/>
      <c r="U794" s="267"/>
      <c r="V794" s="267"/>
      <c r="W794" s="267"/>
      <c r="X794" s="267"/>
      <c r="Y794" s="267"/>
      <c r="Z794" s="267"/>
    </row>
    <row r="795" spans="1:26" ht="15.75" customHeight="1">
      <c r="A795" s="312"/>
      <c r="B795" s="312"/>
      <c r="C795" s="267"/>
      <c r="D795" s="312"/>
      <c r="E795" s="312"/>
      <c r="F795" s="312"/>
      <c r="G795" s="267"/>
      <c r="H795" s="267"/>
      <c r="I795" s="313"/>
      <c r="J795" s="314"/>
      <c r="K795" s="314"/>
      <c r="L795" s="314"/>
      <c r="M795" s="314"/>
      <c r="N795" s="314"/>
      <c r="O795" s="267"/>
      <c r="P795" s="267"/>
      <c r="Q795" s="267"/>
      <c r="R795" s="267"/>
      <c r="S795" s="267"/>
      <c r="T795" s="267"/>
      <c r="U795" s="267"/>
      <c r="V795" s="267"/>
      <c r="W795" s="267"/>
      <c r="X795" s="267"/>
      <c r="Y795" s="267"/>
      <c r="Z795" s="267"/>
    </row>
    <row r="796" spans="1:26" ht="15.75" customHeight="1">
      <c r="A796" s="312"/>
      <c r="B796" s="312"/>
      <c r="C796" s="267"/>
      <c r="D796" s="312"/>
      <c r="E796" s="312"/>
      <c r="F796" s="312"/>
      <c r="G796" s="267"/>
      <c r="H796" s="267"/>
      <c r="I796" s="313"/>
      <c r="J796" s="314"/>
      <c r="K796" s="314"/>
      <c r="L796" s="314"/>
      <c r="M796" s="314"/>
      <c r="N796" s="314"/>
      <c r="O796" s="267"/>
      <c r="P796" s="267"/>
      <c r="Q796" s="267"/>
      <c r="R796" s="267"/>
      <c r="S796" s="267"/>
      <c r="T796" s="267"/>
      <c r="U796" s="267"/>
      <c r="V796" s="267"/>
      <c r="W796" s="267"/>
      <c r="X796" s="267"/>
      <c r="Y796" s="267"/>
      <c r="Z796" s="267"/>
    </row>
    <row r="797" spans="1:26" ht="15.75" customHeight="1">
      <c r="A797" s="312"/>
      <c r="B797" s="312"/>
      <c r="C797" s="267"/>
      <c r="D797" s="312"/>
      <c r="E797" s="312"/>
      <c r="F797" s="312"/>
      <c r="G797" s="267"/>
      <c r="H797" s="267"/>
      <c r="I797" s="313"/>
      <c r="J797" s="314"/>
      <c r="K797" s="314"/>
      <c r="L797" s="314"/>
      <c r="M797" s="314"/>
      <c r="N797" s="314"/>
      <c r="O797" s="267"/>
      <c r="P797" s="267"/>
      <c r="Q797" s="267"/>
      <c r="R797" s="267"/>
      <c r="S797" s="267"/>
      <c r="T797" s="267"/>
      <c r="U797" s="267"/>
      <c r="V797" s="267"/>
      <c r="W797" s="267"/>
      <c r="X797" s="267"/>
      <c r="Y797" s="267"/>
      <c r="Z797" s="267"/>
    </row>
    <row r="798" spans="1:26" ht="15.75" customHeight="1">
      <c r="A798" s="312"/>
      <c r="B798" s="312"/>
      <c r="C798" s="267"/>
      <c r="D798" s="312"/>
      <c r="E798" s="312"/>
      <c r="F798" s="312"/>
      <c r="G798" s="267"/>
      <c r="H798" s="267"/>
      <c r="I798" s="313"/>
      <c r="J798" s="314"/>
      <c r="K798" s="314"/>
      <c r="L798" s="314"/>
      <c r="M798" s="314"/>
      <c r="N798" s="314"/>
      <c r="O798" s="267"/>
      <c r="P798" s="267"/>
      <c r="Q798" s="267"/>
      <c r="R798" s="267"/>
      <c r="S798" s="267"/>
      <c r="T798" s="267"/>
      <c r="U798" s="267"/>
      <c r="V798" s="267"/>
      <c r="W798" s="267"/>
      <c r="X798" s="267"/>
      <c r="Y798" s="267"/>
      <c r="Z798" s="267"/>
    </row>
    <row r="799" spans="1:26" ht="15.75" customHeight="1">
      <c r="A799" s="312"/>
      <c r="B799" s="312"/>
      <c r="C799" s="267"/>
      <c r="D799" s="312"/>
      <c r="E799" s="312"/>
      <c r="F799" s="312"/>
      <c r="G799" s="267"/>
      <c r="H799" s="267"/>
      <c r="I799" s="313"/>
      <c r="J799" s="314"/>
      <c r="K799" s="314"/>
      <c r="L799" s="314"/>
      <c r="M799" s="314"/>
      <c r="N799" s="314"/>
      <c r="O799" s="267"/>
      <c r="P799" s="267"/>
      <c r="Q799" s="267"/>
      <c r="R799" s="267"/>
      <c r="S799" s="267"/>
      <c r="T799" s="267"/>
      <c r="U799" s="267"/>
      <c r="V799" s="267"/>
      <c r="W799" s="267"/>
      <c r="X799" s="267"/>
      <c r="Y799" s="267"/>
      <c r="Z799" s="267"/>
    </row>
    <row r="800" spans="1:26" ht="15.75" customHeight="1">
      <c r="A800" s="312"/>
      <c r="B800" s="312"/>
      <c r="C800" s="267"/>
      <c r="D800" s="312"/>
      <c r="E800" s="312"/>
      <c r="F800" s="312"/>
      <c r="G800" s="267"/>
      <c r="H800" s="267"/>
      <c r="I800" s="313"/>
      <c r="J800" s="314"/>
      <c r="K800" s="314"/>
      <c r="L800" s="314"/>
      <c r="M800" s="314"/>
      <c r="N800" s="314"/>
      <c r="O800" s="267"/>
      <c r="P800" s="267"/>
      <c r="Q800" s="267"/>
      <c r="R800" s="267"/>
      <c r="S800" s="267"/>
      <c r="T800" s="267"/>
      <c r="U800" s="267"/>
      <c r="V800" s="267"/>
      <c r="W800" s="267"/>
      <c r="X800" s="267"/>
      <c r="Y800" s="267"/>
      <c r="Z800" s="267"/>
    </row>
    <row r="801" spans="1:26" ht="15.75" customHeight="1">
      <c r="A801" s="312"/>
      <c r="B801" s="312"/>
      <c r="C801" s="267"/>
      <c r="D801" s="312"/>
      <c r="E801" s="312"/>
      <c r="F801" s="312"/>
      <c r="G801" s="267"/>
      <c r="H801" s="267"/>
      <c r="I801" s="313"/>
      <c r="J801" s="314"/>
      <c r="K801" s="314"/>
      <c r="L801" s="314"/>
      <c r="M801" s="314"/>
      <c r="N801" s="314"/>
      <c r="O801" s="267"/>
      <c r="P801" s="267"/>
      <c r="Q801" s="267"/>
      <c r="R801" s="267"/>
      <c r="S801" s="267"/>
      <c r="T801" s="267"/>
      <c r="U801" s="267"/>
      <c r="V801" s="267"/>
      <c r="W801" s="267"/>
      <c r="X801" s="267"/>
      <c r="Y801" s="267"/>
      <c r="Z801" s="267"/>
    </row>
    <row r="802" spans="1:26" ht="15.75" customHeight="1">
      <c r="A802" s="312"/>
      <c r="B802" s="312"/>
      <c r="C802" s="267"/>
      <c r="D802" s="312"/>
      <c r="E802" s="312"/>
      <c r="F802" s="312"/>
      <c r="G802" s="267"/>
      <c r="H802" s="267"/>
      <c r="I802" s="313"/>
      <c r="J802" s="314"/>
      <c r="K802" s="314"/>
      <c r="L802" s="314"/>
      <c r="M802" s="314"/>
      <c r="N802" s="314"/>
      <c r="O802" s="267"/>
      <c r="P802" s="267"/>
      <c r="Q802" s="267"/>
      <c r="R802" s="267"/>
      <c r="S802" s="267"/>
      <c r="T802" s="267"/>
      <c r="U802" s="267"/>
      <c r="V802" s="267"/>
      <c r="W802" s="267"/>
      <c r="X802" s="267"/>
      <c r="Y802" s="267"/>
      <c r="Z802" s="267"/>
    </row>
    <row r="803" spans="1:26" ht="15.75" customHeight="1">
      <c r="A803" s="312"/>
      <c r="B803" s="312"/>
      <c r="C803" s="267"/>
      <c r="D803" s="312"/>
      <c r="E803" s="312"/>
      <c r="F803" s="312"/>
      <c r="G803" s="267"/>
      <c r="H803" s="267"/>
      <c r="I803" s="313"/>
      <c r="J803" s="314"/>
      <c r="K803" s="314"/>
      <c r="L803" s="314"/>
      <c r="M803" s="314"/>
      <c r="N803" s="314"/>
      <c r="O803" s="267"/>
      <c r="P803" s="267"/>
      <c r="Q803" s="267"/>
      <c r="R803" s="267"/>
      <c r="S803" s="267"/>
      <c r="T803" s="267"/>
      <c r="U803" s="267"/>
      <c r="V803" s="267"/>
      <c r="W803" s="267"/>
      <c r="X803" s="267"/>
      <c r="Y803" s="267"/>
      <c r="Z803" s="267"/>
    </row>
    <row r="804" spans="1:26" ht="15.75" customHeight="1">
      <c r="A804" s="312"/>
      <c r="B804" s="312"/>
      <c r="C804" s="267"/>
      <c r="D804" s="312"/>
      <c r="E804" s="312"/>
      <c r="F804" s="312"/>
      <c r="G804" s="267"/>
      <c r="H804" s="267"/>
      <c r="I804" s="313"/>
      <c r="J804" s="314"/>
      <c r="K804" s="314"/>
      <c r="L804" s="314"/>
      <c r="M804" s="314"/>
      <c r="N804" s="314"/>
      <c r="O804" s="267"/>
      <c r="P804" s="267"/>
      <c r="Q804" s="267"/>
      <c r="R804" s="267"/>
      <c r="S804" s="267"/>
      <c r="T804" s="267"/>
      <c r="U804" s="267"/>
      <c r="V804" s="267"/>
      <c r="W804" s="267"/>
      <c r="X804" s="267"/>
      <c r="Y804" s="267"/>
      <c r="Z804" s="267"/>
    </row>
    <row r="805" spans="1:26" ht="15.75" customHeight="1">
      <c r="A805" s="312"/>
      <c r="B805" s="312"/>
      <c r="C805" s="267"/>
      <c r="D805" s="312"/>
      <c r="E805" s="312"/>
      <c r="F805" s="312"/>
      <c r="G805" s="267"/>
      <c r="H805" s="267"/>
      <c r="I805" s="313"/>
      <c r="J805" s="314"/>
      <c r="K805" s="314"/>
      <c r="L805" s="314"/>
      <c r="M805" s="314"/>
      <c r="N805" s="314"/>
      <c r="O805" s="267"/>
      <c r="P805" s="267"/>
      <c r="Q805" s="267"/>
      <c r="R805" s="267"/>
      <c r="S805" s="267"/>
      <c r="T805" s="267"/>
      <c r="U805" s="267"/>
      <c r="V805" s="267"/>
      <c r="W805" s="267"/>
      <c r="X805" s="267"/>
      <c r="Y805" s="267"/>
      <c r="Z805" s="267"/>
    </row>
    <row r="806" spans="1:26" ht="15.75" customHeight="1">
      <c r="A806" s="312"/>
      <c r="B806" s="312"/>
      <c r="C806" s="267"/>
      <c r="D806" s="312"/>
      <c r="E806" s="312"/>
      <c r="F806" s="312"/>
      <c r="G806" s="267"/>
      <c r="H806" s="267"/>
      <c r="I806" s="313"/>
      <c r="J806" s="314"/>
      <c r="K806" s="314"/>
      <c r="L806" s="314"/>
      <c r="M806" s="314"/>
      <c r="N806" s="314"/>
      <c r="O806" s="267"/>
      <c r="P806" s="267"/>
      <c r="Q806" s="267"/>
      <c r="R806" s="267"/>
      <c r="S806" s="267"/>
      <c r="T806" s="267"/>
      <c r="U806" s="267"/>
      <c r="V806" s="267"/>
      <c r="W806" s="267"/>
      <c r="X806" s="267"/>
      <c r="Y806" s="267"/>
      <c r="Z806" s="267"/>
    </row>
    <row r="807" spans="1:26" ht="15.75" customHeight="1">
      <c r="A807" s="312"/>
      <c r="B807" s="312"/>
      <c r="C807" s="267"/>
      <c r="D807" s="312"/>
      <c r="E807" s="312"/>
      <c r="F807" s="312"/>
      <c r="G807" s="267"/>
      <c r="H807" s="267"/>
      <c r="I807" s="313"/>
      <c r="J807" s="314"/>
      <c r="K807" s="314"/>
      <c r="L807" s="314"/>
      <c r="M807" s="314"/>
      <c r="N807" s="314"/>
      <c r="O807" s="267"/>
      <c r="P807" s="267"/>
      <c r="Q807" s="267"/>
      <c r="R807" s="267"/>
      <c r="S807" s="267"/>
      <c r="T807" s="267"/>
      <c r="U807" s="267"/>
      <c r="V807" s="267"/>
      <c r="W807" s="267"/>
      <c r="X807" s="267"/>
      <c r="Y807" s="267"/>
      <c r="Z807" s="267"/>
    </row>
    <row r="808" spans="1:26" ht="15.75" customHeight="1">
      <c r="A808" s="312"/>
      <c r="B808" s="312"/>
      <c r="C808" s="267"/>
      <c r="D808" s="312"/>
      <c r="E808" s="312"/>
      <c r="F808" s="312"/>
      <c r="G808" s="267"/>
      <c r="H808" s="267"/>
      <c r="I808" s="313"/>
      <c r="J808" s="314"/>
      <c r="K808" s="314"/>
      <c r="L808" s="314"/>
      <c r="M808" s="314"/>
      <c r="N808" s="314"/>
      <c r="O808" s="267"/>
      <c r="P808" s="267"/>
      <c r="Q808" s="267"/>
      <c r="R808" s="267"/>
      <c r="S808" s="267"/>
      <c r="T808" s="267"/>
      <c r="U808" s="267"/>
      <c r="V808" s="267"/>
      <c r="W808" s="267"/>
      <c r="X808" s="267"/>
      <c r="Y808" s="267"/>
      <c r="Z808" s="267"/>
    </row>
    <row r="809" spans="1:26" ht="15.75" customHeight="1">
      <c r="A809" s="312"/>
      <c r="B809" s="312"/>
      <c r="C809" s="267"/>
      <c r="D809" s="312"/>
      <c r="E809" s="312"/>
      <c r="F809" s="312"/>
      <c r="G809" s="267"/>
      <c r="H809" s="267"/>
      <c r="I809" s="313"/>
      <c r="J809" s="314"/>
      <c r="K809" s="314"/>
      <c r="L809" s="314"/>
      <c r="M809" s="314"/>
      <c r="N809" s="314"/>
      <c r="O809" s="267"/>
      <c r="P809" s="267"/>
      <c r="Q809" s="267"/>
      <c r="R809" s="267"/>
      <c r="S809" s="267"/>
      <c r="T809" s="267"/>
      <c r="U809" s="267"/>
      <c r="V809" s="267"/>
      <c r="W809" s="267"/>
      <c r="X809" s="267"/>
      <c r="Y809" s="267"/>
      <c r="Z809" s="267"/>
    </row>
    <row r="810" spans="1:26" ht="15.75" customHeight="1">
      <c r="A810" s="312"/>
      <c r="B810" s="312"/>
      <c r="C810" s="267"/>
      <c r="D810" s="312"/>
      <c r="E810" s="312"/>
      <c r="F810" s="312"/>
      <c r="G810" s="267"/>
      <c r="H810" s="267"/>
      <c r="I810" s="313"/>
      <c r="J810" s="314"/>
      <c r="K810" s="314"/>
      <c r="L810" s="314"/>
      <c r="M810" s="314"/>
      <c r="N810" s="314"/>
      <c r="O810" s="267"/>
      <c r="P810" s="267"/>
      <c r="Q810" s="267"/>
      <c r="R810" s="267"/>
      <c r="S810" s="267"/>
      <c r="T810" s="267"/>
      <c r="U810" s="267"/>
      <c r="V810" s="267"/>
      <c r="W810" s="267"/>
      <c r="X810" s="267"/>
      <c r="Y810" s="267"/>
      <c r="Z810" s="267"/>
    </row>
    <row r="811" spans="1:26" ht="15.75" customHeight="1">
      <c r="A811" s="312"/>
      <c r="B811" s="312"/>
      <c r="C811" s="267"/>
      <c r="D811" s="312"/>
      <c r="E811" s="312"/>
      <c r="F811" s="312"/>
      <c r="G811" s="267"/>
      <c r="H811" s="267"/>
      <c r="I811" s="313"/>
      <c r="J811" s="314"/>
      <c r="K811" s="314"/>
      <c r="L811" s="314"/>
      <c r="M811" s="314"/>
      <c r="N811" s="314"/>
      <c r="O811" s="267"/>
      <c r="P811" s="267"/>
      <c r="Q811" s="267"/>
      <c r="R811" s="267"/>
      <c r="S811" s="267"/>
      <c r="T811" s="267"/>
      <c r="U811" s="267"/>
      <c r="V811" s="267"/>
      <c r="W811" s="267"/>
      <c r="X811" s="267"/>
      <c r="Y811" s="267"/>
      <c r="Z811" s="267"/>
    </row>
    <row r="812" spans="1:26" ht="15.75" customHeight="1">
      <c r="A812" s="312"/>
      <c r="B812" s="312"/>
      <c r="C812" s="267"/>
      <c r="D812" s="312"/>
      <c r="E812" s="312"/>
      <c r="F812" s="312"/>
      <c r="G812" s="267"/>
      <c r="H812" s="267"/>
      <c r="I812" s="313"/>
      <c r="J812" s="314"/>
      <c r="K812" s="314"/>
      <c r="L812" s="314"/>
      <c r="M812" s="314"/>
      <c r="N812" s="314"/>
      <c r="O812" s="267"/>
      <c r="P812" s="267"/>
      <c r="Q812" s="267"/>
      <c r="R812" s="267"/>
      <c r="S812" s="267"/>
      <c r="T812" s="267"/>
      <c r="U812" s="267"/>
      <c r="V812" s="267"/>
      <c r="W812" s="267"/>
      <c r="X812" s="267"/>
      <c r="Y812" s="267"/>
      <c r="Z812" s="267"/>
    </row>
    <row r="813" spans="1:26" ht="15.75" customHeight="1">
      <c r="A813" s="312"/>
      <c r="B813" s="312"/>
      <c r="C813" s="267"/>
      <c r="D813" s="312"/>
      <c r="E813" s="312"/>
      <c r="F813" s="312"/>
      <c r="G813" s="267"/>
      <c r="H813" s="267"/>
      <c r="I813" s="313"/>
      <c r="J813" s="314"/>
      <c r="K813" s="314"/>
      <c r="L813" s="314"/>
      <c r="M813" s="314"/>
      <c r="N813" s="314"/>
      <c r="O813" s="267"/>
      <c r="P813" s="267"/>
      <c r="Q813" s="267"/>
      <c r="R813" s="267"/>
      <c r="S813" s="267"/>
      <c r="T813" s="267"/>
      <c r="U813" s="267"/>
      <c r="V813" s="267"/>
      <c r="W813" s="267"/>
      <c r="X813" s="267"/>
      <c r="Y813" s="267"/>
      <c r="Z813" s="267"/>
    </row>
    <row r="814" spans="1:26" ht="15.75" customHeight="1">
      <c r="A814" s="312"/>
      <c r="B814" s="312"/>
      <c r="C814" s="267"/>
      <c r="D814" s="312"/>
      <c r="E814" s="312"/>
      <c r="F814" s="312"/>
      <c r="G814" s="267"/>
      <c r="H814" s="267"/>
      <c r="I814" s="313"/>
      <c r="J814" s="314"/>
      <c r="K814" s="314"/>
      <c r="L814" s="314"/>
      <c r="M814" s="314"/>
      <c r="N814" s="314"/>
      <c r="O814" s="267"/>
      <c r="P814" s="267"/>
      <c r="Q814" s="267"/>
      <c r="R814" s="267"/>
      <c r="S814" s="267"/>
      <c r="T814" s="267"/>
      <c r="U814" s="267"/>
      <c r="V814" s="267"/>
      <c r="W814" s="267"/>
      <c r="X814" s="267"/>
      <c r="Y814" s="267"/>
      <c r="Z814" s="267"/>
    </row>
    <row r="815" spans="1:26" ht="15.75" customHeight="1">
      <c r="A815" s="312"/>
      <c r="B815" s="312"/>
      <c r="C815" s="267"/>
      <c r="D815" s="312"/>
      <c r="E815" s="312"/>
      <c r="F815" s="312"/>
      <c r="G815" s="267"/>
      <c r="H815" s="267"/>
      <c r="I815" s="313"/>
      <c r="J815" s="314"/>
      <c r="K815" s="314"/>
      <c r="L815" s="314"/>
      <c r="M815" s="314"/>
      <c r="N815" s="314"/>
      <c r="O815" s="267"/>
      <c r="P815" s="267"/>
      <c r="Q815" s="267"/>
      <c r="R815" s="267"/>
      <c r="S815" s="267"/>
      <c r="T815" s="267"/>
      <c r="U815" s="267"/>
      <c r="V815" s="267"/>
      <c r="W815" s="267"/>
      <c r="X815" s="267"/>
      <c r="Y815" s="267"/>
      <c r="Z815" s="267"/>
    </row>
    <row r="816" spans="1:26" ht="15.75" customHeight="1">
      <c r="A816" s="312"/>
      <c r="B816" s="312"/>
      <c r="C816" s="267"/>
      <c r="D816" s="312"/>
      <c r="E816" s="312"/>
      <c r="F816" s="312"/>
      <c r="G816" s="267"/>
      <c r="H816" s="267"/>
      <c r="I816" s="313"/>
      <c r="J816" s="314"/>
      <c r="K816" s="314"/>
      <c r="L816" s="314"/>
      <c r="M816" s="314"/>
      <c r="N816" s="314"/>
      <c r="O816" s="267"/>
      <c r="P816" s="267"/>
      <c r="Q816" s="267"/>
      <c r="R816" s="267"/>
      <c r="S816" s="267"/>
      <c r="T816" s="267"/>
      <c r="U816" s="267"/>
      <c r="V816" s="267"/>
      <c r="W816" s="267"/>
      <c r="X816" s="267"/>
      <c r="Y816" s="267"/>
      <c r="Z816" s="267"/>
    </row>
    <row r="817" spans="1:26" ht="15.75" customHeight="1">
      <c r="A817" s="312"/>
      <c r="B817" s="312"/>
      <c r="C817" s="267"/>
      <c r="D817" s="312"/>
      <c r="E817" s="312"/>
      <c r="F817" s="312"/>
      <c r="G817" s="267"/>
      <c r="H817" s="267"/>
      <c r="I817" s="313"/>
      <c r="J817" s="314"/>
      <c r="K817" s="314"/>
      <c r="L817" s="314"/>
      <c r="M817" s="314"/>
      <c r="N817" s="314"/>
      <c r="O817" s="267"/>
      <c r="P817" s="267"/>
      <c r="Q817" s="267"/>
      <c r="R817" s="267"/>
      <c r="S817" s="267"/>
      <c r="T817" s="267"/>
      <c r="U817" s="267"/>
      <c r="V817" s="267"/>
      <c r="W817" s="267"/>
      <c r="X817" s="267"/>
      <c r="Y817" s="267"/>
      <c r="Z817" s="267"/>
    </row>
    <row r="818" spans="1:26" ht="15.75" customHeight="1">
      <c r="A818" s="312"/>
      <c r="B818" s="312"/>
      <c r="C818" s="267"/>
      <c r="D818" s="312"/>
      <c r="E818" s="312"/>
      <c r="F818" s="312"/>
      <c r="G818" s="267"/>
      <c r="H818" s="267"/>
      <c r="I818" s="313"/>
      <c r="J818" s="314"/>
      <c r="K818" s="314"/>
      <c r="L818" s="314"/>
      <c r="M818" s="314"/>
      <c r="N818" s="314"/>
      <c r="O818" s="267"/>
      <c r="P818" s="267"/>
      <c r="Q818" s="267"/>
      <c r="R818" s="267"/>
      <c r="S818" s="267"/>
      <c r="T818" s="267"/>
      <c r="U818" s="267"/>
      <c r="V818" s="267"/>
      <c r="W818" s="267"/>
      <c r="X818" s="267"/>
      <c r="Y818" s="267"/>
      <c r="Z818" s="267"/>
    </row>
    <row r="819" spans="1:26" ht="15.75" customHeight="1">
      <c r="A819" s="312"/>
      <c r="B819" s="312"/>
      <c r="C819" s="267"/>
      <c r="D819" s="312"/>
      <c r="E819" s="312"/>
      <c r="F819" s="312"/>
      <c r="G819" s="267"/>
      <c r="H819" s="267"/>
      <c r="I819" s="313"/>
      <c r="J819" s="314"/>
      <c r="K819" s="314"/>
      <c r="L819" s="314"/>
      <c r="M819" s="314"/>
      <c r="N819" s="314"/>
      <c r="O819" s="267"/>
      <c r="P819" s="267"/>
      <c r="Q819" s="267"/>
      <c r="R819" s="267"/>
      <c r="S819" s="267"/>
      <c r="T819" s="267"/>
      <c r="U819" s="267"/>
      <c r="V819" s="267"/>
      <c r="W819" s="267"/>
      <c r="X819" s="267"/>
      <c r="Y819" s="267"/>
      <c r="Z819" s="267"/>
    </row>
    <row r="820" spans="1:26" ht="15.75" customHeight="1">
      <c r="A820" s="312"/>
      <c r="B820" s="312"/>
      <c r="C820" s="267"/>
      <c r="D820" s="312"/>
      <c r="E820" s="312"/>
      <c r="F820" s="312"/>
      <c r="G820" s="267"/>
      <c r="H820" s="267"/>
      <c r="I820" s="313"/>
      <c r="J820" s="314"/>
      <c r="K820" s="314"/>
      <c r="L820" s="314"/>
      <c r="M820" s="314"/>
      <c r="N820" s="314"/>
      <c r="O820" s="267"/>
      <c r="P820" s="267"/>
      <c r="Q820" s="267"/>
      <c r="R820" s="267"/>
      <c r="S820" s="267"/>
      <c r="T820" s="267"/>
      <c r="U820" s="267"/>
      <c r="V820" s="267"/>
      <c r="W820" s="267"/>
      <c r="X820" s="267"/>
      <c r="Y820" s="267"/>
      <c r="Z820" s="267"/>
    </row>
    <row r="821" spans="1:26" ht="15.75" customHeight="1">
      <c r="A821" s="312"/>
      <c r="B821" s="312"/>
      <c r="C821" s="267"/>
      <c r="D821" s="312"/>
      <c r="E821" s="312"/>
      <c r="F821" s="312"/>
      <c r="G821" s="267"/>
      <c r="H821" s="267"/>
      <c r="I821" s="313"/>
      <c r="J821" s="314"/>
      <c r="K821" s="314"/>
      <c r="L821" s="314"/>
      <c r="M821" s="314"/>
      <c r="N821" s="314"/>
      <c r="O821" s="267"/>
      <c r="P821" s="267"/>
      <c r="Q821" s="267"/>
      <c r="R821" s="267"/>
      <c r="S821" s="267"/>
      <c r="T821" s="267"/>
      <c r="U821" s="267"/>
      <c r="V821" s="267"/>
      <c r="W821" s="267"/>
      <c r="X821" s="267"/>
      <c r="Y821" s="267"/>
      <c r="Z821" s="267"/>
    </row>
    <row r="822" spans="1:26" ht="15.75" customHeight="1">
      <c r="A822" s="312"/>
      <c r="B822" s="312"/>
      <c r="C822" s="267"/>
      <c r="D822" s="312"/>
      <c r="E822" s="312"/>
      <c r="F822" s="312"/>
      <c r="G822" s="267"/>
      <c r="H822" s="267"/>
      <c r="I822" s="313"/>
      <c r="J822" s="314"/>
      <c r="K822" s="314"/>
      <c r="L822" s="314"/>
      <c r="M822" s="314"/>
      <c r="N822" s="314"/>
      <c r="O822" s="267"/>
      <c r="P822" s="267"/>
      <c r="Q822" s="267"/>
      <c r="R822" s="267"/>
      <c r="S822" s="267"/>
      <c r="T822" s="267"/>
      <c r="U822" s="267"/>
      <c r="V822" s="267"/>
      <c r="W822" s="267"/>
      <c r="X822" s="267"/>
      <c r="Y822" s="267"/>
      <c r="Z822" s="267"/>
    </row>
    <row r="823" spans="1:26" ht="15.75" customHeight="1">
      <c r="A823" s="312"/>
      <c r="B823" s="312"/>
      <c r="C823" s="267"/>
      <c r="D823" s="312"/>
      <c r="E823" s="312"/>
      <c r="F823" s="312"/>
      <c r="G823" s="267"/>
      <c r="H823" s="267"/>
      <c r="I823" s="313"/>
      <c r="J823" s="314"/>
      <c r="K823" s="314"/>
      <c r="L823" s="314"/>
      <c r="M823" s="314"/>
      <c r="N823" s="314"/>
      <c r="O823" s="267"/>
      <c r="P823" s="267"/>
      <c r="Q823" s="267"/>
      <c r="R823" s="267"/>
      <c r="S823" s="267"/>
      <c r="T823" s="267"/>
      <c r="U823" s="267"/>
      <c r="V823" s="267"/>
      <c r="W823" s="267"/>
      <c r="X823" s="267"/>
      <c r="Y823" s="267"/>
      <c r="Z823" s="267"/>
    </row>
    <row r="824" spans="1:26" ht="15.75" customHeight="1">
      <c r="A824" s="312"/>
      <c r="B824" s="312"/>
      <c r="C824" s="267"/>
      <c r="D824" s="312"/>
      <c r="E824" s="312"/>
      <c r="F824" s="312"/>
      <c r="G824" s="267"/>
      <c r="H824" s="267"/>
      <c r="I824" s="313"/>
      <c r="J824" s="314"/>
      <c r="K824" s="314"/>
      <c r="L824" s="314"/>
      <c r="M824" s="314"/>
      <c r="N824" s="314"/>
      <c r="O824" s="267"/>
      <c r="P824" s="267"/>
      <c r="Q824" s="267"/>
      <c r="R824" s="267"/>
      <c r="S824" s="267"/>
      <c r="T824" s="267"/>
      <c r="U824" s="267"/>
      <c r="V824" s="267"/>
      <c r="W824" s="267"/>
      <c r="X824" s="267"/>
      <c r="Y824" s="267"/>
      <c r="Z824" s="267"/>
    </row>
    <row r="825" spans="1:26" ht="15.75" customHeight="1">
      <c r="A825" s="312"/>
      <c r="B825" s="312"/>
      <c r="C825" s="267"/>
      <c r="D825" s="312"/>
      <c r="E825" s="312"/>
      <c r="F825" s="312"/>
      <c r="G825" s="267"/>
      <c r="H825" s="267"/>
      <c r="I825" s="313"/>
      <c r="J825" s="314"/>
      <c r="K825" s="314"/>
      <c r="L825" s="314"/>
      <c r="M825" s="314"/>
      <c r="N825" s="314"/>
      <c r="O825" s="267"/>
      <c r="P825" s="267"/>
      <c r="Q825" s="267"/>
      <c r="R825" s="267"/>
      <c r="S825" s="267"/>
      <c r="T825" s="267"/>
      <c r="U825" s="267"/>
      <c r="V825" s="267"/>
      <c r="W825" s="267"/>
      <c r="X825" s="267"/>
      <c r="Y825" s="267"/>
      <c r="Z825" s="267"/>
    </row>
    <row r="826" spans="1:26" ht="15.75" customHeight="1">
      <c r="A826" s="312"/>
      <c r="B826" s="312"/>
      <c r="C826" s="267"/>
      <c r="D826" s="312"/>
      <c r="E826" s="312"/>
      <c r="F826" s="312"/>
      <c r="G826" s="267"/>
      <c r="H826" s="267"/>
      <c r="I826" s="313"/>
      <c r="J826" s="314"/>
      <c r="K826" s="314"/>
      <c r="L826" s="314"/>
      <c r="M826" s="314"/>
      <c r="N826" s="314"/>
      <c r="O826" s="267"/>
      <c r="P826" s="267"/>
      <c r="Q826" s="267"/>
      <c r="R826" s="267"/>
      <c r="S826" s="267"/>
      <c r="T826" s="267"/>
      <c r="U826" s="267"/>
      <c r="V826" s="267"/>
      <c r="W826" s="267"/>
      <c r="X826" s="267"/>
      <c r="Y826" s="267"/>
      <c r="Z826" s="267"/>
    </row>
    <row r="827" spans="1:26" ht="15.75" customHeight="1">
      <c r="A827" s="312"/>
      <c r="B827" s="312"/>
      <c r="C827" s="267"/>
      <c r="D827" s="312"/>
      <c r="E827" s="312"/>
      <c r="F827" s="312"/>
      <c r="G827" s="267"/>
      <c r="H827" s="267"/>
      <c r="I827" s="313"/>
      <c r="J827" s="314"/>
      <c r="K827" s="314"/>
      <c r="L827" s="314"/>
      <c r="M827" s="314"/>
      <c r="N827" s="314"/>
      <c r="O827" s="267"/>
      <c r="P827" s="267"/>
      <c r="Q827" s="267"/>
      <c r="R827" s="267"/>
      <c r="S827" s="267"/>
      <c r="T827" s="267"/>
      <c r="U827" s="267"/>
      <c r="V827" s="267"/>
      <c r="W827" s="267"/>
      <c r="X827" s="267"/>
      <c r="Y827" s="267"/>
      <c r="Z827" s="267"/>
    </row>
    <row r="828" spans="1:26" ht="15.75" customHeight="1">
      <c r="A828" s="312"/>
      <c r="B828" s="312"/>
      <c r="C828" s="267"/>
      <c r="D828" s="312"/>
      <c r="E828" s="312"/>
      <c r="F828" s="312"/>
      <c r="G828" s="267"/>
      <c r="H828" s="267"/>
      <c r="I828" s="313"/>
      <c r="J828" s="314"/>
      <c r="K828" s="314"/>
      <c r="L828" s="314"/>
      <c r="M828" s="314"/>
      <c r="N828" s="314"/>
      <c r="O828" s="267"/>
      <c r="P828" s="267"/>
      <c r="Q828" s="267"/>
      <c r="R828" s="267"/>
      <c r="S828" s="267"/>
      <c r="T828" s="267"/>
      <c r="U828" s="267"/>
      <c r="V828" s="267"/>
      <c r="W828" s="267"/>
      <c r="X828" s="267"/>
      <c r="Y828" s="267"/>
      <c r="Z828" s="267"/>
    </row>
    <row r="829" spans="1:26" ht="15.75" customHeight="1">
      <c r="A829" s="312"/>
      <c r="B829" s="312"/>
      <c r="C829" s="267"/>
      <c r="D829" s="312"/>
      <c r="E829" s="312"/>
      <c r="F829" s="312"/>
      <c r="G829" s="267"/>
      <c r="H829" s="267"/>
      <c r="I829" s="313"/>
      <c r="J829" s="314"/>
      <c r="K829" s="314"/>
      <c r="L829" s="314"/>
      <c r="M829" s="314"/>
      <c r="N829" s="314"/>
      <c r="O829" s="267"/>
      <c r="P829" s="267"/>
      <c r="Q829" s="267"/>
      <c r="R829" s="267"/>
      <c r="S829" s="267"/>
      <c r="T829" s="267"/>
      <c r="U829" s="267"/>
      <c r="V829" s="267"/>
      <c r="W829" s="267"/>
      <c r="X829" s="267"/>
      <c r="Y829" s="267"/>
      <c r="Z829" s="267"/>
    </row>
    <row r="830" spans="1:26" ht="15.75" customHeight="1">
      <c r="A830" s="312"/>
      <c r="B830" s="312"/>
      <c r="C830" s="267"/>
      <c r="D830" s="312"/>
      <c r="E830" s="312"/>
      <c r="F830" s="312"/>
      <c r="G830" s="267"/>
      <c r="H830" s="267"/>
      <c r="I830" s="313"/>
      <c r="J830" s="314"/>
      <c r="K830" s="314"/>
      <c r="L830" s="314"/>
      <c r="M830" s="314"/>
      <c r="N830" s="314"/>
      <c r="O830" s="267"/>
      <c r="P830" s="267"/>
      <c r="Q830" s="267"/>
      <c r="R830" s="267"/>
      <c r="S830" s="267"/>
      <c r="T830" s="267"/>
      <c r="U830" s="267"/>
      <c r="V830" s="267"/>
      <c r="W830" s="267"/>
      <c r="X830" s="267"/>
      <c r="Y830" s="267"/>
      <c r="Z830" s="267"/>
    </row>
    <row r="831" spans="1:26" ht="15.75" customHeight="1">
      <c r="A831" s="312"/>
      <c r="B831" s="312"/>
      <c r="C831" s="267"/>
      <c r="D831" s="312"/>
      <c r="E831" s="312"/>
      <c r="F831" s="312"/>
      <c r="G831" s="267"/>
      <c r="H831" s="267"/>
      <c r="I831" s="313"/>
      <c r="J831" s="314"/>
      <c r="K831" s="314"/>
      <c r="L831" s="314"/>
      <c r="M831" s="314"/>
      <c r="N831" s="314"/>
      <c r="O831" s="267"/>
      <c r="P831" s="267"/>
      <c r="Q831" s="267"/>
      <c r="R831" s="267"/>
      <c r="S831" s="267"/>
      <c r="T831" s="267"/>
      <c r="U831" s="267"/>
      <c r="V831" s="267"/>
      <c r="W831" s="267"/>
      <c r="X831" s="267"/>
      <c r="Y831" s="267"/>
      <c r="Z831" s="267"/>
    </row>
    <row r="832" spans="1:26" ht="15.75" customHeight="1">
      <c r="A832" s="312"/>
      <c r="B832" s="312"/>
      <c r="C832" s="267"/>
      <c r="D832" s="312"/>
      <c r="E832" s="312"/>
      <c r="F832" s="312"/>
      <c r="G832" s="267"/>
      <c r="H832" s="267"/>
      <c r="I832" s="313"/>
      <c r="J832" s="314"/>
      <c r="K832" s="314"/>
      <c r="L832" s="314"/>
      <c r="M832" s="314"/>
      <c r="N832" s="314"/>
      <c r="O832" s="267"/>
      <c r="P832" s="267"/>
      <c r="Q832" s="267"/>
      <c r="R832" s="267"/>
      <c r="S832" s="267"/>
      <c r="T832" s="267"/>
      <c r="U832" s="267"/>
      <c r="V832" s="267"/>
      <c r="W832" s="267"/>
      <c r="X832" s="267"/>
      <c r="Y832" s="267"/>
      <c r="Z832" s="267"/>
    </row>
    <row r="833" spans="1:26" ht="15.75" customHeight="1">
      <c r="A833" s="312"/>
      <c r="B833" s="312"/>
      <c r="C833" s="267"/>
      <c r="D833" s="312"/>
      <c r="E833" s="312"/>
      <c r="F833" s="312"/>
      <c r="G833" s="267"/>
      <c r="H833" s="267"/>
      <c r="I833" s="313"/>
      <c r="J833" s="314"/>
      <c r="K833" s="314"/>
      <c r="L833" s="314"/>
      <c r="M833" s="314"/>
      <c r="N833" s="314"/>
      <c r="O833" s="267"/>
      <c r="P833" s="267"/>
      <c r="Q833" s="267"/>
      <c r="R833" s="267"/>
      <c r="S833" s="267"/>
      <c r="T833" s="267"/>
      <c r="U833" s="267"/>
      <c r="V833" s="267"/>
      <c r="W833" s="267"/>
      <c r="X833" s="267"/>
      <c r="Y833" s="267"/>
      <c r="Z833" s="267"/>
    </row>
    <row r="834" spans="1:26" ht="15.75" customHeight="1">
      <c r="A834" s="312"/>
      <c r="B834" s="312"/>
      <c r="C834" s="267"/>
      <c r="D834" s="312"/>
      <c r="E834" s="312"/>
      <c r="F834" s="312"/>
      <c r="G834" s="267"/>
      <c r="H834" s="267"/>
      <c r="I834" s="313"/>
      <c r="J834" s="314"/>
      <c r="K834" s="314"/>
      <c r="L834" s="314"/>
      <c r="M834" s="314"/>
      <c r="N834" s="314"/>
      <c r="O834" s="267"/>
      <c r="P834" s="267"/>
      <c r="Q834" s="267"/>
      <c r="R834" s="267"/>
      <c r="S834" s="267"/>
      <c r="T834" s="267"/>
      <c r="U834" s="267"/>
      <c r="V834" s="267"/>
      <c r="W834" s="267"/>
      <c r="X834" s="267"/>
      <c r="Y834" s="267"/>
      <c r="Z834" s="267"/>
    </row>
    <row r="835" spans="1:26" ht="15.75" customHeight="1">
      <c r="A835" s="312"/>
      <c r="B835" s="312"/>
      <c r="C835" s="267"/>
      <c r="D835" s="312"/>
      <c r="E835" s="312"/>
      <c r="F835" s="312"/>
      <c r="G835" s="267"/>
      <c r="H835" s="267"/>
      <c r="I835" s="313"/>
      <c r="J835" s="314"/>
      <c r="K835" s="314"/>
      <c r="L835" s="314"/>
      <c r="M835" s="314"/>
      <c r="N835" s="314"/>
      <c r="O835" s="267"/>
      <c r="P835" s="267"/>
      <c r="Q835" s="267"/>
      <c r="R835" s="267"/>
      <c r="S835" s="267"/>
      <c r="T835" s="267"/>
      <c r="U835" s="267"/>
      <c r="V835" s="267"/>
      <c r="W835" s="267"/>
      <c r="X835" s="267"/>
      <c r="Y835" s="267"/>
      <c r="Z835" s="267"/>
    </row>
    <row r="836" spans="1:26" ht="15.75" customHeight="1">
      <c r="A836" s="312"/>
      <c r="B836" s="312"/>
      <c r="C836" s="267"/>
      <c r="D836" s="312"/>
      <c r="E836" s="312"/>
      <c r="F836" s="312"/>
      <c r="G836" s="267"/>
      <c r="H836" s="267"/>
      <c r="I836" s="313"/>
      <c r="J836" s="314"/>
      <c r="K836" s="314"/>
      <c r="L836" s="314"/>
      <c r="M836" s="314"/>
      <c r="N836" s="314"/>
      <c r="O836" s="267"/>
      <c r="P836" s="267"/>
      <c r="Q836" s="267"/>
      <c r="R836" s="267"/>
      <c r="S836" s="267"/>
      <c r="T836" s="267"/>
      <c r="U836" s="267"/>
      <c r="V836" s="267"/>
      <c r="W836" s="267"/>
      <c r="X836" s="267"/>
      <c r="Y836" s="267"/>
      <c r="Z836" s="267"/>
    </row>
    <row r="837" spans="1:26" ht="15.75" customHeight="1">
      <c r="A837" s="312"/>
      <c r="B837" s="312"/>
      <c r="C837" s="267"/>
      <c r="D837" s="312"/>
      <c r="E837" s="312"/>
      <c r="F837" s="312"/>
      <c r="G837" s="267"/>
      <c r="H837" s="267"/>
      <c r="I837" s="313"/>
      <c r="J837" s="314"/>
      <c r="K837" s="314"/>
      <c r="L837" s="314"/>
      <c r="M837" s="314"/>
      <c r="N837" s="314"/>
      <c r="O837" s="267"/>
      <c r="P837" s="267"/>
      <c r="Q837" s="267"/>
      <c r="R837" s="267"/>
      <c r="S837" s="267"/>
      <c r="T837" s="267"/>
      <c r="U837" s="267"/>
      <c r="V837" s="267"/>
      <c r="W837" s="267"/>
      <c r="X837" s="267"/>
      <c r="Y837" s="267"/>
      <c r="Z837" s="267"/>
    </row>
    <row r="838" spans="1:26" ht="15.75" customHeight="1">
      <c r="A838" s="312"/>
      <c r="B838" s="312"/>
      <c r="C838" s="267"/>
      <c r="D838" s="312"/>
      <c r="E838" s="312"/>
      <c r="F838" s="312"/>
      <c r="G838" s="267"/>
      <c r="H838" s="267"/>
      <c r="I838" s="313"/>
      <c r="J838" s="314"/>
      <c r="K838" s="314"/>
      <c r="L838" s="314"/>
      <c r="M838" s="314"/>
      <c r="N838" s="314"/>
      <c r="O838" s="267"/>
      <c r="P838" s="267"/>
      <c r="Q838" s="267"/>
      <c r="R838" s="267"/>
      <c r="S838" s="267"/>
      <c r="T838" s="267"/>
      <c r="U838" s="267"/>
      <c r="V838" s="267"/>
      <c r="W838" s="267"/>
      <c r="X838" s="267"/>
      <c r="Y838" s="267"/>
      <c r="Z838" s="267"/>
    </row>
    <row r="839" spans="1:26" ht="15.75" customHeight="1">
      <c r="A839" s="312"/>
      <c r="B839" s="312"/>
      <c r="C839" s="267"/>
      <c r="D839" s="312"/>
      <c r="E839" s="312"/>
      <c r="F839" s="312"/>
      <c r="G839" s="267"/>
      <c r="H839" s="267"/>
      <c r="I839" s="313"/>
      <c r="J839" s="314"/>
      <c r="K839" s="314"/>
      <c r="L839" s="314"/>
      <c r="M839" s="314"/>
      <c r="N839" s="314"/>
      <c r="O839" s="267"/>
      <c r="P839" s="267"/>
      <c r="Q839" s="267"/>
      <c r="R839" s="267"/>
      <c r="S839" s="267"/>
      <c r="T839" s="267"/>
      <c r="U839" s="267"/>
      <c r="V839" s="267"/>
      <c r="W839" s="267"/>
      <c r="X839" s="267"/>
      <c r="Y839" s="267"/>
      <c r="Z839" s="267"/>
    </row>
    <row r="840" spans="1:26" ht="15.75" customHeight="1">
      <c r="A840" s="312"/>
      <c r="B840" s="312"/>
      <c r="C840" s="267"/>
      <c r="D840" s="312"/>
      <c r="E840" s="312"/>
      <c r="F840" s="312"/>
      <c r="G840" s="267"/>
      <c r="H840" s="267"/>
      <c r="I840" s="313"/>
      <c r="J840" s="314"/>
      <c r="K840" s="314"/>
      <c r="L840" s="314"/>
      <c r="M840" s="314"/>
      <c r="N840" s="314"/>
      <c r="O840" s="267"/>
      <c r="P840" s="267"/>
      <c r="Q840" s="267"/>
      <c r="R840" s="267"/>
      <c r="S840" s="267"/>
      <c r="T840" s="267"/>
      <c r="U840" s="267"/>
      <c r="V840" s="267"/>
      <c r="W840" s="267"/>
      <c r="X840" s="267"/>
      <c r="Y840" s="267"/>
      <c r="Z840" s="267"/>
    </row>
    <row r="841" spans="1:26" ht="15.75" customHeight="1">
      <c r="A841" s="312"/>
      <c r="B841" s="312"/>
      <c r="C841" s="267"/>
      <c r="D841" s="312"/>
      <c r="E841" s="312"/>
      <c r="F841" s="312"/>
      <c r="G841" s="267"/>
      <c r="H841" s="267"/>
      <c r="I841" s="313"/>
      <c r="J841" s="314"/>
      <c r="K841" s="314"/>
      <c r="L841" s="314"/>
      <c r="M841" s="314"/>
      <c r="N841" s="314"/>
      <c r="O841" s="267"/>
      <c r="P841" s="267"/>
      <c r="Q841" s="267"/>
      <c r="R841" s="267"/>
      <c r="S841" s="267"/>
      <c r="T841" s="267"/>
      <c r="U841" s="267"/>
      <c r="V841" s="267"/>
      <c r="W841" s="267"/>
      <c r="X841" s="267"/>
      <c r="Y841" s="267"/>
      <c r="Z841" s="267"/>
    </row>
    <row r="842" spans="1:26" ht="15.75" customHeight="1">
      <c r="A842" s="312"/>
      <c r="B842" s="312"/>
      <c r="C842" s="267"/>
      <c r="D842" s="312"/>
      <c r="E842" s="312"/>
      <c r="F842" s="312"/>
      <c r="G842" s="267"/>
      <c r="H842" s="267"/>
      <c r="I842" s="313"/>
      <c r="J842" s="314"/>
      <c r="K842" s="314"/>
      <c r="L842" s="314"/>
      <c r="M842" s="314"/>
      <c r="N842" s="314"/>
      <c r="O842" s="267"/>
      <c r="P842" s="267"/>
      <c r="Q842" s="267"/>
      <c r="R842" s="267"/>
      <c r="S842" s="267"/>
      <c r="T842" s="267"/>
      <c r="U842" s="267"/>
      <c r="V842" s="267"/>
      <c r="W842" s="267"/>
      <c r="X842" s="267"/>
      <c r="Y842" s="267"/>
      <c r="Z842" s="267"/>
    </row>
    <row r="843" spans="1:26" ht="15.75" customHeight="1">
      <c r="A843" s="312"/>
      <c r="B843" s="312"/>
      <c r="C843" s="267"/>
      <c r="D843" s="312"/>
      <c r="E843" s="312"/>
      <c r="F843" s="312"/>
      <c r="G843" s="267"/>
      <c r="H843" s="267"/>
      <c r="I843" s="313"/>
      <c r="J843" s="314"/>
      <c r="K843" s="314"/>
      <c r="L843" s="314"/>
      <c r="M843" s="314"/>
      <c r="N843" s="314"/>
      <c r="O843" s="267"/>
      <c r="P843" s="267"/>
      <c r="Q843" s="267"/>
      <c r="R843" s="267"/>
      <c r="S843" s="267"/>
      <c r="T843" s="267"/>
      <c r="U843" s="267"/>
      <c r="V843" s="267"/>
      <c r="W843" s="267"/>
      <c r="X843" s="267"/>
      <c r="Y843" s="267"/>
      <c r="Z843" s="267"/>
    </row>
    <row r="844" spans="1:26" ht="15.75" customHeight="1">
      <c r="A844" s="312"/>
      <c r="B844" s="312"/>
      <c r="C844" s="267"/>
      <c r="D844" s="312"/>
      <c r="E844" s="312"/>
      <c r="F844" s="312"/>
      <c r="G844" s="267"/>
      <c r="H844" s="267"/>
      <c r="I844" s="313"/>
      <c r="J844" s="314"/>
      <c r="K844" s="314"/>
      <c r="L844" s="314"/>
      <c r="M844" s="314"/>
      <c r="N844" s="314"/>
      <c r="O844" s="267"/>
      <c r="P844" s="267"/>
      <c r="Q844" s="267"/>
      <c r="R844" s="267"/>
      <c r="S844" s="267"/>
      <c r="T844" s="267"/>
      <c r="U844" s="267"/>
      <c r="V844" s="267"/>
      <c r="W844" s="267"/>
      <c r="X844" s="267"/>
      <c r="Y844" s="267"/>
      <c r="Z844" s="267"/>
    </row>
    <row r="845" spans="1:26" ht="15.75" customHeight="1">
      <c r="A845" s="312"/>
      <c r="B845" s="312"/>
      <c r="C845" s="267"/>
      <c r="D845" s="312"/>
      <c r="E845" s="312"/>
      <c r="F845" s="312"/>
      <c r="G845" s="267"/>
      <c r="H845" s="267"/>
      <c r="I845" s="313"/>
      <c r="J845" s="314"/>
      <c r="K845" s="314"/>
      <c r="L845" s="314"/>
      <c r="M845" s="314"/>
      <c r="N845" s="314"/>
      <c r="O845" s="267"/>
      <c r="P845" s="267"/>
      <c r="Q845" s="267"/>
      <c r="R845" s="267"/>
      <c r="S845" s="267"/>
      <c r="T845" s="267"/>
      <c r="U845" s="267"/>
      <c r="V845" s="267"/>
      <c r="W845" s="267"/>
      <c r="X845" s="267"/>
      <c r="Y845" s="267"/>
      <c r="Z845" s="267"/>
    </row>
    <row r="846" spans="1:26" ht="15.75" customHeight="1">
      <c r="A846" s="312"/>
      <c r="B846" s="312"/>
      <c r="C846" s="267"/>
      <c r="D846" s="312"/>
      <c r="E846" s="312"/>
      <c r="F846" s="312"/>
      <c r="G846" s="267"/>
      <c r="H846" s="267"/>
      <c r="I846" s="313"/>
      <c r="J846" s="314"/>
      <c r="K846" s="314"/>
      <c r="L846" s="314"/>
      <c r="M846" s="314"/>
      <c r="N846" s="314"/>
      <c r="O846" s="267"/>
      <c r="P846" s="267"/>
      <c r="Q846" s="267"/>
      <c r="R846" s="267"/>
      <c r="S846" s="267"/>
      <c r="T846" s="267"/>
      <c r="U846" s="267"/>
      <c r="V846" s="267"/>
      <c r="W846" s="267"/>
      <c r="X846" s="267"/>
      <c r="Y846" s="267"/>
      <c r="Z846" s="267"/>
    </row>
    <row r="847" spans="1:26" ht="15.75" customHeight="1">
      <c r="A847" s="312"/>
      <c r="B847" s="312"/>
      <c r="C847" s="267"/>
      <c r="D847" s="312"/>
      <c r="E847" s="312"/>
      <c r="F847" s="312"/>
      <c r="G847" s="267"/>
      <c r="H847" s="267"/>
      <c r="I847" s="313"/>
      <c r="J847" s="314"/>
      <c r="K847" s="314"/>
      <c r="L847" s="314"/>
      <c r="M847" s="314"/>
      <c r="N847" s="314"/>
      <c r="O847" s="267"/>
      <c r="P847" s="267"/>
      <c r="Q847" s="267"/>
      <c r="R847" s="267"/>
      <c r="S847" s="267"/>
      <c r="T847" s="267"/>
      <c r="U847" s="267"/>
      <c r="V847" s="267"/>
      <c r="W847" s="267"/>
      <c r="X847" s="267"/>
      <c r="Y847" s="267"/>
      <c r="Z847" s="267"/>
    </row>
    <row r="848" spans="1:26" ht="15.75" customHeight="1">
      <c r="A848" s="312"/>
      <c r="B848" s="312"/>
      <c r="C848" s="267"/>
      <c r="D848" s="312"/>
      <c r="E848" s="312"/>
      <c r="F848" s="312"/>
      <c r="G848" s="267"/>
      <c r="H848" s="267"/>
      <c r="I848" s="313"/>
      <c r="J848" s="314"/>
      <c r="K848" s="314"/>
      <c r="L848" s="314"/>
      <c r="M848" s="314"/>
      <c r="N848" s="314"/>
      <c r="O848" s="267"/>
      <c r="P848" s="267"/>
      <c r="Q848" s="267"/>
      <c r="R848" s="267"/>
      <c r="S848" s="267"/>
      <c r="T848" s="267"/>
      <c r="U848" s="267"/>
      <c r="V848" s="267"/>
      <c r="W848" s="267"/>
      <c r="X848" s="267"/>
      <c r="Y848" s="267"/>
      <c r="Z848" s="267"/>
    </row>
    <row r="849" spans="1:26" ht="15.75" customHeight="1">
      <c r="A849" s="312"/>
      <c r="B849" s="312"/>
      <c r="C849" s="267"/>
      <c r="D849" s="312"/>
      <c r="E849" s="312"/>
      <c r="F849" s="312"/>
      <c r="G849" s="267"/>
      <c r="H849" s="267"/>
      <c r="I849" s="313"/>
      <c r="J849" s="314"/>
      <c r="K849" s="314"/>
      <c r="L849" s="314"/>
      <c r="M849" s="314"/>
      <c r="N849" s="314"/>
      <c r="O849" s="267"/>
      <c r="P849" s="267"/>
      <c r="Q849" s="267"/>
      <c r="R849" s="267"/>
      <c r="S849" s="267"/>
      <c r="T849" s="267"/>
      <c r="U849" s="267"/>
      <c r="V849" s="267"/>
      <c r="W849" s="267"/>
      <c r="X849" s="267"/>
      <c r="Y849" s="267"/>
      <c r="Z849" s="267"/>
    </row>
    <row r="850" spans="1:26" ht="15.75" customHeight="1">
      <c r="A850" s="312"/>
      <c r="B850" s="312"/>
      <c r="C850" s="267"/>
      <c r="D850" s="312"/>
      <c r="E850" s="312"/>
      <c r="F850" s="312"/>
      <c r="G850" s="267"/>
      <c r="H850" s="267"/>
      <c r="I850" s="313"/>
      <c r="J850" s="314"/>
      <c r="K850" s="314"/>
      <c r="L850" s="314"/>
      <c r="M850" s="314"/>
      <c r="N850" s="314"/>
      <c r="O850" s="267"/>
      <c r="P850" s="267"/>
      <c r="Q850" s="267"/>
      <c r="R850" s="267"/>
      <c r="S850" s="267"/>
      <c r="T850" s="267"/>
      <c r="U850" s="267"/>
      <c r="V850" s="267"/>
      <c r="W850" s="267"/>
      <c r="X850" s="267"/>
      <c r="Y850" s="267"/>
      <c r="Z850" s="267"/>
    </row>
    <row r="851" spans="1:26" ht="15.75" customHeight="1">
      <c r="A851" s="312"/>
      <c r="B851" s="312"/>
      <c r="C851" s="267"/>
      <c r="D851" s="312"/>
      <c r="E851" s="312"/>
      <c r="F851" s="312"/>
      <c r="G851" s="267"/>
      <c r="H851" s="267"/>
      <c r="I851" s="313"/>
      <c r="J851" s="314"/>
      <c r="K851" s="314"/>
      <c r="L851" s="314"/>
      <c r="M851" s="314"/>
      <c r="N851" s="314"/>
      <c r="O851" s="267"/>
      <c r="P851" s="267"/>
      <c r="Q851" s="267"/>
      <c r="R851" s="267"/>
      <c r="S851" s="267"/>
      <c r="T851" s="267"/>
      <c r="U851" s="267"/>
      <c r="V851" s="267"/>
      <c r="W851" s="267"/>
      <c r="X851" s="267"/>
      <c r="Y851" s="267"/>
      <c r="Z851" s="267"/>
    </row>
    <row r="852" spans="1:26" ht="15.75" customHeight="1">
      <c r="A852" s="312"/>
      <c r="B852" s="312"/>
      <c r="C852" s="267"/>
      <c r="D852" s="312"/>
      <c r="E852" s="312"/>
      <c r="F852" s="312"/>
      <c r="G852" s="267"/>
      <c r="H852" s="267"/>
      <c r="I852" s="313"/>
      <c r="J852" s="314"/>
      <c r="K852" s="314"/>
      <c r="L852" s="314"/>
      <c r="M852" s="314"/>
      <c r="N852" s="314"/>
      <c r="O852" s="267"/>
      <c r="P852" s="267"/>
      <c r="Q852" s="267"/>
      <c r="R852" s="267"/>
      <c r="S852" s="267"/>
      <c r="T852" s="267"/>
      <c r="U852" s="267"/>
      <c r="V852" s="267"/>
      <c r="W852" s="267"/>
      <c r="X852" s="267"/>
      <c r="Y852" s="267"/>
      <c r="Z852" s="267"/>
    </row>
    <row r="853" spans="1:26" ht="15.75" customHeight="1">
      <c r="A853" s="312"/>
      <c r="B853" s="312"/>
      <c r="C853" s="267"/>
      <c r="D853" s="312"/>
      <c r="E853" s="312"/>
      <c r="F853" s="312"/>
      <c r="G853" s="267"/>
      <c r="H853" s="267"/>
      <c r="I853" s="313"/>
      <c r="J853" s="314"/>
      <c r="K853" s="314"/>
      <c r="L853" s="314"/>
      <c r="M853" s="314"/>
      <c r="N853" s="314"/>
      <c r="O853" s="267"/>
      <c r="P853" s="267"/>
      <c r="Q853" s="267"/>
      <c r="R853" s="267"/>
      <c r="S853" s="267"/>
      <c r="T853" s="267"/>
      <c r="U853" s="267"/>
      <c r="V853" s="267"/>
      <c r="W853" s="267"/>
      <c r="X853" s="267"/>
      <c r="Y853" s="267"/>
      <c r="Z853" s="267"/>
    </row>
    <row r="854" spans="1:26" ht="15.75" customHeight="1">
      <c r="A854" s="312"/>
      <c r="B854" s="312"/>
      <c r="C854" s="267"/>
      <c r="D854" s="312"/>
      <c r="E854" s="312"/>
      <c r="F854" s="312"/>
      <c r="G854" s="267"/>
      <c r="H854" s="267"/>
      <c r="I854" s="313"/>
      <c r="J854" s="314"/>
      <c r="K854" s="314"/>
      <c r="L854" s="314"/>
      <c r="M854" s="314"/>
      <c r="N854" s="314"/>
      <c r="O854" s="267"/>
      <c r="P854" s="267"/>
      <c r="Q854" s="267"/>
      <c r="R854" s="267"/>
      <c r="S854" s="267"/>
      <c r="T854" s="267"/>
      <c r="U854" s="267"/>
      <c r="V854" s="267"/>
      <c r="W854" s="267"/>
      <c r="X854" s="267"/>
      <c r="Y854" s="267"/>
      <c r="Z854" s="267"/>
    </row>
    <row r="855" spans="1:26" ht="15.75" customHeight="1">
      <c r="A855" s="312"/>
      <c r="B855" s="312"/>
      <c r="C855" s="267"/>
      <c r="D855" s="312"/>
      <c r="E855" s="312"/>
      <c r="F855" s="312"/>
      <c r="G855" s="267"/>
      <c r="H855" s="267"/>
      <c r="I855" s="313"/>
      <c r="J855" s="314"/>
      <c r="K855" s="314"/>
      <c r="L855" s="314"/>
      <c r="M855" s="314"/>
      <c r="N855" s="314"/>
      <c r="O855" s="267"/>
      <c r="P855" s="267"/>
      <c r="Q855" s="267"/>
      <c r="R855" s="267"/>
      <c r="S855" s="267"/>
      <c r="T855" s="267"/>
      <c r="U855" s="267"/>
      <c r="V855" s="267"/>
      <c r="W855" s="267"/>
      <c r="X855" s="267"/>
      <c r="Y855" s="267"/>
      <c r="Z855" s="267"/>
    </row>
    <row r="856" spans="1:26" ht="15.75" customHeight="1">
      <c r="A856" s="312"/>
      <c r="B856" s="312"/>
      <c r="C856" s="267"/>
      <c r="D856" s="312"/>
      <c r="E856" s="312"/>
      <c r="F856" s="312"/>
      <c r="G856" s="267"/>
      <c r="H856" s="267"/>
      <c r="I856" s="313"/>
      <c r="J856" s="314"/>
      <c r="K856" s="314"/>
      <c r="L856" s="314"/>
      <c r="M856" s="314"/>
      <c r="N856" s="314"/>
      <c r="O856" s="267"/>
      <c r="P856" s="267"/>
      <c r="Q856" s="267"/>
      <c r="R856" s="267"/>
      <c r="S856" s="267"/>
      <c r="T856" s="267"/>
      <c r="U856" s="267"/>
      <c r="V856" s="267"/>
      <c r="W856" s="267"/>
      <c r="X856" s="267"/>
      <c r="Y856" s="267"/>
      <c r="Z856" s="267"/>
    </row>
    <row r="857" spans="1:26" ht="15.75" customHeight="1">
      <c r="A857" s="312"/>
      <c r="B857" s="312"/>
      <c r="C857" s="267"/>
      <c r="D857" s="312"/>
      <c r="E857" s="312"/>
      <c r="F857" s="312"/>
      <c r="G857" s="267"/>
      <c r="H857" s="267"/>
      <c r="I857" s="313"/>
      <c r="J857" s="314"/>
      <c r="K857" s="314"/>
      <c r="L857" s="314"/>
      <c r="M857" s="314"/>
      <c r="N857" s="314"/>
      <c r="O857" s="267"/>
      <c r="P857" s="267"/>
      <c r="Q857" s="267"/>
      <c r="R857" s="267"/>
      <c r="S857" s="267"/>
      <c r="T857" s="267"/>
      <c r="U857" s="267"/>
      <c r="V857" s="267"/>
      <c r="W857" s="267"/>
      <c r="X857" s="267"/>
      <c r="Y857" s="267"/>
      <c r="Z857" s="267"/>
    </row>
    <row r="858" spans="1:26" ht="15.75" customHeight="1">
      <c r="A858" s="312"/>
      <c r="B858" s="312"/>
      <c r="C858" s="267"/>
      <c r="D858" s="312"/>
      <c r="E858" s="312"/>
      <c r="F858" s="312"/>
      <c r="G858" s="267"/>
      <c r="H858" s="267"/>
      <c r="I858" s="313"/>
      <c r="J858" s="314"/>
      <c r="K858" s="314"/>
      <c r="L858" s="314"/>
      <c r="M858" s="314"/>
      <c r="N858" s="314"/>
      <c r="O858" s="267"/>
      <c r="P858" s="267"/>
      <c r="Q858" s="267"/>
      <c r="R858" s="267"/>
      <c r="S858" s="267"/>
      <c r="T858" s="267"/>
      <c r="U858" s="267"/>
      <c r="V858" s="267"/>
      <c r="W858" s="267"/>
      <c r="X858" s="267"/>
      <c r="Y858" s="267"/>
      <c r="Z858" s="267"/>
    </row>
    <row r="859" spans="1:26" ht="15.75" customHeight="1">
      <c r="A859" s="312"/>
      <c r="B859" s="312"/>
      <c r="C859" s="267"/>
      <c r="D859" s="312"/>
      <c r="E859" s="312"/>
      <c r="F859" s="312"/>
      <c r="G859" s="267"/>
      <c r="H859" s="267"/>
      <c r="I859" s="313"/>
      <c r="J859" s="314"/>
      <c r="K859" s="314"/>
      <c r="L859" s="314"/>
      <c r="M859" s="314"/>
      <c r="N859" s="314"/>
      <c r="O859" s="267"/>
      <c r="P859" s="267"/>
      <c r="Q859" s="267"/>
      <c r="R859" s="267"/>
      <c r="S859" s="267"/>
      <c r="T859" s="267"/>
      <c r="U859" s="267"/>
      <c r="V859" s="267"/>
      <c r="W859" s="267"/>
      <c r="X859" s="267"/>
      <c r="Y859" s="267"/>
      <c r="Z859" s="267"/>
    </row>
    <row r="860" spans="1:26" ht="15.75" customHeight="1">
      <c r="A860" s="312"/>
      <c r="B860" s="312"/>
      <c r="C860" s="267"/>
      <c r="D860" s="312"/>
      <c r="E860" s="312"/>
      <c r="F860" s="312"/>
      <c r="G860" s="267"/>
      <c r="H860" s="267"/>
      <c r="I860" s="313"/>
      <c r="J860" s="314"/>
      <c r="K860" s="314"/>
      <c r="L860" s="314"/>
      <c r="M860" s="314"/>
      <c r="N860" s="314"/>
      <c r="O860" s="267"/>
      <c r="P860" s="267"/>
      <c r="Q860" s="267"/>
      <c r="R860" s="267"/>
      <c r="S860" s="267"/>
      <c r="T860" s="267"/>
      <c r="U860" s="267"/>
      <c r="V860" s="267"/>
      <c r="W860" s="267"/>
      <c r="X860" s="267"/>
      <c r="Y860" s="267"/>
      <c r="Z860" s="267"/>
    </row>
    <row r="861" spans="1:26" ht="15.75" customHeight="1">
      <c r="A861" s="312"/>
      <c r="B861" s="312"/>
      <c r="C861" s="267"/>
      <c r="D861" s="312"/>
      <c r="E861" s="312"/>
      <c r="F861" s="312"/>
      <c r="G861" s="267"/>
      <c r="H861" s="267"/>
      <c r="I861" s="313"/>
      <c r="J861" s="314"/>
      <c r="K861" s="314"/>
      <c r="L861" s="314"/>
      <c r="M861" s="314"/>
      <c r="N861" s="314"/>
      <c r="O861" s="267"/>
      <c r="P861" s="267"/>
      <c r="Q861" s="267"/>
      <c r="R861" s="267"/>
      <c r="S861" s="267"/>
      <c r="T861" s="267"/>
      <c r="U861" s="267"/>
      <c r="V861" s="267"/>
      <c r="W861" s="267"/>
      <c r="X861" s="267"/>
      <c r="Y861" s="267"/>
      <c r="Z861" s="267"/>
    </row>
    <row r="862" spans="1:26" ht="15.75" customHeight="1">
      <c r="A862" s="312"/>
      <c r="B862" s="312"/>
      <c r="C862" s="267"/>
      <c r="D862" s="312"/>
      <c r="E862" s="312"/>
      <c r="F862" s="312"/>
      <c r="G862" s="267"/>
      <c r="H862" s="267"/>
      <c r="I862" s="313"/>
      <c r="J862" s="314"/>
      <c r="K862" s="314"/>
      <c r="L862" s="314"/>
      <c r="M862" s="314"/>
      <c r="N862" s="314"/>
      <c r="O862" s="267"/>
      <c r="P862" s="267"/>
      <c r="Q862" s="267"/>
      <c r="R862" s="267"/>
      <c r="S862" s="267"/>
      <c r="T862" s="267"/>
      <c r="U862" s="267"/>
      <c r="V862" s="267"/>
      <c r="W862" s="267"/>
      <c r="X862" s="267"/>
      <c r="Y862" s="267"/>
      <c r="Z862" s="267"/>
    </row>
    <row r="863" spans="1:26" ht="15.75" customHeight="1">
      <c r="A863" s="312"/>
      <c r="B863" s="312"/>
      <c r="C863" s="267"/>
      <c r="D863" s="312"/>
      <c r="E863" s="312"/>
      <c r="F863" s="312"/>
      <c r="G863" s="267"/>
      <c r="H863" s="267"/>
      <c r="I863" s="313"/>
      <c r="J863" s="314"/>
      <c r="K863" s="314"/>
      <c r="L863" s="314"/>
      <c r="M863" s="314"/>
      <c r="N863" s="314"/>
      <c r="O863" s="267"/>
      <c r="P863" s="267"/>
      <c r="Q863" s="267"/>
      <c r="R863" s="267"/>
      <c r="S863" s="267"/>
      <c r="T863" s="267"/>
      <c r="U863" s="267"/>
      <c r="V863" s="267"/>
      <c r="W863" s="267"/>
      <c r="X863" s="267"/>
      <c r="Y863" s="267"/>
      <c r="Z863" s="267"/>
    </row>
    <row r="864" spans="1:26" ht="15.75" customHeight="1">
      <c r="A864" s="312"/>
      <c r="B864" s="312"/>
      <c r="C864" s="267"/>
      <c r="D864" s="312"/>
      <c r="E864" s="312"/>
      <c r="F864" s="312"/>
      <c r="G864" s="267"/>
      <c r="H864" s="267"/>
      <c r="I864" s="313"/>
      <c r="J864" s="314"/>
      <c r="K864" s="314"/>
      <c r="L864" s="314"/>
      <c r="M864" s="314"/>
      <c r="N864" s="314"/>
      <c r="O864" s="267"/>
      <c r="P864" s="267"/>
      <c r="Q864" s="267"/>
      <c r="R864" s="267"/>
      <c r="S864" s="267"/>
      <c r="T864" s="267"/>
      <c r="U864" s="267"/>
      <c r="V864" s="267"/>
      <c r="W864" s="267"/>
      <c r="X864" s="267"/>
      <c r="Y864" s="267"/>
      <c r="Z864" s="267"/>
    </row>
    <row r="865" spans="1:26" ht="15.75" customHeight="1">
      <c r="A865" s="312"/>
      <c r="B865" s="312"/>
      <c r="C865" s="267"/>
      <c r="D865" s="312"/>
      <c r="E865" s="312"/>
      <c r="F865" s="312"/>
      <c r="G865" s="267"/>
      <c r="H865" s="267"/>
      <c r="I865" s="313"/>
      <c r="J865" s="314"/>
      <c r="K865" s="314"/>
      <c r="L865" s="314"/>
      <c r="M865" s="314"/>
      <c r="N865" s="314"/>
      <c r="O865" s="267"/>
      <c r="P865" s="267"/>
      <c r="Q865" s="267"/>
      <c r="R865" s="267"/>
      <c r="S865" s="267"/>
      <c r="T865" s="267"/>
      <c r="U865" s="267"/>
      <c r="V865" s="267"/>
      <c r="W865" s="267"/>
      <c r="X865" s="267"/>
      <c r="Y865" s="267"/>
      <c r="Z865" s="267"/>
    </row>
    <row r="866" spans="1:26" ht="15.75" customHeight="1">
      <c r="A866" s="312"/>
      <c r="B866" s="312"/>
      <c r="C866" s="267"/>
      <c r="D866" s="312"/>
      <c r="E866" s="312"/>
      <c r="F866" s="312"/>
      <c r="G866" s="267"/>
      <c r="H866" s="267"/>
      <c r="I866" s="313"/>
      <c r="J866" s="314"/>
      <c r="K866" s="314"/>
      <c r="L866" s="314"/>
      <c r="M866" s="314"/>
      <c r="N866" s="314"/>
      <c r="O866" s="267"/>
      <c r="P866" s="267"/>
      <c r="Q866" s="267"/>
      <c r="R866" s="267"/>
      <c r="S866" s="267"/>
      <c r="T866" s="267"/>
      <c r="U866" s="267"/>
      <c r="V866" s="267"/>
      <c r="W866" s="267"/>
      <c r="X866" s="267"/>
      <c r="Y866" s="267"/>
      <c r="Z866" s="267"/>
    </row>
    <row r="867" spans="1:26" ht="15.75" customHeight="1">
      <c r="A867" s="312"/>
      <c r="B867" s="312"/>
      <c r="C867" s="267"/>
      <c r="D867" s="312"/>
      <c r="E867" s="312"/>
      <c r="F867" s="312"/>
      <c r="G867" s="267"/>
      <c r="H867" s="267"/>
      <c r="I867" s="313"/>
      <c r="J867" s="314"/>
      <c r="K867" s="314"/>
      <c r="L867" s="314"/>
      <c r="M867" s="314"/>
      <c r="N867" s="314"/>
      <c r="O867" s="267"/>
      <c r="P867" s="267"/>
      <c r="Q867" s="267"/>
      <c r="R867" s="267"/>
      <c r="S867" s="267"/>
      <c r="T867" s="267"/>
      <c r="U867" s="267"/>
      <c r="V867" s="267"/>
      <c r="W867" s="267"/>
      <c r="X867" s="267"/>
      <c r="Y867" s="267"/>
      <c r="Z867" s="267"/>
    </row>
    <row r="868" spans="1:26" ht="15.75" customHeight="1">
      <c r="A868" s="312"/>
      <c r="B868" s="312"/>
      <c r="C868" s="267"/>
      <c r="D868" s="312"/>
      <c r="E868" s="312"/>
      <c r="F868" s="312"/>
      <c r="G868" s="267"/>
      <c r="H868" s="267"/>
      <c r="I868" s="313"/>
      <c r="J868" s="314"/>
      <c r="K868" s="314"/>
      <c r="L868" s="314"/>
      <c r="M868" s="314"/>
      <c r="N868" s="314"/>
      <c r="O868" s="267"/>
      <c r="P868" s="267"/>
      <c r="Q868" s="267"/>
      <c r="R868" s="267"/>
      <c r="S868" s="267"/>
      <c r="T868" s="267"/>
      <c r="U868" s="267"/>
      <c r="V868" s="267"/>
      <c r="W868" s="267"/>
      <c r="X868" s="267"/>
      <c r="Y868" s="267"/>
      <c r="Z868" s="267"/>
    </row>
    <row r="869" spans="1:26" ht="15.75" customHeight="1">
      <c r="A869" s="312"/>
      <c r="B869" s="312"/>
      <c r="C869" s="267"/>
      <c r="D869" s="312"/>
      <c r="E869" s="312"/>
      <c r="F869" s="312"/>
      <c r="G869" s="267"/>
      <c r="H869" s="267"/>
      <c r="I869" s="313"/>
      <c r="J869" s="314"/>
      <c r="K869" s="314"/>
      <c r="L869" s="314"/>
      <c r="M869" s="314"/>
      <c r="N869" s="314"/>
      <c r="O869" s="267"/>
      <c r="P869" s="267"/>
      <c r="Q869" s="267"/>
      <c r="R869" s="267"/>
      <c r="S869" s="267"/>
      <c r="T869" s="267"/>
      <c r="U869" s="267"/>
      <c r="V869" s="267"/>
      <c r="W869" s="267"/>
      <c r="X869" s="267"/>
      <c r="Y869" s="267"/>
      <c r="Z869" s="267"/>
    </row>
    <row r="870" spans="1:26" ht="15.75" customHeight="1">
      <c r="A870" s="312"/>
      <c r="B870" s="312"/>
      <c r="C870" s="267"/>
      <c r="D870" s="312"/>
      <c r="E870" s="312"/>
      <c r="F870" s="312"/>
      <c r="G870" s="267"/>
      <c r="H870" s="267"/>
      <c r="I870" s="313"/>
      <c r="J870" s="314"/>
      <c r="K870" s="314"/>
      <c r="L870" s="314"/>
      <c r="M870" s="314"/>
      <c r="N870" s="314"/>
      <c r="O870" s="267"/>
      <c r="P870" s="267"/>
      <c r="Q870" s="267"/>
      <c r="R870" s="267"/>
      <c r="S870" s="267"/>
      <c r="T870" s="267"/>
      <c r="U870" s="267"/>
      <c r="V870" s="267"/>
      <c r="W870" s="267"/>
      <c r="X870" s="267"/>
      <c r="Y870" s="267"/>
      <c r="Z870" s="267"/>
    </row>
    <row r="871" spans="1:26" ht="15.75" customHeight="1">
      <c r="A871" s="312"/>
      <c r="B871" s="312"/>
      <c r="C871" s="267"/>
      <c r="D871" s="312"/>
      <c r="E871" s="312"/>
      <c r="F871" s="312"/>
      <c r="G871" s="267"/>
      <c r="H871" s="267"/>
      <c r="I871" s="313"/>
      <c r="J871" s="314"/>
      <c r="K871" s="314"/>
      <c r="L871" s="314"/>
      <c r="M871" s="314"/>
      <c r="N871" s="314"/>
      <c r="O871" s="267"/>
      <c r="P871" s="267"/>
      <c r="Q871" s="267"/>
      <c r="R871" s="267"/>
      <c r="S871" s="267"/>
      <c r="T871" s="267"/>
      <c r="U871" s="267"/>
      <c r="V871" s="267"/>
      <c r="W871" s="267"/>
      <c r="X871" s="267"/>
      <c r="Y871" s="267"/>
      <c r="Z871" s="267"/>
    </row>
    <row r="872" spans="1:26" ht="15.75" customHeight="1">
      <c r="A872" s="312"/>
      <c r="B872" s="312"/>
      <c r="C872" s="267"/>
      <c r="D872" s="312"/>
      <c r="E872" s="312"/>
      <c r="F872" s="312"/>
      <c r="G872" s="267"/>
      <c r="H872" s="267"/>
      <c r="I872" s="313"/>
      <c r="J872" s="314"/>
      <c r="K872" s="314"/>
      <c r="L872" s="314"/>
      <c r="M872" s="314"/>
      <c r="N872" s="314"/>
      <c r="O872" s="267"/>
      <c r="P872" s="267"/>
      <c r="Q872" s="267"/>
      <c r="R872" s="267"/>
      <c r="S872" s="267"/>
      <c r="T872" s="267"/>
      <c r="U872" s="267"/>
      <c r="V872" s="267"/>
      <c r="W872" s="267"/>
      <c r="X872" s="267"/>
      <c r="Y872" s="267"/>
      <c r="Z872" s="267"/>
    </row>
    <row r="873" spans="1:26" ht="15.75" customHeight="1">
      <c r="A873" s="312"/>
      <c r="B873" s="312"/>
      <c r="C873" s="267"/>
      <c r="D873" s="312"/>
      <c r="E873" s="312"/>
      <c r="F873" s="312"/>
      <c r="G873" s="267"/>
      <c r="H873" s="267"/>
      <c r="I873" s="313"/>
      <c r="J873" s="314"/>
      <c r="K873" s="314"/>
      <c r="L873" s="314"/>
      <c r="M873" s="314"/>
      <c r="N873" s="314"/>
      <c r="O873" s="267"/>
      <c r="P873" s="267"/>
      <c r="Q873" s="267"/>
      <c r="R873" s="267"/>
      <c r="S873" s="267"/>
      <c r="T873" s="267"/>
      <c r="U873" s="267"/>
      <c r="V873" s="267"/>
      <c r="W873" s="267"/>
      <c r="X873" s="267"/>
      <c r="Y873" s="267"/>
      <c r="Z873" s="267"/>
    </row>
    <row r="874" spans="1:26" ht="15.75" customHeight="1">
      <c r="A874" s="312"/>
      <c r="B874" s="312"/>
      <c r="C874" s="267"/>
      <c r="D874" s="312"/>
      <c r="E874" s="312"/>
      <c r="F874" s="312"/>
      <c r="G874" s="267"/>
      <c r="H874" s="267"/>
      <c r="I874" s="313"/>
      <c r="J874" s="314"/>
      <c r="K874" s="314"/>
      <c r="L874" s="314"/>
      <c r="M874" s="314"/>
      <c r="N874" s="314"/>
      <c r="O874" s="267"/>
      <c r="P874" s="267"/>
      <c r="Q874" s="267"/>
      <c r="R874" s="267"/>
      <c r="S874" s="267"/>
      <c r="T874" s="267"/>
      <c r="U874" s="267"/>
      <c r="V874" s="267"/>
      <c r="W874" s="267"/>
      <c r="X874" s="267"/>
      <c r="Y874" s="267"/>
      <c r="Z874" s="267"/>
    </row>
    <row r="875" spans="1:26" ht="15.75" customHeight="1">
      <c r="A875" s="312"/>
      <c r="B875" s="312"/>
      <c r="C875" s="267"/>
      <c r="D875" s="312"/>
      <c r="E875" s="312"/>
      <c r="F875" s="312"/>
      <c r="G875" s="267"/>
      <c r="H875" s="267"/>
      <c r="I875" s="313"/>
      <c r="J875" s="314"/>
      <c r="K875" s="314"/>
      <c r="L875" s="314"/>
      <c r="M875" s="314"/>
      <c r="N875" s="314"/>
      <c r="O875" s="267"/>
      <c r="P875" s="267"/>
      <c r="Q875" s="267"/>
      <c r="R875" s="267"/>
      <c r="S875" s="267"/>
      <c r="T875" s="267"/>
      <c r="U875" s="267"/>
      <c r="V875" s="267"/>
      <c r="W875" s="267"/>
      <c r="X875" s="267"/>
      <c r="Y875" s="267"/>
      <c r="Z875" s="267"/>
    </row>
    <row r="876" spans="1:26" ht="15.75" customHeight="1">
      <c r="A876" s="312"/>
      <c r="B876" s="312"/>
      <c r="C876" s="267"/>
      <c r="D876" s="312"/>
      <c r="E876" s="312"/>
      <c r="F876" s="312"/>
      <c r="G876" s="267"/>
      <c r="H876" s="267"/>
      <c r="I876" s="313"/>
      <c r="J876" s="314"/>
      <c r="K876" s="314"/>
      <c r="L876" s="314"/>
      <c r="M876" s="314"/>
      <c r="N876" s="314"/>
      <c r="O876" s="267"/>
      <c r="P876" s="267"/>
      <c r="Q876" s="267"/>
      <c r="R876" s="267"/>
      <c r="S876" s="267"/>
      <c r="T876" s="267"/>
      <c r="U876" s="267"/>
      <c r="V876" s="267"/>
      <c r="W876" s="267"/>
      <c r="X876" s="267"/>
      <c r="Y876" s="267"/>
      <c r="Z876" s="267"/>
    </row>
    <row r="877" spans="1:26" ht="15.75" customHeight="1">
      <c r="A877" s="312"/>
      <c r="B877" s="312"/>
      <c r="C877" s="267"/>
      <c r="D877" s="312"/>
      <c r="E877" s="312"/>
      <c r="F877" s="312"/>
      <c r="G877" s="267"/>
      <c r="H877" s="267"/>
      <c r="I877" s="313"/>
      <c r="J877" s="314"/>
      <c r="K877" s="314"/>
      <c r="L877" s="314"/>
      <c r="M877" s="314"/>
      <c r="N877" s="314"/>
      <c r="O877" s="267"/>
      <c r="P877" s="267"/>
      <c r="Q877" s="267"/>
      <c r="R877" s="267"/>
      <c r="S877" s="267"/>
      <c r="T877" s="267"/>
      <c r="U877" s="267"/>
      <c r="V877" s="267"/>
      <c r="W877" s="267"/>
      <c r="X877" s="267"/>
      <c r="Y877" s="267"/>
      <c r="Z877" s="267"/>
    </row>
    <row r="878" spans="1:26" ht="15.75" customHeight="1">
      <c r="A878" s="312"/>
      <c r="B878" s="312"/>
      <c r="C878" s="267"/>
      <c r="D878" s="312"/>
      <c r="E878" s="312"/>
      <c r="F878" s="312"/>
      <c r="G878" s="267"/>
      <c r="H878" s="267"/>
      <c r="I878" s="313"/>
      <c r="J878" s="314"/>
      <c r="K878" s="314"/>
      <c r="L878" s="314"/>
      <c r="M878" s="314"/>
      <c r="N878" s="314"/>
      <c r="O878" s="267"/>
      <c r="P878" s="267"/>
      <c r="Q878" s="267"/>
      <c r="R878" s="267"/>
      <c r="S878" s="267"/>
      <c r="T878" s="267"/>
      <c r="U878" s="267"/>
      <c r="V878" s="267"/>
      <c r="W878" s="267"/>
      <c r="X878" s="267"/>
      <c r="Y878" s="267"/>
      <c r="Z878" s="267"/>
    </row>
    <row r="879" spans="1:26" ht="15.75" customHeight="1">
      <c r="A879" s="312"/>
      <c r="B879" s="312"/>
      <c r="C879" s="267"/>
      <c r="D879" s="312"/>
      <c r="E879" s="312"/>
      <c r="F879" s="312"/>
      <c r="G879" s="267"/>
      <c r="H879" s="267"/>
      <c r="I879" s="313"/>
      <c r="J879" s="314"/>
      <c r="K879" s="314"/>
      <c r="L879" s="314"/>
      <c r="M879" s="314"/>
      <c r="N879" s="314"/>
      <c r="O879" s="267"/>
      <c r="P879" s="267"/>
      <c r="Q879" s="267"/>
      <c r="R879" s="267"/>
      <c r="S879" s="267"/>
      <c r="T879" s="267"/>
      <c r="U879" s="267"/>
      <c r="V879" s="267"/>
      <c r="W879" s="267"/>
      <c r="X879" s="267"/>
      <c r="Y879" s="267"/>
      <c r="Z879" s="267"/>
    </row>
    <row r="880" spans="1:26" ht="15.75" customHeight="1">
      <c r="A880" s="312"/>
      <c r="B880" s="312"/>
      <c r="C880" s="267"/>
      <c r="D880" s="312"/>
      <c r="E880" s="312"/>
      <c r="F880" s="312"/>
      <c r="G880" s="267"/>
      <c r="H880" s="267"/>
      <c r="I880" s="313"/>
      <c r="J880" s="314"/>
      <c r="K880" s="314"/>
      <c r="L880" s="314"/>
      <c r="M880" s="314"/>
      <c r="N880" s="314"/>
      <c r="O880" s="267"/>
      <c r="P880" s="267"/>
      <c r="Q880" s="267"/>
      <c r="R880" s="267"/>
      <c r="S880" s="267"/>
      <c r="T880" s="267"/>
      <c r="U880" s="267"/>
      <c r="V880" s="267"/>
      <c r="W880" s="267"/>
      <c r="X880" s="267"/>
      <c r="Y880" s="267"/>
      <c r="Z880" s="267"/>
    </row>
    <row r="881" spans="1:26" ht="15.75" customHeight="1">
      <c r="A881" s="312"/>
      <c r="B881" s="312"/>
      <c r="C881" s="267"/>
      <c r="D881" s="312"/>
      <c r="E881" s="312"/>
      <c r="F881" s="312"/>
      <c r="G881" s="267"/>
      <c r="H881" s="267"/>
      <c r="I881" s="313"/>
      <c r="J881" s="314"/>
      <c r="K881" s="314"/>
      <c r="L881" s="314"/>
      <c r="M881" s="314"/>
      <c r="N881" s="314"/>
      <c r="O881" s="267"/>
      <c r="P881" s="267"/>
      <c r="Q881" s="267"/>
      <c r="R881" s="267"/>
      <c r="S881" s="267"/>
      <c r="T881" s="267"/>
      <c r="U881" s="267"/>
      <c r="V881" s="267"/>
      <c r="W881" s="267"/>
      <c r="X881" s="267"/>
      <c r="Y881" s="267"/>
      <c r="Z881" s="267"/>
    </row>
    <row r="882" spans="1:26" ht="15.75" customHeight="1">
      <c r="A882" s="312"/>
      <c r="B882" s="312"/>
      <c r="C882" s="267"/>
      <c r="D882" s="312"/>
      <c r="E882" s="312"/>
      <c r="F882" s="312"/>
      <c r="G882" s="267"/>
      <c r="H882" s="267"/>
      <c r="I882" s="313"/>
      <c r="J882" s="314"/>
      <c r="K882" s="314"/>
      <c r="L882" s="314"/>
      <c r="M882" s="314"/>
      <c r="N882" s="314"/>
      <c r="O882" s="267"/>
      <c r="P882" s="267"/>
      <c r="Q882" s="267"/>
      <c r="R882" s="267"/>
      <c r="S882" s="267"/>
      <c r="T882" s="267"/>
      <c r="U882" s="267"/>
      <c r="V882" s="267"/>
      <c r="W882" s="267"/>
      <c r="X882" s="267"/>
      <c r="Y882" s="267"/>
      <c r="Z882" s="267"/>
    </row>
    <row r="883" spans="1:26" ht="15.75" customHeight="1">
      <c r="A883" s="312"/>
      <c r="B883" s="312"/>
      <c r="C883" s="267"/>
      <c r="D883" s="312"/>
      <c r="E883" s="312"/>
      <c r="F883" s="312"/>
      <c r="G883" s="267"/>
      <c r="H883" s="267"/>
      <c r="I883" s="313"/>
      <c r="J883" s="314"/>
      <c r="K883" s="314"/>
      <c r="L883" s="314"/>
      <c r="M883" s="314"/>
      <c r="N883" s="314"/>
      <c r="O883" s="267"/>
      <c r="P883" s="267"/>
      <c r="Q883" s="267"/>
      <c r="R883" s="267"/>
      <c r="S883" s="267"/>
      <c r="T883" s="267"/>
      <c r="U883" s="267"/>
      <c r="V883" s="267"/>
      <c r="W883" s="267"/>
      <c r="X883" s="267"/>
      <c r="Y883" s="267"/>
      <c r="Z883" s="267"/>
    </row>
    <row r="884" spans="1:26" ht="15.75" customHeight="1">
      <c r="A884" s="312"/>
      <c r="B884" s="312"/>
      <c r="C884" s="267"/>
      <c r="D884" s="312"/>
      <c r="E884" s="312"/>
      <c r="F884" s="312"/>
      <c r="G884" s="267"/>
      <c r="H884" s="267"/>
      <c r="I884" s="313"/>
      <c r="J884" s="314"/>
      <c r="K884" s="314"/>
      <c r="L884" s="314"/>
      <c r="M884" s="314"/>
      <c r="N884" s="314"/>
      <c r="O884" s="267"/>
      <c r="P884" s="267"/>
      <c r="Q884" s="267"/>
      <c r="R884" s="267"/>
      <c r="S884" s="267"/>
      <c r="T884" s="267"/>
      <c r="U884" s="267"/>
      <c r="V884" s="267"/>
      <c r="W884" s="267"/>
      <c r="X884" s="267"/>
      <c r="Y884" s="267"/>
      <c r="Z884" s="267"/>
    </row>
    <row r="885" spans="1:26" ht="15.75" customHeight="1">
      <c r="A885" s="312"/>
      <c r="B885" s="312"/>
      <c r="C885" s="267"/>
      <c r="D885" s="312"/>
      <c r="E885" s="312"/>
      <c r="F885" s="312"/>
      <c r="G885" s="267"/>
      <c r="H885" s="267"/>
      <c r="I885" s="313"/>
      <c r="J885" s="314"/>
      <c r="K885" s="314"/>
      <c r="L885" s="314"/>
      <c r="M885" s="314"/>
      <c r="N885" s="314"/>
      <c r="O885" s="267"/>
      <c r="P885" s="267"/>
      <c r="Q885" s="267"/>
      <c r="R885" s="267"/>
      <c r="S885" s="267"/>
      <c r="T885" s="267"/>
      <c r="U885" s="267"/>
      <c r="V885" s="267"/>
      <c r="W885" s="267"/>
      <c r="X885" s="267"/>
      <c r="Y885" s="267"/>
      <c r="Z885" s="267"/>
    </row>
    <row r="886" spans="1:26" ht="15.75" customHeight="1">
      <c r="A886" s="312"/>
      <c r="B886" s="312"/>
      <c r="C886" s="267"/>
      <c r="D886" s="312"/>
      <c r="E886" s="312"/>
      <c r="F886" s="312"/>
      <c r="G886" s="267"/>
      <c r="H886" s="267"/>
      <c r="I886" s="313"/>
      <c r="J886" s="314"/>
      <c r="K886" s="314"/>
      <c r="L886" s="314"/>
      <c r="M886" s="314"/>
      <c r="N886" s="314"/>
      <c r="O886" s="267"/>
      <c r="P886" s="267"/>
      <c r="Q886" s="267"/>
      <c r="R886" s="267"/>
      <c r="S886" s="267"/>
      <c r="T886" s="267"/>
      <c r="U886" s="267"/>
      <c r="V886" s="267"/>
      <c r="W886" s="267"/>
      <c r="X886" s="267"/>
      <c r="Y886" s="267"/>
      <c r="Z886" s="267"/>
    </row>
    <row r="887" spans="1:26" ht="15.75" customHeight="1">
      <c r="A887" s="312"/>
      <c r="B887" s="312"/>
      <c r="C887" s="267"/>
      <c r="D887" s="312"/>
      <c r="E887" s="312"/>
      <c r="F887" s="312"/>
      <c r="G887" s="267"/>
      <c r="H887" s="267"/>
      <c r="I887" s="313"/>
      <c r="J887" s="314"/>
      <c r="K887" s="314"/>
      <c r="L887" s="314"/>
      <c r="M887" s="314"/>
      <c r="N887" s="314"/>
      <c r="O887" s="267"/>
      <c r="P887" s="267"/>
      <c r="Q887" s="267"/>
      <c r="R887" s="267"/>
      <c r="S887" s="267"/>
      <c r="T887" s="267"/>
      <c r="U887" s="267"/>
      <c r="V887" s="267"/>
      <c r="W887" s="267"/>
      <c r="X887" s="267"/>
      <c r="Y887" s="267"/>
      <c r="Z887" s="267"/>
    </row>
    <row r="888" spans="1:26" ht="15.75" customHeight="1">
      <c r="A888" s="312"/>
      <c r="B888" s="312"/>
      <c r="C888" s="267"/>
      <c r="D888" s="312"/>
      <c r="E888" s="312"/>
      <c r="F888" s="312"/>
      <c r="G888" s="267"/>
      <c r="H888" s="267"/>
      <c r="I888" s="313"/>
      <c r="J888" s="314"/>
      <c r="K888" s="314"/>
      <c r="L888" s="314"/>
      <c r="M888" s="314"/>
      <c r="N888" s="314"/>
      <c r="O888" s="267"/>
      <c r="P888" s="267"/>
      <c r="Q888" s="267"/>
      <c r="R888" s="267"/>
      <c r="S888" s="267"/>
      <c r="T888" s="267"/>
      <c r="U888" s="267"/>
      <c r="V888" s="267"/>
      <c r="W888" s="267"/>
      <c r="X888" s="267"/>
      <c r="Y888" s="267"/>
      <c r="Z888" s="267"/>
    </row>
    <row r="889" spans="1:26" ht="15.75" customHeight="1">
      <c r="A889" s="312"/>
      <c r="B889" s="312"/>
      <c r="C889" s="267"/>
      <c r="D889" s="312"/>
      <c r="E889" s="312"/>
      <c r="F889" s="312"/>
      <c r="G889" s="267"/>
      <c r="H889" s="267"/>
      <c r="I889" s="313"/>
      <c r="J889" s="314"/>
      <c r="K889" s="314"/>
      <c r="L889" s="314"/>
      <c r="M889" s="314"/>
      <c r="N889" s="314"/>
      <c r="O889" s="267"/>
      <c r="P889" s="267"/>
      <c r="Q889" s="267"/>
      <c r="R889" s="267"/>
      <c r="S889" s="267"/>
      <c r="T889" s="267"/>
      <c r="U889" s="267"/>
      <c r="V889" s="267"/>
      <c r="W889" s="267"/>
      <c r="X889" s="267"/>
      <c r="Y889" s="267"/>
      <c r="Z889" s="267"/>
    </row>
    <row r="890" spans="1:26" ht="15.75" customHeight="1">
      <c r="A890" s="312"/>
      <c r="B890" s="312"/>
      <c r="C890" s="267"/>
      <c r="D890" s="312"/>
      <c r="E890" s="312"/>
      <c r="F890" s="312"/>
      <c r="G890" s="267"/>
      <c r="H890" s="267"/>
      <c r="I890" s="313"/>
      <c r="J890" s="314"/>
      <c r="K890" s="314"/>
      <c r="L890" s="314"/>
      <c r="M890" s="314"/>
      <c r="N890" s="314"/>
      <c r="O890" s="267"/>
      <c r="P890" s="267"/>
      <c r="Q890" s="267"/>
      <c r="R890" s="267"/>
      <c r="S890" s="267"/>
      <c r="T890" s="267"/>
      <c r="U890" s="267"/>
      <c r="V890" s="267"/>
      <c r="W890" s="267"/>
      <c r="X890" s="267"/>
      <c r="Y890" s="267"/>
      <c r="Z890" s="267"/>
    </row>
    <row r="891" spans="1:26" ht="15.75" customHeight="1">
      <c r="A891" s="312"/>
      <c r="B891" s="312"/>
      <c r="C891" s="267"/>
      <c r="D891" s="312"/>
      <c r="E891" s="312"/>
      <c r="F891" s="312"/>
      <c r="G891" s="267"/>
      <c r="H891" s="267"/>
      <c r="I891" s="313"/>
      <c r="J891" s="314"/>
      <c r="K891" s="314"/>
      <c r="L891" s="314"/>
      <c r="M891" s="314"/>
      <c r="N891" s="314"/>
      <c r="O891" s="267"/>
      <c r="P891" s="267"/>
      <c r="Q891" s="267"/>
      <c r="R891" s="267"/>
      <c r="S891" s="267"/>
      <c r="T891" s="267"/>
      <c r="U891" s="267"/>
      <c r="V891" s="267"/>
      <c r="W891" s="267"/>
      <c r="X891" s="267"/>
      <c r="Y891" s="267"/>
      <c r="Z891" s="267"/>
    </row>
    <row r="892" spans="1:26" ht="15.75" customHeight="1">
      <c r="A892" s="312"/>
      <c r="B892" s="312"/>
      <c r="C892" s="267"/>
      <c r="D892" s="312"/>
      <c r="E892" s="312"/>
      <c r="F892" s="312"/>
      <c r="G892" s="267"/>
      <c r="H892" s="267"/>
      <c r="I892" s="313"/>
      <c r="J892" s="314"/>
      <c r="K892" s="314"/>
      <c r="L892" s="314"/>
      <c r="M892" s="314"/>
      <c r="N892" s="314"/>
      <c r="O892" s="267"/>
      <c r="P892" s="267"/>
      <c r="Q892" s="267"/>
      <c r="R892" s="267"/>
      <c r="S892" s="267"/>
      <c r="T892" s="267"/>
      <c r="U892" s="267"/>
      <c r="V892" s="267"/>
      <c r="W892" s="267"/>
      <c r="X892" s="267"/>
      <c r="Y892" s="267"/>
      <c r="Z892" s="267"/>
    </row>
    <row r="893" spans="1:26" ht="15.75" customHeight="1">
      <c r="A893" s="312"/>
      <c r="B893" s="312"/>
      <c r="C893" s="267"/>
      <c r="D893" s="312"/>
      <c r="E893" s="312"/>
      <c r="F893" s="312"/>
      <c r="G893" s="267"/>
      <c r="H893" s="267"/>
      <c r="I893" s="313"/>
      <c r="J893" s="314"/>
      <c r="K893" s="314"/>
      <c r="L893" s="314"/>
      <c r="M893" s="314"/>
      <c r="N893" s="314"/>
      <c r="O893" s="267"/>
      <c r="P893" s="267"/>
      <c r="Q893" s="267"/>
      <c r="R893" s="267"/>
      <c r="S893" s="267"/>
      <c r="T893" s="267"/>
      <c r="U893" s="267"/>
      <c r="V893" s="267"/>
      <c r="W893" s="267"/>
      <c r="X893" s="267"/>
      <c r="Y893" s="267"/>
      <c r="Z893" s="267"/>
    </row>
    <row r="894" spans="1:26" ht="15.75" customHeight="1">
      <c r="A894" s="312"/>
      <c r="B894" s="312"/>
      <c r="C894" s="267"/>
      <c r="D894" s="312"/>
      <c r="E894" s="312"/>
      <c r="F894" s="312"/>
      <c r="G894" s="267"/>
      <c r="H894" s="267"/>
      <c r="I894" s="313"/>
      <c r="J894" s="314"/>
      <c r="K894" s="314"/>
      <c r="L894" s="314"/>
      <c r="M894" s="314"/>
      <c r="N894" s="314"/>
      <c r="O894" s="267"/>
      <c r="P894" s="267"/>
      <c r="Q894" s="267"/>
      <c r="R894" s="267"/>
      <c r="S894" s="267"/>
      <c r="T894" s="267"/>
      <c r="U894" s="267"/>
      <c r="V894" s="267"/>
      <c r="W894" s="267"/>
      <c r="X894" s="267"/>
      <c r="Y894" s="267"/>
      <c r="Z894" s="267"/>
    </row>
    <row r="895" spans="1:26" ht="15.75" customHeight="1">
      <c r="A895" s="312"/>
      <c r="B895" s="312"/>
      <c r="C895" s="267"/>
      <c r="D895" s="312"/>
      <c r="E895" s="312"/>
      <c r="F895" s="312"/>
      <c r="G895" s="267"/>
      <c r="H895" s="267"/>
      <c r="I895" s="313"/>
      <c r="J895" s="314"/>
      <c r="K895" s="314"/>
      <c r="L895" s="314"/>
      <c r="M895" s="314"/>
      <c r="N895" s="314"/>
      <c r="O895" s="267"/>
      <c r="P895" s="267"/>
      <c r="Q895" s="267"/>
      <c r="R895" s="267"/>
      <c r="S895" s="267"/>
      <c r="T895" s="267"/>
      <c r="U895" s="267"/>
      <c r="V895" s="267"/>
      <c r="W895" s="267"/>
      <c r="X895" s="267"/>
      <c r="Y895" s="267"/>
      <c r="Z895" s="267"/>
    </row>
    <row r="896" spans="1:26" ht="15.75" customHeight="1">
      <c r="A896" s="312"/>
      <c r="B896" s="312"/>
      <c r="C896" s="267"/>
      <c r="D896" s="312"/>
      <c r="E896" s="312"/>
      <c r="F896" s="312"/>
      <c r="G896" s="267"/>
      <c r="H896" s="267"/>
      <c r="I896" s="313"/>
      <c r="J896" s="314"/>
      <c r="K896" s="314"/>
      <c r="L896" s="314"/>
      <c r="M896" s="314"/>
      <c r="N896" s="314"/>
      <c r="O896" s="267"/>
      <c r="P896" s="267"/>
      <c r="Q896" s="267"/>
      <c r="R896" s="267"/>
      <c r="S896" s="267"/>
      <c r="T896" s="267"/>
      <c r="U896" s="267"/>
      <c r="V896" s="267"/>
      <c r="W896" s="267"/>
      <c r="X896" s="267"/>
      <c r="Y896" s="267"/>
      <c r="Z896" s="267"/>
    </row>
    <row r="897" spans="1:26" ht="15.75" customHeight="1">
      <c r="A897" s="312"/>
      <c r="B897" s="312"/>
      <c r="C897" s="267"/>
      <c r="D897" s="312"/>
      <c r="E897" s="312"/>
      <c r="F897" s="312"/>
      <c r="G897" s="267"/>
      <c r="H897" s="267"/>
      <c r="I897" s="313"/>
      <c r="J897" s="314"/>
      <c r="K897" s="314"/>
      <c r="L897" s="314"/>
      <c r="M897" s="314"/>
      <c r="N897" s="314"/>
      <c r="O897" s="267"/>
      <c r="P897" s="267"/>
      <c r="Q897" s="267"/>
      <c r="R897" s="267"/>
      <c r="S897" s="267"/>
      <c r="T897" s="267"/>
      <c r="U897" s="267"/>
      <c r="V897" s="267"/>
      <c r="W897" s="267"/>
      <c r="X897" s="267"/>
      <c r="Y897" s="267"/>
      <c r="Z897" s="267"/>
    </row>
    <row r="898" spans="1:26" ht="15.75" customHeight="1">
      <c r="A898" s="312"/>
      <c r="B898" s="312"/>
      <c r="C898" s="267"/>
      <c r="D898" s="312"/>
      <c r="E898" s="312"/>
      <c r="F898" s="312"/>
      <c r="G898" s="267"/>
      <c r="H898" s="267"/>
      <c r="I898" s="313"/>
      <c r="J898" s="314"/>
      <c r="K898" s="314"/>
      <c r="L898" s="314"/>
      <c r="M898" s="314"/>
      <c r="N898" s="314"/>
      <c r="O898" s="267"/>
      <c r="P898" s="267"/>
      <c r="Q898" s="267"/>
      <c r="R898" s="267"/>
      <c r="S898" s="267"/>
      <c r="T898" s="267"/>
      <c r="U898" s="267"/>
      <c r="V898" s="267"/>
      <c r="W898" s="267"/>
      <c r="X898" s="267"/>
      <c r="Y898" s="267"/>
      <c r="Z898" s="267"/>
    </row>
    <row r="899" spans="1:26" ht="15.75" customHeight="1">
      <c r="A899" s="312"/>
      <c r="B899" s="312"/>
      <c r="C899" s="267"/>
      <c r="D899" s="312"/>
      <c r="E899" s="312"/>
      <c r="F899" s="312"/>
      <c r="G899" s="267"/>
      <c r="H899" s="267"/>
      <c r="I899" s="313"/>
      <c r="J899" s="314"/>
      <c r="K899" s="314"/>
      <c r="L899" s="314"/>
      <c r="M899" s="314"/>
      <c r="N899" s="314"/>
      <c r="O899" s="267"/>
      <c r="P899" s="267"/>
      <c r="Q899" s="267"/>
      <c r="R899" s="267"/>
      <c r="S899" s="267"/>
      <c r="T899" s="267"/>
      <c r="U899" s="267"/>
      <c r="V899" s="267"/>
      <c r="W899" s="267"/>
      <c r="X899" s="267"/>
      <c r="Y899" s="267"/>
      <c r="Z899" s="267"/>
    </row>
    <row r="900" spans="1:26" ht="15.75" customHeight="1">
      <c r="A900" s="312"/>
      <c r="B900" s="312"/>
      <c r="C900" s="267"/>
      <c r="D900" s="312"/>
      <c r="E900" s="312"/>
      <c r="F900" s="312"/>
      <c r="G900" s="267"/>
      <c r="H900" s="267"/>
      <c r="I900" s="313"/>
      <c r="J900" s="314"/>
      <c r="K900" s="314"/>
      <c r="L900" s="314"/>
      <c r="M900" s="314"/>
      <c r="N900" s="314"/>
      <c r="O900" s="267"/>
      <c r="P900" s="267"/>
      <c r="Q900" s="267"/>
      <c r="R900" s="267"/>
      <c r="S900" s="267"/>
      <c r="T900" s="267"/>
      <c r="U900" s="267"/>
      <c r="V900" s="267"/>
      <c r="W900" s="267"/>
      <c r="X900" s="267"/>
      <c r="Y900" s="267"/>
      <c r="Z900" s="267"/>
    </row>
    <row r="901" spans="1:26" ht="15.75" customHeight="1">
      <c r="A901" s="312"/>
      <c r="B901" s="312"/>
      <c r="C901" s="267"/>
      <c r="D901" s="312"/>
      <c r="E901" s="312"/>
      <c r="F901" s="312"/>
      <c r="G901" s="267"/>
      <c r="H901" s="267"/>
      <c r="I901" s="313"/>
      <c r="J901" s="314"/>
      <c r="K901" s="314"/>
      <c r="L901" s="314"/>
      <c r="M901" s="314"/>
      <c r="N901" s="314"/>
      <c r="O901" s="267"/>
      <c r="P901" s="267"/>
      <c r="Q901" s="267"/>
      <c r="R901" s="267"/>
      <c r="S901" s="267"/>
      <c r="T901" s="267"/>
      <c r="U901" s="267"/>
      <c r="V901" s="267"/>
      <c r="W901" s="267"/>
      <c r="X901" s="267"/>
      <c r="Y901" s="267"/>
      <c r="Z901" s="267"/>
    </row>
    <row r="902" spans="1:26" ht="15.75" customHeight="1">
      <c r="A902" s="312"/>
      <c r="B902" s="312"/>
      <c r="C902" s="267"/>
      <c r="D902" s="312"/>
      <c r="E902" s="312"/>
      <c r="F902" s="312"/>
      <c r="G902" s="267"/>
      <c r="H902" s="267"/>
      <c r="I902" s="313"/>
      <c r="J902" s="314"/>
      <c r="K902" s="314"/>
      <c r="L902" s="314"/>
      <c r="M902" s="314"/>
      <c r="N902" s="314"/>
      <c r="O902" s="267"/>
      <c r="P902" s="267"/>
      <c r="Q902" s="267"/>
      <c r="R902" s="267"/>
      <c r="S902" s="267"/>
      <c r="T902" s="267"/>
      <c r="U902" s="267"/>
      <c r="V902" s="267"/>
      <c r="W902" s="267"/>
      <c r="X902" s="267"/>
      <c r="Y902" s="267"/>
      <c r="Z902" s="267"/>
    </row>
    <row r="903" spans="1:26" ht="15.75" customHeight="1">
      <c r="A903" s="312"/>
      <c r="B903" s="312"/>
      <c r="C903" s="267"/>
      <c r="D903" s="312"/>
      <c r="E903" s="312"/>
      <c r="F903" s="312"/>
      <c r="G903" s="267"/>
      <c r="H903" s="267"/>
      <c r="I903" s="313"/>
      <c r="J903" s="314"/>
      <c r="K903" s="314"/>
      <c r="L903" s="314"/>
      <c r="M903" s="314"/>
      <c r="N903" s="314"/>
      <c r="O903" s="267"/>
      <c r="P903" s="267"/>
      <c r="Q903" s="267"/>
      <c r="R903" s="267"/>
      <c r="S903" s="267"/>
      <c r="T903" s="267"/>
      <c r="U903" s="267"/>
      <c r="V903" s="267"/>
      <c r="W903" s="267"/>
      <c r="X903" s="267"/>
      <c r="Y903" s="267"/>
      <c r="Z903" s="267"/>
    </row>
    <row r="904" spans="1:26" ht="15.75" customHeight="1">
      <c r="A904" s="312"/>
      <c r="B904" s="312"/>
      <c r="C904" s="267"/>
      <c r="D904" s="312"/>
      <c r="E904" s="312"/>
      <c r="F904" s="312"/>
      <c r="G904" s="267"/>
      <c r="H904" s="267"/>
      <c r="I904" s="313"/>
      <c r="J904" s="314"/>
      <c r="K904" s="314"/>
      <c r="L904" s="314"/>
      <c r="M904" s="314"/>
      <c r="N904" s="314"/>
      <c r="O904" s="267"/>
      <c r="P904" s="267"/>
      <c r="Q904" s="267"/>
      <c r="R904" s="267"/>
      <c r="S904" s="267"/>
      <c r="T904" s="267"/>
      <c r="U904" s="267"/>
      <c r="V904" s="267"/>
      <c r="W904" s="267"/>
      <c r="X904" s="267"/>
      <c r="Y904" s="267"/>
      <c r="Z904" s="267"/>
    </row>
    <row r="905" spans="1:26" ht="15.75" customHeight="1">
      <c r="A905" s="312"/>
      <c r="B905" s="312"/>
      <c r="C905" s="267"/>
      <c r="D905" s="312"/>
      <c r="E905" s="312"/>
      <c r="F905" s="312"/>
      <c r="G905" s="267"/>
      <c r="H905" s="267"/>
      <c r="I905" s="313"/>
      <c r="J905" s="314"/>
      <c r="K905" s="314"/>
      <c r="L905" s="314"/>
      <c r="M905" s="314"/>
      <c r="N905" s="314"/>
      <c r="O905" s="267"/>
      <c r="P905" s="267"/>
      <c r="Q905" s="267"/>
      <c r="R905" s="267"/>
      <c r="S905" s="267"/>
      <c r="T905" s="267"/>
      <c r="U905" s="267"/>
      <c r="V905" s="267"/>
      <c r="W905" s="267"/>
      <c r="X905" s="267"/>
      <c r="Y905" s="267"/>
      <c r="Z905" s="267"/>
    </row>
    <row r="906" spans="1:26" ht="15.75" customHeight="1">
      <c r="A906" s="312"/>
      <c r="B906" s="312"/>
      <c r="C906" s="267"/>
      <c r="D906" s="312"/>
      <c r="E906" s="312"/>
      <c r="F906" s="312"/>
      <c r="G906" s="267"/>
      <c r="H906" s="267"/>
      <c r="I906" s="313"/>
      <c r="J906" s="314"/>
      <c r="K906" s="314"/>
      <c r="L906" s="314"/>
      <c r="M906" s="314"/>
      <c r="N906" s="314"/>
      <c r="O906" s="267"/>
      <c r="P906" s="267"/>
      <c r="Q906" s="267"/>
      <c r="R906" s="267"/>
      <c r="S906" s="267"/>
      <c r="T906" s="267"/>
      <c r="U906" s="267"/>
      <c r="V906" s="267"/>
      <c r="W906" s="267"/>
      <c r="X906" s="267"/>
      <c r="Y906" s="267"/>
      <c r="Z906" s="267"/>
    </row>
    <row r="907" spans="1:26" ht="15.75" customHeight="1">
      <c r="A907" s="312"/>
      <c r="B907" s="312"/>
      <c r="C907" s="267"/>
      <c r="D907" s="312"/>
      <c r="E907" s="312"/>
      <c r="F907" s="312"/>
      <c r="G907" s="267"/>
      <c r="H907" s="267"/>
      <c r="I907" s="313"/>
      <c r="J907" s="314"/>
      <c r="K907" s="314"/>
      <c r="L907" s="314"/>
      <c r="M907" s="314"/>
      <c r="N907" s="314"/>
      <c r="O907" s="267"/>
      <c r="P907" s="267"/>
      <c r="Q907" s="267"/>
      <c r="R907" s="267"/>
      <c r="S907" s="267"/>
      <c r="T907" s="267"/>
      <c r="U907" s="267"/>
      <c r="V907" s="267"/>
      <c r="W907" s="267"/>
      <c r="X907" s="267"/>
      <c r="Y907" s="267"/>
      <c r="Z907" s="267"/>
    </row>
    <row r="908" spans="1:26" ht="15.75" customHeight="1">
      <c r="A908" s="312"/>
      <c r="B908" s="312"/>
      <c r="C908" s="267"/>
      <c r="D908" s="312"/>
      <c r="E908" s="312"/>
      <c r="F908" s="312"/>
      <c r="G908" s="267"/>
      <c r="H908" s="267"/>
      <c r="I908" s="313"/>
      <c r="J908" s="314"/>
      <c r="K908" s="314"/>
      <c r="L908" s="314"/>
      <c r="M908" s="314"/>
      <c r="N908" s="314"/>
      <c r="O908" s="267"/>
      <c r="P908" s="267"/>
      <c r="Q908" s="267"/>
      <c r="R908" s="267"/>
      <c r="S908" s="267"/>
      <c r="T908" s="267"/>
      <c r="U908" s="267"/>
      <c r="V908" s="267"/>
      <c r="W908" s="267"/>
      <c r="X908" s="267"/>
      <c r="Y908" s="267"/>
      <c r="Z908" s="267"/>
    </row>
    <row r="909" spans="1:26" ht="15.75" customHeight="1">
      <c r="A909" s="312"/>
      <c r="B909" s="312"/>
      <c r="C909" s="267"/>
      <c r="D909" s="312"/>
      <c r="E909" s="312"/>
      <c r="F909" s="312"/>
      <c r="G909" s="267"/>
      <c r="H909" s="267"/>
      <c r="I909" s="313"/>
      <c r="J909" s="314"/>
      <c r="K909" s="314"/>
      <c r="L909" s="314"/>
      <c r="M909" s="314"/>
      <c r="N909" s="314"/>
      <c r="O909" s="267"/>
      <c r="P909" s="267"/>
      <c r="Q909" s="267"/>
      <c r="R909" s="267"/>
      <c r="S909" s="267"/>
      <c r="T909" s="267"/>
      <c r="U909" s="267"/>
      <c r="V909" s="267"/>
      <c r="W909" s="267"/>
      <c r="X909" s="267"/>
      <c r="Y909" s="267"/>
      <c r="Z909" s="267"/>
    </row>
    <row r="910" spans="1:26" ht="15.75" customHeight="1">
      <c r="A910" s="312"/>
      <c r="B910" s="312"/>
      <c r="C910" s="267"/>
      <c r="D910" s="312"/>
      <c r="E910" s="312"/>
      <c r="F910" s="312"/>
      <c r="G910" s="267"/>
      <c r="H910" s="267"/>
      <c r="I910" s="313"/>
      <c r="J910" s="314"/>
      <c r="K910" s="314"/>
      <c r="L910" s="314"/>
      <c r="M910" s="314"/>
      <c r="N910" s="314"/>
      <c r="O910" s="267"/>
      <c r="P910" s="267"/>
      <c r="Q910" s="267"/>
      <c r="R910" s="267"/>
      <c r="S910" s="267"/>
      <c r="T910" s="267"/>
      <c r="U910" s="267"/>
      <c r="V910" s="267"/>
      <c r="W910" s="267"/>
      <c r="X910" s="267"/>
      <c r="Y910" s="267"/>
      <c r="Z910" s="267"/>
    </row>
    <row r="911" spans="1:26" ht="15.75" customHeight="1">
      <c r="A911" s="312"/>
      <c r="B911" s="312"/>
      <c r="C911" s="267"/>
      <c r="D911" s="312"/>
      <c r="E911" s="312"/>
      <c r="F911" s="312"/>
      <c r="G911" s="267"/>
      <c r="H911" s="267"/>
      <c r="I911" s="313"/>
      <c r="J911" s="314"/>
      <c r="K911" s="314"/>
      <c r="L911" s="314"/>
      <c r="M911" s="314"/>
      <c r="N911" s="314"/>
      <c r="O911" s="267"/>
      <c r="P911" s="267"/>
      <c r="Q911" s="267"/>
      <c r="R911" s="267"/>
      <c r="S911" s="267"/>
      <c r="T911" s="267"/>
      <c r="U911" s="267"/>
      <c r="V911" s="267"/>
      <c r="W911" s="267"/>
      <c r="X911" s="267"/>
      <c r="Y911" s="267"/>
      <c r="Z911" s="267"/>
    </row>
    <row r="912" spans="1:26" ht="15.75" customHeight="1">
      <c r="A912" s="312"/>
      <c r="B912" s="312"/>
      <c r="C912" s="267"/>
      <c r="D912" s="312"/>
      <c r="E912" s="312"/>
      <c r="F912" s="312"/>
      <c r="G912" s="267"/>
      <c r="H912" s="267"/>
      <c r="I912" s="313"/>
      <c r="J912" s="314"/>
      <c r="K912" s="314"/>
      <c r="L912" s="314"/>
      <c r="M912" s="314"/>
      <c r="N912" s="314"/>
      <c r="O912" s="267"/>
      <c r="P912" s="267"/>
      <c r="Q912" s="267"/>
      <c r="R912" s="267"/>
      <c r="S912" s="267"/>
      <c r="T912" s="267"/>
      <c r="U912" s="267"/>
      <c r="V912" s="267"/>
      <c r="W912" s="267"/>
      <c r="X912" s="267"/>
      <c r="Y912" s="267"/>
      <c r="Z912" s="267"/>
    </row>
    <row r="913" spans="1:26" ht="15.75" customHeight="1">
      <c r="A913" s="312"/>
      <c r="B913" s="312"/>
      <c r="C913" s="267"/>
      <c r="D913" s="312"/>
      <c r="E913" s="312"/>
      <c r="F913" s="312"/>
      <c r="G913" s="267"/>
      <c r="H913" s="267"/>
      <c r="I913" s="313"/>
      <c r="J913" s="314"/>
      <c r="K913" s="314"/>
      <c r="L913" s="314"/>
      <c r="M913" s="314"/>
      <c r="N913" s="314"/>
      <c r="O913" s="267"/>
      <c r="P913" s="267"/>
      <c r="Q913" s="267"/>
      <c r="R913" s="267"/>
      <c r="S913" s="267"/>
      <c r="T913" s="267"/>
      <c r="U913" s="267"/>
      <c r="V913" s="267"/>
      <c r="W913" s="267"/>
      <c r="X913" s="267"/>
      <c r="Y913" s="267"/>
      <c r="Z913" s="267"/>
    </row>
    <row r="914" spans="1:26" ht="15.75" customHeight="1">
      <c r="A914" s="312"/>
      <c r="B914" s="312"/>
      <c r="C914" s="267"/>
      <c r="D914" s="312"/>
      <c r="E914" s="312"/>
      <c r="F914" s="312"/>
      <c r="G914" s="267"/>
      <c r="H914" s="267"/>
      <c r="I914" s="313"/>
      <c r="J914" s="314"/>
      <c r="K914" s="314"/>
      <c r="L914" s="314"/>
      <c r="M914" s="314"/>
      <c r="N914" s="314"/>
      <c r="O914" s="267"/>
      <c r="P914" s="267"/>
      <c r="Q914" s="267"/>
      <c r="R914" s="267"/>
      <c r="S914" s="267"/>
      <c r="T914" s="267"/>
      <c r="U914" s="267"/>
      <c r="V914" s="267"/>
      <c r="W914" s="267"/>
      <c r="X914" s="267"/>
      <c r="Y914" s="267"/>
      <c r="Z914" s="267"/>
    </row>
    <row r="915" spans="1:26" ht="15.75" customHeight="1">
      <c r="A915" s="312"/>
      <c r="B915" s="312"/>
      <c r="C915" s="267"/>
      <c r="D915" s="312"/>
      <c r="E915" s="312"/>
      <c r="F915" s="312"/>
      <c r="G915" s="267"/>
      <c r="H915" s="267"/>
      <c r="I915" s="313"/>
      <c r="J915" s="314"/>
      <c r="K915" s="314"/>
      <c r="L915" s="314"/>
      <c r="M915" s="314"/>
      <c r="N915" s="314"/>
      <c r="O915" s="267"/>
      <c r="P915" s="267"/>
      <c r="Q915" s="267"/>
      <c r="R915" s="267"/>
      <c r="S915" s="267"/>
      <c r="T915" s="267"/>
      <c r="U915" s="267"/>
      <c r="V915" s="267"/>
      <c r="W915" s="267"/>
      <c r="X915" s="267"/>
      <c r="Y915" s="267"/>
      <c r="Z915" s="267"/>
    </row>
    <row r="916" spans="1:26" ht="15.75" customHeight="1">
      <c r="A916" s="312"/>
      <c r="B916" s="312"/>
      <c r="C916" s="267"/>
      <c r="D916" s="312"/>
      <c r="E916" s="312"/>
      <c r="F916" s="312"/>
      <c r="G916" s="267"/>
      <c r="H916" s="267"/>
      <c r="I916" s="313"/>
      <c r="J916" s="314"/>
      <c r="K916" s="314"/>
      <c r="L916" s="314"/>
      <c r="M916" s="314"/>
      <c r="N916" s="314"/>
      <c r="O916" s="267"/>
      <c r="P916" s="267"/>
      <c r="Q916" s="267"/>
      <c r="R916" s="267"/>
      <c r="S916" s="267"/>
      <c r="T916" s="267"/>
      <c r="U916" s="267"/>
      <c r="V916" s="267"/>
      <c r="W916" s="267"/>
      <c r="X916" s="267"/>
      <c r="Y916" s="267"/>
      <c r="Z916" s="267"/>
    </row>
    <row r="917" spans="1:26" ht="15.75" customHeight="1">
      <c r="A917" s="312"/>
      <c r="B917" s="312"/>
      <c r="C917" s="267"/>
      <c r="D917" s="312"/>
      <c r="E917" s="312"/>
      <c r="F917" s="312"/>
      <c r="G917" s="267"/>
      <c r="H917" s="267"/>
      <c r="I917" s="313"/>
      <c r="J917" s="314"/>
      <c r="K917" s="314"/>
      <c r="L917" s="314"/>
      <c r="M917" s="314"/>
      <c r="N917" s="314"/>
      <c r="O917" s="267"/>
      <c r="P917" s="267"/>
      <c r="Q917" s="267"/>
      <c r="R917" s="267"/>
      <c r="S917" s="267"/>
      <c r="T917" s="267"/>
      <c r="U917" s="267"/>
      <c r="V917" s="267"/>
      <c r="W917" s="267"/>
      <c r="X917" s="267"/>
      <c r="Y917" s="267"/>
      <c r="Z917" s="267"/>
    </row>
    <row r="918" spans="1:26" ht="15.75" customHeight="1">
      <c r="A918" s="312"/>
      <c r="B918" s="312"/>
      <c r="C918" s="267"/>
      <c r="D918" s="312"/>
      <c r="E918" s="312"/>
      <c r="F918" s="312"/>
      <c r="G918" s="267"/>
      <c r="H918" s="267"/>
      <c r="I918" s="313"/>
      <c r="J918" s="314"/>
      <c r="K918" s="314"/>
      <c r="L918" s="314"/>
      <c r="M918" s="314"/>
      <c r="N918" s="314"/>
      <c r="O918" s="267"/>
      <c r="P918" s="267"/>
      <c r="Q918" s="267"/>
      <c r="R918" s="267"/>
      <c r="S918" s="267"/>
      <c r="T918" s="267"/>
      <c r="U918" s="267"/>
      <c r="V918" s="267"/>
      <c r="W918" s="267"/>
      <c r="X918" s="267"/>
      <c r="Y918" s="267"/>
      <c r="Z918" s="267"/>
    </row>
    <row r="919" spans="1:26" ht="15.75" customHeight="1">
      <c r="A919" s="312"/>
      <c r="B919" s="312"/>
      <c r="C919" s="267"/>
      <c r="D919" s="312"/>
      <c r="E919" s="312"/>
      <c r="F919" s="312"/>
      <c r="G919" s="267"/>
      <c r="H919" s="267"/>
      <c r="I919" s="313"/>
      <c r="J919" s="314"/>
      <c r="K919" s="314"/>
      <c r="L919" s="314"/>
      <c r="M919" s="314"/>
      <c r="N919" s="314"/>
      <c r="O919" s="267"/>
      <c r="P919" s="267"/>
      <c r="Q919" s="267"/>
      <c r="R919" s="267"/>
      <c r="S919" s="267"/>
      <c r="T919" s="267"/>
      <c r="U919" s="267"/>
      <c r="V919" s="267"/>
      <c r="W919" s="267"/>
      <c r="X919" s="267"/>
      <c r="Y919" s="267"/>
      <c r="Z919" s="267"/>
    </row>
    <row r="920" spans="1:26" ht="15.75" customHeight="1">
      <c r="A920" s="312"/>
      <c r="B920" s="312"/>
      <c r="C920" s="267"/>
      <c r="D920" s="312"/>
      <c r="E920" s="312"/>
      <c r="F920" s="312"/>
      <c r="G920" s="267"/>
      <c r="H920" s="267"/>
      <c r="I920" s="313"/>
      <c r="J920" s="314"/>
      <c r="K920" s="314"/>
      <c r="L920" s="314"/>
      <c r="M920" s="314"/>
      <c r="N920" s="314"/>
      <c r="O920" s="267"/>
      <c r="P920" s="267"/>
      <c r="Q920" s="267"/>
      <c r="R920" s="267"/>
      <c r="S920" s="267"/>
      <c r="T920" s="267"/>
      <c r="U920" s="267"/>
      <c r="V920" s="267"/>
      <c r="W920" s="267"/>
      <c r="X920" s="267"/>
      <c r="Y920" s="267"/>
      <c r="Z920" s="267"/>
    </row>
    <row r="921" spans="1:26" ht="15.75" customHeight="1">
      <c r="A921" s="312"/>
      <c r="B921" s="312"/>
      <c r="C921" s="267"/>
      <c r="D921" s="312"/>
      <c r="E921" s="312"/>
      <c r="F921" s="312"/>
      <c r="G921" s="267"/>
      <c r="H921" s="267"/>
      <c r="I921" s="313"/>
      <c r="J921" s="314"/>
      <c r="K921" s="314"/>
      <c r="L921" s="314"/>
      <c r="M921" s="314"/>
      <c r="N921" s="314"/>
      <c r="O921" s="267"/>
      <c r="P921" s="267"/>
      <c r="Q921" s="267"/>
      <c r="R921" s="267"/>
      <c r="S921" s="267"/>
      <c r="T921" s="267"/>
      <c r="U921" s="267"/>
      <c r="V921" s="267"/>
      <c r="W921" s="267"/>
      <c r="X921" s="267"/>
      <c r="Y921" s="267"/>
      <c r="Z921" s="267"/>
    </row>
    <row r="922" spans="1:26" ht="15.75" customHeight="1">
      <c r="A922" s="312"/>
      <c r="B922" s="312"/>
      <c r="C922" s="267"/>
      <c r="D922" s="312"/>
      <c r="E922" s="312"/>
      <c r="F922" s="312"/>
      <c r="G922" s="267"/>
      <c r="H922" s="267"/>
      <c r="I922" s="313"/>
      <c r="J922" s="314"/>
      <c r="K922" s="314"/>
      <c r="L922" s="314"/>
      <c r="M922" s="314"/>
      <c r="N922" s="314"/>
      <c r="O922" s="267"/>
      <c r="P922" s="267"/>
      <c r="Q922" s="267"/>
      <c r="R922" s="267"/>
      <c r="S922" s="267"/>
      <c r="T922" s="267"/>
      <c r="U922" s="267"/>
      <c r="V922" s="267"/>
      <c r="W922" s="267"/>
      <c r="X922" s="267"/>
      <c r="Y922" s="267"/>
      <c r="Z922" s="267"/>
    </row>
    <row r="923" spans="1:26" ht="15.75" customHeight="1">
      <c r="A923" s="312"/>
      <c r="B923" s="312"/>
      <c r="C923" s="267"/>
      <c r="D923" s="312"/>
      <c r="E923" s="312"/>
      <c r="F923" s="312"/>
      <c r="G923" s="267"/>
      <c r="H923" s="267"/>
      <c r="I923" s="313"/>
      <c r="J923" s="314"/>
      <c r="K923" s="314"/>
      <c r="L923" s="314"/>
      <c r="M923" s="314"/>
      <c r="N923" s="314"/>
      <c r="O923" s="267"/>
      <c r="P923" s="267"/>
      <c r="Q923" s="267"/>
      <c r="R923" s="267"/>
      <c r="S923" s="267"/>
      <c r="T923" s="267"/>
      <c r="U923" s="267"/>
      <c r="V923" s="267"/>
      <c r="W923" s="267"/>
      <c r="X923" s="267"/>
      <c r="Y923" s="267"/>
      <c r="Z923" s="267"/>
    </row>
    <row r="924" spans="1:26" ht="15.75" customHeight="1">
      <c r="A924" s="312"/>
      <c r="B924" s="312"/>
      <c r="C924" s="267"/>
      <c r="D924" s="312"/>
      <c r="E924" s="312"/>
      <c r="F924" s="312"/>
      <c r="G924" s="267"/>
      <c r="H924" s="267"/>
      <c r="I924" s="313"/>
      <c r="J924" s="314"/>
      <c r="K924" s="314"/>
      <c r="L924" s="314"/>
      <c r="M924" s="314"/>
      <c r="N924" s="314"/>
      <c r="O924" s="267"/>
      <c r="P924" s="267"/>
      <c r="Q924" s="267"/>
      <c r="R924" s="267"/>
      <c r="S924" s="267"/>
      <c r="T924" s="267"/>
      <c r="U924" s="267"/>
      <c r="V924" s="267"/>
      <c r="W924" s="267"/>
      <c r="X924" s="267"/>
      <c r="Y924" s="267"/>
      <c r="Z924" s="267"/>
    </row>
    <row r="925" spans="1:26" ht="15.75" customHeight="1">
      <c r="A925" s="312"/>
      <c r="B925" s="312"/>
      <c r="C925" s="267"/>
      <c r="D925" s="312"/>
      <c r="E925" s="312"/>
      <c r="F925" s="312"/>
      <c r="G925" s="267"/>
      <c r="H925" s="267"/>
      <c r="I925" s="313"/>
      <c r="J925" s="314"/>
      <c r="K925" s="314"/>
      <c r="L925" s="314"/>
      <c r="M925" s="314"/>
      <c r="N925" s="314"/>
      <c r="O925" s="267"/>
      <c r="P925" s="267"/>
      <c r="Q925" s="267"/>
      <c r="R925" s="267"/>
      <c r="S925" s="267"/>
      <c r="T925" s="267"/>
      <c r="U925" s="267"/>
      <c r="V925" s="267"/>
      <c r="W925" s="267"/>
      <c r="X925" s="267"/>
      <c r="Y925" s="267"/>
      <c r="Z925" s="267"/>
    </row>
    <row r="926" spans="1:26" ht="15.75" customHeight="1">
      <c r="A926" s="312"/>
      <c r="B926" s="312"/>
      <c r="C926" s="267"/>
      <c r="D926" s="312"/>
      <c r="E926" s="312"/>
      <c r="F926" s="312"/>
      <c r="G926" s="267"/>
      <c r="H926" s="267"/>
      <c r="I926" s="313"/>
      <c r="J926" s="314"/>
      <c r="K926" s="314"/>
      <c r="L926" s="314"/>
      <c r="M926" s="314"/>
      <c r="N926" s="314"/>
      <c r="O926" s="267"/>
      <c r="P926" s="267"/>
      <c r="Q926" s="267"/>
      <c r="R926" s="267"/>
      <c r="S926" s="267"/>
      <c r="T926" s="267"/>
      <c r="U926" s="267"/>
      <c r="V926" s="267"/>
      <c r="W926" s="267"/>
      <c r="X926" s="267"/>
      <c r="Y926" s="267"/>
      <c r="Z926" s="267"/>
    </row>
    <row r="927" spans="1:26" ht="15.75" customHeight="1">
      <c r="A927" s="312"/>
      <c r="B927" s="312"/>
      <c r="C927" s="267"/>
      <c r="D927" s="312"/>
      <c r="E927" s="312"/>
      <c r="F927" s="312"/>
      <c r="G927" s="267"/>
      <c r="H927" s="267"/>
      <c r="I927" s="313"/>
      <c r="J927" s="314"/>
      <c r="K927" s="314"/>
      <c r="L927" s="314"/>
      <c r="M927" s="314"/>
      <c r="N927" s="314"/>
      <c r="O927" s="267"/>
      <c r="P927" s="267"/>
      <c r="Q927" s="267"/>
      <c r="R927" s="267"/>
      <c r="S927" s="267"/>
      <c r="T927" s="267"/>
      <c r="U927" s="267"/>
      <c r="V927" s="267"/>
      <c r="W927" s="267"/>
      <c r="X927" s="267"/>
      <c r="Y927" s="267"/>
      <c r="Z927" s="267"/>
    </row>
    <row r="928" spans="1:26" ht="15.75" customHeight="1">
      <c r="A928" s="312"/>
      <c r="B928" s="312"/>
      <c r="C928" s="267"/>
      <c r="D928" s="312"/>
      <c r="E928" s="312"/>
      <c r="F928" s="312"/>
      <c r="G928" s="267"/>
      <c r="H928" s="267"/>
      <c r="I928" s="313"/>
      <c r="J928" s="314"/>
      <c r="K928" s="314"/>
      <c r="L928" s="314"/>
      <c r="M928" s="314"/>
      <c r="N928" s="314"/>
      <c r="O928" s="267"/>
      <c r="P928" s="267"/>
      <c r="Q928" s="267"/>
      <c r="R928" s="267"/>
      <c r="S928" s="267"/>
      <c r="T928" s="267"/>
      <c r="U928" s="267"/>
      <c r="V928" s="267"/>
      <c r="W928" s="267"/>
      <c r="X928" s="267"/>
      <c r="Y928" s="267"/>
      <c r="Z928" s="267"/>
    </row>
    <row r="929" spans="1:26" ht="15.75" customHeight="1">
      <c r="A929" s="312"/>
      <c r="B929" s="312"/>
      <c r="C929" s="267"/>
      <c r="D929" s="312"/>
      <c r="E929" s="312"/>
      <c r="F929" s="312"/>
      <c r="G929" s="267"/>
      <c r="H929" s="267"/>
      <c r="I929" s="313"/>
      <c r="J929" s="314"/>
      <c r="K929" s="314"/>
      <c r="L929" s="314"/>
      <c r="M929" s="314"/>
      <c r="N929" s="314"/>
      <c r="O929" s="267"/>
      <c r="P929" s="267"/>
      <c r="Q929" s="267"/>
      <c r="R929" s="267"/>
      <c r="S929" s="267"/>
      <c r="T929" s="267"/>
      <c r="U929" s="267"/>
      <c r="V929" s="267"/>
      <c r="W929" s="267"/>
      <c r="X929" s="267"/>
      <c r="Y929" s="267"/>
      <c r="Z929" s="267"/>
    </row>
    <row r="930" spans="1:26" ht="15.75" customHeight="1">
      <c r="A930" s="312"/>
      <c r="B930" s="312"/>
      <c r="C930" s="267"/>
      <c r="D930" s="312"/>
      <c r="E930" s="312"/>
      <c r="F930" s="312"/>
      <c r="G930" s="267"/>
      <c r="H930" s="267"/>
      <c r="I930" s="313"/>
      <c r="J930" s="314"/>
      <c r="K930" s="314"/>
      <c r="L930" s="314"/>
      <c r="M930" s="314"/>
      <c r="N930" s="314"/>
      <c r="O930" s="267"/>
      <c r="P930" s="267"/>
      <c r="Q930" s="267"/>
      <c r="R930" s="267"/>
      <c r="S930" s="267"/>
      <c r="T930" s="267"/>
      <c r="U930" s="267"/>
      <c r="V930" s="267"/>
      <c r="W930" s="267"/>
      <c r="X930" s="267"/>
      <c r="Y930" s="267"/>
      <c r="Z930" s="267"/>
    </row>
    <row r="931" spans="1:26" ht="15.75" customHeight="1">
      <c r="A931" s="312"/>
      <c r="B931" s="312"/>
      <c r="C931" s="267"/>
      <c r="D931" s="312"/>
      <c r="E931" s="312"/>
      <c r="F931" s="312"/>
      <c r="G931" s="267"/>
      <c r="H931" s="267"/>
      <c r="I931" s="313"/>
      <c r="J931" s="314"/>
      <c r="K931" s="314"/>
      <c r="L931" s="314"/>
      <c r="M931" s="314"/>
      <c r="N931" s="314"/>
      <c r="O931" s="267"/>
      <c r="P931" s="267"/>
      <c r="Q931" s="267"/>
      <c r="R931" s="267"/>
      <c r="S931" s="267"/>
      <c r="T931" s="267"/>
      <c r="U931" s="267"/>
      <c r="V931" s="267"/>
      <c r="W931" s="267"/>
      <c r="X931" s="267"/>
      <c r="Y931" s="267"/>
      <c r="Z931" s="267"/>
    </row>
    <row r="932" spans="1:26" ht="15.75" customHeight="1">
      <c r="A932" s="312"/>
      <c r="B932" s="312"/>
      <c r="C932" s="267"/>
      <c r="D932" s="312"/>
      <c r="E932" s="312"/>
      <c r="F932" s="312"/>
      <c r="G932" s="267"/>
      <c r="H932" s="267"/>
      <c r="I932" s="313"/>
      <c r="J932" s="314"/>
      <c r="K932" s="314"/>
      <c r="L932" s="314"/>
      <c r="M932" s="314"/>
      <c r="N932" s="314"/>
      <c r="O932" s="267"/>
      <c r="P932" s="267"/>
      <c r="Q932" s="267"/>
      <c r="R932" s="267"/>
      <c r="S932" s="267"/>
      <c r="T932" s="267"/>
      <c r="U932" s="267"/>
      <c r="V932" s="267"/>
      <c r="W932" s="267"/>
      <c r="X932" s="267"/>
      <c r="Y932" s="267"/>
      <c r="Z932" s="267"/>
    </row>
    <row r="933" spans="1:26" ht="15.75" customHeight="1">
      <c r="A933" s="312"/>
      <c r="B933" s="312"/>
      <c r="C933" s="267"/>
      <c r="D933" s="312"/>
      <c r="E933" s="312"/>
      <c r="F933" s="312"/>
      <c r="G933" s="267"/>
      <c r="H933" s="267"/>
      <c r="I933" s="313"/>
      <c r="J933" s="314"/>
      <c r="K933" s="314"/>
      <c r="L933" s="314"/>
      <c r="M933" s="314"/>
      <c r="N933" s="314"/>
      <c r="O933" s="267"/>
      <c r="P933" s="267"/>
      <c r="Q933" s="267"/>
      <c r="R933" s="267"/>
      <c r="S933" s="267"/>
      <c r="T933" s="267"/>
      <c r="U933" s="267"/>
      <c r="V933" s="267"/>
      <c r="W933" s="267"/>
      <c r="X933" s="267"/>
      <c r="Y933" s="267"/>
      <c r="Z933" s="267"/>
    </row>
    <row r="934" spans="1:26" ht="15.75" customHeight="1">
      <c r="A934" s="312"/>
      <c r="B934" s="312"/>
      <c r="C934" s="267"/>
      <c r="D934" s="312"/>
      <c r="E934" s="312"/>
      <c r="F934" s="312"/>
      <c r="G934" s="267"/>
      <c r="H934" s="267"/>
      <c r="I934" s="313"/>
      <c r="J934" s="314"/>
      <c r="K934" s="314"/>
      <c r="L934" s="314"/>
      <c r="M934" s="314"/>
      <c r="N934" s="314"/>
      <c r="O934" s="267"/>
      <c r="P934" s="267"/>
      <c r="Q934" s="267"/>
      <c r="R934" s="267"/>
      <c r="S934" s="267"/>
      <c r="T934" s="267"/>
      <c r="U934" s="267"/>
      <c r="V934" s="267"/>
      <c r="W934" s="267"/>
      <c r="X934" s="267"/>
      <c r="Y934" s="267"/>
      <c r="Z934" s="267"/>
    </row>
    <row r="935" spans="1:26" ht="15.75" customHeight="1">
      <c r="A935" s="312"/>
      <c r="B935" s="312"/>
      <c r="C935" s="267"/>
      <c r="D935" s="312"/>
      <c r="E935" s="312"/>
      <c r="F935" s="312"/>
      <c r="G935" s="267"/>
      <c r="H935" s="267"/>
      <c r="I935" s="313"/>
      <c r="J935" s="314"/>
      <c r="K935" s="314"/>
      <c r="L935" s="314"/>
      <c r="M935" s="314"/>
      <c r="N935" s="314"/>
      <c r="O935" s="267"/>
      <c r="P935" s="267"/>
      <c r="Q935" s="267"/>
      <c r="R935" s="267"/>
      <c r="S935" s="267"/>
      <c r="T935" s="267"/>
      <c r="U935" s="267"/>
      <c r="V935" s="267"/>
      <c r="W935" s="267"/>
      <c r="X935" s="267"/>
      <c r="Y935" s="267"/>
      <c r="Z935" s="267"/>
    </row>
    <row r="936" spans="1:26" ht="15.75" customHeight="1">
      <c r="A936" s="312"/>
      <c r="B936" s="312"/>
      <c r="C936" s="267"/>
      <c r="D936" s="312"/>
      <c r="E936" s="312"/>
      <c r="F936" s="312"/>
      <c r="G936" s="267"/>
      <c r="H936" s="267"/>
      <c r="I936" s="313"/>
      <c r="J936" s="314"/>
      <c r="K936" s="314"/>
      <c r="L936" s="314"/>
      <c r="M936" s="314"/>
      <c r="N936" s="314"/>
      <c r="O936" s="267"/>
      <c r="P936" s="267"/>
      <c r="Q936" s="267"/>
      <c r="R936" s="267"/>
      <c r="S936" s="267"/>
      <c r="T936" s="267"/>
      <c r="U936" s="267"/>
      <c r="V936" s="267"/>
      <c r="W936" s="267"/>
      <c r="X936" s="267"/>
      <c r="Y936" s="267"/>
      <c r="Z936" s="267"/>
    </row>
    <row r="937" spans="1:26" ht="15.75" customHeight="1">
      <c r="A937" s="312"/>
      <c r="B937" s="312"/>
      <c r="C937" s="267"/>
      <c r="D937" s="312"/>
      <c r="E937" s="312"/>
      <c r="F937" s="312"/>
      <c r="G937" s="267"/>
      <c r="H937" s="267"/>
      <c r="I937" s="313"/>
      <c r="J937" s="314"/>
      <c r="K937" s="314"/>
      <c r="L937" s="314"/>
      <c r="M937" s="314"/>
      <c r="N937" s="314"/>
      <c r="O937" s="267"/>
      <c r="P937" s="267"/>
      <c r="Q937" s="267"/>
      <c r="R937" s="267"/>
      <c r="S937" s="267"/>
      <c r="T937" s="267"/>
      <c r="U937" s="267"/>
      <c r="V937" s="267"/>
      <c r="W937" s="267"/>
      <c r="X937" s="267"/>
      <c r="Y937" s="267"/>
      <c r="Z937" s="267"/>
    </row>
    <row r="938" spans="1:26" ht="15.75" customHeight="1">
      <c r="A938" s="312"/>
      <c r="B938" s="312"/>
      <c r="C938" s="267"/>
      <c r="D938" s="312"/>
      <c r="E938" s="312"/>
      <c r="F938" s="312"/>
      <c r="G938" s="267"/>
      <c r="H938" s="267"/>
      <c r="I938" s="313"/>
      <c r="J938" s="314"/>
      <c r="K938" s="314"/>
      <c r="L938" s="314"/>
      <c r="M938" s="314"/>
      <c r="N938" s="314"/>
      <c r="O938" s="267"/>
      <c r="P938" s="267"/>
      <c r="Q938" s="267"/>
      <c r="R938" s="267"/>
      <c r="S938" s="267"/>
      <c r="T938" s="267"/>
      <c r="U938" s="267"/>
      <c r="V938" s="267"/>
      <c r="W938" s="267"/>
      <c r="X938" s="267"/>
      <c r="Y938" s="267"/>
      <c r="Z938" s="267"/>
    </row>
    <row r="939" spans="1:26" ht="15.75" customHeight="1">
      <c r="A939" s="312"/>
      <c r="B939" s="312"/>
      <c r="C939" s="267"/>
      <c r="D939" s="312"/>
      <c r="E939" s="312"/>
      <c r="F939" s="312"/>
      <c r="G939" s="267"/>
      <c r="H939" s="267"/>
      <c r="I939" s="313"/>
      <c r="J939" s="314"/>
      <c r="K939" s="314"/>
      <c r="L939" s="314"/>
      <c r="M939" s="314"/>
      <c r="N939" s="314"/>
      <c r="O939" s="267"/>
      <c r="P939" s="267"/>
      <c r="Q939" s="267"/>
      <c r="R939" s="267"/>
      <c r="S939" s="267"/>
      <c r="T939" s="267"/>
      <c r="U939" s="267"/>
      <c r="V939" s="267"/>
      <c r="W939" s="267"/>
      <c r="X939" s="267"/>
      <c r="Y939" s="267"/>
      <c r="Z939" s="267"/>
    </row>
    <row r="940" spans="1:26" ht="15.75" customHeight="1">
      <c r="A940" s="312"/>
      <c r="B940" s="312"/>
      <c r="C940" s="267"/>
      <c r="D940" s="312"/>
      <c r="E940" s="312"/>
      <c r="F940" s="312"/>
      <c r="G940" s="267"/>
      <c r="H940" s="267"/>
      <c r="I940" s="313"/>
      <c r="J940" s="314"/>
      <c r="K940" s="314"/>
      <c r="L940" s="314"/>
      <c r="M940" s="314"/>
      <c r="N940" s="314"/>
      <c r="O940" s="267"/>
      <c r="P940" s="267"/>
      <c r="Q940" s="267"/>
      <c r="R940" s="267"/>
      <c r="S940" s="267"/>
      <c r="T940" s="267"/>
      <c r="U940" s="267"/>
      <c r="V940" s="267"/>
      <c r="W940" s="267"/>
      <c r="X940" s="267"/>
      <c r="Y940" s="267"/>
      <c r="Z940" s="267"/>
    </row>
    <row r="941" spans="1:26" ht="15.75" customHeight="1">
      <c r="A941" s="312"/>
      <c r="B941" s="312"/>
      <c r="C941" s="267"/>
      <c r="D941" s="312"/>
      <c r="E941" s="312"/>
      <c r="F941" s="312"/>
      <c r="G941" s="267"/>
      <c r="H941" s="267"/>
      <c r="I941" s="313"/>
      <c r="J941" s="314"/>
      <c r="K941" s="314"/>
      <c r="L941" s="314"/>
      <c r="M941" s="314"/>
      <c r="N941" s="314"/>
      <c r="O941" s="267"/>
      <c r="P941" s="267"/>
      <c r="Q941" s="267"/>
      <c r="R941" s="267"/>
      <c r="S941" s="267"/>
      <c r="T941" s="267"/>
      <c r="U941" s="267"/>
      <c r="V941" s="267"/>
      <c r="W941" s="267"/>
      <c r="X941" s="267"/>
      <c r="Y941" s="267"/>
      <c r="Z941" s="267"/>
    </row>
    <row r="942" spans="1:26" ht="15.75" customHeight="1">
      <c r="A942" s="312"/>
      <c r="B942" s="312"/>
      <c r="C942" s="267"/>
      <c r="D942" s="312"/>
      <c r="E942" s="312"/>
      <c r="F942" s="312"/>
      <c r="G942" s="267"/>
      <c r="H942" s="267"/>
      <c r="I942" s="313"/>
      <c r="J942" s="314"/>
      <c r="K942" s="314"/>
      <c r="L942" s="314"/>
      <c r="M942" s="314"/>
      <c r="N942" s="314"/>
      <c r="O942" s="267"/>
      <c r="P942" s="267"/>
      <c r="Q942" s="267"/>
      <c r="R942" s="267"/>
      <c r="S942" s="267"/>
      <c r="T942" s="267"/>
      <c r="U942" s="267"/>
      <c r="V942" s="267"/>
      <c r="W942" s="267"/>
      <c r="X942" s="267"/>
      <c r="Y942" s="267"/>
      <c r="Z942" s="267"/>
    </row>
    <row r="943" spans="1:26" ht="15.75" customHeight="1">
      <c r="A943" s="312"/>
      <c r="B943" s="312"/>
      <c r="C943" s="267"/>
      <c r="D943" s="312"/>
      <c r="E943" s="312"/>
      <c r="F943" s="312"/>
      <c r="G943" s="267"/>
      <c r="H943" s="267"/>
      <c r="I943" s="313"/>
      <c r="J943" s="314"/>
      <c r="K943" s="314"/>
      <c r="L943" s="314"/>
      <c r="M943" s="314"/>
      <c r="N943" s="314"/>
      <c r="O943" s="267"/>
      <c r="P943" s="267"/>
      <c r="Q943" s="267"/>
      <c r="R943" s="267"/>
      <c r="S943" s="267"/>
      <c r="T943" s="267"/>
      <c r="U943" s="267"/>
      <c r="V943" s="267"/>
      <c r="W943" s="267"/>
      <c r="X943" s="267"/>
      <c r="Y943" s="267"/>
      <c r="Z943" s="267"/>
    </row>
    <row r="944" spans="1:26" ht="15.75" customHeight="1">
      <c r="A944" s="312"/>
      <c r="B944" s="312"/>
      <c r="C944" s="267"/>
      <c r="D944" s="312"/>
      <c r="E944" s="312"/>
      <c r="F944" s="312"/>
      <c r="G944" s="267"/>
      <c r="H944" s="267"/>
      <c r="I944" s="313"/>
      <c r="J944" s="314"/>
      <c r="K944" s="314"/>
      <c r="L944" s="314"/>
      <c r="M944" s="314"/>
      <c r="N944" s="314"/>
      <c r="O944" s="267"/>
      <c r="P944" s="267"/>
      <c r="Q944" s="267"/>
      <c r="R944" s="267"/>
      <c r="S944" s="267"/>
      <c r="T944" s="267"/>
      <c r="U944" s="267"/>
      <c r="V944" s="267"/>
      <c r="W944" s="267"/>
      <c r="X944" s="267"/>
      <c r="Y944" s="267"/>
      <c r="Z944" s="267"/>
    </row>
    <row r="945" spans="1:26" ht="15.75" customHeight="1">
      <c r="A945" s="312"/>
      <c r="B945" s="312"/>
      <c r="C945" s="267"/>
      <c r="D945" s="312"/>
      <c r="E945" s="312"/>
      <c r="F945" s="312"/>
      <c r="G945" s="267"/>
      <c r="H945" s="267"/>
      <c r="I945" s="313"/>
      <c r="J945" s="314"/>
      <c r="K945" s="314"/>
      <c r="L945" s="314"/>
      <c r="M945" s="314"/>
      <c r="N945" s="314"/>
      <c r="O945" s="267"/>
      <c r="P945" s="267"/>
      <c r="Q945" s="267"/>
      <c r="R945" s="267"/>
      <c r="S945" s="267"/>
      <c r="T945" s="267"/>
      <c r="U945" s="267"/>
      <c r="V945" s="267"/>
      <c r="W945" s="267"/>
      <c r="X945" s="267"/>
      <c r="Y945" s="267"/>
      <c r="Z945" s="267"/>
    </row>
    <row r="946" spans="1:26" ht="15.75" customHeight="1">
      <c r="A946" s="312"/>
      <c r="B946" s="312"/>
      <c r="C946" s="267"/>
      <c r="D946" s="312"/>
      <c r="E946" s="312"/>
      <c r="F946" s="312"/>
      <c r="G946" s="267"/>
      <c r="H946" s="267"/>
      <c r="I946" s="313"/>
      <c r="J946" s="314"/>
      <c r="K946" s="314"/>
      <c r="L946" s="314"/>
      <c r="M946" s="314"/>
      <c r="N946" s="314"/>
      <c r="O946" s="267"/>
      <c r="P946" s="267"/>
      <c r="Q946" s="267"/>
      <c r="R946" s="267"/>
      <c r="S946" s="267"/>
      <c r="T946" s="267"/>
      <c r="U946" s="267"/>
      <c r="V946" s="267"/>
      <c r="W946" s="267"/>
      <c r="X946" s="267"/>
      <c r="Y946" s="267"/>
      <c r="Z946" s="267"/>
    </row>
    <row r="947" spans="1:26" ht="15.75" customHeight="1">
      <c r="A947" s="312"/>
      <c r="B947" s="312"/>
      <c r="C947" s="267"/>
      <c r="D947" s="312"/>
      <c r="E947" s="312"/>
      <c r="F947" s="312"/>
      <c r="G947" s="267"/>
      <c r="H947" s="267"/>
      <c r="I947" s="313"/>
      <c r="J947" s="314"/>
      <c r="K947" s="314"/>
      <c r="L947" s="314"/>
      <c r="M947" s="314"/>
      <c r="N947" s="314"/>
      <c r="O947" s="267"/>
      <c r="P947" s="267"/>
      <c r="Q947" s="267"/>
      <c r="R947" s="267"/>
      <c r="S947" s="267"/>
      <c r="T947" s="267"/>
      <c r="U947" s="267"/>
      <c r="V947" s="267"/>
      <c r="W947" s="267"/>
      <c r="X947" s="267"/>
      <c r="Y947" s="267"/>
      <c r="Z947" s="267"/>
    </row>
    <row r="948" spans="1:26" ht="15.75" customHeight="1">
      <c r="A948" s="312"/>
      <c r="B948" s="312"/>
      <c r="C948" s="267"/>
      <c r="D948" s="312"/>
      <c r="E948" s="312"/>
      <c r="F948" s="312"/>
      <c r="G948" s="267"/>
      <c r="H948" s="267"/>
      <c r="I948" s="313"/>
      <c r="J948" s="314"/>
      <c r="K948" s="314"/>
      <c r="L948" s="314"/>
      <c r="M948" s="314"/>
      <c r="N948" s="314"/>
      <c r="O948" s="267"/>
      <c r="P948" s="267"/>
      <c r="Q948" s="267"/>
      <c r="R948" s="267"/>
      <c r="S948" s="267"/>
      <c r="T948" s="267"/>
      <c r="U948" s="267"/>
      <c r="V948" s="267"/>
      <c r="W948" s="267"/>
      <c r="X948" s="267"/>
      <c r="Y948" s="267"/>
      <c r="Z948" s="267"/>
    </row>
    <row r="949" spans="1:26" ht="15.75" customHeight="1">
      <c r="A949" s="312"/>
      <c r="B949" s="312"/>
      <c r="C949" s="267"/>
      <c r="D949" s="312"/>
      <c r="E949" s="312"/>
      <c r="F949" s="312"/>
      <c r="G949" s="267"/>
      <c r="H949" s="267"/>
      <c r="I949" s="313"/>
      <c r="J949" s="314"/>
      <c r="K949" s="314"/>
      <c r="L949" s="314"/>
      <c r="M949" s="314"/>
      <c r="N949" s="314"/>
      <c r="O949" s="267"/>
      <c r="P949" s="267"/>
      <c r="Q949" s="267"/>
      <c r="R949" s="267"/>
      <c r="S949" s="267"/>
      <c r="T949" s="267"/>
      <c r="U949" s="267"/>
      <c r="V949" s="267"/>
      <c r="W949" s="267"/>
      <c r="X949" s="267"/>
      <c r="Y949" s="267"/>
      <c r="Z949" s="267"/>
    </row>
    <row r="950" spans="1:26" ht="15.75" customHeight="1">
      <c r="A950" s="312"/>
      <c r="B950" s="312"/>
      <c r="C950" s="267"/>
      <c r="D950" s="312"/>
      <c r="E950" s="312"/>
      <c r="F950" s="312"/>
      <c r="G950" s="267"/>
      <c r="H950" s="267"/>
      <c r="I950" s="313"/>
      <c r="J950" s="314"/>
      <c r="K950" s="314"/>
      <c r="L950" s="314"/>
      <c r="M950" s="314"/>
      <c r="N950" s="314"/>
      <c r="O950" s="267"/>
      <c r="P950" s="267"/>
      <c r="Q950" s="267"/>
      <c r="R950" s="267"/>
      <c r="S950" s="267"/>
      <c r="T950" s="267"/>
      <c r="U950" s="267"/>
      <c r="V950" s="267"/>
      <c r="W950" s="267"/>
      <c r="X950" s="267"/>
      <c r="Y950" s="267"/>
      <c r="Z950" s="267"/>
    </row>
    <row r="951" spans="1:26" ht="15.75" customHeight="1">
      <c r="A951" s="312"/>
      <c r="B951" s="312"/>
      <c r="C951" s="267"/>
      <c r="D951" s="312"/>
      <c r="E951" s="312"/>
      <c r="F951" s="312"/>
      <c r="G951" s="267"/>
      <c r="H951" s="267"/>
      <c r="I951" s="313"/>
      <c r="J951" s="314"/>
      <c r="K951" s="314"/>
      <c r="L951" s="314"/>
      <c r="M951" s="314"/>
      <c r="N951" s="314"/>
      <c r="O951" s="267"/>
      <c r="P951" s="267"/>
      <c r="Q951" s="267"/>
      <c r="R951" s="267"/>
      <c r="S951" s="267"/>
      <c r="T951" s="267"/>
      <c r="U951" s="267"/>
      <c r="V951" s="267"/>
      <c r="W951" s="267"/>
      <c r="X951" s="267"/>
      <c r="Y951" s="267"/>
      <c r="Z951" s="267"/>
    </row>
    <row r="952" spans="1:26" ht="15.75" customHeight="1">
      <c r="A952" s="312"/>
      <c r="B952" s="312"/>
      <c r="C952" s="267"/>
      <c r="D952" s="312"/>
      <c r="E952" s="312"/>
      <c r="F952" s="312"/>
      <c r="G952" s="267"/>
      <c r="H952" s="267"/>
      <c r="I952" s="313"/>
      <c r="J952" s="314"/>
      <c r="K952" s="314"/>
      <c r="L952" s="314"/>
      <c r="M952" s="314"/>
      <c r="N952" s="314"/>
      <c r="O952" s="267"/>
      <c r="P952" s="267"/>
      <c r="Q952" s="267"/>
      <c r="R952" s="267"/>
      <c r="S952" s="267"/>
      <c r="T952" s="267"/>
      <c r="U952" s="267"/>
      <c r="V952" s="267"/>
      <c r="W952" s="267"/>
      <c r="X952" s="267"/>
      <c r="Y952" s="267"/>
      <c r="Z952" s="267"/>
    </row>
    <row r="953" spans="1:26" ht="15.75" customHeight="1">
      <c r="A953" s="312"/>
      <c r="B953" s="312"/>
      <c r="C953" s="267"/>
      <c r="D953" s="312"/>
      <c r="E953" s="312"/>
      <c r="F953" s="312"/>
      <c r="G953" s="267"/>
      <c r="H953" s="267"/>
      <c r="I953" s="313"/>
      <c r="J953" s="314"/>
      <c r="K953" s="314"/>
      <c r="L953" s="314"/>
      <c r="M953" s="314"/>
      <c r="N953" s="314"/>
      <c r="O953" s="267"/>
      <c r="P953" s="267"/>
      <c r="Q953" s="267"/>
      <c r="R953" s="267"/>
      <c r="S953" s="267"/>
      <c r="T953" s="267"/>
      <c r="U953" s="267"/>
      <c r="V953" s="267"/>
      <c r="W953" s="267"/>
      <c r="X953" s="267"/>
      <c r="Y953" s="267"/>
      <c r="Z953" s="267"/>
    </row>
    <row r="954" spans="1:26" ht="15.75" customHeight="1">
      <c r="A954" s="312"/>
      <c r="B954" s="312"/>
      <c r="C954" s="267"/>
      <c r="D954" s="312"/>
      <c r="E954" s="312"/>
      <c r="F954" s="312"/>
      <c r="G954" s="267"/>
      <c r="H954" s="267"/>
      <c r="I954" s="313"/>
      <c r="J954" s="314"/>
      <c r="K954" s="314"/>
      <c r="L954" s="314"/>
      <c r="M954" s="314"/>
      <c r="N954" s="314"/>
      <c r="O954" s="267"/>
      <c r="P954" s="267"/>
      <c r="Q954" s="267"/>
      <c r="R954" s="267"/>
      <c r="S954" s="267"/>
      <c r="T954" s="267"/>
      <c r="U954" s="267"/>
      <c r="V954" s="267"/>
      <c r="W954" s="267"/>
      <c r="X954" s="267"/>
      <c r="Y954" s="267"/>
      <c r="Z954" s="267"/>
    </row>
    <row r="955" spans="1:26" ht="15.75" customHeight="1">
      <c r="A955" s="312"/>
      <c r="B955" s="312"/>
      <c r="C955" s="267"/>
      <c r="D955" s="312"/>
      <c r="E955" s="312"/>
      <c r="F955" s="312"/>
      <c r="G955" s="267"/>
      <c r="H955" s="267"/>
      <c r="I955" s="313"/>
      <c r="J955" s="314"/>
      <c r="K955" s="314"/>
      <c r="L955" s="314"/>
      <c r="M955" s="314"/>
      <c r="N955" s="314"/>
      <c r="O955" s="267"/>
      <c r="P955" s="267"/>
      <c r="Q955" s="267"/>
      <c r="R955" s="267"/>
      <c r="S955" s="267"/>
      <c r="T955" s="267"/>
      <c r="U955" s="267"/>
      <c r="V955" s="267"/>
      <c r="W955" s="267"/>
      <c r="X955" s="267"/>
      <c r="Y955" s="267"/>
      <c r="Z955" s="267"/>
    </row>
    <row r="956" spans="1:26" ht="15.75" customHeight="1">
      <c r="A956" s="312"/>
      <c r="B956" s="312"/>
      <c r="C956" s="267"/>
      <c r="D956" s="312"/>
      <c r="E956" s="312"/>
      <c r="F956" s="312"/>
      <c r="G956" s="267"/>
      <c r="H956" s="267"/>
      <c r="I956" s="313"/>
      <c r="J956" s="314"/>
      <c r="K956" s="314"/>
      <c r="L956" s="314"/>
      <c r="M956" s="314"/>
      <c r="N956" s="314"/>
      <c r="O956" s="267"/>
      <c r="P956" s="267"/>
      <c r="Q956" s="267"/>
      <c r="R956" s="267"/>
      <c r="S956" s="267"/>
      <c r="T956" s="267"/>
      <c r="U956" s="267"/>
      <c r="V956" s="267"/>
      <c r="W956" s="267"/>
      <c r="X956" s="267"/>
      <c r="Y956" s="267"/>
      <c r="Z956" s="267"/>
    </row>
    <row r="957" spans="1:26" ht="15.75" customHeight="1">
      <c r="A957" s="312"/>
      <c r="B957" s="312"/>
      <c r="C957" s="267"/>
      <c r="D957" s="312"/>
      <c r="E957" s="312"/>
      <c r="F957" s="312"/>
      <c r="G957" s="267"/>
      <c r="H957" s="267"/>
      <c r="I957" s="313"/>
      <c r="J957" s="314"/>
      <c r="K957" s="314"/>
      <c r="L957" s="314"/>
      <c r="M957" s="314"/>
      <c r="N957" s="314"/>
      <c r="O957" s="267"/>
      <c r="P957" s="267"/>
      <c r="Q957" s="267"/>
      <c r="R957" s="267"/>
      <c r="S957" s="267"/>
      <c r="T957" s="267"/>
      <c r="U957" s="267"/>
      <c r="V957" s="267"/>
      <c r="W957" s="267"/>
      <c r="X957" s="267"/>
      <c r="Y957" s="267"/>
      <c r="Z957" s="267"/>
    </row>
    <row r="958" spans="1:26" ht="15.75" customHeight="1">
      <c r="A958" s="312"/>
      <c r="B958" s="312"/>
      <c r="C958" s="267"/>
      <c r="D958" s="312"/>
      <c r="E958" s="312"/>
      <c r="F958" s="312"/>
      <c r="G958" s="267"/>
      <c r="H958" s="267"/>
      <c r="I958" s="313"/>
      <c r="J958" s="314"/>
      <c r="K958" s="314"/>
      <c r="L958" s="314"/>
      <c r="M958" s="314"/>
      <c r="N958" s="314"/>
      <c r="O958" s="267"/>
      <c r="P958" s="267"/>
      <c r="Q958" s="267"/>
      <c r="R958" s="267"/>
      <c r="S958" s="267"/>
      <c r="T958" s="267"/>
      <c r="U958" s="267"/>
      <c r="V958" s="267"/>
      <c r="W958" s="267"/>
      <c r="X958" s="267"/>
      <c r="Y958" s="267"/>
      <c r="Z958" s="267"/>
    </row>
    <row r="959" spans="1:26" ht="15.75" customHeight="1">
      <c r="A959" s="312"/>
      <c r="B959" s="312"/>
      <c r="C959" s="267"/>
      <c r="D959" s="312"/>
      <c r="E959" s="312"/>
      <c r="F959" s="312"/>
      <c r="G959" s="267"/>
      <c r="H959" s="267"/>
      <c r="I959" s="313"/>
      <c r="J959" s="314"/>
      <c r="K959" s="314"/>
      <c r="L959" s="314"/>
      <c r="M959" s="314"/>
      <c r="N959" s="314"/>
      <c r="O959" s="267"/>
      <c r="P959" s="267"/>
      <c r="Q959" s="267"/>
      <c r="R959" s="267"/>
      <c r="S959" s="267"/>
      <c r="T959" s="267"/>
      <c r="U959" s="267"/>
      <c r="V959" s="267"/>
      <c r="W959" s="267"/>
      <c r="X959" s="267"/>
      <c r="Y959" s="267"/>
      <c r="Z959" s="267"/>
    </row>
    <row r="960" spans="1:26" ht="15.75" customHeight="1">
      <c r="A960" s="312"/>
      <c r="B960" s="312"/>
      <c r="C960" s="267"/>
      <c r="D960" s="312"/>
      <c r="E960" s="312"/>
      <c r="F960" s="312"/>
      <c r="G960" s="267"/>
      <c r="H960" s="267"/>
      <c r="I960" s="313"/>
      <c r="J960" s="314"/>
      <c r="K960" s="314"/>
      <c r="L960" s="314"/>
      <c r="M960" s="314"/>
      <c r="N960" s="314"/>
      <c r="O960" s="267"/>
      <c r="P960" s="267"/>
      <c r="Q960" s="267"/>
      <c r="R960" s="267"/>
      <c r="S960" s="267"/>
      <c r="T960" s="267"/>
      <c r="U960" s="267"/>
      <c r="V960" s="267"/>
      <c r="W960" s="267"/>
      <c r="X960" s="267"/>
      <c r="Y960" s="267"/>
      <c r="Z960" s="267"/>
    </row>
    <row r="961" spans="1:26" ht="15.75" customHeight="1">
      <c r="A961" s="312"/>
      <c r="B961" s="312"/>
      <c r="C961" s="267"/>
      <c r="D961" s="312"/>
      <c r="E961" s="312"/>
      <c r="F961" s="312"/>
      <c r="G961" s="267"/>
      <c r="H961" s="267"/>
      <c r="I961" s="313"/>
      <c r="J961" s="314"/>
      <c r="K961" s="314"/>
      <c r="L961" s="314"/>
      <c r="M961" s="314"/>
      <c r="N961" s="314"/>
      <c r="O961" s="267"/>
      <c r="P961" s="267"/>
      <c r="Q961" s="267"/>
      <c r="R961" s="267"/>
      <c r="S961" s="267"/>
      <c r="T961" s="267"/>
      <c r="U961" s="267"/>
      <c r="V961" s="267"/>
      <c r="W961" s="267"/>
      <c r="X961" s="267"/>
      <c r="Y961" s="267"/>
      <c r="Z961" s="267"/>
    </row>
    <row r="962" spans="1:26" ht="15.75" customHeight="1">
      <c r="A962" s="312"/>
      <c r="B962" s="312"/>
      <c r="C962" s="267"/>
      <c r="D962" s="312"/>
      <c r="E962" s="312"/>
      <c r="F962" s="312"/>
      <c r="G962" s="267"/>
      <c r="H962" s="267"/>
      <c r="I962" s="313"/>
      <c r="J962" s="314"/>
      <c r="K962" s="314"/>
      <c r="L962" s="314"/>
      <c r="M962" s="314"/>
      <c r="N962" s="314"/>
      <c r="O962" s="267"/>
      <c r="P962" s="267"/>
      <c r="Q962" s="267"/>
      <c r="R962" s="267"/>
      <c r="S962" s="267"/>
      <c r="T962" s="267"/>
      <c r="U962" s="267"/>
      <c r="V962" s="267"/>
      <c r="W962" s="267"/>
      <c r="X962" s="267"/>
      <c r="Y962" s="267"/>
      <c r="Z962" s="267"/>
    </row>
    <row r="963" spans="1:26" ht="15.75" customHeight="1">
      <c r="A963" s="312"/>
      <c r="B963" s="312"/>
      <c r="C963" s="267"/>
      <c r="D963" s="312"/>
      <c r="E963" s="312"/>
      <c r="F963" s="312"/>
      <c r="G963" s="267"/>
      <c r="H963" s="267"/>
      <c r="I963" s="313"/>
      <c r="J963" s="314"/>
      <c r="K963" s="314"/>
      <c r="L963" s="314"/>
      <c r="M963" s="314"/>
      <c r="N963" s="314"/>
      <c r="O963" s="267"/>
      <c r="P963" s="267"/>
      <c r="Q963" s="267"/>
      <c r="R963" s="267"/>
      <c r="S963" s="267"/>
      <c r="T963" s="267"/>
      <c r="U963" s="267"/>
      <c r="V963" s="267"/>
      <c r="W963" s="267"/>
      <c r="X963" s="267"/>
      <c r="Y963" s="267"/>
      <c r="Z963" s="267"/>
    </row>
    <row r="964" spans="1:26" ht="15.75" customHeight="1">
      <c r="A964" s="312"/>
      <c r="B964" s="312"/>
      <c r="C964" s="267"/>
      <c r="D964" s="312"/>
      <c r="E964" s="312"/>
      <c r="F964" s="312"/>
      <c r="G964" s="267"/>
      <c r="H964" s="267"/>
      <c r="I964" s="313"/>
      <c r="J964" s="314"/>
      <c r="K964" s="314"/>
      <c r="L964" s="314"/>
      <c r="M964" s="314"/>
      <c r="N964" s="314"/>
      <c r="O964" s="267"/>
      <c r="P964" s="267"/>
      <c r="Q964" s="267"/>
      <c r="R964" s="267"/>
      <c r="S964" s="267"/>
      <c r="T964" s="267"/>
      <c r="U964" s="267"/>
      <c r="V964" s="267"/>
      <c r="W964" s="267"/>
      <c r="X964" s="267"/>
      <c r="Y964" s="267"/>
      <c r="Z964" s="267"/>
    </row>
    <row r="965" spans="1:26" ht="15.75" customHeight="1">
      <c r="A965" s="312"/>
      <c r="B965" s="312"/>
      <c r="C965" s="267"/>
      <c r="D965" s="312"/>
      <c r="E965" s="312"/>
      <c r="F965" s="312"/>
      <c r="G965" s="267"/>
      <c r="H965" s="267"/>
      <c r="I965" s="313"/>
      <c r="J965" s="314"/>
      <c r="K965" s="314"/>
      <c r="L965" s="314"/>
      <c r="M965" s="314"/>
      <c r="N965" s="314"/>
      <c r="O965" s="267"/>
      <c r="P965" s="267"/>
      <c r="Q965" s="267"/>
      <c r="R965" s="267"/>
      <c r="S965" s="267"/>
      <c r="T965" s="267"/>
      <c r="U965" s="267"/>
      <c r="V965" s="267"/>
      <c r="W965" s="267"/>
      <c r="X965" s="267"/>
      <c r="Y965" s="267"/>
      <c r="Z965" s="267"/>
    </row>
    <row r="966" spans="1:26" ht="15.75" customHeight="1">
      <c r="A966" s="312"/>
      <c r="B966" s="312"/>
      <c r="C966" s="267"/>
      <c r="D966" s="312"/>
      <c r="E966" s="312"/>
      <c r="F966" s="312"/>
      <c r="G966" s="267"/>
      <c r="H966" s="267"/>
      <c r="I966" s="313"/>
      <c r="J966" s="314"/>
      <c r="K966" s="314"/>
      <c r="L966" s="314"/>
      <c r="M966" s="314"/>
      <c r="N966" s="314"/>
      <c r="O966" s="267"/>
      <c r="P966" s="267"/>
      <c r="Q966" s="267"/>
      <c r="R966" s="267"/>
      <c r="S966" s="267"/>
      <c r="T966" s="267"/>
      <c r="U966" s="267"/>
      <c r="V966" s="267"/>
      <c r="W966" s="267"/>
      <c r="X966" s="267"/>
      <c r="Y966" s="267"/>
      <c r="Z966" s="267"/>
    </row>
    <row r="967" spans="1:26" ht="15.75" customHeight="1">
      <c r="A967" s="312"/>
      <c r="B967" s="312"/>
      <c r="C967" s="267"/>
      <c r="D967" s="312"/>
      <c r="E967" s="312"/>
      <c r="F967" s="312"/>
      <c r="G967" s="267"/>
      <c r="H967" s="267"/>
      <c r="I967" s="313"/>
      <c r="J967" s="314"/>
      <c r="K967" s="314"/>
      <c r="L967" s="314"/>
      <c r="M967" s="314"/>
      <c r="N967" s="314"/>
      <c r="O967" s="267"/>
      <c r="P967" s="267"/>
      <c r="Q967" s="267"/>
      <c r="R967" s="267"/>
      <c r="S967" s="267"/>
      <c r="T967" s="267"/>
      <c r="U967" s="267"/>
      <c r="V967" s="267"/>
      <c r="W967" s="267"/>
      <c r="X967" s="267"/>
      <c r="Y967" s="267"/>
      <c r="Z967" s="267"/>
    </row>
    <row r="968" spans="1:26" ht="15.75" customHeight="1">
      <c r="A968" s="312"/>
      <c r="B968" s="312"/>
      <c r="C968" s="267"/>
      <c r="D968" s="312"/>
      <c r="E968" s="312"/>
      <c r="F968" s="312"/>
      <c r="G968" s="267"/>
      <c r="H968" s="267"/>
      <c r="I968" s="313"/>
      <c r="J968" s="314"/>
      <c r="K968" s="314"/>
      <c r="L968" s="314"/>
      <c r="M968" s="314"/>
      <c r="N968" s="314"/>
      <c r="O968" s="267"/>
      <c r="P968" s="267"/>
      <c r="Q968" s="267"/>
      <c r="R968" s="267"/>
      <c r="S968" s="267"/>
      <c r="T968" s="267"/>
      <c r="U968" s="267"/>
      <c r="V968" s="267"/>
      <c r="W968" s="267"/>
      <c r="X968" s="267"/>
      <c r="Y968" s="267"/>
      <c r="Z968" s="267"/>
    </row>
    <row r="969" spans="1:26" ht="15.75" customHeight="1">
      <c r="A969" s="312"/>
      <c r="B969" s="312"/>
      <c r="C969" s="267"/>
      <c r="D969" s="312"/>
      <c r="E969" s="312"/>
      <c r="F969" s="312"/>
      <c r="G969" s="267"/>
      <c r="H969" s="267"/>
      <c r="I969" s="313"/>
      <c r="J969" s="314"/>
      <c r="K969" s="314"/>
      <c r="L969" s="314"/>
      <c r="M969" s="314"/>
      <c r="N969" s="314"/>
      <c r="O969" s="267"/>
      <c r="P969" s="267"/>
      <c r="Q969" s="267"/>
      <c r="R969" s="267"/>
      <c r="S969" s="267"/>
      <c r="T969" s="267"/>
      <c r="U969" s="267"/>
      <c r="V969" s="267"/>
      <c r="W969" s="267"/>
      <c r="X969" s="267"/>
      <c r="Y969" s="267"/>
      <c r="Z969" s="267"/>
    </row>
    <row r="970" spans="1:26" ht="15.75" customHeight="1">
      <c r="A970" s="312"/>
      <c r="B970" s="312"/>
      <c r="C970" s="267"/>
      <c r="D970" s="312"/>
      <c r="E970" s="312"/>
      <c r="F970" s="312"/>
      <c r="G970" s="267"/>
      <c r="H970" s="267"/>
      <c r="I970" s="313"/>
      <c r="J970" s="314"/>
      <c r="K970" s="314"/>
      <c r="L970" s="314"/>
      <c r="M970" s="314"/>
      <c r="N970" s="314"/>
      <c r="O970" s="267"/>
      <c r="P970" s="267"/>
      <c r="Q970" s="267"/>
      <c r="R970" s="267"/>
      <c r="S970" s="267"/>
      <c r="T970" s="267"/>
      <c r="U970" s="267"/>
      <c r="V970" s="267"/>
      <c r="W970" s="267"/>
      <c r="X970" s="267"/>
      <c r="Y970" s="267"/>
      <c r="Z970" s="267"/>
    </row>
    <row r="971" spans="1:26" ht="15.75" customHeight="1">
      <c r="A971" s="312"/>
      <c r="B971" s="312"/>
      <c r="C971" s="267"/>
      <c r="D971" s="312"/>
      <c r="E971" s="312"/>
      <c r="F971" s="312"/>
      <c r="G971" s="267"/>
      <c r="H971" s="267"/>
      <c r="I971" s="313"/>
      <c r="J971" s="314"/>
      <c r="K971" s="314"/>
      <c r="L971" s="314"/>
      <c r="M971" s="314"/>
      <c r="N971" s="314"/>
      <c r="O971" s="267"/>
      <c r="P971" s="267"/>
      <c r="Q971" s="267"/>
      <c r="R971" s="267"/>
      <c r="S971" s="267"/>
      <c r="T971" s="267"/>
      <c r="U971" s="267"/>
      <c r="V971" s="267"/>
      <c r="W971" s="267"/>
      <c r="X971" s="267"/>
      <c r="Y971" s="267"/>
      <c r="Z971" s="267"/>
    </row>
    <row r="972" spans="1:26" ht="15.75" customHeight="1">
      <c r="A972" s="312"/>
      <c r="B972" s="312"/>
      <c r="C972" s="267"/>
      <c r="D972" s="312"/>
      <c r="E972" s="312"/>
      <c r="F972" s="312"/>
      <c r="G972" s="267"/>
      <c r="H972" s="267"/>
      <c r="I972" s="313"/>
      <c r="J972" s="314"/>
      <c r="K972" s="314"/>
      <c r="L972" s="314"/>
      <c r="M972" s="314"/>
      <c r="N972" s="314"/>
      <c r="O972" s="267"/>
      <c r="P972" s="267"/>
      <c r="Q972" s="267"/>
      <c r="R972" s="267"/>
      <c r="S972" s="267"/>
      <c r="T972" s="267"/>
      <c r="U972" s="267"/>
      <c r="V972" s="267"/>
      <c r="W972" s="267"/>
      <c r="X972" s="267"/>
      <c r="Y972" s="267"/>
      <c r="Z972" s="267"/>
    </row>
    <row r="973" spans="1:26" ht="15.75" customHeight="1">
      <c r="A973" s="312"/>
      <c r="B973" s="312"/>
      <c r="C973" s="267"/>
      <c r="D973" s="312"/>
      <c r="E973" s="312"/>
      <c r="F973" s="312"/>
      <c r="G973" s="267"/>
      <c r="H973" s="267"/>
      <c r="I973" s="313"/>
      <c r="J973" s="314"/>
      <c r="K973" s="314"/>
      <c r="L973" s="314"/>
      <c r="M973" s="314"/>
      <c r="N973" s="314"/>
      <c r="O973" s="267"/>
      <c r="P973" s="267"/>
      <c r="Q973" s="267"/>
      <c r="R973" s="267"/>
      <c r="S973" s="267"/>
      <c r="T973" s="267"/>
      <c r="U973" s="267"/>
      <c r="V973" s="267"/>
      <c r="W973" s="267"/>
      <c r="X973" s="267"/>
      <c r="Y973" s="267"/>
      <c r="Z973" s="267"/>
    </row>
    <row r="974" spans="1:26" ht="15.75" customHeight="1">
      <c r="A974" s="312"/>
      <c r="B974" s="312"/>
      <c r="C974" s="267"/>
      <c r="D974" s="312"/>
      <c r="E974" s="312"/>
      <c r="F974" s="312"/>
      <c r="G974" s="267"/>
      <c r="H974" s="267"/>
      <c r="I974" s="313"/>
      <c r="J974" s="314"/>
      <c r="K974" s="314"/>
      <c r="L974" s="314"/>
      <c r="M974" s="314"/>
      <c r="N974" s="314"/>
      <c r="O974" s="267"/>
      <c r="P974" s="267"/>
      <c r="Q974" s="267"/>
      <c r="R974" s="267"/>
      <c r="S974" s="267"/>
      <c r="T974" s="267"/>
      <c r="U974" s="267"/>
      <c r="V974" s="267"/>
      <c r="W974" s="267"/>
      <c r="X974" s="267"/>
      <c r="Y974" s="267"/>
      <c r="Z974" s="267"/>
    </row>
    <row r="975" spans="1:26" ht="15.75" customHeight="1">
      <c r="A975" s="312"/>
      <c r="B975" s="312"/>
      <c r="C975" s="267"/>
      <c r="D975" s="312"/>
      <c r="E975" s="312"/>
      <c r="F975" s="312"/>
      <c r="G975" s="267"/>
      <c r="H975" s="267"/>
      <c r="I975" s="313"/>
      <c r="J975" s="314"/>
      <c r="K975" s="314"/>
      <c r="L975" s="314"/>
      <c r="M975" s="314"/>
      <c r="N975" s="314"/>
      <c r="O975" s="267"/>
      <c r="P975" s="267"/>
      <c r="Q975" s="267"/>
      <c r="R975" s="267"/>
      <c r="S975" s="267"/>
      <c r="T975" s="267"/>
      <c r="U975" s="267"/>
      <c r="V975" s="267"/>
      <c r="W975" s="267"/>
      <c r="X975" s="267"/>
      <c r="Y975" s="267"/>
      <c r="Z975" s="267"/>
    </row>
    <row r="976" spans="1:26" ht="15.75" customHeight="1">
      <c r="A976" s="312"/>
      <c r="B976" s="312"/>
      <c r="C976" s="267"/>
      <c r="D976" s="312"/>
      <c r="E976" s="312"/>
      <c r="F976" s="312"/>
      <c r="G976" s="267"/>
      <c r="H976" s="267"/>
      <c r="I976" s="313"/>
      <c r="J976" s="314"/>
      <c r="K976" s="314"/>
      <c r="L976" s="314"/>
      <c r="M976" s="314"/>
      <c r="N976" s="314"/>
      <c r="O976" s="267"/>
      <c r="P976" s="267"/>
      <c r="Q976" s="267"/>
      <c r="R976" s="267"/>
      <c r="S976" s="267"/>
      <c r="T976" s="267"/>
      <c r="U976" s="267"/>
      <c r="V976" s="267"/>
      <c r="W976" s="267"/>
      <c r="X976" s="267"/>
      <c r="Y976" s="267"/>
      <c r="Z976" s="267"/>
    </row>
    <row r="977" spans="1:26" ht="15.75" customHeight="1">
      <c r="A977" s="312"/>
      <c r="B977" s="312"/>
      <c r="C977" s="267"/>
      <c r="D977" s="312"/>
      <c r="E977" s="312"/>
      <c r="F977" s="312"/>
      <c r="G977" s="267"/>
      <c r="H977" s="267"/>
      <c r="I977" s="313"/>
      <c r="J977" s="314"/>
      <c r="K977" s="314"/>
      <c r="L977" s="314"/>
      <c r="M977" s="314"/>
      <c r="N977" s="314"/>
      <c r="O977" s="267"/>
      <c r="P977" s="267"/>
      <c r="Q977" s="267"/>
      <c r="R977" s="267"/>
      <c r="S977" s="267"/>
      <c r="T977" s="267"/>
      <c r="U977" s="267"/>
      <c r="V977" s="267"/>
      <c r="W977" s="267"/>
      <c r="X977" s="267"/>
      <c r="Y977" s="267"/>
      <c r="Z977" s="267"/>
    </row>
    <row r="978" spans="1:26" ht="15.75" customHeight="1">
      <c r="A978" s="312"/>
      <c r="B978" s="312"/>
      <c r="C978" s="267"/>
      <c r="D978" s="312"/>
      <c r="E978" s="312"/>
      <c r="F978" s="312"/>
      <c r="G978" s="267"/>
      <c r="H978" s="267"/>
      <c r="I978" s="313"/>
      <c r="J978" s="314"/>
      <c r="K978" s="314"/>
      <c r="L978" s="314"/>
      <c r="M978" s="314"/>
      <c r="N978" s="314"/>
      <c r="O978" s="267"/>
      <c r="P978" s="267"/>
      <c r="Q978" s="267"/>
      <c r="R978" s="267"/>
      <c r="S978" s="267"/>
      <c r="T978" s="267"/>
      <c r="U978" s="267"/>
      <c r="V978" s="267"/>
      <c r="W978" s="267"/>
      <c r="X978" s="267"/>
      <c r="Y978" s="267"/>
      <c r="Z978" s="267"/>
    </row>
    <row r="979" spans="1:26" ht="15.75" customHeight="1">
      <c r="A979" s="312"/>
      <c r="B979" s="312"/>
      <c r="C979" s="267"/>
      <c r="D979" s="312"/>
      <c r="E979" s="312"/>
      <c r="F979" s="312"/>
      <c r="G979" s="267"/>
      <c r="H979" s="267"/>
      <c r="I979" s="313"/>
      <c r="J979" s="314"/>
      <c r="K979" s="314"/>
      <c r="L979" s="314"/>
      <c r="M979" s="314"/>
      <c r="N979" s="314"/>
      <c r="O979" s="267"/>
      <c r="P979" s="267"/>
      <c r="Q979" s="267"/>
      <c r="R979" s="267"/>
      <c r="S979" s="267"/>
      <c r="T979" s="267"/>
      <c r="U979" s="267"/>
      <c r="V979" s="267"/>
      <c r="W979" s="267"/>
      <c r="X979" s="267"/>
      <c r="Y979" s="267"/>
      <c r="Z979" s="267"/>
    </row>
    <row r="980" spans="1:26" ht="15.75" customHeight="1">
      <c r="A980" s="312"/>
      <c r="B980" s="312"/>
      <c r="C980" s="267"/>
      <c r="D980" s="312"/>
      <c r="E980" s="312"/>
      <c r="F980" s="312"/>
      <c r="G980" s="267"/>
      <c r="H980" s="267"/>
      <c r="I980" s="313"/>
      <c r="J980" s="314"/>
      <c r="K980" s="314"/>
      <c r="L980" s="314"/>
      <c r="M980" s="314"/>
      <c r="N980" s="314"/>
      <c r="O980" s="267"/>
      <c r="P980" s="267"/>
      <c r="Q980" s="267"/>
      <c r="R980" s="267"/>
      <c r="S980" s="267"/>
      <c r="T980" s="267"/>
      <c r="U980" s="267"/>
      <c r="V980" s="267"/>
      <c r="W980" s="267"/>
      <c r="X980" s="267"/>
      <c r="Y980" s="267"/>
      <c r="Z980" s="267"/>
    </row>
    <row r="981" spans="1:26" ht="15.75" customHeight="1">
      <c r="A981" s="312"/>
      <c r="B981" s="312"/>
      <c r="C981" s="267"/>
      <c r="D981" s="312"/>
      <c r="E981" s="312"/>
      <c r="F981" s="312"/>
      <c r="G981" s="267"/>
      <c r="H981" s="267"/>
      <c r="I981" s="313"/>
      <c r="J981" s="314"/>
      <c r="K981" s="314"/>
      <c r="L981" s="314"/>
      <c r="M981" s="314"/>
      <c r="N981" s="314"/>
      <c r="O981" s="267"/>
      <c r="P981" s="267"/>
      <c r="Q981" s="267"/>
      <c r="R981" s="267"/>
      <c r="S981" s="267"/>
      <c r="T981" s="267"/>
      <c r="U981" s="267"/>
      <c r="V981" s="267"/>
      <c r="W981" s="267"/>
      <c r="X981" s="267"/>
      <c r="Y981" s="267"/>
      <c r="Z981" s="267"/>
    </row>
    <row r="982" spans="1:26" ht="15.75" customHeight="1">
      <c r="A982" s="312"/>
      <c r="B982" s="312"/>
      <c r="C982" s="267"/>
      <c r="D982" s="312"/>
      <c r="E982" s="312"/>
      <c r="F982" s="312"/>
      <c r="G982" s="267"/>
      <c r="H982" s="267"/>
      <c r="I982" s="313"/>
      <c r="J982" s="314"/>
      <c r="K982" s="314"/>
      <c r="L982" s="314"/>
      <c r="M982" s="314"/>
      <c r="N982" s="314"/>
      <c r="O982" s="267"/>
      <c r="P982" s="267"/>
      <c r="Q982" s="267"/>
      <c r="R982" s="267"/>
      <c r="S982" s="267"/>
      <c r="T982" s="267"/>
      <c r="U982" s="267"/>
      <c r="V982" s="267"/>
      <c r="W982" s="267"/>
      <c r="X982" s="267"/>
      <c r="Y982" s="267"/>
      <c r="Z982" s="267"/>
    </row>
    <row r="983" spans="1:26" ht="15.75" customHeight="1">
      <c r="A983" s="312"/>
      <c r="B983" s="312"/>
      <c r="C983" s="267"/>
      <c r="D983" s="312"/>
      <c r="E983" s="312"/>
      <c r="F983" s="312"/>
      <c r="G983" s="267"/>
      <c r="H983" s="267"/>
      <c r="I983" s="313"/>
      <c r="J983" s="314"/>
      <c r="K983" s="314"/>
      <c r="L983" s="314"/>
      <c r="M983" s="314"/>
      <c r="N983" s="314"/>
      <c r="O983" s="267"/>
      <c r="P983" s="267"/>
      <c r="Q983" s="267"/>
      <c r="R983" s="267"/>
      <c r="S983" s="267"/>
      <c r="T983" s="267"/>
      <c r="U983" s="267"/>
      <c r="V983" s="267"/>
      <c r="W983" s="267"/>
      <c r="X983" s="267"/>
      <c r="Y983" s="267"/>
      <c r="Z983" s="267"/>
    </row>
    <row r="984" spans="1:26" ht="15.75" customHeight="1">
      <c r="A984" s="312"/>
      <c r="B984" s="312"/>
      <c r="C984" s="267"/>
      <c r="D984" s="312"/>
      <c r="E984" s="312"/>
      <c r="F984" s="312"/>
      <c r="G984" s="267"/>
      <c r="H984" s="267"/>
      <c r="I984" s="313"/>
      <c r="J984" s="314"/>
      <c r="K984" s="314"/>
      <c r="L984" s="314"/>
      <c r="M984" s="314"/>
      <c r="N984" s="314"/>
      <c r="O984" s="267"/>
      <c r="P984" s="267"/>
      <c r="Q984" s="267"/>
      <c r="R984" s="267"/>
      <c r="S984" s="267"/>
      <c r="T984" s="267"/>
      <c r="U984" s="267"/>
      <c r="V984" s="267"/>
      <c r="W984" s="267"/>
      <c r="X984" s="267"/>
      <c r="Y984" s="267"/>
      <c r="Z984" s="267"/>
    </row>
    <row r="985" spans="1:26" ht="15.75" customHeight="1">
      <c r="A985" s="312"/>
      <c r="B985" s="312"/>
      <c r="C985" s="267"/>
      <c r="D985" s="312"/>
      <c r="E985" s="312"/>
      <c r="F985" s="312"/>
      <c r="G985" s="267"/>
      <c r="H985" s="267"/>
      <c r="I985" s="313"/>
      <c r="J985" s="314"/>
      <c r="K985" s="314"/>
      <c r="L985" s="314"/>
      <c r="M985" s="314"/>
      <c r="N985" s="314"/>
      <c r="O985" s="267"/>
      <c r="P985" s="267"/>
      <c r="Q985" s="267"/>
      <c r="R985" s="267"/>
      <c r="S985" s="267"/>
      <c r="T985" s="267"/>
      <c r="U985" s="267"/>
      <c r="V985" s="267"/>
      <c r="W985" s="267"/>
      <c r="X985" s="267"/>
      <c r="Y985" s="267"/>
      <c r="Z985" s="267"/>
    </row>
    <row r="986" spans="1:26" ht="15.75" customHeight="1">
      <c r="A986" s="312"/>
      <c r="B986" s="312"/>
      <c r="C986" s="267"/>
      <c r="D986" s="312"/>
      <c r="E986" s="312"/>
      <c r="F986" s="312"/>
      <c r="G986" s="267"/>
      <c r="H986" s="267"/>
      <c r="I986" s="313"/>
      <c r="J986" s="314"/>
      <c r="K986" s="314"/>
      <c r="L986" s="314"/>
      <c r="M986" s="314"/>
      <c r="N986" s="314"/>
      <c r="O986" s="267"/>
      <c r="P986" s="267"/>
      <c r="Q986" s="267"/>
      <c r="R986" s="267"/>
      <c r="S986" s="267"/>
      <c r="T986" s="267"/>
      <c r="U986" s="267"/>
      <c r="V986" s="267"/>
      <c r="W986" s="267"/>
      <c r="X986" s="267"/>
      <c r="Y986" s="267"/>
      <c r="Z986" s="267"/>
    </row>
    <row r="987" spans="1:26" ht="15.75" customHeight="1">
      <c r="A987" s="312"/>
      <c r="B987" s="312"/>
      <c r="C987" s="267"/>
      <c r="D987" s="312"/>
      <c r="E987" s="312"/>
      <c r="F987" s="312"/>
      <c r="G987" s="267"/>
      <c r="H987" s="267"/>
      <c r="I987" s="313"/>
      <c r="J987" s="314"/>
      <c r="K987" s="314"/>
      <c r="L987" s="314"/>
      <c r="M987" s="314"/>
      <c r="N987" s="314"/>
      <c r="O987" s="267"/>
      <c r="P987" s="267"/>
      <c r="Q987" s="267"/>
      <c r="R987" s="267"/>
      <c r="S987" s="267"/>
      <c r="T987" s="267"/>
      <c r="U987" s="267"/>
      <c r="V987" s="267"/>
      <c r="W987" s="267"/>
      <c r="X987" s="267"/>
      <c r="Y987" s="267"/>
      <c r="Z987" s="267"/>
    </row>
    <row r="988" spans="1:26" ht="15.75" customHeight="1">
      <c r="A988" s="312"/>
      <c r="B988" s="312"/>
      <c r="C988" s="267"/>
      <c r="D988" s="312"/>
      <c r="E988" s="312"/>
      <c r="F988" s="312"/>
      <c r="G988" s="267"/>
      <c r="H988" s="267"/>
      <c r="I988" s="313"/>
      <c r="J988" s="314"/>
      <c r="K988" s="314"/>
      <c r="L988" s="314"/>
      <c r="M988" s="314"/>
      <c r="N988" s="314"/>
      <c r="O988" s="267"/>
      <c r="P988" s="267"/>
      <c r="Q988" s="267"/>
      <c r="R988" s="267"/>
      <c r="S988" s="267"/>
      <c r="T988" s="267"/>
      <c r="U988" s="267"/>
      <c r="V988" s="267"/>
      <c r="W988" s="267"/>
      <c r="X988" s="267"/>
      <c r="Y988" s="267"/>
      <c r="Z988" s="267"/>
    </row>
    <row r="989" spans="1:26" ht="15.75" customHeight="1">
      <c r="A989" s="312"/>
      <c r="B989" s="312"/>
      <c r="C989" s="267"/>
      <c r="D989" s="312"/>
      <c r="E989" s="312"/>
      <c r="F989" s="312"/>
      <c r="G989" s="267"/>
      <c r="H989" s="267"/>
      <c r="I989" s="313"/>
      <c r="J989" s="314"/>
      <c r="K989" s="314"/>
      <c r="L989" s="314"/>
      <c r="M989" s="314"/>
      <c r="N989" s="314"/>
      <c r="O989" s="267"/>
      <c r="P989" s="267"/>
      <c r="Q989" s="267"/>
      <c r="R989" s="267"/>
      <c r="S989" s="267"/>
      <c r="T989" s="267"/>
      <c r="U989" s="267"/>
      <c r="V989" s="267"/>
      <c r="W989" s="267"/>
      <c r="X989" s="267"/>
      <c r="Y989" s="267"/>
      <c r="Z989" s="267"/>
    </row>
    <row r="990" spans="1:26" ht="15.75" customHeight="1">
      <c r="A990" s="312"/>
      <c r="B990" s="312"/>
      <c r="C990" s="267"/>
      <c r="D990" s="312"/>
      <c r="E990" s="312"/>
      <c r="F990" s="312"/>
      <c r="G990" s="267"/>
      <c r="H990" s="267"/>
      <c r="I990" s="313"/>
      <c r="J990" s="314"/>
      <c r="K990" s="314"/>
      <c r="L990" s="314"/>
      <c r="M990" s="314"/>
      <c r="N990" s="314"/>
      <c r="O990" s="267"/>
      <c r="P990" s="267"/>
      <c r="Q990" s="267"/>
      <c r="R990" s="267"/>
      <c r="S990" s="267"/>
      <c r="T990" s="267"/>
      <c r="U990" s="267"/>
      <c r="V990" s="267"/>
      <c r="W990" s="267"/>
      <c r="X990" s="267"/>
      <c r="Y990" s="267"/>
      <c r="Z990" s="267"/>
    </row>
    <row r="991" spans="1:26" ht="15.75" customHeight="1">
      <c r="A991" s="312"/>
      <c r="B991" s="312"/>
      <c r="C991" s="267"/>
      <c r="D991" s="312"/>
      <c r="E991" s="312"/>
      <c r="F991" s="312"/>
      <c r="G991" s="267"/>
      <c r="H991" s="267"/>
      <c r="I991" s="313"/>
      <c r="J991" s="314"/>
      <c r="K991" s="314"/>
      <c r="L991" s="314"/>
      <c r="M991" s="314"/>
      <c r="N991" s="314"/>
      <c r="O991" s="267"/>
      <c r="P991" s="267"/>
      <c r="Q991" s="267"/>
      <c r="R991" s="267"/>
      <c r="S991" s="267"/>
      <c r="T991" s="267"/>
      <c r="U991" s="267"/>
      <c r="V991" s="267"/>
      <c r="W991" s="267"/>
      <c r="X991" s="267"/>
      <c r="Y991" s="267"/>
      <c r="Z991" s="267"/>
    </row>
    <row r="992" spans="1:26" ht="15.75" customHeight="1">
      <c r="A992" s="312"/>
      <c r="B992" s="312"/>
      <c r="C992" s="267"/>
      <c r="D992" s="312"/>
      <c r="E992" s="312"/>
      <c r="F992" s="312"/>
      <c r="G992" s="267"/>
      <c r="H992" s="267"/>
      <c r="I992" s="313"/>
      <c r="J992" s="314"/>
      <c r="K992" s="314"/>
      <c r="L992" s="314"/>
      <c r="M992" s="314"/>
      <c r="N992" s="314"/>
      <c r="O992" s="267"/>
      <c r="P992" s="267"/>
      <c r="Q992" s="267"/>
      <c r="R992" s="267"/>
      <c r="S992" s="267"/>
      <c r="T992" s="267"/>
      <c r="U992" s="267"/>
      <c r="V992" s="267"/>
      <c r="W992" s="267"/>
      <c r="X992" s="267"/>
      <c r="Y992" s="267"/>
      <c r="Z992" s="267"/>
    </row>
    <row r="993" spans="1:26" ht="15.75" customHeight="1">
      <c r="A993" s="312"/>
      <c r="B993" s="312"/>
      <c r="C993" s="267"/>
      <c r="D993" s="312"/>
      <c r="E993" s="312"/>
      <c r="F993" s="312"/>
      <c r="G993" s="267"/>
      <c r="H993" s="267"/>
      <c r="I993" s="313"/>
      <c r="J993" s="314"/>
      <c r="K993" s="314"/>
      <c r="L993" s="314"/>
      <c r="M993" s="314"/>
      <c r="N993" s="314"/>
      <c r="O993" s="267"/>
      <c r="P993" s="267"/>
      <c r="Q993" s="267"/>
      <c r="R993" s="267"/>
      <c r="S993" s="267"/>
      <c r="T993" s="267"/>
      <c r="U993" s="267"/>
      <c r="V993" s="267"/>
      <c r="W993" s="267"/>
      <c r="X993" s="267"/>
      <c r="Y993" s="267"/>
      <c r="Z993" s="267"/>
    </row>
    <row r="994" spans="1:26" ht="15.75" customHeight="1">
      <c r="A994" s="312"/>
      <c r="B994" s="312"/>
      <c r="C994" s="267"/>
      <c r="D994" s="312"/>
      <c r="E994" s="312"/>
      <c r="F994" s="312"/>
      <c r="G994" s="267"/>
      <c r="H994" s="267"/>
      <c r="I994" s="313"/>
      <c r="J994" s="314"/>
      <c r="K994" s="314"/>
      <c r="L994" s="314"/>
      <c r="M994" s="314"/>
      <c r="N994" s="314"/>
      <c r="O994" s="267"/>
      <c r="P994" s="267"/>
      <c r="Q994" s="267"/>
      <c r="R994" s="267"/>
      <c r="S994" s="267"/>
      <c r="T994" s="267"/>
      <c r="U994" s="267"/>
      <c r="V994" s="267"/>
      <c r="W994" s="267"/>
      <c r="X994" s="267"/>
      <c r="Y994" s="267"/>
      <c r="Z994" s="267"/>
    </row>
    <row r="995" spans="1:26" ht="15.75" customHeight="1">
      <c r="A995" s="312"/>
      <c r="B995" s="312"/>
      <c r="C995" s="267"/>
      <c r="D995" s="312"/>
      <c r="E995" s="312"/>
      <c r="F995" s="312"/>
      <c r="G995" s="267"/>
      <c r="H995" s="267"/>
      <c r="I995" s="313"/>
      <c r="J995" s="314"/>
      <c r="K995" s="314"/>
      <c r="L995" s="314"/>
      <c r="M995" s="314"/>
      <c r="N995" s="314"/>
      <c r="O995" s="267"/>
      <c r="P995" s="267"/>
      <c r="Q995" s="267"/>
      <c r="R995" s="267"/>
      <c r="S995" s="267"/>
      <c r="T995" s="267"/>
      <c r="U995" s="267"/>
      <c r="V995" s="267"/>
      <c r="W995" s="267"/>
      <c r="X995" s="267"/>
      <c r="Y995" s="267"/>
      <c r="Z995" s="267"/>
    </row>
    <row r="996" spans="1:26" ht="15.75" customHeight="1">
      <c r="A996" s="312"/>
      <c r="B996" s="312"/>
      <c r="C996" s="267"/>
      <c r="D996" s="312"/>
      <c r="E996" s="312"/>
      <c r="F996" s="312"/>
      <c r="G996" s="267"/>
      <c r="H996" s="267"/>
      <c r="I996" s="313"/>
      <c r="J996" s="314"/>
      <c r="K996" s="314"/>
      <c r="L996" s="314"/>
      <c r="M996" s="314"/>
      <c r="N996" s="314"/>
      <c r="O996" s="267"/>
      <c r="P996" s="267"/>
      <c r="Q996" s="267"/>
      <c r="R996" s="267"/>
      <c r="S996" s="267"/>
      <c r="T996" s="267"/>
      <c r="U996" s="267"/>
      <c r="V996" s="267"/>
      <c r="W996" s="267"/>
      <c r="X996" s="267"/>
      <c r="Y996" s="267"/>
      <c r="Z996" s="267"/>
    </row>
    <row r="997" spans="1:26" ht="15.75" customHeight="1">
      <c r="A997" s="312"/>
      <c r="B997" s="312"/>
      <c r="C997" s="267"/>
      <c r="D997" s="312"/>
      <c r="E997" s="312"/>
      <c r="F997" s="312"/>
      <c r="G997" s="267"/>
      <c r="H997" s="267"/>
      <c r="I997" s="313"/>
      <c r="J997" s="314"/>
      <c r="K997" s="314"/>
      <c r="L997" s="314"/>
      <c r="M997" s="314"/>
      <c r="N997" s="314"/>
      <c r="O997" s="267"/>
      <c r="P997" s="267"/>
      <c r="Q997" s="267"/>
      <c r="R997" s="267"/>
      <c r="S997" s="267"/>
      <c r="T997" s="267"/>
      <c r="U997" s="267"/>
      <c r="V997" s="267"/>
      <c r="W997" s="267"/>
      <c r="X997" s="267"/>
      <c r="Y997" s="267"/>
      <c r="Z997" s="267"/>
    </row>
    <row r="998" spans="1:26" ht="15.75" customHeight="1">
      <c r="A998" s="312"/>
      <c r="B998" s="312"/>
      <c r="C998" s="267"/>
      <c r="D998" s="312"/>
      <c r="E998" s="312"/>
      <c r="F998" s="312"/>
      <c r="G998" s="267"/>
      <c r="H998" s="267"/>
      <c r="I998" s="313"/>
      <c r="J998" s="314"/>
      <c r="K998" s="314"/>
      <c r="L998" s="314"/>
      <c r="M998" s="314"/>
      <c r="N998" s="314"/>
      <c r="O998" s="267"/>
      <c r="P998" s="267"/>
      <c r="Q998" s="267"/>
      <c r="R998" s="267"/>
      <c r="S998" s="267"/>
      <c r="T998" s="267"/>
      <c r="U998" s="267"/>
      <c r="V998" s="267"/>
      <c r="W998" s="267"/>
      <c r="X998" s="267"/>
      <c r="Y998" s="267"/>
      <c r="Z998" s="267"/>
    </row>
    <row r="999" spans="1:26" ht="15.75" customHeight="1">
      <c r="A999" s="312"/>
      <c r="B999" s="312"/>
      <c r="C999" s="267"/>
      <c r="D999" s="312"/>
      <c r="E999" s="312"/>
      <c r="F999" s="312"/>
      <c r="G999" s="267"/>
      <c r="H999" s="267"/>
      <c r="I999" s="313"/>
      <c r="J999" s="314"/>
      <c r="K999" s="314"/>
      <c r="L999" s="314"/>
      <c r="M999" s="314"/>
      <c r="N999" s="314"/>
      <c r="O999" s="267"/>
      <c r="P999" s="267"/>
      <c r="Q999" s="267"/>
      <c r="R999" s="267"/>
      <c r="S999" s="267"/>
      <c r="T999" s="267"/>
      <c r="U999" s="267"/>
      <c r="V999" s="267"/>
      <c r="W999" s="267"/>
      <c r="X999" s="267"/>
      <c r="Y999" s="267"/>
      <c r="Z999" s="267"/>
    </row>
    <row r="1000" spans="1:26" ht="15.75" customHeight="1">
      <c r="A1000" s="312"/>
      <c r="B1000" s="312"/>
      <c r="C1000" s="267"/>
      <c r="D1000" s="312"/>
      <c r="E1000" s="312"/>
      <c r="F1000" s="312"/>
      <c r="G1000" s="267"/>
      <c r="H1000" s="267"/>
      <c r="I1000" s="313"/>
      <c r="J1000" s="314"/>
      <c r="K1000" s="314"/>
      <c r="L1000" s="314"/>
      <c r="M1000" s="314"/>
      <c r="N1000" s="314"/>
      <c r="O1000" s="267"/>
      <c r="P1000" s="267"/>
      <c r="Q1000" s="267"/>
      <c r="R1000" s="267"/>
      <c r="S1000" s="267"/>
      <c r="T1000" s="267"/>
      <c r="U1000" s="267"/>
      <c r="V1000" s="267"/>
      <c r="W1000" s="267"/>
      <c r="X1000" s="267"/>
      <c r="Y1000" s="267"/>
      <c r="Z1000" s="267"/>
    </row>
    <row r="1001" spans="1:26" ht="15.75" customHeight="1">
      <c r="A1001" s="312"/>
      <c r="B1001" s="312"/>
      <c r="C1001" s="267"/>
      <c r="D1001" s="312"/>
      <c r="E1001" s="312"/>
      <c r="F1001" s="312"/>
      <c r="G1001" s="267"/>
      <c r="H1001" s="267"/>
      <c r="I1001" s="313"/>
      <c r="J1001" s="314"/>
      <c r="K1001" s="314"/>
      <c r="L1001" s="314"/>
      <c r="M1001" s="314"/>
      <c r="N1001" s="314"/>
      <c r="O1001" s="267"/>
      <c r="P1001" s="267"/>
      <c r="Q1001" s="267"/>
      <c r="R1001" s="267"/>
      <c r="S1001" s="267"/>
      <c r="T1001" s="267"/>
      <c r="U1001" s="267"/>
      <c r="V1001" s="267"/>
      <c r="W1001" s="267"/>
      <c r="X1001" s="267"/>
      <c r="Y1001" s="267"/>
      <c r="Z1001" s="267"/>
    </row>
    <row r="1002" spans="1:26" ht="15.75" customHeight="1">
      <c r="A1002" s="312"/>
      <c r="B1002" s="312"/>
      <c r="C1002" s="267"/>
      <c r="D1002" s="312"/>
      <c r="E1002" s="312"/>
      <c r="F1002" s="312"/>
      <c r="G1002" s="267"/>
      <c r="H1002" s="267"/>
      <c r="I1002" s="313"/>
      <c r="J1002" s="314"/>
      <c r="K1002" s="314"/>
      <c r="L1002" s="314"/>
      <c r="M1002" s="314"/>
      <c r="N1002" s="314"/>
      <c r="O1002" s="267"/>
      <c r="P1002" s="267"/>
      <c r="Q1002" s="267"/>
      <c r="R1002" s="267"/>
      <c r="S1002" s="267"/>
      <c r="T1002" s="267"/>
      <c r="U1002" s="267"/>
      <c r="V1002" s="267"/>
      <c r="W1002" s="267"/>
      <c r="X1002" s="267"/>
      <c r="Y1002" s="267"/>
      <c r="Z1002" s="267"/>
    </row>
    <row r="1003" spans="1:26" ht="15.75" customHeight="1">
      <c r="A1003" s="312"/>
      <c r="B1003" s="312"/>
      <c r="C1003" s="267"/>
      <c r="D1003" s="312"/>
      <c r="E1003" s="312"/>
      <c r="F1003" s="312"/>
      <c r="G1003" s="267"/>
      <c r="H1003" s="267"/>
      <c r="I1003" s="313"/>
      <c r="J1003" s="314"/>
      <c r="K1003" s="314"/>
      <c r="L1003" s="314"/>
      <c r="M1003" s="314"/>
      <c r="N1003" s="314"/>
      <c r="O1003" s="267"/>
      <c r="P1003" s="267"/>
      <c r="Q1003" s="267"/>
      <c r="R1003" s="267"/>
      <c r="S1003" s="267"/>
      <c r="T1003" s="267"/>
      <c r="U1003" s="267"/>
      <c r="V1003" s="267"/>
      <c r="W1003" s="267"/>
      <c r="X1003" s="267"/>
      <c r="Y1003" s="267"/>
      <c r="Z1003" s="267"/>
    </row>
    <row r="1004" spans="1:26" ht="15.75" customHeight="1">
      <c r="A1004" s="312"/>
      <c r="B1004" s="312"/>
      <c r="C1004" s="267"/>
      <c r="D1004" s="312"/>
      <c r="E1004" s="312"/>
      <c r="F1004" s="312"/>
      <c r="G1004" s="267"/>
      <c r="H1004" s="267"/>
      <c r="I1004" s="313"/>
      <c r="J1004" s="314"/>
      <c r="K1004" s="314"/>
      <c r="L1004" s="314"/>
      <c r="M1004" s="314"/>
      <c r="N1004" s="314"/>
      <c r="O1004" s="267"/>
      <c r="P1004" s="267"/>
      <c r="Q1004" s="267"/>
      <c r="R1004" s="267"/>
      <c r="S1004" s="267"/>
      <c r="T1004" s="267"/>
      <c r="U1004" s="267"/>
      <c r="V1004" s="267"/>
      <c r="W1004" s="267"/>
      <c r="X1004" s="267"/>
      <c r="Y1004" s="267"/>
      <c r="Z1004" s="267"/>
    </row>
    <row r="1005" spans="1:26" ht="15.75" customHeight="1">
      <c r="A1005" s="312"/>
      <c r="B1005" s="312"/>
      <c r="C1005" s="267"/>
      <c r="D1005" s="312"/>
      <c r="E1005" s="312"/>
      <c r="F1005" s="312"/>
      <c r="G1005" s="267"/>
      <c r="H1005" s="267"/>
      <c r="I1005" s="313"/>
      <c r="J1005" s="314"/>
      <c r="K1005" s="314"/>
      <c r="L1005" s="314"/>
      <c r="M1005" s="314"/>
      <c r="N1005" s="314"/>
      <c r="O1005" s="267"/>
      <c r="P1005" s="267"/>
      <c r="Q1005" s="267"/>
      <c r="R1005" s="267"/>
      <c r="S1005" s="267"/>
      <c r="T1005" s="267"/>
      <c r="U1005" s="267"/>
      <c r="V1005" s="267"/>
      <c r="W1005" s="267"/>
      <c r="X1005" s="267"/>
      <c r="Y1005" s="267"/>
      <c r="Z1005" s="267"/>
    </row>
    <row r="1006" spans="1:26" ht="15.75" customHeight="1">
      <c r="A1006" s="312"/>
      <c r="B1006" s="312"/>
      <c r="C1006" s="267"/>
      <c r="D1006" s="312"/>
      <c r="E1006" s="312"/>
      <c r="F1006" s="312"/>
      <c r="G1006" s="267"/>
      <c r="H1006" s="267"/>
      <c r="I1006" s="313"/>
      <c r="J1006" s="314"/>
      <c r="K1006" s="314"/>
      <c r="L1006" s="314"/>
      <c r="M1006" s="314"/>
      <c r="N1006" s="314"/>
      <c r="O1006" s="267"/>
      <c r="P1006" s="267"/>
      <c r="Q1006" s="267"/>
      <c r="R1006" s="267"/>
      <c r="S1006" s="267"/>
      <c r="T1006" s="267"/>
      <c r="U1006" s="267"/>
      <c r="V1006" s="267"/>
      <c r="W1006" s="267"/>
      <c r="X1006" s="267"/>
      <c r="Y1006" s="267"/>
      <c r="Z1006" s="267"/>
    </row>
    <row r="1007" spans="1:26" ht="15.75" customHeight="1">
      <c r="A1007" s="312"/>
      <c r="B1007" s="312"/>
      <c r="C1007" s="267"/>
      <c r="D1007" s="312"/>
      <c r="E1007" s="312"/>
      <c r="F1007" s="312"/>
      <c r="G1007" s="267"/>
      <c r="H1007" s="267"/>
      <c r="I1007" s="313"/>
      <c r="J1007" s="314"/>
      <c r="K1007" s="314"/>
      <c r="L1007" s="314"/>
      <c r="M1007" s="314"/>
      <c r="N1007" s="314"/>
      <c r="O1007" s="267"/>
      <c r="P1007" s="267"/>
      <c r="Q1007" s="267"/>
      <c r="R1007" s="267"/>
      <c r="S1007" s="267"/>
      <c r="T1007" s="267"/>
      <c r="U1007" s="267"/>
      <c r="V1007" s="267"/>
      <c r="W1007" s="267"/>
      <c r="X1007" s="267"/>
      <c r="Y1007" s="267"/>
      <c r="Z1007" s="267"/>
    </row>
    <row r="1008" spans="1:26" ht="15.75" customHeight="1">
      <c r="A1008" s="312"/>
      <c r="B1008" s="312"/>
      <c r="C1008" s="267"/>
      <c r="D1008" s="312"/>
      <c r="E1008" s="312"/>
      <c r="F1008" s="312"/>
      <c r="G1008" s="267"/>
      <c r="H1008" s="267"/>
      <c r="I1008" s="313"/>
      <c r="J1008" s="314"/>
      <c r="K1008" s="314"/>
      <c r="L1008" s="314"/>
      <c r="M1008" s="314"/>
      <c r="N1008" s="314"/>
      <c r="O1008" s="267"/>
      <c r="P1008" s="267"/>
      <c r="Q1008" s="267"/>
      <c r="R1008" s="267"/>
      <c r="S1008" s="267"/>
      <c r="T1008" s="267"/>
      <c r="U1008" s="267"/>
      <c r="V1008" s="267"/>
      <c r="W1008" s="267"/>
      <c r="X1008" s="267"/>
      <c r="Y1008" s="267"/>
      <c r="Z1008" s="267"/>
    </row>
    <row r="1009" spans="1:26" ht="15.75" customHeight="1">
      <c r="A1009" s="312"/>
      <c r="B1009" s="312"/>
      <c r="C1009" s="267"/>
      <c r="D1009" s="312"/>
      <c r="E1009" s="312"/>
      <c r="F1009" s="312"/>
      <c r="G1009" s="267"/>
      <c r="H1009" s="267"/>
      <c r="I1009" s="313"/>
      <c r="J1009" s="314"/>
      <c r="K1009" s="314"/>
      <c r="L1009" s="314"/>
      <c r="M1009" s="314"/>
      <c r="N1009" s="314"/>
      <c r="O1009" s="267"/>
      <c r="P1009" s="267"/>
      <c r="Q1009" s="267"/>
      <c r="R1009" s="267"/>
      <c r="S1009" s="267"/>
      <c r="T1009" s="267"/>
      <c r="U1009" s="267"/>
      <c r="V1009" s="267"/>
      <c r="W1009" s="267"/>
      <c r="X1009" s="267"/>
      <c r="Y1009" s="267"/>
      <c r="Z1009" s="267"/>
    </row>
    <row r="1010" spans="1:26" ht="15.75" customHeight="1">
      <c r="A1010" s="312"/>
      <c r="B1010" s="312"/>
      <c r="C1010" s="267"/>
      <c r="D1010" s="312"/>
      <c r="E1010" s="312"/>
      <c r="F1010" s="312"/>
      <c r="G1010" s="267"/>
      <c r="H1010" s="267"/>
      <c r="I1010" s="313"/>
      <c r="J1010" s="314"/>
      <c r="K1010" s="314"/>
      <c r="L1010" s="314"/>
      <c r="M1010" s="314"/>
      <c r="N1010" s="314"/>
      <c r="O1010" s="267"/>
      <c r="P1010" s="267"/>
      <c r="Q1010" s="267"/>
      <c r="R1010" s="267"/>
      <c r="S1010" s="267"/>
      <c r="T1010" s="267"/>
      <c r="U1010" s="267"/>
      <c r="V1010" s="267"/>
      <c r="W1010" s="267"/>
      <c r="X1010" s="267"/>
      <c r="Y1010" s="267"/>
      <c r="Z1010" s="267"/>
    </row>
    <row r="1011" spans="1:26" ht="15.75" customHeight="1">
      <c r="A1011" s="312"/>
      <c r="B1011" s="312"/>
      <c r="C1011" s="267"/>
      <c r="D1011" s="312"/>
      <c r="E1011" s="312"/>
      <c r="F1011" s="312"/>
      <c r="G1011" s="267"/>
      <c r="H1011" s="267"/>
      <c r="I1011" s="313"/>
      <c r="J1011" s="314"/>
      <c r="K1011" s="314"/>
      <c r="L1011" s="314"/>
      <c r="M1011" s="314"/>
      <c r="N1011" s="314"/>
      <c r="O1011" s="267"/>
      <c r="P1011" s="267"/>
      <c r="Q1011" s="267"/>
      <c r="R1011" s="267"/>
      <c r="S1011" s="267"/>
      <c r="T1011" s="267"/>
      <c r="U1011" s="267"/>
      <c r="V1011" s="267"/>
      <c r="W1011" s="267"/>
      <c r="X1011" s="267"/>
      <c r="Y1011" s="267"/>
      <c r="Z1011" s="267"/>
    </row>
    <row r="1012" spans="1:26" ht="15.75" customHeight="1">
      <c r="A1012" s="312"/>
      <c r="B1012" s="312"/>
      <c r="C1012" s="267"/>
      <c r="D1012" s="312"/>
      <c r="E1012" s="312"/>
      <c r="F1012" s="312"/>
      <c r="G1012" s="267"/>
      <c r="H1012" s="267"/>
      <c r="I1012" s="313"/>
      <c r="J1012" s="314"/>
      <c r="K1012" s="314"/>
      <c r="L1012" s="314"/>
      <c r="M1012" s="314"/>
      <c r="N1012" s="314"/>
      <c r="O1012" s="267"/>
      <c r="P1012" s="267"/>
      <c r="Q1012" s="267"/>
      <c r="R1012" s="267"/>
      <c r="S1012" s="267"/>
      <c r="T1012" s="267"/>
      <c r="U1012" s="267"/>
      <c r="V1012" s="267"/>
      <c r="W1012" s="267"/>
      <c r="X1012" s="267"/>
      <c r="Y1012" s="267"/>
      <c r="Z1012" s="267"/>
    </row>
  </sheetData>
  <mergeCells count="25">
    <mergeCell ref="A58:A68"/>
    <mergeCell ref="B59:B60"/>
    <mergeCell ref="B61:B63"/>
    <mergeCell ref="B64:B68"/>
    <mergeCell ref="A41:A51"/>
    <mergeCell ref="B42:B43"/>
    <mergeCell ref="B44:B46"/>
    <mergeCell ref="B47:B51"/>
    <mergeCell ref="A52:A57"/>
    <mergeCell ref="B53:B54"/>
    <mergeCell ref="B55:B57"/>
    <mergeCell ref="A28:A33"/>
    <mergeCell ref="B29:B30"/>
    <mergeCell ref="B31:B33"/>
    <mergeCell ref="A34:A40"/>
    <mergeCell ref="B35:B36"/>
    <mergeCell ref="B37:B40"/>
    <mergeCell ref="A1:I1"/>
    <mergeCell ref="A4:A14"/>
    <mergeCell ref="B7:B9"/>
    <mergeCell ref="B10:B14"/>
    <mergeCell ref="A15:A27"/>
    <mergeCell ref="B16:B19"/>
    <mergeCell ref="B20:B22"/>
    <mergeCell ref="B23:B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TDT</vt:lpstr>
      <vt:lpstr>THDT</vt:lpstr>
      <vt:lpstr>TB</vt:lpstr>
      <vt:lpstr>Dinh muc 1688</vt:lpstr>
      <vt:lpstr>Thiết bị</vt:lpstr>
      <vt:lpstr>1.PMNB</vt:lpstr>
      <vt:lpstr>.Đào tạo</vt:lpstr>
      <vt:lpstr>3.Số hóa</vt:lpstr>
      <vt:lpstr>3.1.Chi tiết số hóa</vt:lpstr>
      <vt:lpstr>3.2.Khấu hao</vt:lpstr>
      <vt:lpstr>UC-CN</vt:lpstr>
      <vt:lpstr>UC-Mobile</vt:lpstr>
      <vt:lpstr>Sheet7</vt:lpstr>
      <vt:lpstr>Sheet6</vt:lpstr>
      <vt:lpstr>Sheet5</vt:lpstr>
      <vt:lpstr>Sheet4</vt:lpstr>
      <vt:lpstr>Sheet3</vt:lpstr>
      <vt:lpstr>Sheet2</vt:lpstr>
      <vt:lpstr>Sheet1</vt:lpstr>
      <vt:lpstr>ACTORS</vt:lpstr>
      <vt:lpstr>TAW</vt:lpstr>
      <vt:lpstr>TBF</vt:lpstr>
      <vt:lpstr>TFW</vt:lpstr>
      <vt:lpstr>EFW</vt:lpstr>
      <vt:lpstr>LUONG</vt:lpstr>
      <vt:lpstr>GTPM</vt:lpstr>
      <vt:lpstr>CPPM</vt:lpstr>
      <vt:lpstr>2.Đào tạo</vt:lpstr>
      <vt:lpstr>2.2. Khấu hao</vt:lpstr>
      <vt:lpstr>3.TH Số hóa</vt:lpstr>
      <vt:lpstr>3.1.CT Số hóa</vt:lpstr>
      <vt:lpstr>3.2.Khấu hao SH</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 E L L</cp:lastModifiedBy>
  <dcterms:created xsi:type="dcterms:W3CDTF">2022-05-04T01:50:51Z</dcterms:created>
  <dcterms:modified xsi:type="dcterms:W3CDTF">2024-06-18T10:44:33Z</dcterms:modified>
</cp:coreProperties>
</file>