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90" windowWidth="27555" windowHeight="11805"/>
  </bookViews>
  <sheets>
    <sheet name="B60" sheetId="1" r:id="rId1"/>
  </sheets>
  <externalReferences>
    <externalReference r:id="rId2"/>
    <externalReference r:id="rId3"/>
  </externalReferences>
  <definedNames>
    <definedName name="_xlnm.Print_Area" localSheetId="0">'B60'!$A$1:$F$40</definedName>
    <definedName name="_xlnm.Print_Titles" localSheetId="0">'B60'!$5:$7</definedName>
  </definedNames>
  <calcPr calcId="144525" fullCalcOnLoad="1"/>
</workbook>
</file>

<file path=xl/calcChain.xml><?xml version="1.0" encoding="utf-8"?>
<calcChain xmlns="http://schemas.openxmlformats.org/spreadsheetml/2006/main">
  <c r="A1" i="1" l="1"/>
  <c r="A3" i="1"/>
  <c r="C9" i="1"/>
  <c r="D9" i="1"/>
  <c r="E9" i="1"/>
  <c r="C10" i="1"/>
  <c r="D10" i="1"/>
  <c r="E10" i="1"/>
  <c r="F10" i="1"/>
  <c r="G10" i="1"/>
  <c r="E11" i="1"/>
  <c r="F11" i="1"/>
  <c r="E12" i="1"/>
  <c r="F12" i="1"/>
  <c r="E13" i="1"/>
  <c r="F13" i="1"/>
  <c r="E14" i="1"/>
  <c r="F14" i="1"/>
  <c r="E15" i="1"/>
  <c r="F15" i="1"/>
  <c r="E16" i="1"/>
  <c r="F16" i="1"/>
  <c r="C17" i="1"/>
  <c r="D17" i="1"/>
  <c r="E17" i="1"/>
  <c r="G17" i="1"/>
  <c r="G9" i="1" s="1"/>
  <c r="G8" i="1" s="1"/>
  <c r="E19" i="1"/>
  <c r="F19" i="1"/>
  <c r="E20" i="1"/>
  <c r="F20" i="1"/>
  <c r="E21" i="1"/>
  <c r="F21" i="1"/>
  <c r="F22" i="1"/>
  <c r="E23" i="1"/>
  <c r="F23" i="1"/>
  <c r="E24" i="1"/>
  <c r="F24" i="1"/>
  <c r="E25" i="1"/>
  <c r="F25" i="1"/>
  <c r="D27" i="1"/>
  <c r="E27" i="1"/>
  <c r="G27" i="1"/>
  <c r="F27" i="1" s="1"/>
  <c r="C29" i="1"/>
  <c r="C8" i="1" s="1"/>
  <c r="E30" i="1"/>
  <c r="F30" i="1"/>
  <c r="E31" i="1"/>
  <c r="F31" i="1"/>
  <c r="E32" i="1"/>
  <c r="F32" i="1"/>
  <c r="E33" i="1"/>
  <c r="F33" i="1"/>
  <c r="E34" i="1"/>
  <c r="F34" i="1"/>
  <c r="D35" i="1"/>
  <c r="D29" i="1" s="1"/>
  <c r="G35" i="1"/>
  <c r="G29" i="1" s="1"/>
  <c r="C38" i="1"/>
  <c r="D38" i="1"/>
  <c r="E38" i="1"/>
  <c r="F38" i="1"/>
  <c r="H38" i="1"/>
  <c r="I38" i="1"/>
  <c r="C39" i="1"/>
  <c r="G39" i="1"/>
  <c r="E29" i="1" l="1"/>
  <c r="F29" i="1"/>
  <c r="D8" i="1"/>
  <c r="F9" i="1"/>
  <c r="F17" i="1"/>
  <c r="D39" i="1"/>
  <c r="F35" i="1"/>
  <c r="E39" i="1" l="1"/>
  <c r="D37" i="1"/>
  <c r="F39" i="1"/>
  <c r="E8" i="1"/>
  <c r="F8" i="1"/>
  <c r="E37" i="1" l="1"/>
  <c r="F37" i="1"/>
</calcChain>
</file>

<file path=xl/sharedStrings.xml><?xml version="1.0" encoding="utf-8"?>
<sst xmlns="http://schemas.openxmlformats.org/spreadsheetml/2006/main" count="57" uniqueCount="51">
  <si>
    <r>
      <rPr>
        <b/>
        <i/>
        <sz val="11"/>
        <color indexed="8"/>
        <rFont val="Times New Roman"/>
        <family val="1"/>
      </rPr>
      <t>Ghi chú:</t>
    </r>
    <r>
      <rPr>
        <i/>
        <sz val="11"/>
        <color indexed="8"/>
        <rFont val="Times New Roman"/>
        <family val="1"/>
      </rPr>
      <t xml:space="preserve"> Thu khác đã bao gồm 15.537 triệu đồng các khoản huy động, đóng góp</t>
    </r>
  </si>
  <si>
    <t>Các khoản thu NSĐP được hưởng 100%</t>
  </si>
  <si>
    <t>Từ các khoản thu phân chia</t>
  </si>
  <si>
    <t xml:space="preserve">THU NSĐP ĐƯỢC HƯỞNG THEO PHÂN CẤP </t>
  </si>
  <si>
    <t>B</t>
  </si>
  <si>
    <t>Thu viện trợ</t>
  </si>
  <si>
    <t>IV</t>
  </si>
  <si>
    <t>Thu khác</t>
  </si>
  <si>
    <t>Thuế bảo vệ môi trường thu từ hàng hóa nhập khẩu</t>
  </si>
  <si>
    <t>Thuế tiêu thụ đặc biệt thu từ hàng hóa nhập khẩu</t>
  </si>
  <si>
    <t>Thuế nhập khẩu</t>
  </si>
  <si>
    <t>Thuế xuất khẩu</t>
  </si>
  <si>
    <t>Thuế giá trị gia tăng thu từ hàng hóa nhập khẩu</t>
  </si>
  <si>
    <t>Thu từ hoạt động xuất nhập khẩu</t>
  </si>
  <si>
    <t>III</t>
  </si>
  <si>
    <t>Thu từ dầu thô</t>
  </si>
  <si>
    <t>II</t>
  </si>
  <si>
    <t>Thu khác ngân sách</t>
  </si>
  <si>
    <t>Thu từ quỹ đất công ích và thu hoa lợi công sản khác</t>
  </si>
  <si>
    <t>Thu từ hoạt động xổ số kiến thiết</t>
  </si>
  <si>
    <t>Thu hồi vốn, thu cổ tức, lợi nhuận được chia của Nhà nước và lợi nhuận sau thuế còn lại sau khi trích lập các quỹ của doanh nghiệp nhà nước</t>
  </si>
  <si>
    <t>Thu tiền cấp quyền khai thác khoáng sản</t>
  </si>
  <si>
    <t>Tiền cho thuê và tiền bán nhà ở thuộc sở hữu nhà nước</t>
  </si>
  <si>
    <t>-</t>
  </si>
  <si>
    <t>Tiền cho thuê đất, thuê mặt nước</t>
  </si>
  <si>
    <t>Thu tiền sử dụng đất</t>
  </si>
  <si>
    <t>Thuế sử dụng đất phi nông nghiệp</t>
  </si>
  <si>
    <t>Thuế sử dụng đất nông nghiệp</t>
  </si>
  <si>
    <t>Các khoản thu về nhà, đất</t>
  </si>
  <si>
    <t>Các loại phí, lệ phí</t>
  </si>
  <si>
    <t>Lệ phí trước bạ</t>
  </si>
  <si>
    <t>Thuế bảo vệ môi trường</t>
  </si>
  <si>
    <t>Thuế thu nhập cá nhân</t>
  </si>
  <si>
    <t>Thu từ khu vực kinh tế ngoài quốc doanh</t>
  </si>
  <si>
    <t>Thu từ khu vực doanh nghiệp có vốn đầu tư nước ngoài</t>
  </si>
  <si>
    <t>Thu từ khu vực DNNN</t>
  </si>
  <si>
    <t>Thu nội địa</t>
  </si>
  <si>
    <t>I</t>
  </si>
  <si>
    <t>TỔNG THU NSNN TRÊN ĐỊA BÀN</t>
  </si>
  <si>
    <t>A</t>
  </si>
  <si>
    <t>3=2/1</t>
  </si>
  <si>
    <t>CÙNG KỲ NĂM TRƯỚC</t>
  </si>
  <si>
    <t>DỰ TOÁN NĂM</t>
  </si>
  <si>
    <t>SO SÁNH ƯỚC THỰC HIỆN VỚI (%)</t>
  </si>
  <si>
    <t>THỰC HIỆN 6 THÁNG NĂM 2025</t>
  </si>
  <si>
    <t>DỰ TOÁN NĂM 2025</t>
  </si>
  <si>
    <t>NỘI DUNG</t>
  </si>
  <si>
    <t>STT</t>
  </si>
  <si>
    <t>Đơn vị: triệu đồng</t>
  </si>
  <si>
    <t>THỰC HIỆN THU NGÂN SÁCH NHÀ NƯỚC 6 THÁNG NĂM 2025</t>
  </si>
  <si>
    <t>Biểu số 60/CK-NSNN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</si>
</sst>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18">
    <font>
      <sz val="11"/>
      <color theme="1"/>
      <name val="Calibri"/>
      <family val="2"/>
      <scheme val="minor"/>
    </font>
    <font>
      <sz val="11"/>
      <color theme="1"/>
      <name val="Calibri"/>
      <family val="2"/>
      <scheme val="minor"/>
    </font>
    <font>
      <sz val="11"/>
      <color indexed="8"/>
      <name val="Times New Roman"/>
      <family val="1"/>
    </font>
    <font>
      <i/>
      <sz val="11"/>
      <color indexed="8"/>
      <name val="Times New Roman"/>
      <family val="1"/>
    </font>
    <font>
      <b/>
      <i/>
      <sz val="11"/>
      <color indexed="8"/>
      <name val="Times New Roman"/>
      <family val="1"/>
    </font>
    <font>
      <sz val="11"/>
      <color indexed="8"/>
      <name val="Calibri"/>
      <family val="2"/>
    </font>
    <font>
      <sz val="11"/>
      <name val="Times New Roman"/>
      <family val="1"/>
    </font>
    <font>
      <b/>
      <sz val="11"/>
      <color indexed="8"/>
      <name val="Times New Roman"/>
      <family val="1"/>
    </font>
    <font>
      <b/>
      <sz val="11"/>
      <name val="Times New Roman"/>
      <family val="1"/>
    </font>
    <font>
      <i/>
      <sz val="11"/>
      <name val="Times New Roman"/>
      <family val="1"/>
    </font>
    <font>
      <i/>
      <sz val="13"/>
      <name val="Times New Roman"/>
      <family val="1"/>
    </font>
    <font>
      <sz val="13"/>
      <name val="Times New Roman"/>
      <family val="1"/>
    </font>
    <font>
      <b/>
      <sz val="14"/>
      <name val="Times New Roman"/>
      <family val="1"/>
    </font>
    <font>
      <sz val="12"/>
      <color indexed="8"/>
      <name val="Times New Roman"/>
      <family val="1"/>
    </font>
    <font>
      <b/>
      <sz val="12"/>
      <name val="Times New Roman"/>
      <family val="1"/>
    </font>
    <font>
      <sz val="12"/>
      <name val="Times New Roman"/>
      <family val="1"/>
    </font>
    <font>
      <sz val="10"/>
      <name val="Arial"/>
      <family val="2"/>
    </font>
    <font>
      <sz val="12"/>
      <name val=".VnTime"/>
      <family val="2"/>
    </font>
  </fonts>
  <fills count="2">
    <fill>
      <patternFill patternType="none"/>
    </fill>
    <fill>
      <patternFill patternType="gray125"/>
    </fill>
  </fills>
  <borders count="7">
    <border>
      <left/>
      <right/>
      <top/>
      <bottom/>
      <diagonal/>
    </border>
    <border>
      <left style="thin">
        <color indexed="8"/>
      </left>
      <right style="thin">
        <color indexed="8"/>
      </right>
      <top style="hair">
        <color indexed="8"/>
      </top>
      <bottom style="thin">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bottom style="hair">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s>
  <cellStyleXfs count="61">
    <xf numFmtId="0" fontId="0" fillId="0" borderId="0"/>
    <xf numFmtId="43" fontId="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xf numFmtId="0" fontId="16" fillId="0" borderId="0"/>
  </cellStyleXfs>
  <cellXfs count="45">
    <xf numFmtId="0" fontId="0" fillId="0" borderId="0" xfId="0"/>
    <xf numFmtId="0" fontId="2" fillId="0" borderId="0" xfId="0" applyFont="1" applyFill="1"/>
    <xf numFmtId="0" fontId="3" fillId="0" borderId="0" xfId="0" applyFont="1" applyFill="1"/>
    <xf numFmtId="0" fontId="2" fillId="0" borderId="0" xfId="0" applyFont="1" applyFill="1" applyAlignment="1">
      <alignment vertical="center"/>
    </xf>
    <xf numFmtId="3" fontId="6" fillId="0" borderId="1" xfId="1" applyNumberFormat="1" applyFont="1" applyFill="1" applyBorder="1" applyAlignment="1">
      <alignment vertical="center" wrapText="1"/>
    </xf>
    <xf numFmtId="164" fontId="6" fillId="0" borderId="1" xfId="1" applyNumberFormat="1" applyFont="1" applyFill="1" applyBorder="1" applyAlignment="1">
      <alignment horizontal="right" vertical="center" wrapText="1"/>
    </xf>
    <xf numFmtId="3" fontId="6" fillId="0" borderId="1" xfId="1" applyNumberFormat="1" applyFont="1" applyFill="1" applyBorder="1" applyAlignment="1">
      <alignment horizontal="righ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3" fontId="6" fillId="0" borderId="2" xfId="1" applyNumberFormat="1" applyFont="1" applyFill="1" applyBorder="1" applyAlignment="1">
      <alignment vertical="center" wrapText="1"/>
    </xf>
    <xf numFmtId="164" fontId="6" fillId="0" borderId="2" xfId="1" applyNumberFormat="1" applyFont="1" applyFill="1" applyBorder="1" applyAlignment="1">
      <alignment horizontal="right" vertical="center" wrapText="1"/>
    </xf>
    <xf numFmtId="3" fontId="6" fillId="0" borderId="2" xfId="1" applyNumberFormat="1" applyFont="1" applyFill="1" applyBorder="1" applyAlignment="1">
      <alignment horizontal="right" vertical="center" wrapText="1"/>
    </xf>
    <xf numFmtId="0" fontId="6" fillId="0" borderId="2" xfId="0" applyFont="1" applyFill="1" applyBorder="1" applyAlignment="1">
      <alignment vertical="center" wrapText="1"/>
    </xf>
    <xf numFmtId="0" fontId="6" fillId="0" borderId="2" xfId="0" applyFont="1" applyFill="1" applyBorder="1" applyAlignment="1">
      <alignment horizontal="center" vertical="center" wrapText="1"/>
    </xf>
    <xf numFmtId="0" fontId="7" fillId="0" borderId="0" xfId="0" applyFont="1" applyFill="1" applyAlignment="1">
      <alignment vertical="center"/>
    </xf>
    <xf numFmtId="3" fontId="7" fillId="0" borderId="0" xfId="0" applyNumberFormat="1" applyFont="1" applyFill="1" applyAlignment="1">
      <alignment vertical="center"/>
    </xf>
    <xf numFmtId="3" fontId="8" fillId="0" borderId="2" xfId="1" applyNumberFormat="1" applyFont="1" applyFill="1" applyBorder="1" applyAlignment="1">
      <alignment vertical="center" wrapText="1"/>
    </xf>
    <xf numFmtId="164" fontId="8" fillId="0" borderId="2" xfId="1" applyNumberFormat="1" applyFont="1" applyFill="1" applyBorder="1" applyAlignment="1">
      <alignment horizontal="right" vertical="center" wrapText="1"/>
    </xf>
    <xf numFmtId="3" fontId="8" fillId="0" borderId="2" xfId="1" applyNumberFormat="1" applyFont="1" applyFill="1" applyBorder="1" applyAlignment="1">
      <alignment horizontal="right" vertical="center" wrapText="1"/>
    </xf>
    <xf numFmtId="0" fontId="8" fillId="0" borderId="2" xfId="0" applyFont="1" applyFill="1" applyBorder="1" applyAlignment="1">
      <alignment vertical="center" wrapText="1"/>
    </xf>
    <xf numFmtId="0" fontId="8" fillId="0" borderId="2" xfId="0" applyFont="1" applyFill="1" applyBorder="1" applyAlignment="1">
      <alignment horizontal="center" vertical="center" wrapText="1"/>
    </xf>
    <xf numFmtId="0" fontId="3" fillId="0" borderId="0" xfId="0" applyFont="1" applyFill="1" applyAlignment="1">
      <alignment vertical="center"/>
    </xf>
    <xf numFmtId="3" fontId="9" fillId="0" borderId="2" xfId="1" applyNumberFormat="1" applyFont="1" applyFill="1" applyBorder="1" applyAlignment="1">
      <alignment vertical="center" wrapText="1"/>
    </xf>
    <xf numFmtId="164" fontId="9" fillId="0" borderId="2" xfId="1" applyNumberFormat="1" applyFont="1" applyFill="1" applyBorder="1" applyAlignment="1">
      <alignment horizontal="right" vertical="center" wrapText="1"/>
    </xf>
    <xf numFmtId="3" fontId="9" fillId="0" borderId="2" xfId="1" applyNumberFormat="1" applyFont="1" applyFill="1" applyBorder="1" applyAlignment="1">
      <alignment horizontal="right" vertical="center" wrapText="1"/>
    </xf>
    <xf numFmtId="0" fontId="9" fillId="0" borderId="2" xfId="0" applyFont="1" applyFill="1" applyBorder="1" applyAlignment="1">
      <alignment vertical="center" wrapText="1"/>
    </xf>
    <xf numFmtId="0" fontId="9" fillId="0" borderId="2" xfId="0" applyFont="1" applyFill="1" applyBorder="1" applyAlignment="1">
      <alignment horizontal="center" vertical="center" wrapText="1"/>
    </xf>
    <xf numFmtId="3" fontId="2" fillId="0" borderId="0" xfId="0" applyNumberFormat="1" applyFont="1" applyFill="1" applyAlignment="1">
      <alignment vertical="center"/>
    </xf>
    <xf numFmtId="3" fontId="8" fillId="0" borderId="3" xfId="1" applyNumberFormat="1" applyFont="1" applyFill="1" applyBorder="1" applyAlignment="1">
      <alignment vertical="center" wrapText="1"/>
    </xf>
    <xf numFmtId="164" fontId="8" fillId="0" borderId="4" xfId="1" applyNumberFormat="1" applyFont="1" applyFill="1" applyBorder="1" applyAlignment="1">
      <alignment horizontal="right" vertical="center" wrapText="1"/>
    </xf>
    <xf numFmtId="164" fontId="8" fillId="0" borderId="3" xfId="1" applyNumberFormat="1" applyFont="1" applyFill="1" applyBorder="1" applyAlignment="1">
      <alignment horizontal="right" vertical="center" wrapText="1"/>
    </xf>
    <xf numFmtId="3" fontId="8" fillId="0" borderId="3" xfId="1" applyNumberFormat="1" applyFont="1" applyFill="1" applyBorder="1" applyAlignment="1">
      <alignment horizontal="right" vertical="center" wrapText="1"/>
    </xf>
    <xf numFmtId="0" fontId="8" fillId="0" borderId="3" xfId="0" applyFont="1" applyFill="1" applyBorder="1" applyAlignment="1">
      <alignment vertical="center" wrapText="1"/>
    </xf>
    <xf numFmtId="0" fontId="8" fillId="0" borderId="3" xfId="0" applyFont="1" applyFill="1" applyBorder="1" applyAlignment="1">
      <alignment horizontal="center" vertical="center" wrapText="1"/>
    </xf>
    <xf numFmtId="0" fontId="6" fillId="0" borderId="5" xfId="0" applyFont="1" applyFill="1" applyBorder="1" applyAlignment="1">
      <alignment horizontal="center" wrapText="1"/>
    </xf>
    <xf numFmtId="0" fontId="8"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0" fillId="0" borderId="6" xfId="0" applyFont="1" applyFill="1" applyBorder="1" applyAlignment="1">
      <alignment horizontal="right"/>
    </xf>
    <xf numFmtId="0" fontId="11" fillId="0" borderId="0" xfId="0" applyFont="1" applyFill="1"/>
    <xf numFmtId="0" fontId="10" fillId="0" borderId="0" xfId="0" applyFont="1" applyFill="1" applyAlignment="1">
      <alignment horizontal="center"/>
    </xf>
    <xf numFmtId="0" fontId="12" fillId="0" borderId="0" xfId="0" applyFont="1" applyFill="1" applyAlignment="1">
      <alignment horizontal="center" vertical="center"/>
    </xf>
    <xf numFmtId="0" fontId="13" fillId="0" borderId="0" xfId="0" applyFont="1" applyFill="1"/>
    <xf numFmtId="0" fontId="14" fillId="0" borderId="0" xfId="0" applyFont="1" applyFill="1" applyAlignment="1">
      <alignment horizontal="right" vertical="center" wrapText="1"/>
    </xf>
    <xf numFmtId="0" fontId="15" fillId="0" borderId="0" xfId="0" applyFont="1" applyFill="1"/>
    <xf numFmtId="0" fontId="14" fillId="0" borderId="0" xfId="0" applyFont="1" applyFill="1" applyAlignment="1">
      <alignment horizontal="left" vertical="center" wrapText="1"/>
    </xf>
  </cellXfs>
  <cellStyles count="61">
    <cellStyle name="Comma 10" xfId="2"/>
    <cellStyle name="Comma 10 2" xfId="3"/>
    <cellStyle name="Comma 10 2 2" xfId="4"/>
    <cellStyle name="Comma 11" xfId="1"/>
    <cellStyle name="Comma 12" xfId="5"/>
    <cellStyle name="Comma 13" xfId="6"/>
    <cellStyle name="Comma 16" xfId="7"/>
    <cellStyle name="Comma 2 10" xfId="8"/>
    <cellStyle name="Comma 2 10 2" xfId="9"/>
    <cellStyle name="Comma 2 11" xfId="10"/>
    <cellStyle name="Comma 2 11 2" xfId="11"/>
    <cellStyle name="Comma 2 12" xfId="12"/>
    <cellStyle name="Comma 2 12 2" xfId="13"/>
    <cellStyle name="Comma 2 13" xfId="14"/>
    <cellStyle name="Comma 2 13 2" xfId="15"/>
    <cellStyle name="Comma 2 14" xfId="16"/>
    <cellStyle name="Comma 2 14 2" xfId="17"/>
    <cellStyle name="Comma 2 15" xfId="18"/>
    <cellStyle name="Comma 2 15 2" xfId="19"/>
    <cellStyle name="Comma 2 16" xfId="20"/>
    <cellStyle name="Comma 2 16 2" xfId="21"/>
    <cellStyle name="Comma 2 2" xfId="22"/>
    <cellStyle name="Comma 2 2 2" xfId="23"/>
    <cellStyle name="Comma 2 3" xfId="24"/>
    <cellStyle name="Comma 2 3 2" xfId="25"/>
    <cellStyle name="Comma 2 4" xfId="26"/>
    <cellStyle name="Comma 2 4 2" xfId="27"/>
    <cellStyle name="Comma 2 5" xfId="28"/>
    <cellStyle name="Comma 2 5 2" xfId="29"/>
    <cellStyle name="Comma 2 6" xfId="30"/>
    <cellStyle name="Comma 2 6 2" xfId="31"/>
    <cellStyle name="Comma 2 7" xfId="32"/>
    <cellStyle name="Comma 2 7 2" xfId="33"/>
    <cellStyle name="Comma 2 8" xfId="34"/>
    <cellStyle name="Comma 2 8 2" xfId="35"/>
    <cellStyle name="Comma 2 9" xfId="36"/>
    <cellStyle name="Comma 2 9 2" xfId="37"/>
    <cellStyle name="Comma 3" xfId="38"/>
    <cellStyle name="Comma 3 2" xfId="39"/>
    <cellStyle name="Comma 3 2 2" xfId="40"/>
    <cellStyle name="Comma 4" xfId="41"/>
    <cellStyle name="Comma 4 2" xfId="42"/>
    <cellStyle name="Comma 4 2 2" xfId="43"/>
    <cellStyle name="Comma 5" xfId="44"/>
    <cellStyle name="Comma 5 2" xfId="45"/>
    <cellStyle name="Comma 5 2 2" xfId="46"/>
    <cellStyle name="Comma 6" xfId="47"/>
    <cellStyle name="Comma 6 2" xfId="48"/>
    <cellStyle name="Comma 6 2 2" xfId="49"/>
    <cellStyle name="Comma 7" xfId="50"/>
    <cellStyle name="Comma 7 2" xfId="51"/>
    <cellStyle name="Comma 7 2 2" xfId="52"/>
    <cellStyle name="Comma 8" xfId="53"/>
    <cellStyle name="Comma 8 2" xfId="54"/>
    <cellStyle name="Comma 8 2 2" xfId="55"/>
    <cellStyle name="Comma 9" xfId="56"/>
    <cellStyle name="Comma 9 2" xfId="57"/>
    <cellStyle name="Comma 9 2 2" xfId="58"/>
    <cellStyle name="Normal" xfId="0" builtinId="0"/>
    <cellStyle name="Normal 2 2" xfId="59"/>
    <cellStyle name="Normal 2 2 2" xfId="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59.CK.NSN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am%202018/c&#244;ng%20khai/thong%20bao%20cong%20khai%20quy/9%20thang/102018%20bieu%20cong%20khai%209%20tha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59"/>
    </sheetNames>
    <sheetDataSet>
      <sheetData sheetId="0">
        <row r="3">
          <cell r="A3" t="str">
            <v>(Kèm theo Thông báo số:  382/TB-UBND ngày  14 /7/2025 của Ủy ban nhân dân tỉnh)</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9"/>
      <sheetName val="60"/>
      <sheetName val="61"/>
    </sheetNames>
    <definedNames>
      <definedName name="OLE_LINK1" refersTo="='59'!$A$1" sheetId="0"/>
    </definedNames>
    <sheetDataSet>
      <sheetData sheetId="0">
        <row r="1">
          <cell r="A1" t="str">
            <v>UBND TỈNH LẠNG SƠN</v>
          </cell>
        </row>
      </sheetData>
      <sheetData sheetId="1">
        <row r="1">
          <cell r="A1" t="str">
            <v>UBND TỈNH LẠNG SƠN</v>
          </cell>
        </row>
      </sheetData>
      <sheetData sheetId="2">
        <row r="1">
          <cell r="A1" t="str">
            <v>UBND TỈNH LẠNG SƠN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abSelected="1" topLeftCell="A2" zoomScale="110" zoomScaleNormal="110" workbookViewId="0">
      <selection activeCell="C5" sqref="C5:C6"/>
    </sheetView>
  </sheetViews>
  <sheetFormatPr defaultRowHeight="15"/>
  <cols>
    <col min="1" max="1" width="5.85546875" style="1" customWidth="1"/>
    <col min="2" max="2" width="35.28515625" style="1" customWidth="1"/>
    <col min="3" max="4" width="13.85546875" style="1" customWidth="1"/>
    <col min="5" max="6" width="12.140625" style="1" customWidth="1"/>
    <col min="7" max="7" width="12.7109375" style="1" hidden="1" customWidth="1"/>
    <col min="8" max="9" width="9.140625" style="1" hidden="1" customWidth="1"/>
    <col min="10" max="16384" width="9.140625" style="1"/>
  </cols>
  <sheetData>
    <row r="1" spans="1:10" s="41" customFormat="1" ht="18" customHeight="1">
      <c r="A1" s="44" t="str">
        <f>'[2]59'!OLE_LINK1</f>
        <v>UBND TỈNH LẠNG SƠN</v>
      </c>
      <c r="B1" s="44"/>
      <c r="C1" s="43"/>
      <c r="D1" s="43"/>
      <c r="E1" s="42" t="s">
        <v>50</v>
      </c>
      <c r="F1" s="42"/>
    </row>
    <row r="2" spans="1:10" ht="27.75" customHeight="1">
      <c r="A2" s="40" t="s">
        <v>49</v>
      </c>
      <c r="B2" s="40"/>
      <c r="C2" s="40"/>
      <c r="D2" s="40"/>
      <c r="E2" s="40"/>
      <c r="F2" s="40"/>
    </row>
    <row r="3" spans="1:10" ht="21" customHeight="1">
      <c r="A3" s="39" t="str">
        <f>[1]B59!A3:F3</f>
        <v>(Kèm theo Thông báo số:  382/TB-UBND ngày  14 /7/2025 của Ủy ban nhân dân tỉnh)</v>
      </c>
      <c r="B3" s="39"/>
      <c r="C3" s="39"/>
      <c r="D3" s="39"/>
      <c r="E3" s="39"/>
      <c r="F3" s="39"/>
    </row>
    <row r="4" spans="1:10" ht="21.75" customHeight="1">
      <c r="A4" s="38"/>
      <c r="B4" s="38"/>
      <c r="C4" s="38"/>
      <c r="D4" s="37" t="s">
        <v>48</v>
      </c>
      <c r="E4" s="37"/>
      <c r="F4" s="37"/>
    </row>
    <row r="5" spans="1:10" ht="36.75" customHeight="1">
      <c r="A5" s="36" t="s">
        <v>47</v>
      </c>
      <c r="B5" s="36" t="s">
        <v>46</v>
      </c>
      <c r="C5" s="36" t="s">
        <v>45</v>
      </c>
      <c r="D5" s="36" t="s">
        <v>44</v>
      </c>
      <c r="E5" s="36" t="s">
        <v>43</v>
      </c>
      <c r="F5" s="36"/>
    </row>
    <row r="6" spans="1:10" ht="39" customHeight="1">
      <c r="A6" s="36"/>
      <c r="B6" s="36"/>
      <c r="C6" s="36"/>
      <c r="D6" s="36"/>
      <c r="E6" s="35" t="s">
        <v>42</v>
      </c>
      <c r="F6" s="35" t="s">
        <v>41</v>
      </c>
    </row>
    <row r="7" spans="1:10">
      <c r="A7" s="34" t="s">
        <v>39</v>
      </c>
      <c r="B7" s="34" t="s">
        <v>4</v>
      </c>
      <c r="C7" s="34">
        <v>1</v>
      </c>
      <c r="D7" s="34">
        <v>2</v>
      </c>
      <c r="E7" s="34" t="s">
        <v>40</v>
      </c>
      <c r="F7" s="34">
        <v>4</v>
      </c>
    </row>
    <row r="8" spans="1:10" s="3" customFormat="1" ht="20.25" customHeight="1">
      <c r="A8" s="33" t="s">
        <v>39</v>
      </c>
      <c r="B8" s="32" t="s">
        <v>38</v>
      </c>
      <c r="C8" s="31">
        <f>C9+C28+C29</f>
        <v>9937800</v>
      </c>
      <c r="D8" s="31">
        <f>D9+D28+D29</f>
        <v>7339692</v>
      </c>
      <c r="E8" s="30">
        <f>D8/C8%</f>
        <v>73.856306224717741</v>
      </c>
      <c r="F8" s="29">
        <f>D8/G8%</f>
        <v>146.95084227989184</v>
      </c>
      <c r="G8" s="28">
        <f>G9+G29+G28+G36</f>
        <v>4994658</v>
      </c>
      <c r="J8" s="27"/>
    </row>
    <row r="9" spans="1:10" s="3" customFormat="1" ht="20.25" customHeight="1">
      <c r="A9" s="20" t="s">
        <v>37</v>
      </c>
      <c r="B9" s="19" t="s">
        <v>36</v>
      </c>
      <c r="C9" s="18">
        <f>C10+C11+C12+C13+C14+C15+C16+C17+C23+C24+C25+C26+C27</f>
        <v>3487800</v>
      </c>
      <c r="D9" s="18">
        <f>D10+D11+D12+D13+D14+D15+D16+D17+D23+D24+D25+D26+D27</f>
        <v>1914153</v>
      </c>
      <c r="E9" s="17">
        <f>D9/C9%</f>
        <v>54.881386547393774</v>
      </c>
      <c r="F9" s="17">
        <f>D9/G9%</f>
        <v>129.18418004972585</v>
      </c>
      <c r="G9" s="16">
        <f>G10+G11+G12+G13+G14+G15+G16+G17+G23+G24+G25+G26+G27</f>
        <v>1481724</v>
      </c>
      <c r="J9" s="27"/>
    </row>
    <row r="10" spans="1:10" s="3" customFormat="1" ht="20.25" customHeight="1">
      <c r="A10" s="13">
        <v>1</v>
      </c>
      <c r="B10" s="12" t="s">
        <v>35</v>
      </c>
      <c r="C10" s="11">
        <f>180000+33000</f>
        <v>213000</v>
      </c>
      <c r="D10" s="11">
        <f>108830+18871</f>
        <v>127701</v>
      </c>
      <c r="E10" s="10">
        <f>D10/C10%</f>
        <v>59.953521126760563</v>
      </c>
      <c r="F10" s="10">
        <f>D10/G10%</f>
        <v>117.36361296963459</v>
      </c>
      <c r="G10" s="9">
        <f>90459+18349</f>
        <v>108808</v>
      </c>
    </row>
    <row r="11" spans="1:10" s="3" customFormat="1" ht="34.5" customHeight="1">
      <c r="A11" s="13">
        <v>2</v>
      </c>
      <c r="B11" s="12" t="s">
        <v>34</v>
      </c>
      <c r="C11" s="11">
        <v>7000</v>
      </c>
      <c r="D11" s="11">
        <v>8451</v>
      </c>
      <c r="E11" s="10">
        <f>D11/C11%</f>
        <v>120.72857142857143</v>
      </c>
      <c r="F11" s="10">
        <f>D11/G11%</f>
        <v>187.05179282868525</v>
      </c>
      <c r="G11" s="9">
        <v>4518</v>
      </c>
    </row>
    <row r="12" spans="1:10" s="3" customFormat="1" ht="20.25" customHeight="1">
      <c r="A12" s="13">
        <v>3</v>
      </c>
      <c r="B12" s="12" t="s">
        <v>33</v>
      </c>
      <c r="C12" s="11">
        <v>520000</v>
      </c>
      <c r="D12" s="11">
        <v>456764</v>
      </c>
      <c r="E12" s="10">
        <f>D12/C12%</f>
        <v>87.839230769230767</v>
      </c>
      <c r="F12" s="10">
        <f>D12/G12%</f>
        <v>126.55371614601371</v>
      </c>
      <c r="G12" s="9">
        <v>360925</v>
      </c>
    </row>
    <row r="13" spans="1:10" s="3" customFormat="1" ht="20.25" customHeight="1">
      <c r="A13" s="13">
        <v>4</v>
      </c>
      <c r="B13" s="12" t="s">
        <v>32</v>
      </c>
      <c r="C13" s="11">
        <v>140000</v>
      </c>
      <c r="D13" s="11">
        <v>101781</v>
      </c>
      <c r="E13" s="10">
        <f>D13/C13%</f>
        <v>72.700714285714284</v>
      </c>
      <c r="F13" s="10">
        <f>D13/G13%</f>
        <v>114.53956178751083</v>
      </c>
      <c r="G13" s="9">
        <v>88861</v>
      </c>
    </row>
    <row r="14" spans="1:10" s="3" customFormat="1" ht="20.25" customHeight="1">
      <c r="A14" s="13">
        <v>5</v>
      </c>
      <c r="B14" s="12" t="s">
        <v>31</v>
      </c>
      <c r="C14" s="11">
        <v>184000</v>
      </c>
      <c r="D14" s="11">
        <v>65408</v>
      </c>
      <c r="E14" s="10">
        <f>D14/C14%</f>
        <v>35.547826086956519</v>
      </c>
      <c r="F14" s="10">
        <f>D14/G14%</f>
        <v>118.2506824797064</v>
      </c>
      <c r="G14" s="9">
        <v>55313</v>
      </c>
    </row>
    <row r="15" spans="1:10" s="3" customFormat="1" ht="20.25" customHeight="1">
      <c r="A15" s="13">
        <v>6</v>
      </c>
      <c r="B15" s="12" t="s">
        <v>30</v>
      </c>
      <c r="C15" s="11">
        <v>128000</v>
      </c>
      <c r="D15" s="11">
        <v>102428</v>
      </c>
      <c r="E15" s="10">
        <f>D15/C15%</f>
        <v>80.021874999999994</v>
      </c>
      <c r="F15" s="10">
        <f>D15/G15%</f>
        <v>146.871236019501</v>
      </c>
      <c r="G15" s="9">
        <v>69740</v>
      </c>
    </row>
    <row r="16" spans="1:10" s="3" customFormat="1" ht="20.25" customHeight="1">
      <c r="A16" s="13">
        <v>7</v>
      </c>
      <c r="B16" s="12" t="s">
        <v>29</v>
      </c>
      <c r="C16" s="11">
        <v>620000</v>
      </c>
      <c r="D16" s="11">
        <v>427960</v>
      </c>
      <c r="E16" s="10">
        <f>D16/C16%</f>
        <v>69.025806451612908</v>
      </c>
      <c r="F16" s="10">
        <f>D16/G16%</f>
        <v>114.35625838379195</v>
      </c>
      <c r="G16" s="9">
        <v>374234</v>
      </c>
    </row>
    <row r="17" spans="1:7" s="3" customFormat="1" ht="20.25" customHeight="1">
      <c r="A17" s="13">
        <v>8</v>
      </c>
      <c r="B17" s="12" t="s">
        <v>28</v>
      </c>
      <c r="C17" s="11">
        <f>SUM(C18:C22)</f>
        <v>1416800</v>
      </c>
      <c r="D17" s="11">
        <f>SUM(D18:D22)</f>
        <v>353831</v>
      </c>
      <c r="E17" s="10">
        <f>D17/C17%</f>
        <v>24.973955392433652</v>
      </c>
      <c r="F17" s="10">
        <f>D17/G17%</f>
        <v>152.70885573341732</v>
      </c>
      <c r="G17" s="9">
        <f>SUM(G18:G22)</f>
        <v>231703</v>
      </c>
    </row>
    <row r="18" spans="1:7" s="21" customFormat="1" ht="20.25" customHeight="1">
      <c r="A18" s="26" t="s">
        <v>23</v>
      </c>
      <c r="B18" s="25" t="s">
        <v>27</v>
      </c>
      <c r="C18" s="24"/>
      <c r="D18" s="24"/>
      <c r="E18" s="23"/>
      <c r="F18" s="10"/>
      <c r="G18" s="22"/>
    </row>
    <row r="19" spans="1:7" s="21" customFormat="1" ht="20.25" customHeight="1">
      <c r="A19" s="26" t="s">
        <v>23</v>
      </c>
      <c r="B19" s="25" t="s">
        <v>26</v>
      </c>
      <c r="C19" s="24">
        <v>6000</v>
      </c>
      <c r="D19" s="24">
        <v>7040</v>
      </c>
      <c r="E19" s="23">
        <f>D19/C19%</f>
        <v>117.33333333333333</v>
      </c>
      <c r="F19" s="10">
        <f>D19/G19%</f>
        <v>108.54147394387913</v>
      </c>
      <c r="G19" s="22">
        <v>6486</v>
      </c>
    </row>
    <row r="20" spans="1:7" s="21" customFormat="1" ht="20.25" customHeight="1">
      <c r="A20" s="26" t="s">
        <v>23</v>
      </c>
      <c r="B20" s="25" t="s">
        <v>25</v>
      </c>
      <c r="C20" s="24">
        <v>1370800</v>
      </c>
      <c r="D20" s="24">
        <v>323405</v>
      </c>
      <c r="E20" s="23">
        <f>D20/C20%</f>
        <v>23.592427779398893</v>
      </c>
      <c r="F20" s="10">
        <f>D20/G20%</f>
        <v>163.58123043150584</v>
      </c>
      <c r="G20" s="22">
        <v>197703</v>
      </c>
    </row>
    <row r="21" spans="1:7" s="21" customFormat="1" ht="20.25" customHeight="1">
      <c r="A21" s="26" t="s">
        <v>23</v>
      </c>
      <c r="B21" s="25" t="s">
        <v>24</v>
      </c>
      <c r="C21" s="24">
        <v>40000</v>
      </c>
      <c r="D21" s="24">
        <v>23383</v>
      </c>
      <c r="E21" s="23">
        <f>D21/C21%</f>
        <v>58.457500000000003</v>
      </c>
      <c r="F21" s="10">
        <f>D21/G21%</f>
        <v>84.995092871942134</v>
      </c>
      <c r="G21" s="22">
        <v>27511</v>
      </c>
    </row>
    <row r="22" spans="1:7" s="21" customFormat="1" ht="34.5" customHeight="1">
      <c r="A22" s="26" t="s">
        <v>23</v>
      </c>
      <c r="B22" s="25" t="s">
        <v>22</v>
      </c>
      <c r="C22" s="24"/>
      <c r="D22" s="24">
        <v>3</v>
      </c>
      <c r="E22" s="23"/>
      <c r="F22" s="10">
        <f>D22/G22%</f>
        <v>100</v>
      </c>
      <c r="G22" s="22">
        <v>3</v>
      </c>
    </row>
    <row r="23" spans="1:7" s="3" customFormat="1" ht="20.25" customHeight="1">
      <c r="A23" s="13">
        <v>9</v>
      </c>
      <c r="B23" s="12" t="s">
        <v>21</v>
      </c>
      <c r="C23" s="11">
        <v>42000</v>
      </c>
      <c r="D23" s="11">
        <v>53732</v>
      </c>
      <c r="E23" s="10">
        <f>D23/C23%</f>
        <v>127.93333333333334</v>
      </c>
      <c r="F23" s="10">
        <f>D23/G23%</f>
        <v>150.56041246357319</v>
      </c>
      <c r="G23" s="9">
        <v>35688</v>
      </c>
    </row>
    <row r="24" spans="1:7" s="3" customFormat="1" ht="64.5" customHeight="1">
      <c r="A24" s="13">
        <v>10</v>
      </c>
      <c r="B24" s="12" t="s">
        <v>20</v>
      </c>
      <c r="C24" s="11">
        <v>1000</v>
      </c>
      <c r="D24" s="11">
        <v>3209</v>
      </c>
      <c r="E24" s="10">
        <f>D24/C24%</f>
        <v>320.89999999999998</v>
      </c>
      <c r="F24" s="10" t="e">
        <f>D24/G24%</f>
        <v>#DIV/0!</v>
      </c>
      <c r="G24" s="9">
        <v>0</v>
      </c>
    </row>
    <row r="25" spans="1:7" s="3" customFormat="1" ht="20.25" customHeight="1">
      <c r="A25" s="13">
        <v>11</v>
      </c>
      <c r="B25" s="12" t="s">
        <v>19</v>
      </c>
      <c r="C25" s="11">
        <v>16000</v>
      </c>
      <c r="D25" s="11">
        <v>11289</v>
      </c>
      <c r="E25" s="10">
        <f>D25/C25%</f>
        <v>70.556250000000006</v>
      </c>
      <c r="F25" s="10">
        <f>D25/G25%</f>
        <v>122.88015674322412</v>
      </c>
      <c r="G25" s="9">
        <v>9187</v>
      </c>
    </row>
    <row r="26" spans="1:7" s="3" customFormat="1" ht="30">
      <c r="A26" s="13">
        <v>12</v>
      </c>
      <c r="B26" s="12" t="s">
        <v>18</v>
      </c>
      <c r="C26" s="11"/>
      <c r="D26" s="11"/>
      <c r="E26" s="10"/>
      <c r="F26" s="10"/>
      <c r="G26" s="9"/>
    </row>
    <row r="27" spans="1:7" s="3" customFormat="1" ht="20.25" customHeight="1">
      <c r="A27" s="13">
        <v>13</v>
      </c>
      <c r="B27" s="12" t="s">
        <v>17</v>
      </c>
      <c r="C27" s="11">
        <v>200000</v>
      </c>
      <c r="D27" s="11">
        <f>186062+15537</f>
        <v>201599</v>
      </c>
      <c r="E27" s="10">
        <f>D27/C27%</f>
        <v>100.79949999999999</v>
      </c>
      <c r="F27" s="10">
        <f>D27/G27%</f>
        <v>141.22818693212466</v>
      </c>
      <c r="G27" s="9">
        <f>139553+3194</f>
        <v>142747</v>
      </c>
    </row>
    <row r="28" spans="1:7" s="14" customFormat="1" ht="20.25" customHeight="1">
      <c r="A28" s="20" t="s">
        <v>16</v>
      </c>
      <c r="B28" s="19" t="s">
        <v>15</v>
      </c>
      <c r="C28" s="18"/>
      <c r="D28" s="18"/>
      <c r="E28" s="17"/>
      <c r="F28" s="10"/>
      <c r="G28" s="16"/>
    </row>
    <row r="29" spans="1:7" s="14" customFormat="1" ht="20.25" customHeight="1">
      <c r="A29" s="20" t="s">
        <v>14</v>
      </c>
      <c r="B29" s="19" t="s">
        <v>13</v>
      </c>
      <c r="C29" s="18">
        <f>SUM(C30:C35)</f>
        <v>6450000</v>
      </c>
      <c r="D29" s="18">
        <f>SUM(D30:D35)</f>
        <v>5425539</v>
      </c>
      <c r="E29" s="17">
        <f>D29/C29%</f>
        <v>84.116883720930232</v>
      </c>
      <c r="F29" s="17">
        <f>D29/G29%</f>
        <v>154.44466078782011</v>
      </c>
      <c r="G29" s="16">
        <f>SUM(G30:G35)</f>
        <v>3512934</v>
      </c>
    </row>
    <row r="30" spans="1:7" s="3" customFormat="1" ht="34.5" customHeight="1">
      <c r="A30" s="13">
        <v>1</v>
      </c>
      <c r="B30" s="12" t="s">
        <v>12</v>
      </c>
      <c r="C30" s="11">
        <v>4825000</v>
      </c>
      <c r="D30" s="11">
        <v>4182349</v>
      </c>
      <c r="E30" s="10">
        <f>D30/C30%</f>
        <v>86.68080829015544</v>
      </c>
      <c r="F30" s="10">
        <f>D30/G30%</f>
        <v>159.51736103562448</v>
      </c>
      <c r="G30" s="9">
        <v>2621877</v>
      </c>
    </row>
    <row r="31" spans="1:7" s="3" customFormat="1" ht="20.25" customHeight="1">
      <c r="A31" s="13">
        <v>2</v>
      </c>
      <c r="B31" s="12" t="s">
        <v>11</v>
      </c>
      <c r="C31" s="11">
        <v>110000</v>
      </c>
      <c r="D31" s="11">
        <v>11864</v>
      </c>
      <c r="E31" s="10">
        <f>D31/C31%</f>
        <v>10.785454545454545</v>
      </c>
      <c r="F31" s="10">
        <f>D31/G31%</f>
        <v>22.403081745567157</v>
      </c>
      <c r="G31" s="9">
        <v>52957</v>
      </c>
    </row>
    <row r="32" spans="1:7" s="3" customFormat="1" ht="20.25" customHeight="1">
      <c r="A32" s="13">
        <v>3</v>
      </c>
      <c r="B32" s="12" t="s">
        <v>10</v>
      </c>
      <c r="C32" s="11">
        <v>1464000</v>
      </c>
      <c r="D32" s="11">
        <v>1187979</v>
      </c>
      <c r="E32" s="10">
        <f>D32/C32%</f>
        <v>81.146106557377053</v>
      </c>
      <c r="F32" s="10">
        <f>D32/G32%</f>
        <v>148.39665077328763</v>
      </c>
      <c r="G32" s="9">
        <v>800543</v>
      </c>
    </row>
    <row r="33" spans="1:11" s="3" customFormat="1" ht="34.5" customHeight="1">
      <c r="A33" s="13">
        <v>4</v>
      </c>
      <c r="B33" s="12" t="s">
        <v>9</v>
      </c>
      <c r="C33" s="11">
        <v>30000</v>
      </c>
      <c r="D33" s="11">
        <v>9890</v>
      </c>
      <c r="E33" s="10">
        <f>D33/C33%</f>
        <v>32.966666666666669</v>
      </c>
      <c r="F33" s="10">
        <f>D33/G33%</f>
        <v>75.611620795107029</v>
      </c>
      <c r="G33" s="9">
        <v>13080</v>
      </c>
    </row>
    <row r="34" spans="1:11" s="3" customFormat="1" ht="34.5" customHeight="1">
      <c r="A34" s="13">
        <v>5</v>
      </c>
      <c r="B34" s="12" t="s">
        <v>8</v>
      </c>
      <c r="C34" s="11">
        <v>1000</v>
      </c>
      <c r="D34" s="11">
        <v>1753</v>
      </c>
      <c r="E34" s="10">
        <f>D34/C34%</f>
        <v>175.3</v>
      </c>
      <c r="F34" s="10">
        <f>D34/G34%</f>
        <v>359.22131147540983</v>
      </c>
      <c r="G34" s="9">
        <v>488</v>
      </c>
    </row>
    <row r="35" spans="1:11" s="3" customFormat="1" ht="20.25" customHeight="1">
      <c r="A35" s="13">
        <v>6</v>
      </c>
      <c r="B35" s="12" t="s">
        <v>7</v>
      </c>
      <c r="C35" s="11">
        <v>20000</v>
      </c>
      <c r="D35" s="11">
        <f>12953+18751</f>
        <v>31704</v>
      </c>
      <c r="E35" s="10"/>
      <c r="F35" s="10">
        <f>D35/G35%</f>
        <v>132.16057359623161</v>
      </c>
      <c r="G35" s="9">
        <f>15054+8935</f>
        <v>23989</v>
      </c>
    </row>
    <row r="36" spans="1:11" s="14" customFormat="1" ht="20.25" customHeight="1">
      <c r="A36" s="20" t="s">
        <v>6</v>
      </c>
      <c r="B36" s="19" t="s">
        <v>5</v>
      </c>
      <c r="C36" s="18">
        <v>12848</v>
      </c>
      <c r="D36" s="18">
        <v>282</v>
      </c>
      <c r="E36" s="17"/>
      <c r="F36" s="17">
        <v>0</v>
      </c>
      <c r="G36" s="16"/>
    </row>
    <row r="37" spans="1:11" s="14" customFormat="1" ht="34.5" customHeight="1">
      <c r="A37" s="20" t="s">
        <v>4</v>
      </c>
      <c r="B37" s="19" t="s">
        <v>3</v>
      </c>
      <c r="C37" s="18">
        <v>3269400</v>
      </c>
      <c r="D37" s="18">
        <f>D38+D39</f>
        <v>1914362</v>
      </c>
      <c r="E37" s="17">
        <f>D37/C37%</f>
        <v>58.553924267449688</v>
      </c>
      <c r="F37" s="17">
        <f>D37/G37%</f>
        <v>141.73120732302311</v>
      </c>
      <c r="G37" s="16">
        <v>1350699</v>
      </c>
      <c r="K37" s="15"/>
    </row>
    <row r="38" spans="1:11" s="3" customFormat="1" ht="20.25" customHeight="1">
      <c r="A38" s="13">
        <v>1</v>
      </c>
      <c r="B38" s="12" t="s">
        <v>2</v>
      </c>
      <c r="C38" s="11">
        <f>945800-68800</f>
        <v>877000</v>
      </c>
      <c r="D38" s="11">
        <f>56847+14240+7850+9836+6359+2091+311219+1304+90770+101781+4299</f>
        <v>606596</v>
      </c>
      <c r="E38" s="10">
        <f>D38/C38%</f>
        <v>69.167160775370576</v>
      </c>
      <c r="F38" s="10">
        <f>D38/G38%</f>
        <v>114.47583460718263</v>
      </c>
      <c r="G38" s="9">
        <v>529890</v>
      </c>
      <c r="H38" s="3">
        <f>110000+15000+19300+10500+1500+5500+387500+70000+2500+140000+184000</f>
        <v>945800</v>
      </c>
      <c r="I38" s="3">
        <f>65408+101781+90770+1304+311219+2091+6359+7850+9836+14240+56847</f>
        <v>667705</v>
      </c>
    </row>
    <row r="39" spans="1:11" s="3" customFormat="1" ht="20.25" customHeight="1">
      <c r="A39" s="8">
        <v>2</v>
      </c>
      <c r="B39" s="7" t="s">
        <v>1</v>
      </c>
      <c r="C39" s="6">
        <f>C37-C38</f>
        <v>2392400</v>
      </c>
      <c r="D39" s="6">
        <f>D9+209-D38</f>
        <v>1307766</v>
      </c>
      <c r="E39" s="5">
        <f>D39/C39%</f>
        <v>54.663350610265844</v>
      </c>
      <c r="F39" s="5">
        <f>D39/G39%</f>
        <v>159.32646937350833</v>
      </c>
      <c r="G39" s="4">
        <f>G37-G38</f>
        <v>820809</v>
      </c>
    </row>
    <row r="40" spans="1:11" ht="25.5" customHeight="1">
      <c r="A40" s="2" t="s">
        <v>0</v>
      </c>
    </row>
  </sheetData>
  <mergeCells count="10">
    <mergeCell ref="E1:F1"/>
    <mergeCell ref="A3:F3"/>
    <mergeCell ref="A1:B1"/>
    <mergeCell ref="A2:F2"/>
    <mergeCell ref="E5:F5"/>
    <mergeCell ref="D4:F4"/>
    <mergeCell ref="A5:A6"/>
    <mergeCell ref="B5:B6"/>
    <mergeCell ref="C5:C6"/>
    <mergeCell ref="D5:D6"/>
  </mergeCells>
  <printOptions horizontalCentered="1"/>
  <pageMargins left="0.59055118110236227" right="0.19685039370078741" top="0.59055118110236227" bottom="0.59055118110236227" header="0.31496062992125984" footer="0.31496062992125984"/>
  <pageSetup paperSize="9" scale="95"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B60</vt:lpstr>
      <vt:lpstr>'B60'!Print_Area</vt:lpstr>
      <vt:lpstr>'B60'!Print_Titles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NHLAN-NS</dc:creator>
  <cp:lastModifiedBy>NHLAN-NS</cp:lastModifiedBy>
  <dcterms:created xsi:type="dcterms:W3CDTF">2025-07-16T01:33:46Z</dcterms:created>
  <dcterms:modified xsi:type="dcterms:W3CDTF">2025-07-16T01:33:57Z</dcterms:modified>
</cp:coreProperties>
</file>